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7235" windowHeight="10545" tabRatio="706"/>
  </bookViews>
  <sheets>
    <sheet name="Rankings" sheetId="1" r:id="rId1"/>
    <sheet name="Employment" sheetId="2" r:id="rId2"/>
    <sheet name="Population" sheetId="3" r:id="rId3"/>
    <sheet name="Economic Indicators" sheetId="4" r:id="rId4"/>
    <sheet name="4.3" sheetId="5" r:id="rId5"/>
    <sheet name="4.4" sheetId="6" r:id="rId6"/>
    <sheet name="4.5" sheetId="7" r:id="rId7"/>
    <sheet name="4.6" sheetId="8" r:id="rId8"/>
    <sheet name="4.7" sheetId="9" r:id="rId9"/>
    <sheet name="4.9" sheetId="10" r:id="rId10"/>
    <sheet name="4.10" sheetId="11" r:id="rId11"/>
    <sheet name="4.11" sheetId="12" r:id="rId12"/>
    <sheet name="4.12" sheetId="13" r:id="rId13"/>
    <sheet name="5.4" sheetId="14" r:id="rId14"/>
    <sheet name="5.5" sheetId="15" r:id="rId15"/>
    <sheet name="6.3" sheetId="16" r:id="rId16"/>
    <sheet name="6.4" sheetId="17" r:id="rId17"/>
    <sheet name="7.3" sheetId="18" r:id="rId18"/>
    <sheet name="7.4" sheetId="19" r:id="rId19"/>
    <sheet name="8.2" sheetId="20" r:id="rId20"/>
    <sheet name="8.3" sheetId="21" r:id="rId21"/>
    <sheet name="9.4" sheetId="22" r:id="rId22"/>
    <sheet name="9.5" sheetId="23" r:id="rId23"/>
    <sheet name="10.3" sheetId="24" r:id="rId24"/>
    <sheet name="10.4" sheetId="25" r:id="rId25"/>
    <sheet name="10.7" sheetId="26" r:id="rId26"/>
    <sheet name="10.9" sheetId="27" r:id="rId27"/>
    <sheet name="11.2" sheetId="28" r:id="rId28"/>
    <sheet name="11.3" sheetId="29" r:id="rId29"/>
    <sheet name="12.2" sheetId="30" r:id="rId30"/>
    <sheet name="12.4" sheetId="31" r:id="rId31"/>
    <sheet name="12.5" sheetId="32" r:id="rId32"/>
    <sheet name="12.6" sheetId="33" r:id="rId33"/>
    <sheet name="12.9" sheetId="34" r:id="rId34"/>
    <sheet name="12.10" sheetId="35" r:id="rId35"/>
    <sheet name="12.11" sheetId="36" r:id="rId36"/>
    <sheet name="13.2" sheetId="37" r:id="rId37"/>
    <sheet name="13.3" sheetId="38" r:id="rId38"/>
    <sheet name="13.4" sheetId="39" r:id="rId39"/>
    <sheet name="15.3" sheetId="40" r:id="rId40"/>
    <sheet name="15.4" sheetId="41" r:id="rId41"/>
    <sheet name="15.7" sheetId="42" r:id="rId42"/>
    <sheet name="15.12" sheetId="43" r:id="rId43"/>
    <sheet name="15.13" sheetId="44" r:id="rId44"/>
    <sheet name="15.14" sheetId="45" r:id="rId45"/>
    <sheet name="16.1" sheetId="46" r:id="rId46"/>
    <sheet name="16.5" sheetId="47" r:id="rId47"/>
    <sheet name="16.7" sheetId="48" r:id="rId48"/>
    <sheet name="16.8" sheetId="49" r:id="rId49"/>
    <sheet name="16.9" sheetId="50" r:id="rId50"/>
    <sheet name="16.10" sheetId="51" r:id="rId51"/>
    <sheet name="16.12" sheetId="52" r:id="rId52"/>
    <sheet name="16.13" sheetId="53" r:id="rId53"/>
    <sheet name="16.14" sheetId="54" r:id="rId54"/>
    <sheet name="18.3" sheetId="55" r:id="rId55"/>
    <sheet name="18.4" sheetId="56" r:id="rId56"/>
    <sheet name="18.5" sheetId="57" r:id="rId57"/>
    <sheet name="19.2" sheetId="58" r:id="rId58"/>
    <sheet name="19.4" sheetId="59" r:id="rId59"/>
    <sheet name="19.6" sheetId="60" r:id="rId60"/>
    <sheet name="19.8" sheetId="61" r:id="rId61"/>
    <sheet name="19.10" sheetId="62" r:id="rId62"/>
    <sheet name="21.3" sheetId="63" r:id="rId63"/>
    <sheet name="22.3" sheetId="64" r:id="rId64"/>
    <sheet name="22.4" sheetId="65" r:id="rId65"/>
    <sheet name="24.2" sheetId="66" r:id="rId66"/>
    <sheet name="24.4" sheetId="67" r:id="rId67"/>
    <sheet name="24.5" sheetId="68" r:id="rId68"/>
    <sheet name="24.6" sheetId="69" r:id="rId69"/>
  </sheets>
  <definedNames>
    <definedName name="Aprilstate" localSheetId="20">#REF!</definedName>
    <definedName name="Aprilstate">#REF!</definedName>
    <definedName name="Countries" localSheetId="20">#REF!</definedName>
    <definedName name="Countries">#REF!</definedName>
    <definedName name="d">#REF!</definedName>
    <definedName name="Exports_by_Country">'10.7'!$A$5:$P$44</definedName>
    <definedName name="Exports_by_Industry" localSheetId="24">'10.4'!$A$5:$R$39</definedName>
    <definedName name="Exports_by_Industry">#REF!</definedName>
    <definedName name="Exports_by_Region" localSheetId="20">#REF!</definedName>
    <definedName name="Exports_by_Region">#REF!</definedName>
    <definedName name="Exports_by_State">'10.3'!$A$5:$P$59</definedName>
    <definedName name="INTERNET" localSheetId="20">#REF!</definedName>
    <definedName name="INTERNET">#REF!</definedName>
    <definedName name="_xlnm.Print_Area" localSheetId="24">'10.4'!$A$1:$R$41</definedName>
    <definedName name="_xlnm.Print_Area" localSheetId="26">'10.9'!$A$1:$O$42</definedName>
    <definedName name="_xlnm.Print_Area" localSheetId="61">'19.10'!$A$1:$S$48</definedName>
    <definedName name="_xlnm.Print_Area" localSheetId="57">'19.2'!$A$1:$K$50</definedName>
    <definedName name="_xlnm.Print_Area" localSheetId="58">'19.4'!$A$1:$L$52</definedName>
    <definedName name="_xlnm.Print_Area" localSheetId="59">'19.6'!$A$1:$R$49</definedName>
    <definedName name="_xlnm.Print_Area" localSheetId="60">'19.8'!$A$1:$N$46</definedName>
    <definedName name="_xlnm.Print_Area" localSheetId="5">'4.4'!$A$1:$M$58</definedName>
    <definedName name="_xlnm.Print_Area" localSheetId="13">'5.4'!$A$3:$I$39</definedName>
    <definedName name="_xlnm.Print_Area" localSheetId="14">'5.5'!$A$1:$K$37</definedName>
    <definedName name="_xlnm.Print_Area" localSheetId="15">'6.3'!$A$1:$K$61</definedName>
    <definedName name="_xlnm.Print_Area" localSheetId="21">'9.4'!$A$1:$R$47</definedName>
    <definedName name="_xlnm.Print_Area" localSheetId="22">'9.5'!$A$1:$Q$46</definedName>
    <definedName name="Qtr1state" localSheetId="20">#REF!</definedName>
    <definedName name="Qtr1state">#REF!</definedName>
    <definedName name="SOURCE" localSheetId="20">#REF!</definedName>
    <definedName name="SOURCE">#REF!</definedName>
    <definedName name="stq" localSheetId="20">#REF!</definedName>
    <definedName name="stq">#REF!</definedName>
    <definedName name="temp" localSheetId="20">#REF!</definedName>
    <definedName name="temp">#REF!</definedName>
    <definedName name="TERMS" localSheetId="20">#REF!</definedName>
    <definedName name="TERMS">#REF!</definedName>
    <definedName name="TITLE" localSheetId="20">#REF!</definedName>
    <definedName name="TITLE">#REF!</definedName>
    <definedName name="tom">#N/A</definedName>
    <definedName name="Top_10_Countries_by_Industry">'10.9'!$A$4:$O$38</definedName>
  </definedNames>
  <calcPr calcId="145621"/>
</workbook>
</file>

<file path=xl/calcChain.xml><?xml version="1.0" encoding="utf-8"?>
<calcChain xmlns="http://schemas.openxmlformats.org/spreadsheetml/2006/main">
  <c r="H17" i="64" l="1"/>
  <c r="E17" i="64"/>
  <c r="D17" i="64"/>
  <c r="H16" i="64"/>
  <c r="F16" i="64"/>
  <c r="E16" i="64"/>
  <c r="C16" i="64"/>
  <c r="H14" i="64"/>
  <c r="G14" i="64"/>
  <c r="F14" i="64"/>
  <c r="E14" i="64"/>
  <c r="D14" i="64"/>
  <c r="C14" i="64"/>
  <c r="B14" i="64"/>
  <c r="H11" i="64"/>
  <c r="H9" i="64"/>
  <c r="G9" i="64"/>
  <c r="F9" i="64"/>
  <c r="E9" i="64"/>
  <c r="D9" i="64"/>
  <c r="C9" i="64"/>
  <c r="B9" i="64"/>
  <c r="H6" i="64"/>
  <c r="G6" i="64"/>
  <c r="G17" i="64" s="1"/>
  <c r="F6" i="64"/>
  <c r="F17" i="64" s="1"/>
  <c r="E6" i="64"/>
  <c r="D6" i="64"/>
  <c r="C6" i="64"/>
  <c r="C17" i="64" s="1"/>
  <c r="B6" i="64"/>
  <c r="B17" i="64" s="1"/>
  <c r="E41" i="63" l="1"/>
  <c r="J48" i="55" l="1"/>
  <c r="J47" i="55"/>
  <c r="J46" i="55"/>
  <c r="J45" i="55"/>
  <c r="J44" i="55"/>
  <c r="J43" i="55"/>
  <c r="J42" i="55"/>
  <c r="J41" i="55"/>
  <c r="J40" i="55"/>
  <c r="J39" i="55"/>
  <c r="J38" i="55"/>
  <c r="J37" i="55"/>
  <c r="J36" i="55"/>
  <c r="J35" i="55"/>
  <c r="J34" i="55"/>
  <c r="J33" i="55"/>
  <c r="J32" i="55"/>
  <c r="J31" i="55"/>
  <c r="J30" i="55"/>
  <c r="J29" i="55"/>
  <c r="J28" i="55"/>
  <c r="J27" i="55"/>
  <c r="J26" i="55"/>
  <c r="J25" i="55"/>
  <c r="J24" i="55"/>
  <c r="J23" i="55"/>
  <c r="J22" i="55"/>
  <c r="J21" i="55"/>
  <c r="J20" i="55"/>
  <c r="J19" i="55"/>
  <c r="J18" i="55"/>
  <c r="J17" i="55"/>
  <c r="G15" i="54" l="1"/>
  <c r="F15" i="54"/>
  <c r="H15" i="54" s="1"/>
  <c r="D15" i="54"/>
  <c r="C15" i="54"/>
  <c r="B15" i="54"/>
  <c r="H13" i="54"/>
  <c r="D13" i="54"/>
  <c r="H12" i="54"/>
  <c r="D12" i="54"/>
  <c r="H11" i="54"/>
  <c r="D11" i="54"/>
  <c r="H10" i="54"/>
  <c r="D10" i="54"/>
  <c r="H9" i="54"/>
  <c r="D9" i="54"/>
  <c r="H8" i="54"/>
  <c r="D8" i="54"/>
  <c r="H7" i="54"/>
  <c r="D7" i="54"/>
  <c r="H6" i="54"/>
  <c r="D6" i="54"/>
  <c r="I30" i="53"/>
  <c r="H30" i="53"/>
  <c r="G30" i="53"/>
  <c r="F30" i="53"/>
  <c r="E30" i="53"/>
  <c r="D30" i="53"/>
  <c r="C30" i="53"/>
  <c r="B30" i="53"/>
  <c r="J28" i="53"/>
  <c r="J27" i="53"/>
  <c r="J26" i="53"/>
  <c r="J25" i="53"/>
  <c r="J24" i="53"/>
  <c r="J23" i="53"/>
  <c r="J22" i="53"/>
  <c r="J21" i="53"/>
  <c r="J20" i="53"/>
  <c r="J19" i="53"/>
  <c r="J18" i="53"/>
  <c r="J17" i="53"/>
  <c r="J16" i="53"/>
  <c r="J15" i="53"/>
  <c r="J14" i="53"/>
  <c r="J13" i="53"/>
  <c r="J12" i="53"/>
  <c r="J11" i="53"/>
  <c r="J10" i="53"/>
  <c r="J9" i="53"/>
  <c r="J8" i="53"/>
  <c r="J7" i="53"/>
  <c r="J6" i="53"/>
  <c r="J5" i="53"/>
  <c r="H64" i="52"/>
  <c r="F64" i="52"/>
  <c r="E64" i="52"/>
  <c r="G64" i="52" s="1"/>
  <c r="D64" i="52"/>
  <c r="C64" i="52"/>
  <c r="B64" i="52"/>
  <c r="H63" i="52"/>
  <c r="G63" i="52"/>
  <c r="H62" i="52"/>
  <c r="G62" i="52"/>
  <c r="H59" i="52"/>
  <c r="G59" i="52"/>
  <c r="F59" i="52"/>
  <c r="E59" i="52"/>
  <c r="D59" i="52"/>
  <c r="C59" i="52"/>
  <c r="B59" i="52"/>
  <c r="H58" i="52"/>
  <c r="G58" i="52"/>
  <c r="H57" i="52"/>
  <c r="G57" i="52"/>
  <c r="F54" i="52"/>
  <c r="E54" i="52"/>
  <c r="D54" i="52"/>
  <c r="C54" i="52"/>
  <c r="B54" i="52"/>
  <c r="H53" i="52"/>
  <c r="G53" i="52"/>
  <c r="H52" i="52"/>
  <c r="G52" i="52"/>
  <c r="H51" i="52"/>
  <c r="G51" i="52"/>
  <c r="H50" i="52"/>
  <c r="G50" i="52"/>
  <c r="H49" i="52"/>
  <c r="G49" i="52"/>
  <c r="H46" i="52"/>
  <c r="G46" i="52"/>
  <c r="F46" i="52"/>
  <c r="E46" i="52"/>
  <c r="D46" i="52"/>
  <c r="C46" i="52"/>
  <c r="B46" i="52"/>
  <c r="H45" i="52"/>
  <c r="G45" i="52"/>
  <c r="H44" i="52"/>
  <c r="G44" i="52"/>
  <c r="H42" i="52"/>
  <c r="G42" i="52"/>
  <c r="H41" i="52"/>
  <c r="G41" i="52"/>
  <c r="H40" i="52"/>
  <c r="G40" i="52"/>
  <c r="H39" i="52"/>
  <c r="G39" i="52"/>
  <c r="F36" i="52"/>
  <c r="E36" i="52"/>
  <c r="D36" i="52"/>
  <c r="C36" i="52"/>
  <c r="B36" i="52"/>
  <c r="H35" i="52"/>
  <c r="G35" i="52"/>
  <c r="H34" i="52"/>
  <c r="G34" i="52"/>
  <c r="H33" i="52"/>
  <c r="G33" i="52"/>
  <c r="H32" i="52"/>
  <c r="G32" i="52"/>
  <c r="H31" i="52"/>
  <c r="G31" i="52"/>
  <c r="H30" i="52"/>
  <c r="G30" i="52"/>
  <c r="H29" i="52"/>
  <c r="G29" i="52"/>
  <c r="H26" i="52"/>
  <c r="G26" i="52"/>
  <c r="F26" i="52"/>
  <c r="E26" i="52"/>
  <c r="D26" i="52"/>
  <c r="C26" i="52"/>
  <c r="B26" i="52"/>
  <c r="H25" i="52"/>
  <c r="G25" i="52"/>
  <c r="H24" i="52"/>
  <c r="G24" i="52"/>
  <c r="H23" i="52"/>
  <c r="G23" i="52"/>
  <c r="H22" i="52"/>
  <c r="G22" i="52"/>
  <c r="H21" i="52"/>
  <c r="G21" i="52"/>
  <c r="H20" i="52"/>
  <c r="G20" i="52"/>
  <c r="H19" i="52"/>
  <c r="G19" i="52"/>
  <c r="H18" i="52"/>
  <c r="G18" i="52"/>
  <c r="F15" i="52"/>
  <c r="E15" i="52"/>
  <c r="B15" i="52"/>
  <c r="H14" i="52"/>
  <c r="G14" i="52"/>
  <c r="H13" i="52"/>
  <c r="G13" i="52"/>
  <c r="H12" i="52"/>
  <c r="G12" i="52"/>
  <c r="H11" i="52"/>
  <c r="G11" i="52"/>
  <c r="H10" i="52"/>
  <c r="G10" i="52"/>
  <c r="H9" i="52"/>
  <c r="G9" i="52"/>
  <c r="H8" i="52"/>
  <c r="G8" i="52"/>
  <c r="D8" i="52"/>
  <c r="D15" i="52" s="1"/>
  <c r="C8" i="52"/>
  <c r="C15" i="52" s="1"/>
  <c r="B8" i="52"/>
  <c r="H7" i="52"/>
  <c r="G7" i="52"/>
  <c r="H16" i="50"/>
  <c r="E16" i="50"/>
  <c r="D16" i="50"/>
  <c r="C16" i="50"/>
  <c r="G16" i="50" s="1"/>
  <c r="T41" i="49"/>
  <c r="R41" i="49"/>
  <c r="P41" i="49"/>
  <c r="N41" i="49"/>
  <c r="L41" i="49"/>
  <c r="J41" i="49"/>
  <c r="H41" i="49"/>
  <c r="F41" i="49"/>
  <c r="U39" i="49"/>
  <c r="O39" i="49"/>
  <c r="M39" i="49"/>
  <c r="G39" i="49"/>
  <c r="E39" i="49"/>
  <c r="B39" i="49"/>
  <c r="S39" i="49" s="1"/>
  <c r="U38" i="49"/>
  <c r="S38" i="49"/>
  <c r="M38" i="49"/>
  <c r="K38" i="49"/>
  <c r="E38" i="49"/>
  <c r="B38" i="49"/>
  <c r="Q38" i="49" s="1"/>
  <c r="Q37" i="49"/>
  <c r="B37" i="49"/>
  <c r="O36" i="49"/>
  <c r="G36" i="49"/>
  <c r="B36" i="49"/>
  <c r="U36" i="49" s="1"/>
  <c r="Q35" i="49"/>
  <c r="B35" i="49"/>
  <c r="O34" i="49"/>
  <c r="G34" i="49"/>
  <c r="B34" i="49"/>
  <c r="U34" i="49" s="1"/>
  <c r="U33" i="49"/>
  <c r="S33" i="49"/>
  <c r="O33" i="49"/>
  <c r="M33" i="49"/>
  <c r="K33" i="49"/>
  <c r="G33" i="49"/>
  <c r="E33" i="49"/>
  <c r="B33" i="49"/>
  <c r="Q33" i="49" s="1"/>
  <c r="U32" i="49"/>
  <c r="S32" i="49"/>
  <c r="M32" i="49"/>
  <c r="K32" i="49"/>
  <c r="E32" i="49"/>
  <c r="B32" i="49"/>
  <c r="Q32" i="49" s="1"/>
  <c r="Q31" i="49"/>
  <c r="G31" i="49"/>
  <c r="B31" i="49"/>
  <c r="O31" i="49" s="1"/>
  <c r="U30" i="49"/>
  <c r="S30" i="49"/>
  <c r="O30" i="49"/>
  <c r="M30" i="49"/>
  <c r="K30" i="49"/>
  <c r="G30" i="49"/>
  <c r="E30" i="49"/>
  <c r="B30" i="49"/>
  <c r="Q30" i="49" s="1"/>
  <c r="I29" i="49"/>
  <c r="B29" i="49"/>
  <c r="O28" i="49"/>
  <c r="M28" i="49"/>
  <c r="G28" i="49"/>
  <c r="E28" i="49"/>
  <c r="B28" i="49"/>
  <c r="U28" i="49" s="1"/>
  <c r="U27" i="49"/>
  <c r="S27" i="49"/>
  <c r="M27" i="49"/>
  <c r="K27" i="49"/>
  <c r="E27" i="49"/>
  <c r="B27" i="49"/>
  <c r="Q27" i="49" s="1"/>
  <c r="B26" i="49"/>
  <c r="O25" i="49"/>
  <c r="I25" i="49"/>
  <c r="G25" i="49"/>
  <c r="B25" i="49"/>
  <c r="Q24" i="49"/>
  <c r="G24" i="49"/>
  <c r="B24" i="49"/>
  <c r="O24" i="49" s="1"/>
  <c r="O23" i="49"/>
  <c r="M23" i="49"/>
  <c r="B23" i="49"/>
  <c r="O22" i="49"/>
  <c r="M22" i="49"/>
  <c r="G22" i="49"/>
  <c r="B22" i="49"/>
  <c r="U22" i="49" s="1"/>
  <c r="S21" i="49"/>
  <c r="Q21" i="49"/>
  <c r="O21" i="49"/>
  <c r="G21" i="49"/>
  <c r="E21" i="49"/>
  <c r="B21" i="49"/>
  <c r="U21" i="49" s="1"/>
  <c r="Q20" i="49"/>
  <c r="O20" i="49"/>
  <c r="K20" i="49"/>
  <c r="G20" i="49"/>
  <c r="E20" i="49"/>
  <c r="B20" i="49"/>
  <c r="I20" i="49" s="1"/>
  <c r="U19" i="49"/>
  <c r="S19" i="49"/>
  <c r="M19" i="49"/>
  <c r="K19" i="49"/>
  <c r="E19" i="49"/>
  <c r="B19" i="49"/>
  <c r="Q19" i="49" s="1"/>
  <c r="S18" i="49"/>
  <c r="K18" i="49"/>
  <c r="B18" i="49"/>
  <c r="I18" i="49" s="1"/>
  <c r="U17" i="49"/>
  <c r="Q17" i="49"/>
  <c r="O17" i="49"/>
  <c r="M17" i="49"/>
  <c r="G17" i="49"/>
  <c r="E17" i="49"/>
  <c r="B17" i="49"/>
  <c r="S17" i="49" s="1"/>
  <c r="Q16" i="49"/>
  <c r="O16" i="49"/>
  <c r="E16" i="49"/>
  <c r="B16" i="49"/>
  <c r="I16" i="49" s="1"/>
  <c r="Q15" i="49"/>
  <c r="O15" i="49"/>
  <c r="K15" i="49"/>
  <c r="G15" i="49"/>
  <c r="E15" i="49"/>
  <c r="B15" i="49"/>
  <c r="U15" i="49" s="1"/>
  <c r="U14" i="49"/>
  <c r="Q14" i="49"/>
  <c r="O14" i="49"/>
  <c r="G14" i="49"/>
  <c r="E14" i="49"/>
  <c r="B14" i="49"/>
  <c r="M14" i="49" s="1"/>
  <c r="U13" i="49"/>
  <c r="S13" i="49"/>
  <c r="M13" i="49"/>
  <c r="K13" i="49"/>
  <c r="E13" i="49"/>
  <c r="B13" i="49"/>
  <c r="Q13" i="49" s="1"/>
  <c r="O12" i="49"/>
  <c r="B12" i="49"/>
  <c r="Q12" i="49" s="1"/>
  <c r="S11" i="49"/>
  <c r="K11" i="49"/>
  <c r="B11" i="49"/>
  <c r="I11" i="49" s="1"/>
  <c r="B10" i="49"/>
  <c r="O10" i="49" s="1"/>
  <c r="U9" i="49"/>
  <c r="S9" i="49"/>
  <c r="O9" i="49"/>
  <c r="M9" i="49"/>
  <c r="K9" i="49"/>
  <c r="G9" i="49"/>
  <c r="E9" i="49"/>
  <c r="B9" i="49"/>
  <c r="Q9" i="49" s="1"/>
  <c r="Q8" i="49"/>
  <c r="O8" i="49"/>
  <c r="K8" i="49"/>
  <c r="G8" i="49"/>
  <c r="E8" i="49"/>
  <c r="B8" i="49"/>
  <c r="I8" i="49" s="1"/>
  <c r="J20" i="48"/>
  <c r="F20" i="48"/>
  <c r="K18" i="48"/>
  <c r="K20" i="48" s="1"/>
  <c r="J18" i="48"/>
  <c r="I18" i="48"/>
  <c r="I20" i="48" s="1"/>
  <c r="H18" i="48"/>
  <c r="H20" i="48" s="1"/>
  <c r="G18" i="48"/>
  <c r="G20" i="48" s="1"/>
  <c r="F18" i="48"/>
  <c r="E18" i="48"/>
  <c r="E20" i="48" s="1"/>
  <c r="D18" i="48"/>
  <c r="D20" i="48" s="1"/>
  <c r="C18" i="48"/>
  <c r="C20" i="48" s="1"/>
  <c r="B18" i="48"/>
  <c r="M40" i="47"/>
  <c r="L40" i="47"/>
  <c r="K40" i="47"/>
  <c r="I40" i="47"/>
  <c r="H40" i="47"/>
  <c r="G40" i="47"/>
  <c r="M38" i="47"/>
  <c r="L38" i="47"/>
  <c r="K38" i="47"/>
  <c r="I38" i="47"/>
  <c r="H38" i="47"/>
  <c r="G38" i="47"/>
  <c r="M37" i="47"/>
  <c r="L37" i="47"/>
  <c r="K37" i="47"/>
  <c r="I37" i="47"/>
  <c r="H37" i="47"/>
  <c r="G37" i="47"/>
  <c r="M36" i="47"/>
  <c r="L36" i="47"/>
  <c r="K36" i="47"/>
  <c r="I36" i="47"/>
  <c r="H36" i="47"/>
  <c r="G36" i="47"/>
  <c r="M35" i="47"/>
  <c r="L35" i="47"/>
  <c r="K35" i="47"/>
  <c r="I35" i="47"/>
  <c r="H35" i="47"/>
  <c r="G35" i="47"/>
  <c r="M34" i="47"/>
  <c r="L34" i="47"/>
  <c r="K34" i="47"/>
  <c r="I34" i="47"/>
  <c r="H34" i="47"/>
  <c r="G34" i="47"/>
  <c r="M33" i="47"/>
  <c r="L33" i="47"/>
  <c r="K33" i="47"/>
  <c r="I33" i="47"/>
  <c r="H33" i="47"/>
  <c r="G33" i="47"/>
  <c r="M32" i="47"/>
  <c r="L32" i="47"/>
  <c r="K32" i="47"/>
  <c r="I32" i="47"/>
  <c r="H32" i="47"/>
  <c r="G32" i="47"/>
  <c r="M31" i="47"/>
  <c r="L31" i="47"/>
  <c r="K31" i="47"/>
  <c r="I31" i="47"/>
  <c r="H31" i="47"/>
  <c r="G31" i="47"/>
  <c r="M30" i="47"/>
  <c r="L30" i="47"/>
  <c r="K30" i="47"/>
  <c r="I30" i="47"/>
  <c r="H30" i="47"/>
  <c r="G30" i="47"/>
  <c r="M29" i="47"/>
  <c r="L29" i="47"/>
  <c r="K29" i="47"/>
  <c r="I29" i="47"/>
  <c r="H29" i="47"/>
  <c r="G29" i="47"/>
  <c r="M28" i="47"/>
  <c r="L28" i="47"/>
  <c r="K28" i="47"/>
  <c r="I28" i="47"/>
  <c r="H28" i="47"/>
  <c r="G28" i="47"/>
  <c r="M27" i="47"/>
  <c r="L27" i="47"/>
  <c r="K27" i="47"/>
  <c r="I27" i="47"/>
  <c r="H27" i="47"/>
  <c r="G27" i="47"/>
  <c r="M26" i="47"/>
  <c r="L26" i="47"/>
  <c r="K26" i="47"/>
  <c r="I26" i="47"/>
  <c r="H26" i="47"/>
  <c r="G26" i="47"/>
  <c r="M25" i="47"/>
  <c r="L25" i="47"/>
  <c r="K25" i="47"/>
  <c r="I25" i="47"/>
  <c r="H25" i="47"/>
  <c r="G25" i="47"/>
  <c r="M24" i="47"/>
  <c r="L24" i="47"/>
  <c r="K24" i="47"/>
  <c r="I24" i="47"/>
  <c r="H24" i="47"/>
  <c r="G24" i="47"/>
  <c r="M23" i="47"/>
  <c r="L23" i="47"/>
  <c r="K23" i="47"/>
  <c r="I23" i="47"/>
  <c r="H23" i="47"/>
  <c r="G23" i="47"/>
  <c r="M22" i="47"/>
  <c r="L22" i="47"/>
  <c r="K22" i="47"/>
  <c r="I22" i="47"/>
  <c r="H22" i="47"/>
  <c r="G22" i="47"/>
  <c r="M21" i="47"/>
  <c r="L21" i="47"/>
  <c r="K21" i="47"/>
  <c r="I21" i="47"/>
  <c r="H21" i="47"/>
  <c r="G21" i="47"/>
  <c r="M20" i="47"/>
  <c r="L20" i="47"/>
  <c r="K20" i="47"/>
  <c r="I20" i="47"/>
  <c r="H20" i="47"/>
  <c r="G20" i="47"/>
  <c r="M19" i="47"/>
  <c r="L19" i="47"/>
  <c r="K19" i="47"/>
  <c r="I19" i="47"/>
  <c r="H19" i="47"/>
  <c r="G19" i="47"/>
  <c r="M18" i="47"/>
  <c r="L18" i="47"/>
  <c r="K18" i="47"/>
  <c r="I18" i="47"/>
  <c r="H18" i="47"/>
  <c r="G18" i="47"/>
  <c r="M17" i="47"/>
  <c r="L17" i="47"/>
  <c r="K17" i="47"/>
  <c r="I17" i="47"/>
  <c r="H17" i="47"/>
  <c r="G17" i="47"/>
  <c r="M16" i="47"/>
  <c r="L16" i="47"/>
  <c r="K16" i="47"/>
  <c r="I16" i="47"/>
  <c r="H16" i="47"/>
  <c r="G16" i="47"/>
  <c r="M15" i="47"/>
  <c r="L15" i="47"/>
  <c r="K15" i="47"/>
  <c r="I15" i="47"/>
  <c r="H15" i="47"/>
  <c r="G15" i="47"/>
  <c r="M14" i="47"/>
  <c r="L14" i="47"/>
  <c r="K14" i="47"/>
  <c r="I14" i="47"/>
  <c r="H14" i="47"/>
  <c r="G14" i="47"/>
  <c r="M13" i="47"/>
  <c r="L13" i="47"/>
  <c r="K13" i="47"/>
  <c r="I13" i="47"/>
  <c r="H13" i="47"/>
  <c r="G13" i="47"/>
  <c r="M12" i="47"/>
  <c r="L12" i="47"/>
  <c r="K12" i="47"/>
  <c r="I12" i="47"/>
  <c r="H12" i="47"/>
  <c r="G12" i="47"/>
  <c r="M11" i="47"/>
  <c r="L11" i="47"/>
  <c r="K11" i="47"/>
  <c r="I11" i="47"/>
  <c r="H11" i="47"/>
  <c r="G11" i="47"/>
  <c r="M10" i="47"/>
  <c r="L10" i="47"/>
  <c r="K10" i="47"/>
  <c r="I10" i="47"/>
  <c r="H10" i="47"/>
  <c r="G10" i="47"/>
  <c r="M9" i="47"/>
  <c r="L9" i="47"/>
  <c r="K9" i="47"/>
  <c r="I9" i="47"/>
  <c r="H9" i="47"/>
  <c r="G9" i="47"/>
  <c r="M8" i="47"/>
  <c r="L8" i="47"/>
  <c r="K8" i="47"/>
  <c r="I8" i="47"/>
  <c r="H8" i="47"/>
  <c r="G8" i="47"/>
  <c r="M7" i="47"/>
  <c r="L7" i="47"/>
  <c r="K7" i="47"/>
  <c r="I7" i="47"/>
  <c r="H7" i="47"/>
  <c r="G7" i="47"/>
  <c r="J45" i="46"/>
  <c r="H45" i="46"/>
  <c r="G45" i="46"/>
  <c r="C45" i="46"/>
  <c r="D45" i="46" s="1"/>
  <c r="J44" i="46"/>
  <c r="H44" i="46"/>
  <c r="G44" i="46"/>
  <c r="D44" i="46"/>
  <c r="C44" i="46"/>
  <c r="J43" i="46"/>
  <c r="H43" i="46"/>
  <c r="G43" i="46"/>
  <c r="C43" i="46"/>
  <c r="D43" i="46" s="1"/>
  <c r="J42" i="46"/>
  <c r="H42" i="46"/>
  <c r="G42" i="46"/>
  <c r="C42" i="46"/>
  <c r="D42" i="46" s="1"/>
  <c r="J41" i="46"/>
  <c r="H41" i="46"/>
  <c r="G41" i="46"/>
  <c r="C41" i="46"/>
  <c r="D41" i="46" s="1"/>
  <c r="J40" i="46"/>
  <c r="H40" i="46"/>
  <c r="G40" i="46"/>
  <c r="J39" i="46"/>
  <c r="H39" i="46"/>
  <c r="G39" i="46"/>
  <c r="J38" i="46"/>
  <c r="H38" i="46"/>
  <c r="G38" i="46"/>
  <c r="J37" i="46"/>
  <c r="H37" i="46"/>
  <c r="G37" i="46"/>
  <c r="J36" i="46"/>
  <c r="H36" i="46"/>
  <c r="G36" i="46"/>
  <c r="J35" i="46"/>
  <c r="H35" i="46"/>
  <c r="G35" i="46"/>
  <c r="J34" i="46"/>
  <c r="H34" i="46"/>
  <c r="G34" i="46"/>
  <c r="J33" i="46"/>
  <c r="H33" i="46"/>
  <c r="G33" i="46"/>
  <c r="J32" i="46"/>
  <c r="H32" i="46"/>
  <c r="G32" i="46"/>
  <c r="J31" i="46"/>
  <c r="H31" i="46"/>
  <c r="J30" i="46"/>
  <c r="H30" i="46"/>
  <c r="J29" i="46"/>
  <c r="H29" i="46"/>
  <c r="J28" i="46"/>
  <c r="H28" i="46"/>
  <c r="J27" i="46"/>
  <c r="H27" i="46"/>
  <c r="J26" i="46"/>
  <c r="H26" i="46"/>
  <c r="J25" i="46"/>
  <c r="H25" i="46"/>
  <c r="J24" i="46"/>
  <c r="H24" i="46"/>
  <c r="J23" i="46"/>
  <c r="H23" i="46"/>
  <c r="J22" i="46"/>
  <c r="H22" i="46"/>
  <c r="J21" i="46"/>
  <c r="H21" i="46"/>
  <c r="J20" i="46"/>
  <c r="H20" i="46"/>
  <c r="J19" i="46"/>
  <c r="H19" i="46"/>
  <c r="J18" i="46"/>
  <c r="H18" i="46"/>
  <c r="J17" i="46"/>
  <c r="H17" i="46"/>
  <c r="J16" i="46"/>
  <c r="H16" i="46"/>
  <c r="J15" i="46"/>
  <c r="H15" i="46"/>
  <c r="J14" i="46"/>
  <c r="H14" i="46"/>
  <c r="J13" i="46"/>
  <c r="H13" i="46"/>
  <c r="J12" i="46"/>
  <c r="H12" i="46"/>
  <c r="J11" i="46"/>
  <c r="H11" i="46"/>
  <c r="J10" i="46"/>
  <c r="H10" i="46"/>
  <c r="J9" i="46"/>
  <c r="H9" i="46"/>
  <c r="J8" i="46"/>
  <c r="H8" i="46"/>
  <c r="J7" i="46"/>
  <c r="Q10" i="49" l="1"/>
  <c r="O26" i="49"/>
  <c r="G26" i="49"/>
  <c r="U26" i="49"/>
  <c r="M26" i="49"/>
  <c r="E26" i="49"/>
  <c r="I10" i="49"/>
  <c r="I26" i="49"/>
  <c r="Q29" i="49"/>
  <c r="G29" i="49"/>
  <c r="O29" i="49"/>
  <c r="E29" i="49"/>
  <c r="S29" i="49"/>
  <c r="O37" i="49"/>
  <c r="G37" i="49"/>
  <c r="K37" i="49"/>
  <c r="U37" i="49"/>
  <c r="M37" i="49"/>
  <c r="E37" i="49"/>
  <c r="S37" i="49"/>
  <c r="B41" i="49"/>
  <c r="O41" i="49"/>
  <c r="G23" i="49"/>
  <c r="Q23" i="49"/>
  <c r="E23" i="49"/>
  <c r="U25" i="49"/>
  <c r="M25" i="49"/>
  <c r="E25" i="49"/>
  <c r="S25" i="49"/>
  <c r="K25" i="49"/>
  <c r="Q25" i="49"/>
  <c r="K26" i="49"/>
  <c r="C29" i="49"/>
  <c r="U29" i="49"/>
  <c r="I37" i="49"/>
  <c r="G15" i="52"/>
  <c r="H15" i="52"/>
  <c r="G54" i="52"/>
  <c r="H54" i="52"/>
  <c r="U10" i="49"/>
  <c r="M10" i="49"/>
  <c r="E10" i="49"/>
  <c r="S10" i="49"/>
  <c r="K10" i="49"/>
  <c r="C10" i="49"/>
  <c r="Q26" i="49"/>
  <c r="G10" i="49"/>
  <c r="O11" i="49"/>
  <c r="G11" i="49"/>
  <c r="U11" i="49"/>
  <c r="M11" i="49"/>
  <c r="E11" i="49"/>
  <c r="Q11" i="49"/>
  <c r="O18" i="49"/>
  <c r="G18" i="49"/>
  <c r="U18" i="49"/>
  <c r="M18" i="49"/>
  <c r="E18" i="49"/>
  <c r="Q18" i="49"/>
  <c r="C26" i="49"/>
  <c r="S26" i="49"/>
  <c r="M29" i="49"/>
  <c r="O35" i="49"/>
  <c r="K35" i="49"/>
  <c r="G36" i="52"/>
  <c r="H36" i="52"/>
  <c r="J30" i="53"/>
  <c r="K31" i="49"/>
  <c r="I34" i="49"/>
  <c r="Q34" i="49"/>
  <c r="I36" i="49"/>
  <c r="I9" i="49"/>
  <c r="G13" i="49"/>
  <c r="O13" i="49"/>
  <c r="I15" i="49"/>
  <c r="G16" i="49"/>
  <c r="I17" i="49"/>
  <c r="G19" i="49"/>
  <c r="O19" i="49"/>
  <c r="I21" i="49"/>
  <c r="I22" i="49"/>
  <c r="Q22" i="49"/>
  <c r="M24" i="49"/>
  <c r="G27" i="49"/>
  <c r="O27" i="49"/>
  <c r="I28" i="49"/>
  <c r="Q28" i="49"/>
  <c r="I30" i="49"/>
  <c r="M31" i="49"/>
  <c r="U31" i="49"/>
  <c r="G32" i="49"/>
  <c r="O32" i="49"/>
  <c r="I33" i="49"/>
  <c r="C34" i="49"/>
  <c r="K34" i="49"/>
  <c r="S34" i="49"/>
  <c r="C36" i="49"/>
  <c r="K36" i="49"/>
  <c r="S36" i="49"/>
  <c r="G38" i="49"/>
  <c r="O38" i="49"/>
  <c r="I39" i="49"/>
  <c r="Q39" i="49"/>
  <c r="S31" i="49"/>
  <c r="Q36" i="49"/>
  <c r="I13" i="49"/>
  <c r="I19" i="49"/>
  <c r="K22" i="49"/>
  <c r="I27" i="49"/>
  <c r="K28" i="49"/>
  <c r="E31" i="49"/>
  <c r="I32" i="49"/>
  <c r="E34" i="49"/>
  <c r="M34" i="49"/>
  <c r="E36" i="49"/>
  <c r="M36" i="49"/>
  <c r="I38" i="49"/>
  <c r="K39" i="49"/>
  <c r="U41" i="49" l="1"/>
  <c r="Q41" i="49"/>
  <c r="M41" i="49"/>
  <c r="I41" i="49"/>
  <c r="E41" i="49"/>
  <c r="C39" i="49"/>
  <c r="C33" i="49"/>
  <c r="C30" i="49"/>
  <c r="C28" i="49"/>
  <c r="C21" i="49"/>
  <c r="C20" i="49"/>
  <c r="C17" i="49"/>
  <c r="C15" i="49"/>
  <c r="C14" i="49"/>
  <c r="C9" i="49"/>
  <c r="C8" i="49"/>
  <c r="C41" i="49"/>
  <c r="C24" i="49"/>
  <c r="C23" i="49"/>
  <c r="C19" i="49"/>
  <c r="C27" i="49"/>
  <c r="C22" i="49"/>
  <c r="C13" i="49"/>
  <c r="C38" i="49"/>
  <c r="C18" i="49"/>
  <c r="C16" i="49"/>
  <c r="C11" i="49"/>
  <c r="C32" i="49"/>
  <c r="C12" i="49"/>
  <c r="C31" i="49"/>
  <c r="K41" i="49"/>
  <c r="G41" i="49"/>
  <c r="S41" i="49"/>
  <c r="C35" i="49"/>
  <c r="C25" i="49"/>
  <c r="C37" i="49"/>
  <c r="P50" i="41" l="1"/>
  <c r="O50" i="41"/>
  <c r="N50" i="41"/>
  <c r="M50" i="41"/>
  <c r="K50" i="41"/>
  <c r="J50" i="41"/>
  <c r="I50" i="41"/>
  <c r="H50" i="41"/>
  <c r="R48" i="41"/>
  <c r="P48" i="41"/>
  <c r="T48" i="41" s="1"/>
  <c r="O48" i="41"/>
  <c r="N48" i="41"/>
  <c r="M48" i="41"/>
  <c r="K48" i="41"/>
  <c r="S48" i="41" s="1"/>
  <c r="J48" i="41"/>
  <c r="I48" i="41"/>
  <c r="H48" i="41"/>
  <c r="R46" i="41"/>
  <c r="P46" i="41"/>
  <c r="O46" i="41"/>
  <c r="N46" i="41"/>
  <c r="M46" i="41"/>
  <c r="K46" i="41"/>
  <c r="S46" i="41" s="1"/>
  <c r="J46" i="41"/>
  <c r="I46" i="41"/>
  <c r="H46" i="41"/>
  <c r="R45" i="41"/>
  <c r="P45" i="41"/>
  <c r="O45" i="41"/>
  <c r="N45" i="41"/>
  <c r="M45" i="41"/>
  <c r="K45" i="41"/>
  <c r="J45" i="41"/>
  <c r="I45" i="41"/>
  <c r="H45" i="41"/>
  <c r="R44" i="41"/>
  <c r="P44" i="41"/>
  <c r="T44" i="41" s="1"/>
  <c r="O44" i="41"/>
  <c r="N44" i="41"/>
  <c r="M44" i="41"/>
  <c r="K44" i="41"/>
  <c r="J44" i="41"/>
  <c r="I44" i="41"/>
  <c r="H44" i="41"/>
  <c r="R43" i="41"/>
  <c r="P43" i="41"/>
  <c r="T43" i="41" s="1"/>
  <c r="O43" i="41"/>
  <c r="N43" i="41"/>
  <c r="M43" i="41"/>
  <c r="K43" i="41"/>
  <c r="S43" i="41" s="1"/>
  <c r="J43" i="41"/>
  <c r="I43" i="41"/>
  <c r="H43" i="41"/>
  <c r="R42" i="41"/>
  <c r="P42" i="41"/>
  <c r="O42" i="41"/>
  <c r="N42" i="41"/>
  <c r="M42" i="41"/>
  <c r="K42" i="41"/>
  <c r="S42" i="41" s="1"/>
  <c r="J42" i="41"/>
  <c r="I42" i="41"/>
  <c r="H42" i="41"/>
  <c r="R41" i="41"/>
  <c r="P41" i="41"/>
  <c r="O41" i="41"/>
  <c r="N41" i="41"/>
  <c r="M41" i="41"/>
  <c r="K41" i="41"/>
  <c r="J41" i="41"/>
  <c r="I41" i="41"/>
  <c r="H41" i="41"/>
  <c r="R40" i="41"/>
  <c r="P40" i="41"/>
  <c r="T40" i="41" s="1"/>
  <c r="O40" i="41"/>
  <c r="N40" i="41"/>
  <c r="M40" i="41"/>
  <c r="K40" i="41"/>
  <c r="J40" i="41"/>
  <c r="I40" i="41"/>
  <c r="H40" i="41"/>
  <c r="R39" i="41"/>
  <c r="P39" i="41"/>
  <c r="T39" i="41" s="1"/>
  <c r="O39" i="41"/>
  <c r="N39" i="41"/>
  <c r="M39" i="41"/>
  <c r="K39" i="41"/>
  <c r="S39" i="41" s="1"/>
  <c r="J39" i="41"/>
  <c r="I39" i="41"/>
  <c r="H39" i="41"/>
  <c r="R38" i="41"/>
  <c r="P38" i="41"/>
  <c r="O38" i="41"/>
  <c r="N38" i="41"/>
  <c r="M38" i="41"/>
  <c r="K38" i="41"/>
  <c r="S38" i="41" s="1"/>
  <c r="J38" i="41"/>
  <c r="I38" i="41"/>
  <c r="H38" i="41"/>
  <c r="R37" i="41"/>
  <c r="P37" i="41"/>
  <c r="O37" i="41"/>
  <c r="N37" i="41"/>
  <c r="M37" i="41"/>
  <c r="K37" i="41"/>
  <c r="J37" i="41"/>
  <c r="I37" i="41"/>
  <c r="H37" i="41"/>
  <c r="R36" i="41"/>
  <c r="P36" i="41"/>
  <c r="T36" i="41" s="1"/>
  <c r="O36" i="41"/>
  <c r="N36" i="41"/>
  <c r="M36" i="41"/>
  <c r="K36" i="41"/>
  <c r="J36" i="41"/>
  <c r="I36" i="41"/>
  <c r="H36" i="41"/>
  <c r="R35" i="41"/>
  <c r="P35" i="41"/>
  <c r="T35" i="41" s="1"/>
  <c r="O35" i="41"/>
  <c r="N35" i="41"/>
  <c r="M35" i="41"/>
  <c r="K35" i="41"/>
  <c r="S35" i="41" s="1"/>
  <c r="J35" i="41"/>
  <c r="I35" i="41"/>
  <c r="H35" i="41"/>
  <c r="R34" i="41"/>
  <c r="P34" i="41"/>
  <c r="O34" i="41"/>
  <c r="N34" i="41"/>
  <c r="M34" i="41"/>
  <c r="K34" i="41"/>
  <c r="S34" i="41" s="1"/>
  <c r="J34" i="41"/>
  <c r="I34" i="41"/>
  <c r="H34" i="41"/>
  <c r="R33" i="41"/>
  <c r="P33" i="41"/>
  <c r="O33" i="41"/>
  <c r="N33" i="41"/>
  <c r="M33" i="41"/>
  <c r="K33" i="41"/>
  <c r="J33" i="41"/>
  <c r="I33" i="41"/>
  <c r="H33" i="41"/>
  <c r="R32" i="41"/>
  <c r="P32" i="41"/>
  <c r="T32" i="41" s="1"/>
  <c r="O32" i="41"/>
  <c r="N32" i="41"/>
  <c r="M32" i="41"/>
  <c r="K32" i="41"/>
  <c r="J32" i="41"/>
  <c r="I32" i="41"/>
  <c r="H32" i="41"/>
  <c r="R31" i="41"/>
  <c r="P31" i="41"/>
  <c r="T31" i="41" s="1"/>
  <c r="O31" i="41"/>
  <c r="N31" i="41"/>
  <c r="M31" i="41"/>
  <c r="K31" i="41"/>
  <c r="S31" i="41" s="1"/>
  <c r="J31" i="41"/>
  <c r="I31" i="41"/>
  <c r="H31" i="41"/>
  <c r="R30" i="41"/>
  <c r="P30" i="41"/>
  <c r="O30" i="41"/>
  <c r="N30" i="41"/>
  <c r="M30" i="41"/>
  <c r="K30" i="41"/>
  <c r="S30" i="41" s="1"/>
  <c r="J30" i="41"/>
  <c r="I30" i="41"/>
  <c r="H30" i="41"/>
  <c r="R29" i="41"/>
  <c r="P29" i="41"/>
  <c r="O29" i="41"/>
  <c r="N29" i="41"/>
  <c r="M29" i="41"/>
  <c r="K29" i="41"/>
  <c r="J29" i="41"/>
  <c r="I29" i="41"/>
  <c r="H29" i="41"/>
  <c r="R28" i="41"/>
  <c r="P28" i="41"/>
  <c r="T28" i="41" s="1"/>
  <c r="O28" i="41"/>
  <c r="N28" i="41"/>
  <c r="M28" i="41"/>
  <c r="K28" i="41"/>
  <c r="J28" i="41"/>
  <c r="I28" i="41"/>
  <c r="H28" i="41"/>
  <c r="R27" i="41"/>
  <c r="P27" i="41"/>
  <c r="T27" i="41" s="1"/>
  <c r="O27" i="41"/>
  <c r="N27" i="41"/>
  <c r="M27" i="41"/>
  <c r="K27" i="41"/>
  <c r="S27" i="41" s="1"/>
  <c r="J27" i="41"/>
  <c r="I27" i="41"/>
  <c r="H27" i="41"/>
  <c r="R26" i="41"/>
  <c r="P26" i="41"/>
  <c r="O26" i="41"/>
  <c r="N26" i="41"/>
  <c r="M26" i="41"/>
  <c r="K26" i="41"/>
  <c r="S26" i="41" s="1"/>
  <c r="J26" i="41"/>
  <c r="I26" i="41"/>
  <c r="H26" i="41"/>
  <c r="R25" i="41"/>
  <c r="P25" i="41"/>
  <c r="O25" i="41"/>
  <c r="N25" i="41"/>
  <c r="M25" i="41"/>
  <c r="K25" i="41"/>
  <c r="J25" i="41"/>
  <c r="I25" i="41"/>
  <c r="H25" i="41"/>
  <c r="R24" i="41"/>
  <c r="P24" i="41"/>
  <c r="T24" i="41" s="1"/>
  <c r="O24" i="41"/>
  <c r="N24" i="41"/>
  <c r="M24" i="41"/>
  <c r="K24" i="41"/>
  <c r="J24" i="41"/>
  <c r="I24" i="41"/>
  <c r="H24" i="41"/>
  <c r="R23" i="41"/>
  <c r="P23" i="41"/>
  <c r="T23" i="41" s="1"/>
  <c r="O23" i="41"/>
  <c r="N23" i="41"/>
  <c r="M23" i="41"/>
  <c r="K23" i="41"/>
  <c r="S23" i="41" s="1"/>
  <c r="J23" i="41"/>
  <c r="I23" i="41"/>
  <c r="H23" i="41"/>
  <c r="R22" i="41"/>
  <c r="P22" i="41"/>
  <c r="O22" i="41"/>
  <c r="N22" i="41"/>
  <c r="M22" i="41"/>
  <c r="K22" i="41"/>
  <c r="S22" i="41" s="1"/>
  <c r="J22" i="41"/>
  <c r="I22" i="41"/>
  <c r="H22" i="41"/>
  <c r="R21" i="41"/>
  <c r="P21" i="41"/>
  <c r="O21" i="41"/>
  <c r="N21" i="41"/>
  <c r="M21" i="41"/>
  <c r="K21" i="41"/>
  <c r="J21" i="41"/>
  <c r="I21" i="41"/>
  <c r="H21" i="41"/>
  <c r="R20" i="41"/>
  <c r="P20" i="41"/>
  <c r="T20" i="41" s="1"/>
  <c r="O20" i="41"/>
  <c r="N20" i="41"/>
  <c r="M20" i="41"/>
  <c r="K20" i="41"/>
  <c r="J20" i="41"/>
  <c r="I20" i="41"/>
  <c r="H20" i="41"/>
  <c r="R19" i="41"/>
  <c r="P19" i="41"/>
  <c r="T19" i="41" s="1"/>
  <c r="O19" i="41"/>
  <c r="N19" i="41"/>
  <c r="M19" i="41"/>
  <c r="K19" i="41"/>
  <c r="S19" i="41" s="1"/>
  <c r="J19" i="41"/>
  <c r="I19" i="41"/>
  <c r="H19" i="41"/>
  <c r="R18" i="41"/>
  <c r="P18" i="41"/>
  <c r="O18" i="41"/>
  <c r="N18" i="41"/>
  <c r="M18" i="41"/>
  <c r="K18" i="41"/>
  <c r="S18" i="41" s="1"/>
  <c r="J18" i="41"/>
  <c r="I18" i="41"/>
  <c r="H18" i="41"/>
  <c r="R17" i="41"/>
  <c r="P17" i="41"/>
  <c r="O17" i="41"/>
  <c r="N17" i="41"/>
  <c r="M17" i="41"/>
  <c r="K17" i="41"/>
  <c r="J17" i="41"/>
  <c r="I17" i="41"/>
  <c r="H17" i="41"/>
  <c r="R16" i="41"/>
  <c r="P16" i="41"/>
  <c r="T16" i="41" s="1"/>
  <c r="O16" i="41"/>
  <c r="N16" i="41"/>
  <c r="M16" i="41"/>
  <c r="K16" i="41"/>
  <c r="J16" i="41"/>
  <c r="I16" i="41"/>
  <c r="H16" i="41"/>
  <c r="R15" i="41"/>
  <c r="P15" i="41"/>
  <c r="T15" i="41" s="1"/>
  <c r="O15" i="41"/>
  <c r="N15" i="41"/>
  <c r="M15" i="41"/>
  <c r="K15" i="41"/>
  <c r="S15" i="41" s="1"/>
  <c r="J15" i="41"/>
  <c r="I15" i="41"/>
  <c r="H15" i="41"/>
  <c r="R14" i="41"/>
  <c r="P14" i="41"/>
  <c r="O14" i="41"/>
  <c r="N14" i="41"/>
  <c r="M14" i="41"/>
  <c r="K14" i="41"/>
  <c r="S14" i="41" s="1"/>
  <c r="J14" i="41"/>
  <c r="I14" i="41"/>
  <c r="H14" i="41"/>
  <c r="R13" i="41"/>
  <c r="P13" i="41"/>
  <c r="O13" i="41"/>
  <c r="N13" i="41"/>
  <c r="M13" i="41"/>
  <c r="K13" i="41"/>
  <c r="J13" i="41"/>
  <c r="I13" i="41"/>
  <c r="H13" i="41"/>
  <c r="R12" i="41"/>
  <c r="P12" i="41"/>
  <c r="T12" i="41" s="1"/>
  <c r="O12" i="41"/>
  <c r="N12" i="41"/>
  <c r="M12" i="41"/>
  <c r="K12" i="41"/>
  <c r="J12" i="41"/>
  <c r="I12" i="41"/>
  <c r="H12" i="41"/>
  <c r="R11" i="41"/>
  <c r="P11" i="41"/>
  <c r="T11" i="41" s="1"/>
  <c r="O11" i="41"/>
  <c r="N11" i="41"/>
  <c r="M11" i="41"/>
  <c r="K11" i="41"/>
  <c r="S11" i="41" s="1"/>
  <c r="J11" i="41"/>
  <c r="I11" i="41"/>
  <c r="H11" i="41"/>
  <c r="R10" i="41"/>
  <c r="P10" i="41"/>
  <c r="O10" i="41"/>
  <c r="N10" i="41"/>
  <c r="M10" i="41"/>
  <c r="K10" i="41"/>
  <c r="S10" i="41" s="1"/>
  <c r="J10" i="41"/>
  <c r="I10" i="41"/>
  <c r="H10" i="41"/>
  <c r="R9" i="41"/>
  <c r="P9" i="41"/>
  <c r="O9" i="41"/>
  <c r="N9" i="41"/>
  <c r="M9" i="41"/>
  <c r="K9" i="41"/>
  <c r="J9" i="41"/>
  <c r="I9" i="41"/>
  <c r="H9" i="41"/>
  <c r="R8" i="41"/>
  <c r="P8" i="41"/>
  <c r="T8" i="41" s="1"/>
  <c r="O8" i="41"/>
  <c r="N8" i="41"/>
  <c r="M8" i="41"/>
  <c r="K8" i="41"/>
  <c r="J8" i="41"/>
  <c r="I8" i="41"/>
  <c r="H8" i="41"/>
  <c r="R7" i="41"/>
  <c r="P7" i="41"/>
  <c r="T7" i="41" s="1"/>
  <c r="O7" i="41"/>
  <c r="N7" i="41"/>
  <c r="M7" i="41"/>
  <c r="K7" i="41"/>
  <c r="S41" i="41" s="1"/>
  <c r="J7" i="41"/>
  <c r="I7" i="41"/>
  <c r="H7" i="41"/>
  <c r="T6" i="41"/>
  <c r="R6" i="41"/>
  <c r="P6" i="41"/>
  <c r="T45" i="41" s="1"/>
  <c r="O6" i="41"/>
  <c r="N6" i="41"/>
  <c r="M6" i="41"/>
  <c r="K6" i="41"/>
  <c r="S6" i="41" s="1"/>
  <c r="J6" i="41"/>
  <c r="I6" i="41"/>
  <c r="H6" i="41"/>
  <c r="J41" i="40"/>
  <c r="H41" i="40"/>
  <c r="G41" i="40"/>
  <c r="D41" i="40"/>
  <c r="C41" i="40"/>
  <c r="J40" i="40"/>
  <c r="H40" i="40"/>
  <c r="G40" i="40"/>
  <c r="D40" i="40"/>
  <c r="C40" i="40"/>
  <c r="J39" i="40"/>
  <c r="H39" i="40"/>
  <c r="G39" i="40"/>
  <c r="D39" i="40"/>
  <c r="C39" i="40"/>
  <c r="J38" i="40"/>
  <c r="H38" i="40"/>
  <c r="G38" i="40"/>
  <c r="D38" i="40"/>
  <c r="C38" i="40"/>
  <c r="J37" i="40"/>
  <c r="H37" i="40"/>
  <c r="G37" i="40"/>
  <c r="D37" i="40"/>
  <c r="C37" i="40"/>
  <c r="J36" i="40"/>
  <c r="H36" i="40"/>
  <c r="G36" i="40"/>
  <c r="D36" i="40"/>
  <c r="C36" i="40"/>
  <c r="J35" i="40"/>
  <c r="H35" i="40"/>
  <c r="G35" i="40"/>
  <c r="D35" i="40"/>
  <c r="C35" i="40"/>
  <c r="J34" i="40"/>
  <c r="H34" i="40"/>
  <c r="G34" i="40"/>
  <c r="D34" i="40"/>
  <c r="C34" i="40"/>
  <c r="J33" i="40"/>
  <c r="H33" i="40"/>
  <c r="G33" i="40"/>
  <c r="D33" i="40"/>
  <c r="C33" i="40"/>
  <c r="J32" i="40"/>
  <c r="H32" i="40"/>
  <c r="G32" i="40"/>
  <c r="D32" i="40"/>
  <c r="C32" i="40"/>
  <c r="J31" i="40"/>
  <c r="H31" i="40"/>
  <c r="G31" i="40"/>
  <c r="D31" i="40"/>
  <c r="C31" i="40"/>
  <c r="J30" i="40"/>
  <c r="H30" i="40"/>
  <c r="G30" i="40"/>
  <c r="D30" i="40"/>
  <c r="C30" i="40"/>
  <c r="J29" i="40"/>
  <c r="H29" i="40"/>
  <c r="G29" i="40"/>
  <c r="D29" i="40"/>
  <c r="C29" i="40"/>
  <c r="J28" i="40"/>
  <c r="H28" i="40"/>
  <c r="G28" i="40"/>
  <c r="D28" i="40"/>
  <c r="C28" i="40"/>
  <c r="J27" i="40"/>
  <c r="H27" i="40"/>
  <c r="G27" i="40"/>
  <c r="D27" i="40"/>
  <c r="C27" i="40"/>
  <c r="J26" i="40"/>
  <c r="H26" i="40"/>
  <c r="G26" i="40"/>
  <c r="D26" i="40"/>
  <c r="C26" i="40"/>
  <c r="J25" i="40"/>
  <c r="H25" i="40"/>
  <c r="G25" i="40"/>
  <c r="D25" i="40"/>
  <c r="C25" i="40"/>
  <c r="J24" i="40"/>
  <c r="H24" i="40"/>
  <c r="G24" i="40"/>
  <c r="D24" i="40"/>
  <c r="C24" i="40"/>
  <c r="J23" i="40"/>
  <c r="H23" i="40"/>
  <c r="G23" i="40"/>
  <c r="D23" i="40"/>
  <c r="C23" i="40"/>
  <c r="J22" i="40"/>
  <c r="H22" i="40"/>
  <c r="G22" i="40"/>
  <c r="D22" i="40"/>
  <c r="C22" i="40"/>
  <c r="J21" i="40"/>
  <c r="H21" i="40"/>
  <c r="G21" i="40"/>
  <c r="D21" i="40"/>
  <c r="C21" i="40"/>
  <c r="J20" i="40"/>
  <c r="H20" i="40"/>
  <c r="G20" i="40"/>
  <c r="D20" i="40"/>
  <c r="C20" i="40"/>
  <c r="J19" i="40"/>
  <c r="H19" i="40"/>
  <c r="G19" i="40"/>
  <c r="D19" i="40"/>
  <c r="C19" i="40"/>
  <c r="J18" i="40"/>
  <c r="H18" i="40"/>
  <c r="G18" i="40"/>
  <c r="D18" i="40"/>
  <c r="C18" i="40"/>
  <c r="J17" i="40"/>
  <c r="H17" i="40"/>
  <c r="G17" i="40"/>
  <c r="D17" i="40"/>
  <c r="C17" i="40"/>
  <c r="J16" i="40"/>
  <c r="H16" i="40"/>
  <c r="G16" i="40"/>
  <c r="D16" i="40"/>
  <c r="C16" i="40"/>
  <c r="J15" i="40"/>
  <c r="H15" i="40"/>
  <c r="G15" i="40"/>
  <c r="J14" i="40"/>
  <c r="H14" i="40"/>
  <c r="G14" i="40"/>
  <c r="J13" i="40"/>
  <c r="H13" i="40"/>
  <c r="G13" i="40"/>
  <c r="J12" i="40"/>
  <c r="H12" i="40"/>
  <c r="G12" i="40"/>
  <c r="J11" i="40"/>
  <c r="H11" i="40"/>
  <c r="G11" i="40"/>
  <c r="J10" i="40"/>
  <c r="H10" i="40"/>
  <c r="G10" i="40"/>
  <c r="J9" i="40"/>
  <c r="H9" i="40"/>
  <c r="G9" i="40"/>
  <c r="J8" i="40"/>
  <c r="H8" i="40"/>
  <c r="G8" i="40"/>
  <c r="J7" i="40"/>
  <c r="H7" i="40"/>
  <c r="G7" i="40"/>
  <c r="J6" i="40"/>
  <c r="S21" i="41" l="1"/>
  <c r="T22" i="41"/>
  <c r="T26" i="41"/>
  <c r="S33" i="41"/>
  <c r="T34" i="41"/>
  <c r="S37" i="41"/>
  <c r="T38" i="41"/>
  <c r="T42" i="41"/>
  <c r="S45" i="41"/>
  <c r="T9" i="41"/>
  <c r="S12" i="41"/>
  <c r="T13" i="41"/>
  <c r="S20" i="41"/>
  <c r="T21" i="41"/>
  <c r="S24" i="41"/>
  <c r="T25" i="41"/>
  <c r="S28" i="41"/>
  <c r="T29" i="41"/>
  <c r="S36" i="41"/>
  <c r="S40" i="41"/>
  <c r="S7" i="41"/>
  <c r="S9" i="41"/>
  <c r="T10" i="41"/>
  <c r="S13" i="41"/>
  <c r="T14" i="41"/>
  <c r="S17" i="41"/>
  <c r="T18" i="41"/>
  <c r="S25" i="41"/>
  <c r="S29" i="41"/>
  <c r="T30" i="41"/>
  <c r="T46" i="41"/>
  <c r="S8" i="41"/>
  <c r="S16" i="41"/>
  <c r="T17" i="41"/>
  <c r="S32" i="41"/>
  <c r="T33" i="41"/>
  <c r="T37" i="41"/>
  <c r="T41" i="41"/>
  <c r="S44" i="41"/>
  <c r="O62" i="39" l="1"/>
  <c r="K62" i="39"/>
  <c r="G62" i="39"/>
  <c r="C62" i="39"/>
  <c r="O61" i="39"/>
  <c r="K61" i="39"/>
  <c r="G61" i="39"/>
  <c r="C61" i="39"/>
  <c r="O60" i="39"/>
  <c r="K60" i="39"/>
  <c r="G60" i="39"/>
  <c r="C60" i="39"/>
  <c r="O59" i="39"/>
  <c r="K59" i="39"/>
  <c r="G59" i="39"/>
  <c r="C59" i="39"/>
  <c r="O58" i="39"/>
  <c r="K58" i="39"/>
  <c r="G58" i="39"/>
  <c r="C58" i="39"/>
  <c r="O57" i="39"/>
  <c r="K57" i="39"/>
  <c r="G57" i="39"/>
  <c r="C57" i="39"/>
  <c r="O56" i="39"/>
  <c r="K56" i="39"/>
  <c r="G56" i="39"/>
  <c r="C56" i="39"/>
  <c r="O55" i="39"/>
  <c r="K55" i="39"/>
  <c r="G55" i="39"/>
  <c r="C55" i="39"/>
  <c r="O54" i="39"/>
  <c r="K54" i="39"/>
  <c r="G54" i="39"/>
  <c r="C54" i="39"/>
  <c r="O53" i="39"/>
  <c r="K53" i="39"/>
  <c r="G53" i="39"/>
  <c r="C53" i="39"/>
  <c r="O52" i="39"/>
  <c r="K52" i="39"/>
  <c r="G52" i="39"/>
  <c r="C52" i="39"/>
  <c r="O51" i="39"/>
  <c r="K51" i="39"/>
  <c r="G51" i="39"/>
  <c r="C51" i="39"/>
  <c r="O50" i="39"/>
  <c r="K50" i="39"/>
  <c r="G50" i="39"/>
  <c r="C50" i="39"/>
  <c r="O49" i="39"/>
  <c r="K49" i="39"/>
  <c r="G49" i="39"/>
  <c r="C49" i="39"/>
  <c r="O48" i="39"/>
  <c r="K48" i="39"/>
  <c r="G48" i="39"/>
  <c r="C48" i="39"/>
  <c r="O47" i="39"/>
  <c r="K47" i="39"/>
  <c r="G47" i="39"/>
  <c r="C47" i="39"/>
  <c r="O46" i="39"/>
  <c r="K46" i="39"/>
  <c r="G46" i="39"/>
  <c r="C46" i="39"/>
  <c r="O45" i="39"/>
  <c r="K45" i="39"/>
  <c r="G45" i="39"/>
  <c r="C45" i="39"/>
  <c r="O44" i="39"/>
  <c r="K44" i="39"/>
  <c r="G44" i="39"/>
  <c r="C44" i="39"/>
  <c r="O43" i="39"/>
  <c r="K43" i="39"/>
  <c r="G43" i="39"/>
  <c r="C43" i="39"/>
  <c r="O42" i="39"/>
  <c r="K42" i="39"/>
  <c r="G42" i="39"/>
  <c r="C42" i="39"/>
  <c r="O41" i="39"/>
  <c r="K41" i="39"/>
  <c r="G41" i="39"/>
  <c r="C41" i="39"/>
  <c r="O40" i="39"/>
  <c r="K40" i="39"/>
  <c r="G40" i="39"/>
  <c r="C40" i="39"/>
  <c r="O39" i="39"/>
  <c r="K39" i="39"/>
  <c r="G39" i="39"/>
  <c r="C39" i="39"/>
  <c r="O38" i="39"/>
  <c r="K38" i="39"/>
  <c r="G38" i="39"/>
  <c r="C38" i="39"/>
  <c r="O37" i="39"/>
  <c r="K37" i="39"/>
  <c r="G37" i="39"/>
  <c r="C37" i="39"/>
  <c r="O36" i="39"/>
  <c r="K36" i="39"/>
  <c r="G36" i="39"/>
  <c r="C36" i="39"/>
  <c r="O35" i="39"/>
  <c r="K35" i="39"/>
  <c r="G35" i="39"/>
  <c r="C35" i="39"/>
  <c r="O34" i="39"/>
  <c r="K34" i="39"/>
  <c r="G34" i="39"/>
  <c r="C34" i="39"/>
  <c r="O33" i="39"/>
  <c r="K33" i="39"/>
  <c r="G33" i="39"/>
  <c r="C33" i="39"/>
  <c r="O32" i="39"/>
  <c r="K32" i="39"/>
  <c r="G32" i="39"/>
  <c r="C32" i="39"/>
  <c r="O31" i="39"/>
  <c r="K31" i="39"/>
  <c r="G31" i="39"/>
  <c r="C31" i="39"/>
  <c r="O30" i="39"/>
  <c r="K30" i="39"/>
  <c r="G30" i="39"/>
  <c r="C30" i="39"/>
  <c r="O29" i="39"/>
  <c r="K29" i="39"/>
  <c r="G29" i="39"/>
  <c r="C29" i="39"/>
  <c r="O28" i="39"/>
  <c r="K28" i="39"/>
  <c r="G28" i="39"/>
  <c r="C28" i="39"/>
  <c r="O27" i="39"/>
  <c r="K27" i="39"/>
  <c r="G27" i="39"/>
  <c r="C27" i="39"/>
  <c r="O26" i="39"/>
  <c r="K26" i="39"/>
  <c r="G26" i="39"/>
  <c r="C26" i="39"/>
  <c r="O25" i="39"/>
  <c r="K25" i="39"/>
  <c r="G25" i="39"/>
  <c r="C25" i="39"/>
  <c r="O24" i="39"/>
  <c r="K24" i="39"/>
  <c r="G24" i="39"/>
  <c r="C24" i="39"/>
  <c r="O23" i="39"/>
  <c r="K23" i="39"/>
  <c r="G23" i="39"/>
  <c r="C23" i="39"/>
  <c r="O22" i="39"/>
  <c r="K22" i="39"/>
  <c r="G22" i="39"/>
  <c r="C22" i="39"/>
  <c r="O21" i="39"/>
  <c r="K21" i="39"/>
  <c r="G21" i="39"/>
  <c r="C21" i="39"/>
  <c r="O20" i="39"/>
  <c r="K20" i="39"/>
  <c r="G20" i="39"/>
  <c r="C20" i="39"/>
  <c r="O19" i="39"/>
  <c r="K19" i="39"/>
  <c r="G19" i="39"/>
  <c r="C19" i="39"/>
  <c r="O18" i="39"/>
  <c r="K18" i="39"/>
  <c r="G18" i="39"/>
  <c r="C18" i="39"/>
  <c r="O17" i="39"/>
  <c r="K17" i="39"/>
  <c r="G17" i="39"/>
  <c r="C17" i="39"/>
  <c r="O16" i="39"/>
  <c r="K16" i="39"/>
  <c r="G16" i="39"/>
  <c r="C16" i="39"/>
  <c r="O15" i="39"/>
  <c r="K15" i="39"/>
  <c r="G15" i="39"/>
  <c r="C15" i="39"/>
  <c r="O14" i="39"/>
  <c r="K14" i="39"/>
  <c r="G14" i="39"/>
  <c r="C14" i="39"/>
  <c r="O13" i="39"/>
  <c r="K13" i="39"/>
  <c r="G13" i="39"/>
  <c r="C13" i="39"/>
  <c r="O12" i="39"/>
  <c r="K12" i="39"/>
  <c r="G12" i="39"/>
  <c r="C12" i="39"/>
  <c r="O62" i="38"/>
  <c r="I62" i="38"/>
  <c r="C62" i="38"/>
  <c r="O61" i="38"/>
  <c r="I61" i="38"/>
  <c r="C61" i="38"/>
  <c r="O60" i="38"/>
  <c r="I60" i="38"/>
  <c r="C60" i="38"/>
  <c r="O59" i="38"/>
  <c r="I59" i="38"/>
  <c r="C59" i="38"/>
  <c r="O58" i="38"/>
  <c r="I58" i="38"/>
  <c r="C58" i="38"/>
  <c r="O57" i="38"/>
  <c r="I57" i="38"/>
  <c r="C57" i="38"/>
  <c r="O56" i="38"/>
  <c r="I56" i="38"/>
  <c r="C56" i="38"/>
  <c r="O55" i="38"/>
  <c r="I55" i="38"/>
  <c r="C55" i="38"/>
  <c r="O54" i="38"/>
  <c r="I54" i="38"/>
  <c r="C54" i="38"/>
  <c r="O53" i="38"/>
  <c r="I53" i="38"/>
  <c r="C53" i="38"/>
  <c r="O52" i="38"/>
  <c r="I52" i="38"/>
  <c r="C52" i="38"/>
  <c r="O51" i="38"/>
  <c r="I51" i="38"/>
  <c r="C51" i="38"/>
  <c r="O50" i="38"/>
  <c r="I50" i="38"/>
  <c r="C50" i="38"/>
  <c r="O49" i="38"/>
  <c r="I49" i="38"/>
  <c r="C49" i="38"/>
  <c r="O48" i="38"/>
  <c r="I48" i="38"/>
  <c r="C48" i="38"/>
  <c r="O47" i="38"/>
  <c r="I47" i="38"/>
  <c r="C47" i="38"/>
  <c r="O46" i="38"/>
  <c r="I46" i="38"/>
  <c r="C46" i="38"/>
  <c r="O45" i="38"/>
  <c r="I45" i="38"/>
  <c r="C45" i="38"/>
  <c r="O44" i="38"/>
  <c r="I44" i="38"/>
  <c r="C44" i="38"/>
  <c r="O43" i="38"/>
  <c r="I43" i="38"/>
  <c r="C43" i="38"/>
  <c r="O42" i="38"/>
  <c r="I42" i="38"/>
  <c r="C42" i="38"/>
  <c r="O41" i="38"/>
  <c r="I41" i="38"/>
  <c r="C41" i="38"/>
  <c r="O40" i="38"/>
  <c r="I40" i="38"/>
  <c r="C40" i="38"/>
  <c r="O39" i="38"/>
  <c r="I39" i="38"/>
  <c r="C39" i="38"/>
  <c r="O38" i="38"/>
  <c r="I38" i="38"/>
  <c r="C38" i="38"/>
  <c r="O37" i="38"/>
  <c r="I37" i="38"/>
  <c r="C37" i="38"/>
  <c r="O36" i="38"/>
  <c r="I36" i="38"/>
  <c r="C36" i="38"/>
  <c r="O35" i="38"/>
  <c r="I35" i="38"/>
  <c r="C35" i="38"/>
  <c r="O34" i="38"/>
  <c r="I34" i="38"/>
  <c r="C34" i="38"/>
  <c r="O33" i="38"/>
  <c r="I33" i="38"/>
  <c r="C33" i="38"/>
  <c r="O32" i="38"/>
  <c r="I32" i="38"/>
  <c r="C32" i="38"/>
  <c r="O31" i="38"/>
  <c r="I31" i="38"/>
  <c r="C31" i="38"/>
  <c r="O30" i="38"/>
  <c r="I30" i="38"/>
  <c r="C30" i="38"/>
  <c r="O29" i="38"/>
  <c r="I29" i="38"/>
  <c r="C29" i="38"/>
  <c r="O28" i="38"/>
  <c r="I28" i="38"/>
  <c r="C28" i="38"/>
  <c r="O27" i="38"/>
  <c r="I27" i="38"/>
  <c r="C27" i="38"/>
  <c r="O26" i="38"/>
  <c r="I26" i="38"/>
  <c r="C26" i="38"/>
  <c r="O25" i="38"/>
  <c r="I25" i="38"/>
  <c r="C25" i="38"/>
  <c r="O24" i="38"/>
  <c r="I24" i="38"/>
  <c r="C24" i="38"/>
  <c r="O23" i="38"/>
  <c r="I23" i="38"/>
  <c r="C23" i="38"/>
  <c r="O22" i="38"/>
  <c r="I22" i="38"/>
  <c r="C22" i="38"/>
  <c r="O21" i="38"/>
  <c r="I21" i="38"/>
  <c r="C21" i="38"/>
  <c r="O20" i="38"/>
  <c r="I20" i="38"/>
  <c r="C20" i="38"/>
  <c r="O19" i="38"/>
  <c r="I19" i="38"/>
  <c r="C19" i="38"/>
  <c r="O18" i="38"/>
  <c r="I18" i="38"/>
  <c r="C18" i="38"/>
  <c r="O17" i="38"/>
  <c r="I17" i="38"/>
  <c r="C17" i="38"/>
  <c r="O16" i="38"/>
  <c r="I16" i="38"/>
  <c r="C16" i="38"/>
  <c r="O15" i="38"/>
  <c r="I15" i="38"/>
  <c r="C15" i="38"/>
  <c r="O14" i="38"/>
  <c r="I14" i="38"/>
  <c r="C14" i="38"/>
  <c r="O13" i="38"/>
  <c r="I13" i="38"/>
  <c r="C13" i="38"/>
  <c r="O12" i="38"/>
  <c r="I12" i="38"/>
  <c r="C12" i="38"/>
  <c r="N63" i="37"/>
  <c r="K63" i="37"/>
  <c r="I63" i="37"/>
  <c r="F63" i="37"/>
  <c r="C63" i="37"/>
  <c r="N62" i="37"/>
  <c r="K62" i="37"/>
  <c r="I62" i="37"/>
  <c r="F62" i="37"/>
  <c r="C62" i="37"/>
  <c r="N61" i="37"/>
  <c r="K61" i="37"/>
  <c r="I61" i="37"/>
  <c r="F61" i="37"/>
  <c r="C61" i="37"/>
  <c r="N60" i="37"/>
  <c r="K60" i="37"/>
  <c r="I60" i="37"/>
  <c r="F60" i="37"/>
  <c r="C60" i="37"/>
  <c r="N59" i="37"/>
  <c r="K59" i="37"/>
  <c r="I59" i="37"/>
  <c r="F59" i="37"/>
  <c r="C59" i="37"/>
  <c r="N58" i="37"/>
  <c r="K58" i="37"/>
  <c r="I58" i="37"/>
  <c r="F58" i="37"/>
  <c r="C58" i="37"/>
  <c r="N57" i="37"/>
  <c r="K57" i="37"/>
  <c r="I57" i="37"/>
  <c r="F57" i="37"/>
  <c r="C57" i="37"/>
  <c r="N56" i="37"/>
  <c r="K56" i="37"/>
  <c r="I56" i="37"/>
  <c r="F56" i="37"/>
  <c r="C56" i="37"/>
  <c r="N55" i="37"/>
  <c r="K55" i="37"/>
  <c r="I55" i="37"/>
  <c r="F55" i="37"/>
  <c r="C55" i="37"/>
  <c r="N54" i="37"/>
  <c r="K54" i="37"/>
  <c r="I54" i="37"/>
  <c r="F54" i="37"/>
  <c r="C54" i="37"/>
  <c r="N53" i="37"/>
  <c r="K53" i="37"/>
  <c r="I53" i="37"/>
  <c r="F53" i="37"/>
  <c r="C53" i="37"/>
  <c r="N52" i="37"/>
  <c r="K52" i="37"/>
  <c r="I52" i="37"/>
  <c r="F52" i="37"/>
  <c r="C52" i="37"/>
  <c r="N51" i="37"/>
  <c r="K51" i="37"/>
  <c r="I51" i="37"/>
  <c r="F51" i="37"/>
  <c r="C51" i="37"/>
  <c r="N50" i="37"/>
  <c r="K50" i="37"/>
  <c r="I50" i="37"/>
  <c r="F50" i="37"/>
  <c r="C50" i="37"/>
  <c r="N49" i="37"/>
  <c r="K49" i="37"/>
  <c r="I49" i="37"/>
  <c r="F49" i="37"/>
  <c r="C49" i="37"/>
  <c r="N48" i="37"/>
  <c r="K48" i="37"/>
  <c r="I48" i="37"/>
  <c r="F48" i="37"/>
  <c r="C48" i="37"/>
  <c r="N47" i="37"/>
  <c r="K47" i="37"/>
  <c r="I47" i="37"/>
  <c r="F47" i="37"/>
  <c r="C47" i="37"/>
  <c r="N46" i="37"/>
  <c r="K46" i="37"/>
  <c r="I46" i="37"/>
  <c r="F46" i="37"/>
  <c r="C46" i="37"/>
  <c r="N45" i="37"/>
  <c r="K45" i="37"/>
  <c r="I45" i="37"/>
  <c r="F45" i="37"/>
  <c r="C45" i="37"/>
  <c r="N44" i="37"/>
  <c r="K44" i="37"/>
  <c r="I44" i="37"/>
  <c r="F44" i="37"/>
  <c r="C44" i="37"/>
  <c r="N43" i="37"/>
  <c r="K43" i="37"/>
  <c r="I43" i="37"/>
  <c r="F43" i="37"/>
  <c r="C43" i="37"/>
  <c r="N42" i="37"/>
  <c r="K42" i="37"/>
  <c r="I42" i="37"/>
  <c r="F42" i="37"/>
  <c r="C42" i="37"/>
  <c r="N41" i="37"/>
  <c r="K41" i="37"/>
  <c r="I41" i="37"/>
  <c r="F41" i="37"/>
  <c r="C41" i="37"/>
  <c r="N40" i="37"/>
  <c r="K40" i="37"/>
  <c r="I40" i="37"/>
  <c r="F40" i="37"/>
  <c r="C40" i="37"/>
  <c r="N39" i="37"/>
  <c r="K39" i="37"/>
  <c r="I39" i="37"/>
  <c r="F39" i="37"/>
  <c r="C39" i="37"/>
  <c r="N38" i="37"/>
  <c r="K38" i="37"/>
  <c r="I38" i="37"/>
  <c r="F38" i="37"/>
  <c r="C38" i="37"/>
  <c r="N37" i="37"/>
  <c r="K37" i="37"/>
  <c r="I37" i="37"/>
  <c r="F37" i="37"/>
  <c r="C37" i="37"/>
  <c r="N36" i="37"/>
  <c r="K36" i="37"/>
  <c r="I36" i="37"/>
  <c r="F36" i="37"/>
  <c r="C36" i="37"/>
  <c r="N35" i="37"/>
  <c r="K35" i="37"/>
  <c r="I35" i="37"/>
  <c r="F35" i="37"/>
  <c r="C35" i="37"/>
  <c r="N34" i="37"/>
  <c r="K34" i="37"/>
  <c r="I34" i="37"/>
  <c r="F34" i="37"/>
  <c r="C34" i="37"/>
  <c r="N33" i="37"/>
  <c r="K33" i="37"/>
  <c r="I33" i="37"/>
  <c r="F33" i="37"/>
  <c r="C33" i="37"/>
  <c r="N32" i="37"/>
  <c r="K32" i="37"/>
  <c r="I32" i="37"/>
  <c r="F32" i="37"/>
  <c r="C32" i="37"/>
  <c r="N31" i="37"/>
  <c r="K31" i="37"/>
  <c r="I31" i="37"/>
  <c r="F31" i="37"/>
  <c r="C31" i="37"/>
  <c r="N30" i="37"/>
  <c r="K30" i="37"/>
  <c r="I30" i="37"/>
  <c r="F30" i="37"/>
  <c r="C30" i="37"/>
  <c r="N29" i="37"/>
  <c r="K29" i="37"/>
  <c r="I29" i="37"/>
  <c r="F29" i="37"/>
  <c r="C29" i="37"/>
  <c r="N28" i="37"/>
  <c r="K28" i="37"/>
  <c r="I28" i="37"/>
  <c r="F28" i="37"/>
  <c r="C28" i="37"/>
  <c r="N27" i="37"/>
  <c r="K27" i="37"/>
  <c r="I27" i="37"/>
  <c r="F27" i="37"/>
  <c r="C27" i="37"/>
  <c r="N26" i="37"/>
  <c r="K26" i="37"/>
  <c r="I26" i="37"/>
  <c r="F26" i="37"/>
  <c r="C26" i="37"/>
  <c r="N25" i="37"/>
  <c r="K25" i="37"/>
  <c r="I25" i="37"/>
  <c r="F25" i="37"/>
  <c r="C25" i="37"/>
  <c r="N24" i="37"/>
  <c r="K24" i="37"/>
  <c r="I24" i="37"/>
  <c r="F24" i="37"/>
  <c r="C24" i="37"/>
  <c r="N23" i="37"/>
  <c r="K23" i="37"/>
  <c r="I23" i="37"/>
  <c r="F23" i="37"/>
  <c r="C23" i="37"/>
  <c r="N22" i="37"/>
  <c r="K22" i="37"/>
  <c r="I22" i="37"/>
  <c r="F22" i="37"/>
  <c r="C22" i="37"/>
  <c r="N21" i="37"/>
  <c r="K21" i="37"/>
  <c r="I21" i="37"/>
  <c r="F21" i="37"/>
  <c r="C21" i="37"/>
  <c r="N20" i="37"/>
  <c r="K20" i="37"/>
  <c r="I20" i="37"/>
  <c r="F20" i="37"/>
  <c r="C20" i="37"/>
  <c r="N19" i="37"/>
  <c r="K19" i="37"/>
  <c r="I19" i="37"/>
  <c r="F19" i="37"/>
  <c r="C19" i="37"/>
  <c r="N18" i="37"/>
  <c r="K18" i="37"/>
  <c r="I18" i="37"/>
  <c r="F18" i="37"/>
  <c r="C18" i="37"/>
  <c r="N17" i="37"/>
  <c r="K17" i="37"/>
  <c r="I17" i="37"/>
  <c r="F17" i="37"/>
  <c r="C17" i="37"/>
  <c r="N16" i="37"/>
  <c r="K16" i="37"/>
  <c r="I16" i="37"/>
  <c r="F16" i="37"/>
  <c r="C16" i="37"/>
  <c r="N15" i="37"/>
  <c r="K15" i="37"/>
  <c r="I15" i="37"/>
  <c r="F15" i="37"/>
  <c r="C15" i="37"/>
  <c r="N14" i="37"/>
  <c r="K14" i="37"/>
  <c r="I14" i="37"/>
  <c r="F14" i="37"/>
  <c r="C14" i="37"/>
  <c r="N13" i="37"/>
  <c r="K13" i="37"/>
  <c r="I13" i="37"/>
  <c r="F13" i="37"/>
  <c r="C13" i="37"/>
  <c r="M63" i="36" l="1"/>
  <c r="M62" i="36"/>
  <c r="M61" i="36"/>
  <c r="M60" i="36"/>
  <c r="M59" i="36"/>
  <c r="M58" i="36"/>
  <c r="M57" i="36"/>
  <c r="M56" i="36"/>
  <c r="M55" i="36"/>
  <c r="M54" i="36"/>
  <c r="M53" i="36"/>
  <c r="M52" i="36"/>
  <c r="M51" i="36"/>
  <c r="M50" i="36"/>
  <c r="M49" i="36"/>
  <c r="M48" i="36"/>
  <c r="M47" i="36"/>
  <c r="M46" i="36"/>
  <c r="M45" i="36"/>
  <c r="M44" i="36"/>
  <c r="M43" i="36"/>
  <c r="M42" i="36"/>
  <c r="M41" i="36"/>
  <c r="M40" i="36"/>
  <c r="M39" i="36"/>
  <c r="M38" i="36"/>
  <c r="M37" i="36"/>
  <c r="M36" i="36"/>
  <c r="M35" i="36"/>
  <c r="M34" i="36"/>
  <c r="M33" i="36"/>
  <c r="M32" i="36"/>
  <c r="M31" i="36"/>
  <c r="M30" i="36"/>
  <c r="M29" i="36"/>
  <c r="M28" i="36"/>
  <c r="M27" i="36"/>
  <c r="M26" i="36"/>
  <c r="M25" i="36"/>
  <c r="M24" i="36"/>
  <c r="M23" i="36"/>
  <c r="M22" i="36"/>
  <c r="M21" i="36"/>
  <c r="M18" i="36"/>
  <c r="M17" i="36"/>
  <c r="M16" i="36"/>
  <c r="M15" i="36"/>
  <c r="M14" i="36"/>
  <c r="M13" i="36"/>
  <c r="M12" i="36"/>
  <c r="M11" i="36"/>
  <c r="P63" i="34"/>
  <c r="P62" i="34"/>
  <c r="P61" i="34"/>
  <c r="P60" i="34"/>
  <c r="P59" i="34"/>
  <c r="P58" i="34"/>
  <c r="P57" i="34"/>
  <c r="P56" i="34"/>
  <c r="P55" i="34"/>
  <c r="P54" i="34"/>
  <c r="P53" i="34"/>
  <c r="P52" i="34"/>
  <c r="P51" i="34"/>
  <c r="P50" i="34"/>
  <c r="P49" i="34"/>
  <c r="P48" i="34"/>
  <c r="P47" i="34"/>
  <c r="P46" i="34"/>
  <c r="P45" i="34"/>
  <c r="P44" i="34"/>
  <c r="P43" i="34"/>
  <c r="P42" i="34"/>
  <c r="P41" i="34"/>
  <c r="P40" i="34"/>
  <c r="P39" i="34"/>
  <c r="P38" i="34"/>
  <c r="P37" i="34"/>
  <c r="P36" i="34"/>
  <c r="P35" i="34"/>
  <c r="P34" i="34"/>
  <c r="P33" i="34"/>
  <c r="P32" i="34"/>
  <c r="P31" i="34"/>
  <c r="P30" i="34"/>
  <c r="P29" i="34"/>
  <c r="P28" i="34"/>
  <c r="P27" i="34"/>
  <c r="P26" i="34"/>
  <c r="P25" i="34"/>
  <c r="P24" i="34"/>
  <c r="P23" i="34"/>
  <c r="P22" i="34"/>
  <c r="P21" i="34"/>
  <c r="P18" i="34"/>
  <c r="P17" i="34"/>
  <c r="P16" i="34"/>
  <c r="P15" i="34"/>
  <c r="P14" i="34"/>
  <c r="P13" i="34"/>
  <c r="P12" i="34"/>
  <c r="P11" i="34"/>
  <c r="L63" i="30"/>
  <c r="H63" i="30"/>
  <c r="G63" i="30"/>
  <c r="F63" i="30"/>
  <c r="L62" i="30"/>
  <c r="H62" i="30"/>
  <c r="G62" i="30"/>
  <c r="F62" i="30"/>
  <c r="L61" i="30"/>
  <c r="H61" i="30"/>
  <c r="G61" i="30"/>
  <c r="F61" i="30"/>
  <c r="L60" i="30"/>
  <c r="H60" i="30"/>
  <c r="G60" i="30"/>
  <c r="F60" i="30"/>
  <c r="L59" i="30"/>
  <c r="H59" i="30"/>
  <c r="G59" i="30"/>
  <c r="F59" i="30"/>
  <c r="L58" i="30"/>
  <c r="H58" i="30"/>
  <c r="G58" i="30"/>
  <c r="F58" i="30"/>
  <c r="L57" i="30"/>
  <c r="H57" i="30"/>
  <c r="G57" i="30"/>
  <c r="F57" i="30"/>
  <c r="L56" i="30"/>
  <c r="H56" i="30"/>
  <c r="G56" i="30"/>
  <c r="F56" i="30"/>
  <c r="L55" i="30"/>
  <c r="H55" i="30"/>
  <c r="G55" i="30"/>
  <c r="F55" i="30"/>
  <c r="L54" i="30"/>
  <c r="H54" i="30"/>
  <c r="G54" i="30"/>
  <c r="F54" i="30"/>
  <c r="L53" i="30"/>
  <c r="H53" i="30"/>
  <c r="G53" i="30"/>
  <c r="F53" i="30"/>
  <c r="L52" i="30"/>
  <c r="H52" i="30"/>
  <c r="G52" i="30"/>
  <c r="F52" i="30"/>
  <c r="L51" i="30"/>
  <c r="H51" i="30"/>
  <c r="G51" i="30"/>
  <c r="F51" i="30"/>
  <c r="L50" i="30"/>
  <c r="H50" i="30"/>
  <c r="G50" i="30"/>
  <c r="F50" i="30"/>
  <c r="L49" i="30"/>
  <c r="H49" i="30"/>
  <c r="G49" i="30"/>
  <c r="F49" i="30"/>
  <c r="L48" i="30"/>
  <c r="H48" i="30"/>
  <c r="G48" i="30"/>
  <c r="F48" i="30"/>
  <c r="L47" i="30"/>
  <c r="H47" i="30"/>
  <c r="G47" i="30"/>
  <c r="F47" i="30"/>
  <c r="L46" i="30"/>
  <c r="H46" i="30"/>
  <c r="G46" i="30"/>
  <c r="F46" i="30"/>
  <c r="L45" i="30"/>
  <c r="H45" i="30"/>
  <c r="G45" i="30"/>
  <c r="F45" i="30"/>
  <c r="L44" i="30"/>
  <c r="H44" i="30"/>
  <c r="G44" i="30"/>
  <c r="F44" i="30"/>
  <c r="L43" i="30"/>
  <c r="H43" i="30"/>
  <c r="G43" i="30"/>
  <c r="F43" i="30"/>
  <c r="L42" i="30"/>
  <c r="H42" i="30"/>
  <c r="G42" i="30"/>
  <c r="F42" i="30"/>
  <c r="L41" i="30"/>
  <c r="H41" i="30"/>
  <c r="G41" i="30"/>
  <c r="F41" i="30"/>
  <c r="L40" i="30"/>
  <c r="H40" i="30"/>
  <c r="G40" i="30"/>
  <c r="F40" i="30"/>
  <c r="L39" i="30"/>
  <c r="H39" i="30"/>
  <c r="G39" i="30"/>
  <c r="F39" i="30"/>
  <c r="L38" i="30"/>
  <c r="H38" i="30"/>
  <c r="G38" i="30"/>
  <c r="F38" i="30"/>
  <c r="L37" i="30"/>
  <c r="H37" i="30"/>
  <c r="G37" i="30"/>
  <c r="F37" i="30"/>
  <c r="L36" i="30"/>
  <c r="H36" i="30"/>
  <c r="G36" i="30"/>
  <c r="F36" i="30"/>
  <c r="L35" i="30"/>
  <c r="H35" i="30"/>
  <c r="G35" i="30"/>
  <c r="F35" i="30"/>
  <c r="L34" i="30"/>
  <c r="H34" i="30"/>
  <c r="G34" i="30"/>
  <c r="F34" i="30"/>
  <c r="L33" i="30"/>
  <c r="H33" i="30"/>
  <c r="G33" i="30"/>
  <c r="F33" i="30"/>
  <c r="L32" i="30"/>
  <c r="H32" i="30"/>
  <c r="G32" i="30"/>
  <c r="F32" i="30"/>
  <c r="L31" i="30"/>
  <c r="H31" i="30"/>
  <c r="G31" i="30"/>
  <c r="F31" i="30"/>
  <c r="L30" i="30"/>
  <c r="H30" i="30"/>
  <c r="G30" i="30"/>
  <c r="F30" i="30"/>
  <c r="L29" i="30"/>
  <c r="H29" i="30"/>
  <c r="G29" i="30"/>
  <c r="F29" i="30"/>
  <c r="L28" i="30"/>
  <c r="H28" i="30"/>
  <c r="G28" i="30"/>
  <c r="F28" i="30"/>
  <c r="L27" i="30"/>
  <c r="H27" i="30"/>
  <c r="G27" i="30"/>
  <c r="F27" i="30"/>
  <c r="L26" i="30"/>
  <c r="H26" i="30"/>
  <c r="G26" i="30"/>
  <c r="F26" i="30"/>
  <c r="L25" i="30"/>
  <c r="H25" i="30"/>
  <c r="G25" i="30"/>
  <c r="F25" i="30"/>
  <c r="L24" i="30"/>
  <c r="H24" i="30"/>
  <c r="G24" i="30"/>
  <c r="F24" i="30"/>
  <c r="L23" i="30"/>
  <c r="H23" i="30"/>
  <c r="G23" i="30"/>
  <c r="F23" i="30"/>
  <c r="L22" i="30"/>
  <c r="H22" i="30"/>
  <c r="G22" i="30"/>
  <c r="F22" i="30"/>
  <c r="L21" i="30"/>
  <c r="H21" i="30"/>
  <c r="G21" i="30"/>
  <c r="F21" i="30"/>
  <c r="L18" i="30"/>
  <c r="H18" i="30"/>
  <c r="G18" i="30"/>
  <c r="F18" i="30"/>
  <c r="L17" i="30"/>
  <c r="H17" i="30"/>
  <c r="G17" i="30"/>
  <c r="F17" i="30"/>
  <c r="L16" i="30"/>
  <c r="H16" i="30"/>
  <c r="G16" i="30"/>
  <c r="F16" i="30"/>
  <c r="L15" i="30"/>
  <c r="H15" i="30"/>
  <c r="G15" i="30"/>
  <c r="F15" i="30"/>
  <c r="L14" i="30"/>
  <c r="H14" i="30"/>
  <c r="G14" i="30"/>
  <c r="F14" i="30"/>
  <c r="L13" i="30"/>
  <c r="H13" i="30"/>
  <c r="G13" i="30"/>
  <c r="F13" i="30"/>
  <c r="L12" i="30"/>
  <c r="H12" i="30"/>
  <c r="G12" i="30"/>
  <c r="F12" i="30"/>
  <c r="L11" i="30"/>
  <c r="H11" i="30"/>
  <c r="G11" i="30"/>
  <c r="F11" i="30"/>
  <c r="J10" i="30"/>
  <c r="E10" i="30"/>
  <c r="D10" i="30"/>
  <c r="C10" i="30"/>
  <c r="B10" i="30"/>
  <c r="G10" i="30" s="1"/>
  <c r="G8" i="30"/>
  <c r="O61" i="28" l="1"/>
  <c r="O60" i="28"/>
  <c r="O59" i="28"/>
  <c r="O58" i="28"/>
  <c r="O57" i="28"/>
  <c r="O56" i="28"/>
  <c r="O55" i="28"/>
  <c r="O54" i="28"/>
  <c r="O53" i="28"/>
  <c r="O52" i="28"/>
  <c r="O51" i="28"/>
  <c r="O50" i="28"/>
  <c r="O49" i="28"/>
  <c r="O48" i="28"/>
  <c r="O47" i="28"/>
  <c r="O46" i="28"/>
  <c r="O45" i="28"/>
  <c r="O44" i="28"/>
  <c r="O43" i="28"/>
  <c r="O42" i="28"/>
  <c r="O41" i="28"/>
  <c r="O40" i="28"/>
  <c r="O39" i="28"/>
  <c r="O38" i="28"/>
  <c r="O37" i="28"/>
  <c r="O36" i="28"/>
  <c r="O35" i="28"/>
  <c r="O34" i="28"/>
  <c r="O33" i="28"/>
  <c r="O32" i="28"/>
  <c r="O31" i="28"/>
  <c r="O30" i="28"/>
  <c r="O29" i="28"/>
  <c r="O28" i="28"/>
  <c r="O27" i="28"/>
  <c r="O26" i="28"/>
  <c r="O25" i="28"/>
  <c r="O24" i="28"/>
  <c r="O23" i="28"/>
  <c r="O22" i="28"/>
  <c r="O21" i="28"/>
  <c r="O20" i="28"/>
  <c r="O19" i="28"/>
  <c r="O18" i="28"/>
  <c r="O17" i="28"/>
  <c r="O16" i="28"/>
  <c r="O15" i="28"/>
  <c r="O14" i="28"/>
  <c r="O13" i="28"/>
  <c r="O12" i="28"/>
  <c r="O11" i="28"/>
  <c r="O10" i="28"/>
  <c r="O9" i="28"/>
  <c r="O8" i="28"/>
  <c r="O38" i="27" l="1"/>
  <c r="O36" i="27"/>
  <c r="O35" i="27"/>
  <c r="O34" i="27"/>
  <c r="O33" i="27"/>
  <c r="O32" i="27"/>
  <c r="O31" i="27"/>
  <c r="O30" i="27"/>
  <c r="O29" i="27"/>
  <c r="O28" i="27"/>
  <c r="O27" i="27"/>
  <c r="O26" i="27"/>
  <c r="O25" i="27"/>
  <c r="O24" i="27"/>
  <c r="O23" i="27"/>
  <c r="O22" i="27"/>
  <c r="O21" i="27"/>
  <c r="O20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O7" i="27"/>
  <c r="O6" i="27"/>
  <c r="O43" i="26"/>
  <c r="P41" i="26"/>
  <c r="O41" i="26"/>
  <c r="P40" i="26"/>
  <c r="O40" i="26"/>
  <c r="P39" i="26"/>
  <c r="O39" i="26"/>
  <c r="P38" i="26"/>
  <c r="O38" i="26"/>
  <c r="P37" i="26"/>
  <c r="O37" i="26"/>
  <c r="P36" i="26"/>
  <c r="O36" i="26"/>
  <c r="P35" i="26"/>
  <c r="O35" i="26"/>
  <c r="P34" i="26"/>
  <c r="O34" i="26"/>
  <c r="P33" i="26"/>
  <c r="O33" i="26"/>
  <c r="P32" i="26"/>
  <c r="O32" i="26"/>
  <c r="P31" i="26"/>
  <c r="O31" i="26"/>
  <c r="P30" i="26"/>
  <c r="O30" i="26"/>
  <c r="P29" i="26"/>
  <c r="O29" i="26"/>
  <c r="P28" i="26"/>
  <c r="O28" i="26"/>
  <c r="P27" i="26"/>
  <c r="O27" i="26"/>
  <c r="P26" i="26"/>
  <c r="O26" i="26"/>
  <c r="P25" i="26"/>
  <c r="O25" i="26"/>
  <c r="P24" i="26"/>
  <c r="O24" i="26"/>
  <c r="P23" i="26"/>
  <c r="O23" i="26"/>
  <c r="P22" i="26"/>
  <c r="O22" i="26"/>
  <c r="P21" i="26"/>
  <c r="O21" i="26"/>
  <c r="P20" i="26"/>
  <c r="O20" i="26"/>
  <c r="P19" i="26"/>
  <c r="O19" i="26"/>
  <c r="P18" i="26"/>
  <c r="O18" i="26"/>
  <c r="P17" i="26"/>
  <c r="O17" i="26"/>
  <c r="P16" i="26"/>
  <c r="O16" i="26"/>
  <c r="P15" i="26"/>
  <c r="O15" i="26"/>
  <c r="P14" i="26"/>
  <c r="O14" i="26"/>
  <c r="P13" i="26"/>
  <c r="O13" i="26"/>
  <c r="P12" i="26"/>
  <c r="O12" i="26"/>
  <c r="P11" i="26"/>
  <c r="O11" i="26"/>
  <c r="P10" i="26"/>
  <c r="O10" i="26"/>
  <c r="P9" i="26"/>
  <c r="O9" i="26"/>
  <c r="P8" i="26"/>
  <c r="O8" i="26"/>
  <c r="P7" i="26"/>
  <c r="O7" i="26"/>
  <c r="E5" i="26"/>
  <c r="F5" i="26" s="1"/>
  <c r="G5" i="26" s="1"/>
  <c r="H5" i="26" s="1"/>
  <c r="I5" i="26" s="1"/>
  <c r="J5" i="26" s="1"/>
  <c r="K5" i="26" s="1"/>
  <c r="L5" i="26" s="1"/>
  <c r="M5" i="26" s="1"/>
  <c r="Q39" i="25"/>
  <c r="R37" i="25"/>
  <c r="Q37" i="25"/>
  <c r="R36" i="25"/>
  <c r="Q36" i="25"/>
  <c r="R35" i="25"/>
  <c r="Q35" i="25"/>
  <c r="R34" i="25"/>
  <c r="Q34" i="25"/>
  <c r="R33" i="25"/>
  <c r="Q33" i="25"/>
  <c r="R32" i="25"/>
  <c r="Q32" i="25"/>
  <c r="R31" i="25"/>
  <c r="Q31" i="25"/>
  <c r="R30" i="25"/>
  <c r="Q30" i="25"/>
  <c r="R29" i="25"/>
  <c r="Q29" i="25"/>
  <c r="R28" i="25"/>
  <c r="Q28" i="25"/>
  <c r="R27" i="25"/>
  <c r="Q27" i="25"/>
  <c r="R26" i="25"/>
  <c r="Q26" i="25"/>
  <c r="R25" i="25"/>
  <c r="Q25" i="25"/>
  <c r="R24" i="25"/>
  <c r="Q24" i="25"/>
  <c r="R23" i="25"/>
  <c r="Q23" i="25"/>
  <c r="R22" i="25"/>
  <c r="Q22" i="25"/>
  <c r="R21" i="25"/>
  <c r="Q21" i="25"/>
  <c r="R20" i="25"/>
  <c r="Q20" i="25"/>
  <c r="R19" i="25"/>
  <c r="Q19" i="25"/>
  <c r="R18" i="25"/>
  <c r="Q18" i="25"/>
  <c r="R17" i="25"/>
  <c r="Q17" i="25"/>
  <c r="R16" i="25"/>
  <c r="Q16" i="25"/>
  <c r="R15" i="25"/>
  <c r="Q15" i="25"/>
  <c r="R14" i="25"/>
  <c r="Q14" i="25"/>
  <c r="R13" i="25"/>
  <c r="Q13" i="25"/>
  <c r="R12" i="25"/>
  <c r="Q12" i="25"/>
  <c r="R11" i="25"/>
  <c r="Q11" i="25"/>
  <c r="R10" i="25"/>
  <c r="Q10" i="25"/>
  <c r="R9" i="25"/>
  <c r="Q9" i="25"/>
  <c r="R8" i="25"/>
  <c r="Q8" i="25"/>
  <c r="R7" i="25"/>
  <c r="Q7" i="25"/>
  <c r="G5" i="25"/>
  <c r="H5" i="25" s="1"/>
  <c r="I5" i="25" s="1"/>
  <c r="J5" i="25" s="1"/>
  <c r="K5" i="25" s="1"/>
  <c r="L5" i="25" s="1"/>
  <c r="M5" i="25" s="1"/>
  <c r="N5" i="25" s="1"/>
  <c r="O5" i="25" s="1"/>
  <c r="O59" i="24"/>
  <c r="P57" i="24"/>
  <c r="O57" i="24"/>
  <c r="P56" i="24"/>
  <c r="O56" i="24"/>
  <c r="P55" i="24"/>
  <c r="O55" i="24"/>
  <c r="P54" i="24"/>
  <c r="O54" i="24"/>
  <c r="P53" i="24"/>
  <c r="O53" i="24"/>
  <c r="P52" i="24"/>
  <c r="O52" i="24"/>
  <c r="P51" i="24"/>
  <c r="O51" i="24"/>
  <c r="P50" i="24"/>
  <c r="O50" i="24"/>
  <c r="P49" i="24"/>
  <c r="O49" i="24"/>
  <c r="P48" i="24"/>
  <c r="O48" i="24"/>
  <c r="P47" i="24"/>
  <c r="O47" i="24"/>
  <c r="P46" i="24"/>
  <c r="O46" i="24"/>
  <c r="P45" i="24"/>
  <c r="O45" i="24"/>
  <c r="P44" i="24"/>
  <c r="O44" i="24"/>
  <c r="P43" i="24"/>
  <c r="O43" i="24"/>
  <c r="P42" i="24"/>
  <c r="O42" i="24"/>
  <c r="P41" i="24"/>
  <c r="O41" i="24"/>
  <c r="P40" i="24"/>
  <c r="O40" i="24"/>
  <c r="P39" i="24"/>
  <c r="O39" i="24"/>
  <c r="P38" i="24"/>
  <c r="O38" i="24"/>
  <c r="P37" i="24"/>
  <c r="O37" i="24"/>
  <c r="P36" i="24"/>
  <c r="O36" i="24"/>
  <c r="P35" i="24"/>
  <c r="O35" i="24"/>
  <c r="P34" i="24"/>
  <c r="O34" i="24"/>
  <c r="P33" i="24"/>
  <c r="O33" i="24"/>
  <c r="P32" i="24"/>
  <c r="O32" i="24"/>
  <c r="P31" i="24"/>
  <c r="O31" i="24"/>
  <c r="P30" i="24"/>
  <c r="O30" i="24"/>
  <c r="P29" i="24"/>
  <c r="O29" i="24"/>
  <c r="P28" i="24"/>
  <c r="O28" i="24"/>
  <c r="P27" i="24"/>
  <c r="O27" i="24"/>
  <c r="P26" i="24"/>
  <c r="O26" i="24"/>
  <c r="P25" i="24"/>
  <c r="O25" i="24"/>
  <c r="P24" i="24"/>
  <c r="O24" i="24"/>
  <c r="P23" i="24"/>
  <c r="O23" i="24"/>
  <c r="P22" i="24"/>
  <c r="O22" i="24"/>
  <c r="P21" i="24"/>
  <c r="O21" i="24"/>
  <c r="P20" i="24"/>
  <c r="O20" i="24"/>
  <c r="P19" i="24"/>
  <c r="O19" i="24"/>
  <c r="P18" i="24"/>
  <c r="O18" i="24"/>
  <c r="P17" i="24"/>
  <c r="O17" i="24"/>
  <c r="P16" i="24"/>
  <c r="O16" i="24"/>
  <c r="P15" i="24"/>
  <c r="O15" i="24"/>
  <c r="P14" i="24"/>
  <c r="O14" i="24"/>
  <c r="P13" i="24"/>
  <c r="O13" i="24"/>
  <c r="P12" i="24"/>
  <c r="O12" i="24"/>
  <c r="P11" i="24"/>
  <c r="O11" i="24"/>
  <c r="P10" i="24"/>
  <c r="O10" i="24"/>
  <c r="P9" i="24"/>
  <c r="O9" i="24"/>
  <c r="P8" i="24"/>
  <c r="O8" i="24"/>
  <c r="P7" i="24"/>
  <c r="O7" i="24"/>
  <c r="E5" i="24"/>
  <c r="F5" i="24" s="1"/>
  <c r="G5" i="24" s="1"/>
  <c r="H5" i="24" s="1"/>
  <c r="I5" i="24" s="1"/>
  <c r="J5" i="24" s="1"/>
  <c r="K5" i="24" s="1"/>
  <c r="L5" i="24" s="1"/>
  <c r="M5" i="24" s="1"/>
  <c r="Q40" i="23" l="1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L38" i="23"/>
  <c r="K38" i="23"/>
  <c r="J38" i="23"/>
  <c r="I38" i="23"/>
  <c r="H38" i="23"/>
  <c r="G38" i="23"/>
  <c r="F38" i="23"/>
  <c r="E38" i="23"/>
  <c r="D38" i="23"/>
  <c r="C38" i="23"/>
  <c r="B38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L31" i="23"/>
  <c r="K31" i="23"/>
  <c r="J31" i="23"/>
  <c r="I31" i="23"/>
  <c r="H31" i="23"/>
  <c r="G31" i="23"/>
  <c r="F31" i="23"/>
  <c r="E31" i="23"/>
  <c r="D31" i="23"/>
  <c r="C31" i="23"/>
  <c r="B31" i="23"/>
  <c r="L29" i="23"/>
  <c r="K29" i="23"/>
  <c r="J29" i="23"/>
  <c r="I29" i="23"/>
  <c r="H29" i="23"/>
  <c r="G29" i="23"/>
  <c r="F29" i="23"/>
  <c r="E29" i="23"/>
  <c r="D29" i="23"/>
  <c r="C29" i="23"/>
  <c r="B29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Q27" i="23"/>
  <c r="P27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Q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L18" i="23"/>
  <c r="K18" i="23"/>
  <c r="J18" i="23"/>
  <c r="I18" i="23"/>
  <c r="H18" i="23"/>
  <c r="G18" i="23"/>
  <c r="F18" i="23"/>
  <c r="E18" i="23"/>
  <c r="D18" i="23"/>
  <c r="C18" i="23"/>
  <c r="B18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Q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B9" i="23"/>
  <c r="Q8" i="23"/>
  <c r="P8" i="23"/>
  <c r="O8" i="23"/>
  <c r="N8" i="23"/>
  <c r="M8" i="23"/>
  <c r="L8" i="23"/>
  <c r="K8" i="23"/>
  <c r="J8" i="23"/>
  <c r="I8" i="23"/>
  <c r="H8" i="23"/>
  <c r="G8" i="23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L45" i="22"/>
  <c r="J45" i="22"/>
  <c r="H45" i="22"/>
  <c r="F45" i="22"/>
  <c r="E44" i="23" s="1"/>
  <c r="D45" i="22"/>
  <c r="B45" i="22"/>
  <c r="M43" i="22"/>
  <c r="M45" i="22" s="1"/>
  <c r="L44" i="23" s="1"/>
  <c r="L43" i="22"/>
  <c r="K42" i="23" s="1"/>
  <c r="K43" i="22"/>
  <c r="K45" i="22" s="1"/>
  <c r="J44" i="23" s="1"/>
  <c r="J43" i="22"/>
  <c r="I42" i="23" s="1"/>
  <c r="I43" i="22"/>
  <c r="I45" i="22" s="1"/>
  <c r="H44" i="23" s="1"/>
  <c r="H43" i="22"/>
  <c r="G42" i="23" s="1"/>
  <c r="G43" i="22"/>
  <c r="G45" i="22" s="1"/>
  <c r="F44" i="23" s="1"/>
  <c r="F43" i="22"/>
  <c r="E42" i="23" s="1"/>
  <c r="E43" i="22"/>
  <c r="E45" i="22" s="1"/>
  <c r="D44" i="23" s="1"/>
  <c r="D43" i="22"/>
  <c r="C42" i="23" s="1"/>
  <c r="C43" i="22"/>
  <c r="C45" i="22" s="1"/>
  <c r="B44" i="23" s="1"/>
  <c r="B43" i="22"/>
  <c r="R39" i="22"/>
  <c r="Q38" i="23" s="1"/>
  <c r="Q39" i="22"/>
  <c r="P39" i="22"/>
  <c r="P38" i="23" s="1"/>
  <c r="O39" i="22"/>
  <c r="N39" i="22"/>
  <c r="M38" i="23" s="1"/>
  <c r="M34" i="22"/>
  <c r="L33" i="23" s="1"/>
  <c r="L34" i="22"/>
  <c r="K33" i="23" s="1"/>
  <c r="K34" i="22"/>
  <c r="J33" i="23" s="1"/>
  <c r="J34" i="22"/>
  <c r="I33" i="23" s="1"/>
  <c r="I34" i="22"/>
  <c r="H33" i="23" s="1"/>
  <c r="H34" i="22"/>
  <c r="G33" i="23" s="1"/>
  <c r="G34" i="22"/>
  <c r="F33" i="23" s="1"/>
  <c r="F34" i="22"/>
  <c r="E33" i="23" s="1"/>
  <c r="E34" i="22"/>
  <c r="D33" i="23" s="1"/>
  <c r="D34" i="22"/>
  <c r="C33" i="23" s="1"/>
  <c r="C34" i="22"/>
  <c r="B33" i="23" s="1"/>
  <c r="B34" i="22"/>
  <c r="R32" i="22"/>
  <c r="N32" i="22"/>
  <c r="M31" i="23" s="1"/>
  <c r="R30" i="22"/>
  <c r="Q29" i="23" s="1"/>
  <c r="Q30" i="22"/>
  <c r="O30" i="22"/>
  <c r="N29" i="23" s="1"/>
  <c r="N30" i="22"/>
  <c r="M29" i="23" s="1"/>
  <c r="P23" i="22"/>
  <c r="P22" i="23" s="1"/>
  <c r="O23" i="22"/>
  <c r="R21" i="22"/>
  <c r="P21" i="22"/>
  <c r="N21" i="22"/>
  <c r="M20" i="23" s="1"/>
  <c r="M21" i="22"/>
  <c r="L21" i="22"/>
  <c r="L20" i="23" s="1"/>
  <c r="K21" i="22"/>
  <c r="J21" i="22"/>
  <c r="I20" i="23" s="1"/>
  <c r="I21" i="22"/>
  <c r="H21" i="22"/>
  <c r="H20" i="23" s="1"/>
  <c r="G21" i="22"/>
  <c r="F21" i="22"/>
  <c r="E20" i="23" s="1"/>
  <c r="E21" i="22"/>
  <c r="D21" i="22"/>
  <c r="D20" i="23" s="1"/>
  <c r="C21" i="22"/>
  <c r="B21" i="22"/>
  <c r="B20" i="23" s="1"/>
  <c r="R19" i="22"/>
  <c r="Q18" i="23" s="1"/>
  <c r="Q19" i="22"/>
  <c r="Q32" i="22" s="1"/>
  <c r="P19" i="22"/>
  <c r="O18" i="23" s="1"/>
  <c r="O19" i="22"/>
  <c r="O32" i="22" s="1"/>
  <c r="N19" i="22"/>
  <c r="M18" i="23" s="1"/>
  <c r="R8" i="22"/>
  <c r="Q7" i="23" s="1"/>
  <c r="Q8" i="22"/>
  <c r="P7" i="23" s="1"/>
  <c r="P8" i="22"/>
  <c r="O7" i="23" s="1"/>
  <c r="O8" i="22"/>
  <c r="N7" i="23" s="1"/>
  <c r="N8" i="22"/>
  <c r="M7" i="23" s="1"/>
  <c r="M8" i="22"/>
  <c r="L7" i="23" s="1"/>
  <c r="L8" i="22"/>
  <c r="K7" i="23" s="1"/>
  <c r="K8" i="22"/>
  <c r="J7" i="23" s="1"/>
  <c r="J8" i="22"/>
  <c r="I7" i="23" s="1"/>
  <c r="I8" i="22"/>
  <c r="H7" i="23" s="1"/>
  <c r="H8" i="22"/>
  <c r="G7" i="23" s="1"/>
  <c r="G8" i="22"/>
  <c r="F7" i="23" s="1"/>
  <c r="F8" i="22"/>
  <c r="E7" i="23" s="1"/>
  <c r="E8" i="22"/>
  <c r="D7" i="23" s="1"/>
  <c r="D8" i="22"/>
  <c r="C7" i="23" s="1"/>
  <c r="C8" i="22"/>
  <c r="B7" i="23" s="1"/>
  <c r="B8" i="22"/>
  <c r="C44" i="23" l="1"/>
  <c r="Q34" i="22"/>
  <c r="Q43" i="22"/>
  <c r="Q20" i="23"/>
  <c r="Q31" i="23"/>
  <c r="P29" i="23"/>
  <c r="G44" i="23"/>
  <c r="N31" i="23"/>
  <c r="O43" i="22"/>
  <c r="O34" i="22"/>
  <c r="I44" i="23"/>
  <c r="K44" i="23"/>
  <c r="N18" i="23"/>
  <c r="F20" i="23"/>
  <c r="J20" i="23"/>
  <c r="N38" i="23"/>
  <c r="B42" i="23"/>
  <c r="F42" i="23"/>
  <c r="J42" i="23"/>
  <c r="O21" i="22"/>
  <c r="N20" i="23" s="1"/>
  <c r="P30" i="22"/>
  <c r="N34" i="22"/>
  <c r="M33" i="23" s="1"/>
  <c r="R34" i="22"/>
  <c r="Q33" i="23" s="1"/>
  <c r="C20" i="23"/>
  <c r="G20" i="23"/>
  <c r="K20" i="23"/>
  <c r="O22" i="23"/>
  <c r="O38" i="23"/>
  <c r="P18" i="23"/>
  <c r="D42" i="23"/>
  <c r="H42" i="23"/>
  <c r="L42" i="23"/>
  <c r="Q21" i="22"/>
  <c r="P20" i="23" s="1"/>
  <c r="N43" i="22"/>
  <c r="R43" i="22"/>
  <c r="Q42" i="23" l="1"/>
  <c r="R45" i="22"/>
  <c r="Q44" i="23" s="1"/>
  <c r="Q45" i="22"/>
  <c r="O20" i="23"/>
  <c r="M42" i="23"/>
  <c r="N45" i="22"/>
  <c r="M44" i="23" s="1"/>
  <c r="N33" i="23"/>
  <c r="O29" i="23"/>
  <c r="P32" i="22"/>
  <c r="O45" i="22"/>
  <c r="N44" i="23" s="1"/>
  <c r="N42" i="23"/>
  <c r="P34" i="22" l="1"/>
  <c r="O31" i="23"/>
  <c r="P43" i="22"/>
  <c r="P31" i="23"/>
  <c r="P45" i="22" l="1"/>
  <c r="O42" i="23"/>
  <c r="P42" i="23"/>
  <c r="O33" i="23"/>
  <c r="P33" i="23"/>
  <c r="O44" i="23" l="1"/>
  <c r="P44" i="23"/>
  <c r="H34" i="21" l="1"/>
  <c r="G34" i="21"/>
  <c r="H33" i="21"/>
  <c r="G33" i="21"/>
  <c r="H32" i="21"/>
  <c r="G32" i="21"/>
  <c r="H31" i="21"/>
  <c r="G31" i="21"/>
  <c r="H30" i="21"/>
  <c r="G30" i="21"/>
  <c r="H29" i="21"/>
  <c r="G29" i="21"/>
  <c r="H28" i="21"/>
  <c r="G28" i="21"/>
  <c r="H27" i="21"/>
  <c r="G27" i="21"/>
  <c r="H26" i="21"/>
  <c r="G26" i="21"/>
  <c r="H25" i="21"/>
  <c r="G25" i="21"/>
  <c r="H24" i="21"/>
  <c r="G24" i="21"/>
  <c r="H23" i="21"/>
  <c r="G23" i="21"/>
  <c r="H22" i="21"/>
  <c r="G22" i="21"/>
  <c r="H21" i="21"/>
  <c r="G21" i="21"/>
  <c r="H20" i="21"/>
  <c r="G20" i="21"/>
  <c r="H19" i="21"/>
  <c r="G19" i="21"/>
  <c r="H18" i="21"/>
  <c r="G18" i="21"/>
  <c r="H17" i="21"/>
  <c r="G17" i="21"/>
  <c r="H16" i="21"/>
  <c r="G16" i="21"/>
  <c r="H15" i="21"/>
  <c r="G15" i="21"/>
  <c r="H14" i="21"/>
  <c r="G14" i="21"/>
  <c r="H13" i="21"/>
  <c r="G13" i="21"/>
  <c r="H12" i="21"/>
  <c r="G12" i="21"/>
  <c r="H11" i="21"/>
  <c r="G11" i="21"/>
  <c r="H10" i="21"/>
  <c r="G10" i="21"/>
  <c r="H9" i="21"/>
  <c r="G9" i="21"/>
  <c r="H8" i="21"/>
  <c r="G8" i="21"/>
  <c r="H7" i="21"/>
  <c r="G7" i="21"/>
  <c r="H6" i="21"/>
  <c r="G6" i="21"/>
  <c r="C4" i="21"/>
  <c r="D4" i="21" s="1"/>
  <c r="E4" i="21" s="1"/>
  <c r="F4" i="21" s="1"/>
  <c r="L23" i="20"/>
  <c r="K23" i="20"/>
  <c r="J23" i="20"/>
  <c r="I23" i="20"/>
  <c r="H23" i="20"/>
  <c r="L22" i="20"/>
  <c r="K22" i="20"/>
  <c r="J22" i="20"/>
  <c r="I22" i="20"/>
  <c r="H22" i="20"/>
  <c r="L21" i="20"/>
  <c r="K21" i="20"/>
  <c r="J21" i="20"/>
  <c r="I21" i="20"/>
  <c r="H21" i="20"/>
  <c r="L20" i="20"/>
  <c r="K20" i="20"/>
  <c r="J20" i="20"/>
  <c r="I20" i="20"/>
  <c r="H20" i="20"/>
  <c r="L19" i="20"/>
  <c r="K19" i="20"/>
  <c r="J19" i="20"/>
  <c r="I19" i="20"/>
  <c r="H19" i="20"/>
  <c r="L18" i="20"/>
  <c r="K18" i="20"/>
  <c r="J18" i="20"/>
  <c r="I18" i="20"/>
  <c r="H18" i="20"/>
  <c r="L17" i="20"/>
  <c r="K17" i="20"/>
  <c r="J17" i="20"/>
  <c r="I17" i="20"/>
  <c r="H17" i="20"/>
  <c r="L16" i="20"/>
  <c r="K16" i="20"/>
  <c r="J16" i="20"/>
  <c r="I16" i="20"/>
  <c r="H16" i="20"/>
  <c r="L15" i="20"/>
  <c r="K15" i="20"/>
  <c r="J15" i="20"/>
  <c r="I15" i="20"/>
  <c r="H15" i="20"/>
  <c r="L14" i="20"/>
  <c r="K14" i="20"/>
  <c r="J14" i="20"/>
  <c r="I14" i="20"/>
  <c r="H14" i="20"/>
  <c r="L13" i="20"/>
  <c r="K13" i="20"/>
  <c r="J13" i="20"/>
  <c r="I13" i="20"/>
  <c r="H13" i="20"/>
  <c r="L12" i="20"/>
  <c r="K12" i="20"/>
  <c r="J12" i="20"/>
  <c r="I12" i="20"/>
  <c r="H12" i="20"/>
  <c r="L11" i="20"/>
  <c r="K11" i="20"/>
  <c r="J11" i="20"/>
  <c r="I11" i="20"/>
  <c r="H11" i="20"/>
  <c r="L10" i="20"/>
  <c r="K10" i="20"/>
  <c r="J10" i="20"/>
  <c r="I10" i="20"/>
  <c r="H10" i="20"/>
  <c r="L9" i="20"/>
  <c r="K9" i="20"/>
  <c r="J9" i="20"/>
  <c r="I9" i="20"/>
  <c r="H9" i="20"/>
  <c r="J60" i="19" l="1"/>
  <c r="I60" i="19"/>
  <c r="J59" i="19"/>
  <c r="I59" i="19"/>
  <c r="J58" i="19"/>
  <c r="I58" i="19"/>
  <c r="J57" i="19"/>
  <c r="I57" i="19"/>
  <c r="J56" i="19"/>
  <c r="I56" i="19"/>
  <c r="J55" i="19"/>
  <c r="I55" i="19"/>
  <c r="J54" i="19"/>
  <c r="I54" i="19"/>
  <c r="J53" i="19"/>
  <c r="I53" i="19"/>
  <c r="J52" i="19"/>
  <c r="I52" i="19"/>
  <c r="J51" i="19"/>
  <c r="I51" i="19"/>
  <c r="J50" i="19"/>
  <c r="I50" i="19"/>
  <c r="J49" i="19"/>
  <c r="I49" i="19"/>
  <c r="J48" i="19"/>
  <c r="I48" i="19"/>
  <c r="J47" i="19"/>
  <c r="I47" i="19"/>
  <c r="J46" i="19"/>
  <c r="I46" i="19"/>
  <c r="J45" i="19"/>
  <c r="I45" i="19"/>
  <c r="J44" i="19"/>
  <c r="I44" i="19"/>
  <c r="J43" i="19"/>
  <c r="I43" i="19"/>
  <c r="J42" i="19"/>
  <c r="I42" i="19"/>
  <c r="J41" i="19"/>
  <c r="I41" i="19"/>
  <c r="J40" i="19"/>
  <c r="I40" i="19"/>
  <c r="J39" i="19"/>
  <c r="I39" i="19"/>
  <c r="J38" i="19"/>
  <c r="I38" i="19"/>
  <c r="J37" i="19"/>
  <c r="I37" i="19"/>
  <c r="J36" i="19"/>
  <c r="I36" i="19"/>
  <c r="J35" i="19"/>
  <c r="I35" i="19"/>
  <c r="J34" i="19"/>
  <c r="I34" i="19"/>
  <c r="J33" i="19"/>
  <c r="I33" i="19"/>
  <c r="J32" i="19"/>
  <c r="I32" i="19"/>
  <c r="J31" i="19"/>
  <c r="I31" i="19"/>
  <c r="J30" i="19"/>
  <c r="I30" i="19"/>
  <c r="J29" i="19"/>
  <c r="I29" i="19"/>
  <c r="J28" i="19"/>
  <c r="I28" i="19"/>
  <c r="J27" i="19"/>
  <c r="I27" i="19"/>
  <c r="J26" i="19"/>
  <c r="I26" i="19"/>
  <c r="J25" i="19"/>
  <c r="I25" i="19"/>
  <c r="J24" i="19"/>
  <c r="I24" i="19"/>
  <c r="J23" i="19"/>
  <c r="I23" i="19"/>
  <c r="J22" i="19"/>
  <c r="I22" i="19"/>
  <c r="J21" i="19"/>
  <c r="I21" i="19"/>
  <c r="J20" i="19"/>
  <c r="I20" i="19"/>
  <c r="J19" i="19"/>
  <c r="I19" i="19"/>
  <c r="J18" i="19"/>
  <c r="I18" i="19"/>
  <c r="J17" i="19"/>
  <c r="I17" i="19"/>
  <c r="J16" i="19"/>
  <c r="I16" i="19"/>
  <c r="J15" i="19"/>
  <c r="I15" i="19"/>
  <c r="J14" i="19"/>
  <c r="I14" i="19"/>
  <c r="J13" i="19"/>
  <c r="I13" i="19"/>
  <c r="J12" i="19"/>
  <c r="I12" i="19"/>
  <c r="J11" i="19"/>
  <c r="I11" i="19"/>
  <c r="J10" i="19"/>
  <c r="I10" i="19"/>
  <c r="J8" i="19"/>
  <c r="I8" i="19"/>
  <c r="M60" i="18"/>
  <c r="L60" i="18"/>
  <c r="M59" i="18"/>
  <c r="L59" i="18"/>
  <c r="M58" i="18"/>
  <c r="L58" i="18"/>
  <c r="M57" i="18"/>
  <c r="L57" i="18"/>
  <c r="M56" i="18"/>
  <c r="L56" i="18"/>
  <c r="M55" i="18"/>
  <c r="L55" i="18"/>
  <c r="M54" i="18"/>
  <c r="L54" i="18"/>
  <c r="M53" i="18"/>
  <c r="L53" i="18"/>
  <c r="M52" i="18"/>
  <c r="L52" i="18"/>
  <c r="M51" i="18"/>
  <c r="L51" i="18"/>
  <c r="M50" i="18"/>
  <c r="L50" i="18"/>
  <c r="M49" i="18"/>
  <c r="L49" i="18"/>
  <c r="M48" i="18"/>
  <c r="L48" i="18"/>
  <c r="M47" i="18"/>
  <c r="L47" i="18"/>
  <c r="M46" i="18"/>
  <c r="L46" i="18"/>
  <c r="M45" i="18"/>
  <c r="L45" i="18"/>
  <c r="M44" i="18"/>
  <c r="L44" i="18"/>
  <c r="M43" i="18"/>
  <c r="L43" i="18"/>
  <c r="M42" i="18"/>
  <c r="L42" i="18"/>
  <c r="M41" i="18"/>
  <c r="L41" i="18"/>
  <c r="M40" i="18"/>
  <c r="L40" i="18"/>
  <c r="M39" i="18"/>
  <c r="L39" i="18"/>
  <c r="M38" i="18"/>
  <c r="L38" i="18"/>
  <c r="M37" i="18"/>
  <c r="L37" i="18"/>
  <c r="M36" i="18"/>
  <c r="L36" i="18"/>
  <c r="M35" i="18"/>
  <c r="L35" i="18"/>
  <c r="M34" i="18"/>
  <c r="L34" i="18"/>
  <c r="M33" i="18"/>
  <c r="L33" i="18"/>
  <c r="M32" i="18"/>
  <c r="L32" i="18"/>
  <c r="M31" i="18"/>
  <c r="L31" i="18"/>
  <c r="M30" i="18"/>
  <c r="L30" i="18"/>
  <c r="M29" i="18"/>
  <c r="L29" i="18"/>
  <c r="M28" i="18"/>
  <c r="L28" i="18"/>
  <c r="M27" i="18"/>
  <c r="L27" i="18"/>
  <c r="M26" i="18"/>
  <c r="L26" i="18"/>
  <c r="M25" i="18"/>
  <c r="L25" i="18"/>
  <c r="M24" i="18"/>
  <c r="L24" i="18"/>
  <c r="M23" i="18"/>
  <c r="L23" i="18"/>
  <c r="M22" i="18"/>
  <c r="L22" i="18"/>
  <c r="M21" i="18"/>
  <c r="L21" i="18"/>
  <c r="M20" i="18"/>
  <c r="L20" i="18"/>
  <c r="M19" i="18"/>
  <c r="L19" i="18"/>
  <c r="M18" i="18"/>
  <c r="L18" i="18"/>
  <c r="M17" i="18"/>
  <c r="L17" i="18"/>
  <c r="M16" i="18"/>
  <c r="L16" i="18"/>
  <c r="M15" i="18"/>
  <c r="L15" i="18"/>
  <c r="M14" i="18"/>
  <c r="L14" i="18"/>
  <c r="M13" i="18"/>
  <c r="L13" i="18"/>
  <c r="M12" i="18"/>
  <c r="L12" i="18"/>
  <c r="M11" i="18"/>
  <c r="L11" i="18"/>
  <c r="M10" i="18"/>
  <c r="L10" i="18"/>
  <c r="M8" i="18"/>
  <c r="L8" i="18"/>
  <c r="K36" i="17" l="1"/>
  <c r="J36" i="17"/>
  <c r="I36" i="17"/>
  <c r="H36" i="17"/>
  <c r="K35" i="17"/>
  <c r="J35" i="17"/>
  <c r="I35" i="17"/>
  <c r="H35" i="17"/>
  <c r="K34" i="17"/>
  <c r="J34" i="17"/>
  <c r="I34" i="17"/>
  <c r="H34" i="17"/>
  <c r="K33" i="17"/>
  <c r="J33" i="17"/>
  <c r="I33" i="17"/>
  <c r="H33" i="17"/>
  <c r="K32" i="17"/>
  <c r="J32" i="17"/>
  <c r="I32" i="17"/>
  <c r="H32" i="17"/>
  <c r="K31" i="17"/>
  <c r="J31" i="17"/>
  <c r="I31" i="17"/>
  <c r="H31" i="17"/>
  <c r="K30" i="17"/>
  <c r="J30" i="17"/>
  <c r="I30" i="17"/>
  <c r="H30" i="17"/>
  <c r="K29" i="17"/>
  <c r="J29" i="17"/>
  <c r="I29" i="17"/>
  <c r="H29" i="17"/>
  <c r="K28" i="17"/>
  <c r="J28" i="17"/>
  <c r="I28" i="17"/>
  <c r="H28" i="17"/>
  <c r="K27" i="17"/>
  <c r="J27" i="17"/>
  <c r="I27" i="17"/>
  <c r="H27" i="17"/>
  <c r="K26" i="17"/>
  <c r="J26" i="17"/>
  <c r="I26" i="17"/>
  <c r="H26" i="17"/>
  <c r="K25" i="17"/>
  <c r="J25" i="17"/>
  <c r="I25" i="17"/>
  <c r="H25" i="17"/>
  <c r="K24" i="17"/>
  <c r="J24" i="17"/>
  <c r="I24" i="17"/>
  <c r="H24" i="17"/>
  <c r="K23" i="17"/>
  <c r="J23" i="17"/>
  <c r="I23" i="17"/>
  <c r="H23" i="17"/>
  <c r="K22" i="17"/>
  <c r="J22" i="17"/>
  <c r="I22" i="17"/>
  <c r="H22" i="17"/>
  <c r="K21" i="17"/>
  <c r="J21" i="17"/>
  <c r="I21" i="17"/>
  <c r="H21" i="17"/>
  <c r="K20" i="17"/>
  <c r="J20" i="17"/>
  <c r="I20" i="17"/>
  <c r="H20" i="17"/>
  <c r="K19" i="17"/>
  <c r="J19" i="17"/>
  <c r="I19" i="17"/>
  <c r="H19" i="17"/>
  <c r="K18" i="17"/>
  <c r="J18" i="17"/>
  <c r="I18" i="17"/>
  <c r="H18" i="17"/>
  <c r="K17" i="17"/>
  <c r="J17" i="17"/>
  <c r="I17" i="17"/>
  <c r="H17" i="17"/>
  <c r="K16" i="17"/>
  <c r="J16" i="17"/>
  <c r="I16" i="17"/>
  <c r="H16" i="17"/>
  <c r="K15" i="17"/>
  <c r="J15" i="17"/>
  <c r="I15" i="17"/>
  <c r="H15" i="17"/>
  <c r="K14" i="17"/>
  <c r="J14" i="17"/>
  <c r="I14" i="17"/>
  <c r="H14" i="17"/>
  <c r="K13" i="17"/>
  <c r="J13" i="17"/>
  <c r="I13" i="17"/>
  <c r="H13" i="17"/>
  <c r="K12" i="17"/>
  <c r="J12" i="17"/>
  <c r="I12" i="17"/>
  <c r="H12" i="17"/>
  <c r="K11" i="17"/>
  <c r="J11" i="17"/>
  <c r="I11" i="17"/>
  <c r="H11" i="17"/>
  <c r="K10" i="17"/>
  <c r="J10" i="17"/>
  <c r="I10" i="17"/>
  <c r="H10" i="17"/>
  <c r="K9" i="17"/>
  <c r="J9" i="17"/>
  <c r="I9" i="17"/>
  <c r="H9" i="17"/>
  <c r="K8" i="17"/>
  <c r="J8" i="17"/>
  <c r="I8" i="17"/>
  <c r="H8" i="17"/>
  <c r="K6" i="17"/>
  <c r="J6" i="17"/>
  <c r="I6" i="17"/>
  <c r="H6" i="17"/>
  <c r="K54" i="16"/>
  <c r="G54" i="16"/>
  <c r="F54" i="16"/>
  <c r="D54" i="16"/>
  <c r="K53" i="16"/>
  <c r="G53" i="16"/>
  <c r="F53" i="16"/>
  <c r="D53" i="16"/>
  <c r="K52" i="16"/>
  <c r="G52" i="16"/>
  <c r="F52" i="16"/>
  <c r="D52" i="16"/>
  <c r="K51" i="16"/>
  <c r="G51" i="16"/>
  <c r="F51" i="16"/>
  <c r="D51" i="16"/>
  <c r="K50" i="16"/>
  <c r="G50" i="16"/>
  <c r="F50" i="16"/>
  <c r="D50" i="16"/>
  <c r="K49" i="16"/>
  <c r="G49" i="16"/>
  <c r="F49" i="16"/>
  <c r="D49" i="16"/>
  <c r="K48" i="16"/>
  <c r="G48" i="16"/>
  <c r="F48" i="16"/>
  <c r="D48" i="16"/>
  <c r="K47" i="16"/>
  <c r="G47" i="16"/>
  <c r="F47" i="16"/>
  <c r="D47" i="16"/>
  <c r="K46" i="16"/>
  <c r="G46" i="16"/>
  <c r="F46" i="16"/>
  <c r="D46" i="16"/>
  <c r="K45" i="16"/>
  <c r="G45" i="16"/>
  <c r="F45" i="16"/>
  <c r="D45" i="16"/>
  <c r="K44" i="16"/>
  <c r="G44" i="16"/>
  <c r="F44" i="16"/>
  <c r="D44" i="16"/>
  <c r="K43" i="16"/>
  <c r="G43" i="16"/>
  <c r="F43" i="16"/>
  <c r="D43" i="16"/>
  <c r="K42" i="16"/>
  <c r="G42" i="16"/>
  <c r="F42" i="16"/>
  <c r="D42" i="16"/>
  <c r="K41" i="16"/>
  <c r="G41" i="16"/>
  <c r="F41" i="16"/>
  <c r="D41" i="16"/>
  <c r="K40" i="16"/>
  <c r="G40" i="16"/>
  <c r="F40" i="16"/>
  <c r="D40" i="16"/>
  <c r="K39" i="16"/>
  <c r="G39" i="16"/>
  <c r="F39" i="16"/>
  <c r="D39" i="16"/>
  <c r="K38" i="16"/>
  <c r="G38" i="16"/>
  <c r="F38" i="16"/>
  <c r="D38" i="16"/>
  <c r="K37" i="16"/>
  <c r="G37" i="16"/>
  <c r="F37" i="16"/>
  <c r="D37" i="16"/>
  <c r="K36" i="16"/>
  <c r="G36" i="16"/>
  <c r="F36" i="16"/>
  <c r="D36" i="16"/>
  <c r="K35" i="16"/>
  <c r="G35" i="16"/>
  <c r="F35" i="16"/>
  <c r="D35" i="16"/>
  <c r="K34" i="16"/>
  <c r="G34" i="16"/>
  <c r="F34" i="16"/>
  <c r="D34" i="16"/>
  <c r="K33" i="16"/>
  <c r="G33" i="16"/>
  <c r="F33" i="16"/>
  <c r="D33" i="16"/>
  <c r="K32" i="16"/>
  <c r="G32" i="16"/>
  <c r="F32" i="16"/>
  <c r="D32" i="16"/>
  <c r="K31" i="16"/>
  <c r="G31" i="16"/>
  <c r="F31" i="16"/>
  <c r="D31" i="16"/>
  <c r="K30" i="16"/>
  <c r="G30" i="16"/>
  <c r="F30" i="16"/>
  <c r="D30" i="16"/>
  <c r="K29" i="16"/>
  <c r="G29" i="16"/>
  <c r="F29" i="16"/>
  <c r="D29" i="16"/>
  <c r="K28" i="16"/>
  <c r="G28" i="16"/>
  <c r="F28" i="16"/>
  <c r="D28" i="16"/>
  <c r="K27" i="16"/>
  <c r="G27" i="16"/>
  <c r="F27" i="16"/>
  <c r="D27" i="16"/>
  <c r="K26" i="16"/>
  <c r="G26" i="16"/>
  <c r="F26" i="16"/>
  <c r="D26" i="16"/>
  <c r="K25" i="16"/>
  <c r="G25" i="16"/>
  <c r="F25" i="16"/>
  <c r="D25" i="16"/>
  <c r="K24" i="16"/>
  <c r="G24" i="16"/>
  <c r="F24" i="16"/>
  <c r="D24" i="16"/>
  <c r="K23" i="16"/>
  <c r="G23" i="16"/>
  <c r="F23" i="16"/>
  <c r="D23" i="16"/>
  <c r="K22" i="16"/>
  <c r="G22" i="16"/>
  <c r="F22" i="16"/>
  <c r="D22" i="16"/>
  <c r="K21" i="16"/>
  <c r="G21" i="16"/>
  <c r="F21" i="16"/>
  <c r="D21" i="16"/>
  <c r="K20" i="16"/>
  <c r="G20" i="16"/>
  <c r="F20" i="16"/>
  <c r="D20" i="16"/>
  <c r="K19" i="16"/>
  <c r="G19" i="16"/>
  <c r="F19" i="16"/>
  <c r="D19" i="16"/>
  <c r="K18" i="16"/>
  <c r="G18" i="16"/>
  <c r="F18" i="16"/>
  <c r="D18" i="16"/>
  <c r="K17" i="16"/>
  <c r="G17" i="16"/>
  <c r="F17" i="16"/>
  <c r="D17" i="16"/>
  <c r="K16" i="16"/>
  <c r="G16" i="16"/>
  <c r="F16" i="16"/>
  <c r="D16" i="16"/>
  <c r="K15" i="16"/>
  <c r="G15" i="16"/>
  <c r="F15" i="16"/>
  <c r="D15" i="16"/>
  <c r="K14" i="16"/>
  <c r="G14" i="16"/>
  <c r="F14" i="16"/>
  <c r="D14" i="16"/>
  <c r="K13" i="16"/>
  <c r="G13" i="16"/>
  <c r="F13" i="16"/>
  <c r="D13" i="16"/>
  <c r="K12" i="16"/>
  <c r="G12" i="16"/>
  <c r="F12" i="16"/>
  <c r="D12" i="16"/>
  <c r="K11" i="16"/>
  <c r="G11" i="16"/>
  <c r="F11" i="16"/>
  <c r="D11" i="16"/>
  <c r="K10" i="16"/>
  <c r="G10" i="16"/>
  <c r="F10" i="16"/>
  <c r="D10" i="16"/>
  <c r="K9" i="16"/>
  <c r="D9" i="16"/>
  <c r="H33" i="15" l="1"/>
  <c r="H32" i="15"/>
  <c r="K31" i="15"/>
  <c r="J31" i="15"/>
  <c r="I31" i="15"/>
  <c r="H31" i="15"/>
  <c r="D27" i="15"/>
  <c r="H26" i="15"/>
  <c r="F26" i="15"/>
  <c r="F27" i="15" s="1"/>
  <c r="E26" i="15"/>
  <c r="J26" i="15" s="1"/>
  <c r="D26" i="15"/>
  <c r="I26" i="15" s="1"/>
  <c r="H25" i="15"/>
  <c r="F25" i="15"/>
  <c r="K25" i="15" s="1"/>
  <c r="E25" i="15"/>
  <c r="J25" i="15" s="1"/>
  <c r="D25" i="15"/>
  <c r="I25" i="15" s="1"/>
  <c r="K23" i="15"/>
  <c r="J23" i="15"/>
  <c r="I23" i="15"/>
  <c r="H23" i="15"/>
  <c r="K22" i="15"/>
  <c r="J22" i="15"/>
  <c r="I22" i="15"/>
  <c r="H22" i="15"/>
  <c r="K21" i="15"/>
  <c r="J21" i="15"/>
  <c r="I21" i="15"/>
  <c r="H21" i="15"/>
  <c r="K20" i="15"/>
  <c r="J20" i="15"/>
  <c r="I20" i="15"/>
  <c r="H20" i="15"/>
  <c r="K19" i="15"/>
  <c r="J19" i="15"/>
  <c r="I19" i="15"/>
  <c r="H19" i="15"/>
  <c r="K18" i="15"/>
  <c r="J18" i="15"/>
  <c r="I18" i="15"/>
  <c r="H18" i="15"/>
  <c r="K17" i="15"/>
  <c r="J17" i="15"/>
  <c r="I17" i="15"/>
  <c r="H17" i="15"/>
  <c r="K16" i="15"/>
  <c r="J16" i="15"/>
  <c r="I16" i="15"/>
  <c r="H16" i="15"/>
  <c r="K15" i="15"/>
  <c r="J15" i="15"/>
  <c r="I15" i="15"/>
  <c r="H15" i="15"/>
  <c r="K14" i="15"/>
  <c r="J14" i="15"/>
  <c r="I14" i="15"/>
  <c r="H14" i="15"/>
  <c r="K13" i="15"/>
  <c r="J13" i="15"/>
  <c r="I13" i="15"/>
  <c r="H13" i="15"/>
  <c r="H12" i="15"/>
  <c r="F12" i="15"/>
  <c r="F32" i="15" s="1"/>
  <c r="E12" i="15"/>
  <c r="E27" i="15" s="1"/>
  <c r="D12" i="15"/>
  <c r="D32" i="15" s="1"/>
  <c r="C9" i="15"/>
  <c r="K8" i="15"/>
  <c r="J8" i="15"/>
  <c r="I8" i="15"/>
  <c r="H8" i="15"/>
  <c r="K7" i="15"/>
  <c r="J7" i="15"/>
  <c r="I7" i="15"/>
  <c r="H7" i="15"/>
  <c r="F6" i="15"/>
  <c r="F9" i="15" s="1"/>
  <c r="E6" i="15"/>
  <c r="E9" i="15" s="1"/>
  <c r="D6" i="15"/>
  <c r="D9" i="15" s="1"/>
  <c r="C6" i="15"/>
  <c r="H6" i="15" s="1"/>
  <c r="B6" i="15"/>
  <c r="B9" i="15" s="1"/>
  <c r="M39" i="14"/>
  <c r="L39" i="14"/>
  <c r="M38" i="14"/>
  <c r="L38" i="14"/>
  <c r="M37" i="14"/>
  <c r="L37" i="14"/>
  <c r="M36" i="14"/>
  <c r="L36" i="14"/>
  <c r="M35" i="14"/>
  <c r="L35" i="14"/>
  <c r="M34" i="14"/>
  <c r="L34" i="14"/>
  <c r="M33" i="14"/>
  <c r="L33" i="14"/>
  <c r="M32" i="14"/>
  <c r="L32" i="14"/>
  <c r="M31" i="14"/>
  <c r="L31" i="14"/>
  <c r="M30" i="14"/>
  <c r="L30" i="14"/>
  <c r="M29" i="14"/>
  <c r="L29" i="14"/>
  <c r="M28" i="14"/>
  <c r="L28" i="14"/>
  <c r="M27" i="14"/>
  <c r="L27" i="14"/>
  <c r="M26" i="14"/>
  <c r="L26" i="14"/>
  <c r="D33" i="15" l="1"/>
  <c r="I33" i="15" s="1"/>
  <c r="I32" i="15"/>
  <c r="F33" i="15"/>
  <c r="I6" i="15"/>
  <c r="I12" i="15"/>
  <c r="K26" i="15"/>
  <c r="J6" i="15"/>
  <c r="J12" i="15"/>
  <c r="E32" i="15"/>
  <c r="K6" i="15"/>
  <c r="K12" i="15"/>
  <c r="J32" i="15" l="1"/>
  <c r="E33" i="15"/>
  <c r="J33" i="15" s="1"/>
  <c r="K33" i="15"/>
  <c r="K32" i="15"/>
  <c r="M343" i="13" l="1"/>
  <c r="L343" i="13"/>
  <c r="K343" i="13"/>
  <c r="J343" i="13"/>
  <c r="M342" i="13"/>
  <c r="L342" i="13"/>
  <c r="K342" i="13"/>
  <c r="J342" i="13"/>
  <c r="M341" i="13"/>
  <c r="L341" i="13"/>
  <c r="K341" i="13"/>
  <c r="J341" i="13"/>
  <c r="M340" i="13"/>
  <c r="L340" i="13"/>
  <c r="K340" i="13"/>
  <c r="J340" i="13"/>
  <c r="M339" i="13"/>
  <c r="L339" i="13"/>
  <c r="K339" i="13"/>
  <c r="J339" i="13"/>
  <c r="M338" i="13"/>
  <c r="L338" i="13"/>
  <c r="K338" i="13"/>
  <c r="J338" i="13"/>
  <c r="M337" i="13"/>
  <c r="L337" i="13"/>
  <c r="K337" i="13"/>
  <c r="J337" i="13"/>
  <c r="M336" i="13"/>
  <c r="L336" i="13"/>
  <c r="K336" i="13"/>
  <c r="J336" i="13"/>
  <c r="M335" i="13"/>
  <c r="L335" i="13"/>
  <c r="K335" i="13"/>
  <c r="J335" i="13"/>
  <c r="M334" i="13"/>
  <c r="L334" i="13"/>
  <c r="K334" i="13"/>
  <c r="J334" i="13"/>
  <c r="M333" i="13"/>
  <c r="L333" i="13"/>
  <c r="K333" i="13"/>
  <c r="J333" i="13"/>
  <c r="M332" i="13"/>
  <c r="L332" i="13"/>
  <c r="K332" i="13"/>
  <c r="J332" i="13"/>
  <c r="M331" i="13"/>
  <c r="L331" i="13"/>
  <c r="K331" i="13"/>
  <c r="J331" i="13"/>
  <c r="M330" i="13"/>
  <c r="L330" i="13"/>
  <c r="K330" i="13"/>
  <c r="J330" i="13"/>
  <c r="M329" i="13"/>
  <c r="L329" i="13"/>
  <c r="K329" i="13"/>
  <c r="J329" i="13"/>
  <c r="M328" i="13"/>
  <c r="L328" i="13"/>
  <c r="K328" i="13"/>
  <c r="J328" i="13"/>
  <c r="M327" i="13"/>
  <c r="L327" i="13"/>
  <c r="K327" i="13"/>
  <c r="J327" i="13"/>
  <c r="M325" i="13"/>
  <c r="L325" i="13"/>
  <c r="K325" i="13"/>
  <c r="J325" i="13"/>
  <c r="M324" i="13"/>
  <c r="L324" i="13"/>
  <c r="K324" i="13"/>
  <c r="J324" i="13"/>
  <c r="M323" i="13"/>
  <c r="L323" i="13"/>
  <c r="K323" i="13"/>
  <c r="J323" i="13"/>
  <c r="M322" i="13"/>
  <c r="L322" i="13"/>
  <c r="K322" i="13"/>
  <c r="J322" i="13"/>
  <c r="M321" i="13"/>
  <c r="L321" i="13"/>
  <c r="K321" i="13"/>
  <c r="J321" i="13"/>
  <c r="M320" i="13"/>
  <c r="L320" i="13"/>
  <c r="K320" i="13"/>
  <c r="J320" i="13"/>
  <c r="M319" i="13"/>
  <c r="L319" i="13"/>
  <c r="K319" i="13"/>
  <c r="J319" i="13"/>
  <c r="M317" i="13"/>
  <c r="L317" i="13"/>
  <c r="K317" i="13"/>
  <c r="J317" i="13"/>
  <c r="M316" i="13"/>
  <c r="L316" i="13"/>
  <c r="K316" i="13"/>
  <c r="J316" i="13"/>
  <c r="M315" i="13"/>
  <c r="L315" i="13"/>
  <c r="K315" i="13"/>
  <c r="J315" i="13"/>
  <c r="M314" i="13"/>
  <c r="L314" i="13"/>
  <c r="K314" i="13"/>
  <c r="J314" i="13"/>
  <c r="M313" i="13"/>
  <c r="L313" i="13"/>
  <c r="K313" i="13"/>
  <c r="J313" i="13"/>
  <c r="M312" i="13"/>
  <c r="L312" i="13"/>
  <c r="K312" i="13"/>
  <c r="J312" i="13"/>
  <c r="M311" i="13"/>
  <c r="L311" i="13"/>
  <c r="K311" i="13"/>
  <c r="J311" i="13"/>
  <c r="M310" i="13"/>
  <c r="L310" i="13"/>
  <c r="K310" i="13"/>
  <c r="J310" i="13"/>
  <c r="M309" i="13"/>
  <c r="L309" i="13"/>
  <c r="K309" i="13"/>
  <c r="J309" i="13"/>
  <c r="M308" i="13"/>
  <c r="L308" i="13"/>
  <c r="K308" i="13"/>
  <c r="J308" i="13"/>
  <c r="M307" i="13"/>
  <c r="L307" i="13"/>
  <c r="K307" i="13"/>
  <c r="J307" i="13"/>
  <c r="M306" i="13"/>
  <c r="L306" i="13"/>
  <c r="K306" i="13"/>
  <c r="J306" i="13"/>
  <c r="M305" i="13"/>
  <c r="L305" i="13"/>
  <c r="K305" i="13"/>
  <c r="J305" i="13"/>
  <c r="M304" i="13"/>
  <c r="L304" i="13"/>
  <c r="K304" i="13"/>
  <c r="J304" i="13"/>
  <c r="M303" i="13"/>
  <c r="L303" i="13"/>
  <c r="K303" i="13"/>
  <c r="J303" i="13"/>
  <c r="M302" i="13"/>
  <c r="L302" i="13"/>
  <c r="K302" i="13"/>
  <c r="J302" i="13"/>
  <c r="M301" i="13"/>
  <c r="L301" i="13"/>
  <c r="K301" i="13"/>
  <c r="J301" i="13"/>
  <c r="M299" i="13"/>
  <c r="L299" i="13"/>
  <c r="K299" i="13"/>
  <c r="J299" i="13"/>
  <c r="M298" i="13"/>
  <c r="L298" i="13"/>
  <c r="K298" i="13"/>
  <c r="J298" i="13"/>
  <c r="M297" i="13"/>
  <c r="L297" i="13"/>
  <c r="K297" i="13"/>
  <c r="J297" i="13"/>
  <c r="M296" i="13"/>
  <c r="L296" i="13"/>
  <c r="K296" i="13"/>
  <c r="J296" i="13"/>
  <c r="M295" i="13"/>
  <c r="L295" i="13"/>
  <c r="K295" i="13"/>
  <c r="J295" i="13"/>
  <c r="M294" i="13"/>
  <c r="L294" i="13"/>
  <c r="K294" i="13"/>
  <c r="J294" i="13"/>
  <c r="M293" i="13"/>
  <c r="L293" i="13"/>
  <c r="K293" i="13"/>
  <c r="J293" i="13"/>
  <c r="M292" i="13"/>
  <c r="L292" i="13"/>
  <c r="K292" i="13"/>
  <c r="J292" i="13"/>
  <c r="M291" i="13"/>
  <c r="L291" i="13"/>
  <c r="K291" i="13"/>
  <c r="J291" i="13"/>
  <c r="M290" i="13"/>
  <c r="L290" i="13"/>
  <c r="K290" i="13"/>
  <c r="J290" i="13"/>
  <c r="M288" i="13"/>
  <c r="L288" i="13"/>
  <c r="K288" i="13"/>
  <c r="J288" i="13"/>
  <c r="M287" i="13"/>
  <c r="L287" i="13"/>
  <c r="K287" i="13"/>
  <c r="J287" i="13"/>
  <c r="M286" i="13"/>
  <c r="L286" i="13"/>
  <c r="K286" i="13"/>
  <c r="J286" i="13"/>
  <c r="M285" i="13"/>
  <c r="L285" i="13"/>
  <c r="K285" i="13"/>
  <c r="J285" i="13"/>
  <c r="M284" i="13"/>
  <c r="L284" i="13"/>
  <c r="K284" i="13"/>
  <c r="J284" i="13"/>
  <c r="M283" i="13"/>
  <c r="L283" i="13"/>
  <c r="K283" i="13"/>
  <c r="J283" i="13"/>
  <c r="M282" i="13"/>
  <c r="L282" i="13"/>
  <c r="K282" i="13"/>
  <c r="J282" i="13"/>
  <c r="M281" i="13"/>
  <c r="L281" i="13"/>
  <c r="K281" i="13"/>
  <c r="J281" i="13"/>
  <c r="M280" i="13"/>
  <c r="L280" i="13"/>
  <c r="K280" i="13"/>
  <c r="J280" i="13"/>
  <c r="M279" i="13"/>
  <c r="L279" i="13"/>
  <c r="K279" i="13"/>
  <c r="J279" i="13"/>
  <c r="M278" i="13"/>
  <c r="L278" i="13"/>
  <c r="K278" i="13"/>
  <c r="J278" i="13"/>
  <c r="M277" i="13"/>
  <c r="L277" i="13"/>
  <c r="K277" i="13"/>
  <c r="J277" i="13"/>
  <c r="M276" i="13"/>
  <c r="L276" i="13"/>
  <c r="K276" i="13"/>
  <c r="J276" i="13"/>
  <c r="M275" i="13"/>
  <c r="L275" i="13"/>
  <c r="K275" i="13"/>
  <c r="J275" i="13"/>
  <c r="M274" i="13"/>
  <c r="L274" i="13"/>
  <c r="K274" i="13"/>
  <c r="J274" i="13"/>
  <c r="M273" i="13"/>
  <c r="L273" i="13"/>
  <c r="K273" i="13"/>
  <c r="J273" i="13"/>
  <c r="M272" i="13"/>
  <c r="L272" i="13"/>
  <c r="K272" i="13"/>
  <c r="J272" i="13"/>
  <c r="M271" i="13"/>
  <c r="L271" i="13"/>
  <c r="K271" i="13"/>
  <c r="J271" i="13"/>
  <c r="M270" i="13"/>
  <c r="L270" i="13"/>
  <c r="K270" i="13"/>
  <c r="J270" i="13"/>
  <c r="M269" i="13"/>
  <c r="L269" i="13"/>
  <c r="K269" i="13"/>
  <c r="J269" i="13"/>
  <c r="M268" i="13"/>
  <c r="L268" i="13"/>
  <c r="K268" i="13"/>
  <c r="J268" i="13"/>
  <c r="M267" i="13"/>
  <c r="L267" i="13"/>
  <c r="K267" i="13"/>
  <c r="J267" i="13"/>
  <c r="M266" i="13"/>
  <c r="L266" i="13"/>
  <c r="K266" i="13"/>
  <c r="J266" i="13"/>
  <c r="M265" i="13"/>
  <c r="L265" i="13"/>
  <c r="K265" i="13"/>
  <c r="J265" i="13"/>
  <c r="M263" i="13"/>
  <c r="L263" i="13"/>
  <c r="K263" i="13"/>
  <c r="J263" i="13"/>
  <c r="M262" i="13"/>
  <c r="L262" i="13"/>
  <c r="K262" i="13"/>
  <c r="J262" i="13"/>
  <c r="M261" i="13"/>
  <c r="L261" i="13"/>
  <c r="K261" i="13"/>
  <c r="J261" i="13"/>
  <c r="M259" i="13"/>
  <c r="L259" i="13"/>
  <c r="K259" i="13"/>
  <c r="J259" i="13"/>
  <c r="M258" i="13"/>
  <c r="L258" i="13"/>
  <c r="K258" i="13"/>
  <c r="J258" i="13"/>
  <c r="M257" i="13"/>
  <c r="L257" i="13"/>
  <c r="K257" i="13"/>
  <c r="J257" i="13"/>
  <c r="M256" i="13"/>
  <c r="L256" i="13"/>
  <c r="K256" i="13"/>
  <c r="J256" i="13"/>
  <c r="M255" i="13"/>
  <c r="L255" i="13"/>
  <c r="K255" i="13"/>
  <c r="J255" i="13"/>
  <c r="M253" i="13"/>
  <c r="L253" i="13"/>
  <c r="K253" i="13"/>
  <c r="J253" i="13"/>
  <c r="M252" i="13"/>
  <c r="L252" i="13"/>
  <c r="K252" i="13"/>
  <c r="J252" i="13"/>
  <c r="M251" i="13"/>
  <c r="L251" i="13"/>
  <c r="K251" i="13"/>
  <c r="J251" i="13"/>
  <c r="M250" i="13"/>
  <c r="L250" i="13"/>
  <c r="K250" i="13"/>
  <c r="J250" i="13"/>
  <c r="M249" i="13"/>
  <c r="L249" i="13"/>
  <c r="K249" i="13"/>
  <c r="J249" i="13"/>
  <c r="M248" i="13"/>
  <c r="L248" i="13"/>
  <c r="K248" i="13"/>
  <c r="J248" i="13"/>
  <c r="M247" i="13"/>
  <c r="L247" i="13"/>
  <c r="K247" i="13"/>
  <c r="J247" i="13"/>
  <c r="M246" i="13"/>
  <c r="L246" i="13"/>
  <c r="K246" i="13"/>
  <c r="J246" i="13"/>
  <c r="M245" i="13"/>
  <c r="L245" i="13"/>
  <c r="K245" i="13"/>
  <c r="J245" i="13"/>
  <c r="M243" i="13"/>
  <c r="L243" i="13"/>
  <c r="K243" i="13"/>
  <c r="J243" i="13"/>
  <c r="M242" i="13"/>
  <c r="L242" i="13"/>
  <c r="K242" i="13"/>
  <c r="J242" i="13"/>
  <c r="M241" i="13"/>
  <c r="L241" i="13"/>
  <c r="K241" i="13"/>
  <c r="J241" i="13"/>
  <c r="M240" i="13"/>
  <c r="L240" i="13"/>
  <c r="K240" i="13"/>
  <c r="J240" i="13"/>
  <c r="M239" i="13"/>
  <c r="L239" i="13"/>
  <c r="K239" i="13"/>
  <c r="J239" i="13"/>
  <c r="M238" i="13"/>
  <c r="L238" i="13"/>
  <c r="K238" i="13"/>
  <c r="J238" i="13"/>
  <c r="M237" i="13"/>
  <c r="L237" i="13"/>
  <c r="K237" i="13"/>
  <c r="J237" i="13"/>
  <c r="M236" i="13"/>
  <c r="L236" i="13"/>
  <c r="K236" i="13"/>
  <c r="J236" i="13"/>
  <c r="M234" i="13"/>
  <c r="L234" i="13"/>
  <c r="K234" i="13"/>
  <c r="J234" i="13"/>
  <c r="M233" i="13"/>
  <c r="L233" i="13"/>
  <c r="K233" i="13"/>
  <c r="J233" i="13"/>
  <c r="M232" i="13"/>
  <c r="L232" i="13"/>
  <c r="K232" i="13"/>
  <c r="J232" i="13"/>
  <c r="M231" i="13"/>
  <c r="L231" i="13"/>
  <c r="K231" i="13"/>
  <c r="J231" i="13"/>
  <c r="M230" i="13"/>
  <c r="L230" i="13"/>
  <c r="K230" i="13"/>
  <c r="J230" i="13"/>
  <c r="M229" i="13"/>
  <c r="L229" i="13"/>
  <c r="K229" i="13"/>
  <c r="J229" i="13"/>
  <c r="M228" i="13"/>
  <c r="L228" i="13"/>
  <c r="K228" i="13"/>
  <c r="J228" i="13"/>
  <c r="M227" i="13"/>
  <c r="L227" i="13"/>
  <c r="K227" i="13"/>
  <c r="J227" i="13"/>
  <c r="M226" i="13"/>
  <c r="L226" i="13"/>
  <c r="K226" i="13"/>
  <c r="J226" i="13"/>
  <c r="M225" i="13"/>
  <c r="L225" i="13"/>
  <c r="K225" i="13"/>
  <c r="J225" i="13"/>
  <c r="M224" i="13"/>
  <c r="L224" i="13"/>
  <c r="K224" i="13"/>
  <c r="J224" i="13"/>
  <c r="M223" i="13"/>
  <c r="L223" i="13"/>
  <c r="K223" i="13"/>
  <c r="J223" i="13"/>
  <c r="M222" i="13"/>
  <c r="L222" i="13"/>
  <c r="K222" i="13"/>
  <c r="J222" i="13"/>
  <c r="M221" i="13"/>
  <c r="L221" i="13"/>
  <c r="K221" i="13"/>
  <c r="J221" i="13"/>
  <c r="M219" i="13"/>
  <c r="L219" i="13"/>
  <c r="K219" i="13"/>
  <c r="J219" i="13"/>
  <c r="M218" i="13"/>
  <c r="L218" i="13"/>
  <c r="K218" i="13"/>
  <c r="J218" i="13"/>
  <c r="M217" i="13"/>
  <c r="L217" i="13"/>
  <c r="K217" i="13"/>
  <c r="J217" i="13"/>
  <c r="M216" i="13"/>
  <c r="L216" i="13"/>
  <c r="K216" i="13"/>
  <c r="J216" i="13"/>
  <c r="M215" i="13"/>
  <c r="L215" i="13"/>
  <c r="K215" i="13"/>
  <c r="J215" i="13"/>
  <c r="M214" i="13"/>
  <c r="L214" i="13"/>
  <c r="K214" i="13"/>
  <c r="J214" i="13"/>
  <c r="M213" i="13"/>
  <c r="L213" i="13"/>
  <c r="K213" i="13"/>
  <c r="J213" i="13"/>
  <c r="M212" i="13"/>
  <c r="L212" i="13"/>
  <c r="K212" i="13"/>
  <c r="J212" i="13"/>
  <c r="M211" i="13"/>
  <c r="L211" i="13"/>
  <c r="K211" i="13"/>
  <c r="J211" i="13"/>
  <c r="M210" i="13"/>
  <c r="L210" i="13"/>
  <c r="K210" i="13"/>
  <c r="J210" i="13"/>
  <c r="M209" i="13"/>
  <c r="L209" i="13"/>
  <c r="K209" i="13"/>
  <c r="J209" i="13"/>
  <c r="M208" i="13"/>
  <c r="L208" i="13"/>
  <c r="K208" i="13"/>
  <c r="J208" i="13"/>
  <c r="M207" i="13"/>
  <c r="L207" i="13"/>
  <c r="K207" i="13"/>
  <c r="J207" i="13"/>
  <c r="M206" i="13"/>
  <c r="L206" i="13"/>
  <c r="K206" i="13"/>
  <c r="J206" i="13"/>
  <c r="M205" i="13"/>
  <c r="L205" i="13"/>
  <c r="K205" i="13"/>
  <c r="J205" i="13"/>
  <c r="M203" i="13"/>
  <c r="L203" i="13"/>
  <c r="K203" i="13"/>
  <c r="J203" i="13"/>
  <c r="M202" i="13"/>
  <c r="L202" i="13"/>
  <c r="K202" i="13"/>
  <c r="J202" i="13"/>
  <c r="M201" i="13"/>
  <c r="L201" i="13"/>
  <c r="K201" i="13"/>
  <c r="J201" i="13"/>
  <c r="M200" i="13"/>
  <c r="L200" i="13"/>
  <c r="K200" i="13"/>
  <c r="J200" i="13"/>
  <c r="M198" i="13"/>
  <c r="L198" i="13"/>
  <c r="K198" i="13"/>
  <c r="J198" i="13"/>
  <c r="M197" i="13"/>
  <c r="L197" i="13"/>
  <c r="K197" i="13"/>
  <c r="J197" i="13"/>
  <c r="M196" i="13"/>
  <c r="L196" i="13"/>
  <c r="K196" i="13"/>
  <c r="J196" i="13"/>
  <c r="M195" i="13"/>
  <c r="L195" i="13"/>
  <c r="K195" i="13"/>
  <c r="J195" i="13"/>
  <c r="M194" i="13"/>
  <c r="L194" i="13"/>
  <c r="K194" i="13"/>
  <c r="J194" i="13"/>
  <c r="M193" i="13"/>
  <c r="L193" i="13"/>
  <c r="K193" i="13"/>
  <c r="J193" i="13"/>
  <c r="M192" i="13"/>
  <c r="L192" i="13"/>
  <c r="K192" i="13"/>
  <c r="J192" i="13"/>
  <c r="M191" i="13"/>
  <c r="L191" i="13"/>
  <c r="K191" i="13"/>
  <c r="J191" i="13"/>
  <c r="M190" i="13"/>
  <c r="L190" i="13"/>
  <c r="K190" i="13"/>
  <c r="J190" i="13"/>
  <c r="M189" i="13"/>
  <c r="L189" i="13"/>
  <c r="K189" i="13"/>
  <c r="J189" i="13"/>
  <c r="M188" i="13"/>
  <c r="L188" i="13"/>
  <c r="K188" i="13"/>
  <c r="J188" i="13"/>
  <c r="M187" i="13"/>
  <c r="L187" i="13"/>
  <c r="K187" i="13"/>
  <c r="J187" i="13"/>
  <c r="M186" i="13"/>
  <c r="L186" i="13"/>
  <c r="K186" i="13"/>
  <c r="J186" i="13"/>
  <c r="M185" i="13"/>
  <c r="L185" i="13"/>
  <c r="K185" i="13"/>
  <c r="J185" i="13"/>
  <c r="M184" i="13"/>
  <c r="L184" i="13"/>
  <c r="K184" i="13"/>
  <c r="J184" i="13"/>
  <c r="M183" i="13"/>
  <c r="L183" i="13"/>
  <c r="K183" i="13"/>
  <c r="J183" i="13"/>
  <c r="M182" i="13"/>
  <c r="L182" i="13"/>
  <c r="K182" i="13"/>
  <c r="J182" i="13"/>
  <c r="M181" i="13"/>
  <c r="L181" i="13"/>
  <c r="K181" i="13"/>
  <c r="J181" i="13"/>
  <c r="M179" i="13"/>
  <c r="L179" i="13"/>
  <c r="K179" i="13"/>
  <c r="J179" i="13"/>
  <c r="M178" i="13"/>
  <c r="L178" i="13"/>
  <c r="K178" i="13"/>
  <c r="J178" i="13"/>
  <c r="M177" i="13"/>
  <c r="L177" i="13"/>
  <c r="K177" i="13"/>
  <c r="J177" i="13"/>
  <c r="M176" i="13"/>
  <c r="L176" i="13"/>
  <c r="K176" i="13"/>
  <c r="J176" i="13"/>
  <c r="M175" i="13"/>
  <c r="L175" i="13"/>
  <c r="K175" i="13"/>
  <c r="J175" i="13"/>
  <c r="M174" i="13"/>
  <c r="L174" i="13"/>
  <c r="K174" i="13"/>
  <c r="J174" i="13"/>
  <c r="M172" i="13"/>
  <c r="L172" i="13"/>
  <c r="K172" i="13"/>
  <c r="J172" i="13"/>
  <c r="M171" i="13"/>
  <c r="L171" i="13"/>
  <c r="K171" i="13"/>
  <c r="J171" i="13"/>
  <c r="M170" i="13"/>
  <c r="L170" i="13"/>
  <c r="K170" i="13"/>
  <c r="J170" i="13"/>
  <c r="M169" i="13"/>
  <c r="L169" i="13"/>
  <c r="K169" i="13"/>
  <c r="J169" i="13"/>
  <c r="M168" i="13"/>
  <c r="L168" i="13"/>
  <c r="K168" i="13"/>
  <c r="J168" i="13"/>
  <c r="M167" i="13"/>
  <c r="L167" i="13"/>
  <c r="K167" i="13"/>
  <c r="J167" i="13"/>
  <c r="M165" i="13"/>
  <c r="L165" i="13"/>
  <c r="K165" i="13"/>
  <c r="J165" i="13"/>
  <c r="M164" i="13"/>
  <c r="L164" i="13"/>
  <c r="K164" i="13"/>
  <c r="J164" i="13"/>
  <c r="M163" i="13"/>
  <c r="L163" i="13"/>
  <c r="K163" i="13"/>
  <c r="J163" i="13"/>
  <c r="M161" i="13"/>
  <c r="L161" i="13"/>
  <c r="K161" i="13"/>
  <c r="J161" i="13"/>
  <c r="M160" i="13"/>
  <c r="L160" i="13"/>
  <c r="K160" i="13"/>
  <c r="J160" i="13"/>
  <c r="M159" i="13"/>
  <c r="L159" i="13"/>
  <c r="K159" i="13"/>
  <c r="J159" i="13"/>
  <c r="M158" i="13"/>
  <c r="L158" i="13"/>
  <c r="K158" i="13"/>
  <c r="J158" i="13"/>
  <c r="M157" i="13"/>
  <c r="L157" i="13"/>
  <c r="K157" i="13"/>
  <c r="J157" i="13"/>
  <c r="M156" i="13"/>
  <c r="L156" i="13"/>
  <c r="K156" i="13"/>
  <c r="J156" i="13"/>
  <c r="M155" i="13"/>
  <c r="L155" i="13"/>
  <c r="K155" i="13"/>
  <c r="J155" i="13"/>
  <c r="M154" i="13"/>
  <c r="L154" i="13"/>
  <c r="K154" i="13"/>
  <c r="J154" i="13"/>
  <c r="M153" i="13"/>
  <c r="L153" i="13"/>
  <c r="K153" i="13"/>
  <c r="J153" i="13"/>
  <c r="M152" i="13"/>
  <c r="L152" i="13"/>
  <c r="K152" i="13"/>
  <c r="J152" i="13"/>
  <c r="M151" i="13"/>
  <c r="L151" i="13"/>
  <c r="K151" i="13"/>
  <c r="J151" i="13"/>
  <c r="M150" i="13"/>
  <c r="L150" i="13"/>
  <c r="K150" i="13"/>
  <c r="J150" i="13"/>
  <c r="M148" i="13"/>
  <c r="L148" i="13"/>
  <c r="K148" i="13"/>
  <c r="J148" i="13"/>
  <c r="M147" i="13"/>
  <c r="L147" i="13"/>
  <c r="K147" i="13"/>
  <c r="J147" i="13"/>
  <c r="M146" i="13"/>
  <c r="L146" i="13"/>
  <c r="K146" i="13"/>
  <c r="J146" i="13"/>
  <c r="M145" i="13"/>
  <c r="L145" i="13"/>
  <c r="K145" i="13"/>
  <c r="J145" i="13"/>
  <c r="M144" i="13"/>
  <c r="L144" i="13"/>
  <c r="K144" i="13"/>
  <c r="J144" i="13"/>
  <c r="M143" i="13"/>
  <c r="L143" i="13"/>
  <c r="K143" i="13"/>
  <c r="J143" i="13"/>
  <c r="M142" i="13"/>
  <c r="L142" i="13"/>
  <c r="K142" i="13"/>
  <c r="J142" i="13"/>
  <c r="M140" i="13"/>
  <c r="L140" i="13"/>
  <c r="K140" i="13"/>
  <c r="J140" i="13"/>
  <c r="M139" i="13"/>
  <c r="K139" i="13"/>
  <c r="M138" i="13"/>
  <c r="L138" i="13"/>
  <c r="K138" i="13"/>
  <c r="J138" i="13"/>
  <c r="M137" i="13"/>
  <c r="L137" i="13"/>
  <c r="K137" i="13"/>
  <c r="J137" i="13"/>
  <c r="M136" i="13"/>
  <c r="L136" i="13"/>
  <c r="K136" i="13"/>
  <c r="J136" i="13"/>
  <c r="M135" i="13"/>
  <c r="L135" i="13"/>
  <c r="K135" i="13"/>
  <c r="J135" i="13"/>
  <c r="M134" i="13"/>
  <c r="L134" i="13"/>
  <c r="K134" i="13"/>
  <c r="J134" i="13"/>
  <c r="M133" i="13"/>
  <c r="L133" i="13"/>
  <c r="K133" i="13"/>
  <c r="J133" i="13"/>
  <c r="M131" i="13"/>
  <c r="L131" i="13"/>
  <c r="K131" i="13"/>
  <c r="J131" i="13"/>
  <c r="M130" i="13"/>
  <c r="L130" i="13"/>
  <c r="K130" i="13"/>
  <c r="J130" i="13"/>
  <c r="M129" i="13"/>
  <c r="L129" i="13"/>
  <c r="K129" i="13"/>
  <c r="J129" i="13"/>
  <c r="M128" i="13"/>
  <c r="L128" i="13"/>
  <c r="K128" i="13"/>
  <c r="J128" i="13"/>
  <c r="M127" i="13"/>
  <c r="L127" i="13"/>
  <c r="K127" i="13"/>
  <c r="J127" i="13"/>
  <c r="M126" i="13"/>
  <c r="L126" i="13"/>
  <c r="K126" i="13"/>
  <c r="J126" i="13"/>
  <c r="M125" i="13"/>
  <c r="L125" i="13"/>
  <c r="K125" i="13"/>
  <c r="J125" i="13"/>
  <c r="M124" i="13"/>
  <c r="L124" i="13"/>
  <c r="K124" i="13"/>
  <c r="J124" i="13"/>
  <c r="M122" i="13"/>
  <c r="L122" i="13"/>
  <c r="K122" i="13"/>
  <c r="J122" i="13"/>
  <c r="M121" i="13"/>
  <c r="L121" i="13"/>
  <c r="K121" i="13"/>
  <c r="J121" i="13"/>
  <c r="M120" i="13"/>
  <c r="L120" i="13"/>
  <c r="K120" i="13"/>
  <c r="J120" i="13"/>
  <c r="M119" i="13"/>
  <c r="L119" i="13"/>
  <c r="K119" i="13"/>
  <c r="J119" i="13"/>
  <c r="M117" i="13"/>
  <c r="L117" i="13"/>
  <c r="K117" i="13"/>
  <c r="J117" i="13"/>
  <c r="M116" i="13"/>
  <c r="L116" i="13"/>
  <c r="K116" i="13"/>
  <c r="J116" i="13"/>
  <c r="M115" i="13"/>
  <c r="L115" i="13"/>
  <c r="K115" i="13"/>
  <c r="J115" i="13"/>
  <c r="M114" i="13"/>
  <c r="L114" i="13"/>
  <c r="K114" i="13"/>
  <c r="J114" i="13"/>
  <c r="M113" i="13"/>
  <c r="L113" i="13"/>
  <c r="K113" i="13"/>
  <c r="J113" i="13"/>
  <c r="M112" i="13"/>
  <c r="L112" i="13"/>
  <c r="K112" i="13"/>
  <c r="J112" i="13"/>
  <c r="M111" i="13"/>
  <c r="L111" i="13"/>
  <c r="K111" i="13"/>
  <c r="J111" i="13"/>
  <c r="M110" i="13"/>
  <c r="L110" i="13"/>
  <c r="K110" i="13"/>
  <c r="J110" i="13"/>
  <c r="M109" i="13"/>
  <c r="L109" i="13"/>
  <c r="K109" i="13"/>
  <c r="J109" i="13"/>
  <c r="M108" i="13"/>
  <c r="L108" i="13"/>
  <c r="K108" i="13"/>
  <c r="J108" i="13"/>
  <c r="M107" i="13"/>
  <c r="L107" i="13"/>
  <c r="K107" i="13"/>
  <c r="J107" i="13"/>
  <c r="M105" i="13"/>
  <c r="L105" i="13"/>
  <c r="K105" i="13"/>
  <c r="J105" i="13"/>
  <c r="M104" i="13"/>
  <c r="L104" i="13"/>
  <c r="K104" i="13"/>
  <c r="J104" i="13"/>
  <c r="M103" i="13"/>
  <c r="L103" i="13"/>
  <c r="K103" i="13"/>
  <c r="J103" i="13"/>
  <c r="M102" i="13"/>
  <c r="L102" i="13"/>
  <c r="K102" i="13"/>
  <c r="J102" i="13"/>
  <c r="M101" i="13"/>
  <c r="L101" i="13"/>
  <c r="K101" i="13"/>
  <c r="J101" i="13"/>
  <c r="M100" i="13"/>
  <c r="L100" i="13"/>
  <c r="K100" i="13"/>
  <c r="J100" i="13"/>
  <c r="M99" i="13"/>
  <c r="L99" i="13"/>
  <c r="K99" i="13"/>
  <c r="J99" i="13"/>
  <c r="M98" i="13"/>
  <c r="L98" i="13"/>
  <c r="K98" i="13"/>
  <c r="J98" i="13"/>
  <c r="M97" i="13"/>
  <c r="L97" i="13"/>
  <c r="K97" i="13"/>
  <c r="J97" i="13"/>
  <c r="M96" i="13"/>
  <c r="L96" i="13"/>
  <c r="K96" i="13"/>
  <c r="J96" i="13"/>
  <c r="M95" i="13"/>
  <c r="L95" i="13"/>
  <c r="K95" i="13"/>
  <c r="J95" i="13"/>
  <c r="M93" i="13"/>
  <c r="L93" i="13"/>
  <c r="K93" i="13"/>
  <c r="J93" i="13"/>
  <c r="M92" i="13"/>
  <c r="L92" i="13"/>
  <c r="K92" i="13"/>
  <c r="J92" i="13"/>
  <c r="M91" i="13"/>
  <c r="L91" i="13"/>
  <c r="K91" i="13"/>
  <c r="J91" i="13"/>
  <c r="M90" i="13"/>
  <c r="L90" i="13"/>
  <c r="K90" i="13"/>
  <c r="J90" i="13"/>
  <c r="M89" i="13"/>
  <c r="L89" i="13"/>
  <c r="K89" i="13"/>
  <c r="J89" i="13"/>
  <c r="M88" i="13"/>
  <c r="L88" i="13"/>
  <c r="K88" i="13"/>
  <c r="J88" i="13"/>
  <c r="M87" i="13"/>
  <c r="L87" i="13"/>
  <c r="K87" i="13"/>
  <c r="J87" i="13"/>
  <c r="M85" i="13"/>
  <c r="L85" i="13"/>
  <c r="K85" i="13"/>
  <c r="J85" i="13"/>
  <c r="M84" i="13"/>
  <c r="L84" i="13"/>
  <c r="K84" i="13"/>
  <c r="J84" i="13"/>
  <c r="M83" i="13"/>
  <c r="L83" i="13"/>
  <c r="K83" i="13"/>
  <c r="J83" i="13"/>
  <c r="M82" i="13"/>
  <c r="L82" i="13"/>
  <c r="K82" i="13"/>
  <c r="J82" i="13"/>
  <c r="M81" i="13"/>
  <c r="L81" i="13"/>
  <c r="K81" i="13"/>
  <c r="J81" i="13"/>
  <c r="M80" i="13"/>
  <c r="L80" i="13"/>
  <c r="K80" i="13"/>
  <c r="J80" i="13"/>
  <c r="M79" i="13"/>
  <c r="L79" i="13"/>
  <c r="K79" i="13"/>
  <c r="J79" i="13"/>
  <c r="M78" i="13"/>
  <c r="L78" i="13"/>
  <c r="K78" i="13"/>
  <c r="J78" i="13"/>
  <c r="M77" i="13"/>
  <c r="L77" i="13"/>
  <c r="K77" i="13"/>
  <c r="J77" i="13"/>
  <c r="M76" i="13"/>
  <c r="L76" i="13"/>
  <c r="K76" i="13"/>
  <c r="J76" i="13"/>
  <c r="M75" i="13"/>
  <c r="L75" i="13"/>
  <c r="K75" i="13"/>
  <c r="J75" i="13"/>
  <c r="M74" i="13"/>
  <c r="L74" i="13"/>
  <c r="K74" i="13"/>
  <c r="J74" i="13"/>
  <c r="M73" i="13"/>
  <c r="L73" i="13"/>
  <c r="K73" i="13"/>
  <c r="J73" i="13"/>
  <c r="M72" i="13"/>
  <c r="L72" i="13"/>
  <c r="K72" i="13"/>
  <c r="J72" i="13"/>
  <c r="M71" i="13"/>
  <c r="L71" i="13"/>
  <c r="K71" i="13"/>
  <c r="J71" i="13"/>
  <c r="M70" i="13"/>
  <c r="L70" i="13"/>
  <c r="K70" i="13"/>
  <c r="J70" i="13"/>
  <c r="M69" i="13"/>
  <c r="L69" i="13"/>
  <c r="K69" i="13"/>
  <c r="J69" i="13"/>
  <c r="M67" i="13"/>
  <c r="L67" i="13"/>
  <c r="K67" i="13"/>
  <c r="J67" i="13"/>
  <c r="M66" i="13"/>
  <c r="L66" i="13"/>
  <c r="K66" i="13"/>
  <c r="J66" i="13"/>
  <c r="M65" i="13"/>
  <c r="L65" i="13"/>
  <c r="K65" i="13"/>
  <c r="J65" i="13"/>
  <c r="M63" i="13"/>
  <c r="L63" i="13"/>
  <c r="K63" i="13"/>
  <c r="J63" i="13"/>
  <c r="M62" i="13"/>
  <c r="L62" i="13"/>
  <c r="K62" i="13"/>
  <c r="J62" i="13"/>
  <c r="M61" i="13"/>
  <c r="L61" i="13"/>
  <c r="K61" i="13"/>
  <c r="J61" i="13"/>
  <c r="M60" i="13"/>
  <c r="L60" i="13"/>
  <c r="K60" i="13"/>
  <c r="J60" i="13"/>
  <c r="M59" i="13"/>
  <c r="L59" i="13"/>
  <c r="K59" i="13"/>
  <c r="J59" i="13"/>
  <c r="M58" i="13"/>
  <c r="L58" i="13"/>
  <c r="K58" i="13"/>
  <c r="J58" i="13"/>
  <c r="M57" i="13"/>
  <c r="L57" i="13"/>
  <c r="K57" i="13"/>
  <c r="J57" i="13"/>
  <c r="M56" i="13"/>
  <c r="L56" i="13"/>
  <c r="K56" i="13"/>
  <c r="J56" i="13"/>
  <c r="M54" i="13"/>
  <c r="L54" i="13"/>
  <c r="K54" i="13"/>
  <c r="J54" i="13"/>
  <c r="M53" i="13"/>
  <c r="L53" i="13"/>
  <c r="K53" i="13"/>
  <c r="J53" i="13"/>
  <c r="M52" i="13"/>
  <c r="L52" i="13"/>
  <c r="K52" i="13"/>
  <c r="J52" i="13"/>
  <c r="M51" i="13"/>
  <c r="L51" i="13"/>
  <c r="K51" i="13"/>
  <c r="J51" i="13"/>
  <c r="M50" i="13"/>
  <c r="L50" i="13"/>
  <c r="K50" i="13"/>
  <c r="J50" i="13"/>
  <c r="M49" i="13"/>
  <c r="L49" i="13"/>
  <c r="K49" i="13"/>
  <c r="J49" i="13"/>
  <c r="M48" i="13"/>
  <c r="L48" i="13"/>
  <c r="K48" i="13"/>
  <c r="J48" i="13"/>
  <c r="M47" i="13"/>
  <c r="L47" i="13"/>
  <c r="K47" i="13"/>
  <c r="J47" i="13"/>
  <c r="M46" i="13"/>
  <c r="L46" i="13"/>
  <c r="K46" i="13"/>
  <c r="J46" i="13"/>
  <c r="M45" i="13"/>
  <c r="L45" i="13"/>
  <c r="K45" i="13"/>
  <c r="J45" i="13"/>
  <c r="M44" i="13"/>
  <c r="L44" i="13"/>
  <c r="K44" i="13"/>
  <c r="J44" i="13"/>
  <c r="M43" i="13"/>
  <c r="L43" i="13"/>
  <c r="K43" i="13"/>
  <c r="J43" i="13"/>
  <c r="M42" i="13"/>
  <c r="L42" i="13"/>
  <c r="K42" i="13"/>
  <c r="J42" i="13"/>
  <c r="M41" i="13"/>
  <c r="L41" i="13"/>
  <c r="K41" i="13"/>
  <c r="J41" i="13"/>
  <c r="M40" i="13"/>
  <c r="L40" i="13"/>
  <c r="K40" i="13"/>
  <c r="J40" i="13"/>
  <c r="M39" i="13"/>
  <c r="L39" i="13"/>
  <c r="K39" i="13"/>
  <c r="J39" i="13"/>
  <c r="M38" i="13"/>
  <c r="L38" i="13"/>
  <c r="K38" i="13"/>
  <c r="J38" i="13"/>
  <c r="M37" i="13"/>
  <c r="L37" i="13"/>
  <c r="K37" i="13"/>
  <c r="J37" i="13"/>
  <c r="M36" i="13"/>
  <c r="L36" i="13"/>
  <c r="K36" i="13"/>
  <c r="J36" i="13"/>
  <c r="M35" i="13"/>
  <c r="L35" i="13"/>
  <c r="K35" i="13"/>
  <c r="J35" i="13"/>
  <c r="M34" i="13"/>
  <c r="L34" i="13"/>
  <c r="K34" i="13"/>
  <c r="J34" i="13"/>
  <c r="M32" i="13"/>
  <c r="L32" i="13"/>
  <c r="K32" i="13"/>
  <c r="J32" i="13"/>
  <c r="M31" i="13"/>
  <c r="L31" i="13"/>
  <c r="K31" i="13"/>
  <c r="J31" i="13"/>
  <c r="M30" i="13"/>
  <c r="L30" i="13"/>
  <c r="K30" i="13"/>
  <c r="J30" i="13"/>
  <c r="M29" i="13"/>
  <c r="L29" i="13"/>
  <c r="K29" i="13"/>
  <c r="J29" i="13"/>
  <c r="M28" i="13"/>
  <c r="L28" i="13"/>
  <c r="K28" i="13"/>
  <c r="J28" i="13"/>
  <c r="M27" i="13"/>
  <c r="L27" i="13"/>
  <c r="K27" i="13"/>
  <c r="J27" i="13"/>
  <c r="M26" i="13"/>
  <c r="L26" i="13"/>
  <c r="K26" i="13"/>
  <c r="J26" i="13"/>
  <c r="M25" i="13"/>
  <c r="L25" i="13"/>
  <c r="K25" i="13"/>
  <c r="J25" i="13"/>
  <c r="M24" i="13"/>
  <c r="L24" i="13"/>
  <c r="K24" i="13"/>
  <c r="J24" i="13"/>
  <c r="M23" i="13"/>
  <c r="L23" i="13"/>
  <c r="K23" i="13"/>
  <c r="J23" i="13"/>
  <c r="M22" i="13"/>
  <c r="L22" i="13"/>
  <c r="K22" i="13"/>
  <c r="J22" i="13"/>
  <c r="M21" i="13"/>
  <c r="L21" i="13"/>
  <c r="K21" i="13"/>
  <c r="J21" i="13"/>
  <c r="M20" i="13"/>
  <c r="L20" i="13"/>
  <c r="K20" i="13"/>
  <c r="J20" i="13"/>
  <c r="M19" i="13"/>
  <c r="L19" i="13"/>
  <c r="K19" i="13"/>
  <c r="J19" i="13"/>
  <c r="M18" i="13"/>
  <c r="L18" i="13"/>
  <c r="K18" i="13"/>
  <c r="J18" i="13"/>
  <c r="M17" i="13"/>
  <c r="L17" i="13"/>
  <c r="K17" i="13"/>
  <c r="J17" i="13"/>
  <c r="M16" i="13"/>
  <c r="L16" i="13"/>
  <c r="K16" i="13"/>
  <c r="J16" i="13"/>
  <c r="M15" i="13"/>
  <c r="L15" i="13"/>
  <c r="K15" i="13"/>
  <c r="J15" i="13"/>
  <c r="M13" i="13"/>
  <c r="L13" i="13"/>
  <c r="K13" i="13"/>
  <c r="J13" i="13"/>
  <c r="M12" i="13"/>
  <c r="L12" i="13"/>
  <c r="K12" i="13"/>
  <c r="J12" i="13"/>
  <c r="M11" i="13"/>
  <c r="L11" i="13"/>
  <c r="K11" i="13"/>
  <c r="J11" i="13"/>
  <c r="M10" i="13"/>
  <c r="L10" i="13"/>
  <c r="K10" i="13"/>
  <c r="J10" i="13"/>
  <c r="M9" i="13"/>
  <c r="L9" i="13"/>
  <c r="K9" i="13"/>
  <c r="J9" i="13"/>
  <c r="M7" i="13"/>
  <c r="L7" i="13"/>
  <c r="K7" i="13"/>
  <c r="J7" i="13"/>
  <c r="Q39" i="12"/>
  <c r="D39" i="12"/>
  <c r="Q38" i="12"/>
  <c r="D38" i="12"/>
  <c r="Q37" i="12"/>
  <c r="D37" i="12"/>
  <c r="Q36" i="12"/>
  <c r="D36" i="12"/>
  <c r="Q35" i="12"/>
  <c r="D35" i="12"/>
  <c r="Q34" i="12"/>
  <c r="D34" i="12"/>
  <c r="Q33" i="12"/>
  <c r="D33" i="12"/>
  <c r="Q32" i="12"/>
  <c r="D32" i="12"/>
  <c r="Q31" i="12"/>
  <c r="D31" i="12"/>
  <c r="Q30" i="12"/>
  <c r="D30" i="12"/>
  <c r="Q29" i="12"/>
  <c r="D29" i="12"/>
  <c r="Q28" i="12"/>
  <c r="D28" i="12"/>
  <c r="Q27" i="12"/>
  <c r="D27" i="12"/>
  <c r="Q26" i="12"/>
  <c r="D26" i="12"/>
  <c r="Q25" i="12"/>
  <c r="D25" i="12"/>
  <c r="Q24" i="12"/>
  <c r="D24" i="12"/>
  <c r="Q23" i="12"/>
  <c r="D23" i="12"/>
  <c r="Q22" i="12"/>
  <c r="D22" i="12"/>
  <c r="Q21" i="12"/>
  <c r="D21" i="12"/>
  <c r="Q20" i="12"/>
  <c r="D20" i="12"/>
  <c r="Q19" i="12"/>
  <c r="D19" i="12"/>
  <c r="Q18" i="12"/>
  <c r="D18" i="12"/>
  <c r="Q17" i="12"/>
  <c r="D17" i="12"/>
  <c r="Q16" i="12"/>
  <c r="D16" i="12"/>
  <c r="Q15" i="12"/>
  <c r="D15" i="12"/>
  <c r="Q14" i="12"/>
  <c r="D14" i="12"/>
  <c r="Q13" i="12"/>
  <c r="D13" i="12"/>
  <c r="Q12" i="12"/>
  <c r="D12" i="12"/>
  <c r="Q11" i="12"/>
  <c r="D11" i="12"/>
  <c r="O9" i="12"/>
  <c r="M9" i="12"/>
  <c r="K9" i="12"/>
  <c r="I9" i="12"/>
  <c r="H9" i="12"/>
  <c r="G9" i="12"/>
  <c r="F9" i="12"/>
  <c r="E9" i="12"/>
  <c r="D9" i="12"/>
  <c r="B9" i="12"/>
  <c r="Q7" i="12"/>
  <c r="Q9" i="12" s="1"/>
  <c r="M61" i="11"/>
  <c r="L61" i="11"/>
  <c r="J61" i="11"/>
  <c r="M60" i="11"/>
  <c r="L60" i="11"/>
  <c r="J60" i="11"/>
  <c r="M59" i="11"/>
  <c r="L59" i="11"/>
  <c r="J59" i="11"/>
  <c r="M58" i="11"/>
  <c r="L58" i="11"/>
  <c r="J58" i="11"/>
  <c r="M57" i="11"/>
  <c r="L57" i="11"/>
  <c r="J57" i="11"/>
  <c r="M56" i="11"/>
  <c r="L56" i="11"/>
  <c r="J56" i="11"/>
  <c r="M55" i="11"/>
  <c r="L55" i="11"/>
  <c r="J55" i="11"/>
  <c r="M54" i="11"/>
  <c r="L54" i="11"/>
  <c r="J54" i="11"/>
  <c r="M53" i="11"/>
  <c r="L53" i="11"/>
  <c r="J53" i="11"/>
  <c r="M52" i="11"/>
  <c r="L52" i="11"/>
  <c r="J52" i="11"/>
  <c r="M51" i="11"/>
  <c r="L51" i="11"/>
  <c r="J51" i="11"/>
  <c r="M50" i="11"/>
  <c r="L50" i="11"/>
  <c r="J50" i="11"/>
  <c r="M49" i="11"/>
  <c r="L49" i="11"/>
  <c r="J49" i="11"/>
  <c r="M48" i="11"/>
  <c r="L48" i="11"/>
  <c r="J48" i="11"/>
  <c r="M47" i="11"/>
  <c r="L47" i="11"/>
  <c r="J47" i="11"/>
  <c r="M46" i="11"/>
  <c r="L46" i="11"/>
  <c r="J46" i="11"/>
  <c r="M45" i="11"/>
  <c r="L45" i="11"/>
  <c r="J45" i="11"/>
  <c r="M44" i="11"/>
  <c r="L44" i="11"/>
  <c r="J44" i="11"/>
  <c r="M43" i="11"/>
  <c r="L43" i="11"/>
  <c r="J43" i="11"/>
  <c r="M42" i="11"/>
  <c r="L42" i="11"/>
  <c r="J42" i="11"/>
  <c r="M41" i="11"/>
  <c r="L41" i="11"/>
  <c r="J41" i="11"/>
  <c r="M40" i="11"/>
  <c r="L40" i="11"/>
  <c r="J40" i="11"/>
  <c r="M39" i="11"/>
  <c r="L39" i="11"/>
  <c r="J39" i="11"/>
  <c r="M38" i="11"/>
  <c r="L38" i="11"/>
  <c r="J38" i="11"/>
  <c r="M37" i="11"/>
  <c r="L37" i="11"/>
  <c r="J37" i="11"/>
  <c r="M36" i="11"/>
  <c r="L36" i="11"/>
  <c r="J36" i="11"/>
  <c r="M35" i="11"/>
  <c r="L35" i="11"/>
  <c r="J35" i="11"/>
  <c r="M34" i="11"/>
  <c r="L34" i="11"/>
  <c r="J34" i="11"/>
  <c r="M33" i="11"/>
  <c r="L33" i="11"/>
  <c r="J33" i="11"/>
  <c r="M32" i="11"/>
  <c r="L32" i="11"/>
  <c r="J32" i="11"/>
  <c r="M31" i="11"/>
  <c r="L31" i="11"/>
  <c r="J31" i="11"/>
  <c r="M30" i="11"/>
  <c r="L30" i="11"/>
  <c r="J30" i="11"/>
  <c r="M29" i="11"/>
  <c r="L29" i="11"/>
  <c r="J29" i="11"/>
  <c r="M28" i="11"/>
  <c r="L28" i="11"/>
  <c r="J28" i="11"/>
  <c r="M27" i="11"/>
  <c r="L27" i="11"/>
  <c r="J27" i="11"/>
  <c r="M26" i="11"/>
  <c r="L26" i="11"/>
  <c r="J26" i="11"/>
  <c r="M25" i="11"/>
  <c r="L25" i="11"/>
  <c r="J25" i="11"/>
  <c r="M24" i="11"/>
  <c r="L24" i="11"/>
  <c r="J24" i="11"/>
  <c r="M23" i="11"/>
  <c r="L23" i="11"/>
  <c r="J23" i="11"/>
  <c r="M22" i="11"/>
  <c r="L22" i="11"/>
  <c r="J22" i="11"/>
  <c r="M21" i="11"/>
  <c r="L21" i="11"/>
  <c r="J21" i="11"/>
  <c r="M20" i="11"/>
  <c r="L20" i="11"/>
  <c r="J20" i="11"/>
  <c r="M19" i="11"/>
  <c r="L19" i="11"/>
  <c r="J19" i="11"/>
  <c r="M18" i="11"/>
  <c r="L18" i="11"/>
  <c r="J18" i="11"/>
  <c r="M17" i="11"/>
  <c r="L17" i="11"/>
  <c r="J17" i="11"/>
  <c r="M16" i="11"/>
  <c r="L16" i="11"/>
  <c r="J16" i="11"/>
  <c r="M15" i="11"/>
  <c r="L15" i="11"/>
  <c r="J15" i="11"/>
  <c r="M14" i="11"/>
  <c r="L14" i="11"/>
  <c r="J14" i="11"/>
  <c r="M13" i="11"/>
  <c r="L13" i="11"/>
  <c r="J13" i="11"/>
  <c r="M12" i="11"/>
  <c r="L12" i="11"/>
  <c r="J12" i="11"/>
  <c r="M11" i="11"/>
  <c r="L11" i="11"/>
  <c r="J11" i="11"/>
  <c r="M9" i="11"/>
  <c r="L9" i="11"/>
  <c r="P68" i="7"/>
  <c r="O68" i="7"/>
  <c r="L68" i="7"/>
  <c r="M68" i="7" s="1"/>
  <c r="K68" i="7"/>
  <c r="I68" i="7"/>
  <c r="F68" i="7"/>
  <c r="C68" i="7"/>
  <c r="P67" i="7"/>
  <c r="Q67" i="7" s="1"/>
  <c r="O67" i="7"/>
  <c r="L67" i="7"/>
  <c r="K67" i="7"/>
  <c r="I67" i="7"/>
  <c r="F67" i="7"/>
  <c r="C67" i="7"/>
  <c r="P66" i="7"/>
  <c r="O66" i="7"/>
  <c r="L66" i="7"/>
  <c r="M66" i="7" s="1"/>
  <c r="K66" i="7"/>
  <c r="I66" i="7"/>
  <c r="F66" i="7"/>
  <c r="C66" i="7"/>
  <c r="P65" i="7"/>
  <c r="Q65" i="7" s="1"/>
  <c r="O65" i="7"/>
  <c r="L65" i="7"/>
  <c r="K65" i="7"/>
  <c r="I65" i="7"/>
  <c r="F65" i="7"/>
  <c r="C65" i="7"/>
  <c r="P64" i="7"/>
  <c r="O64" i="7"/>
  <c r="L64" i="7"/>
  <c r="M64" i="7" s="1"/>
  <c r="K64" i="7"/>
  <c r="I64" i="7"/>
  <c r="F64" i="7"/>
  <c r="C64" i="7"/>
  <c r="P63" i="7"/>
  <c r="Q63" i="7" s="1"/>
  <c r="O63" i="7"/>
  <c r="L63" i="7"/>
  <c r="K63" i="7"/>
  <c r="I63" i="7"/>
  <c r="F63" i="7"/>
  <c r="C63" i="7"/>
  <c r="P62" i="7"/>
  <c r="O62" i="7"/>
  <c r="L62" i="7"/>
  <c r="M62" i="7" s="1"/>
  <c r="K62" i="7"/>
  <c r="I62" i="7"/>
  <c r="F62" i="7"/>
  <c r="C62" i="7"/>
  <c r="P61" i="7"/>
  <c r="Q61" i="7" s="1"/>
  <c r="O61" i="7"/>
  <c r="L61" i="7"/>
  <c r="K61" i="7"/>
  <c r="I61" i="7"/>
  <c r="F61" i="7"/>
  <c r="C61" i="7"/>
  <c r="P60" i="7"/>
  <c r="O60" i="7"/>
  <c r="L60" i="7"/>
  <c r="M60" i="7" s="1"/>
  <c r="K60" i="7"/>
  <c r="I60" i="7"/>
  <c r="F60" i="7"/>
  <c r="C60" i="7"/>
  <c r="P59" i="7"/>
  <c r="Q59" i="7" s="1"/>
  <c r="O59" i="7"/>
  <c r="L59" i="7"/>
  <c r="K59" i="7"/>
  <c r="I59" i="7"/>
  <c r="F59" i="7"/>
  <c r="C59" i="7"/>
  <c r="P58" i="7"/>
  <c r="O58" i="7"/>
  <c r="L58" i="7"/>
  <c r="M58" i="7" s="1"/>
  <c r="K58" i="7"/>
  <c r="I58" i="7"/>
  <c r="F58" i="7"/>
  <c r="C58" i="7"/>
  <c r="P57" i="7"/>
  <c r="Q57" i="7" s="1"/>
  <c r="O57" i="7"/>
  <c r="L57" i="7"/>
  <c r="K57" i="7"/>
  <c r="I57" i="7"/>
  <c r="F57" i="7"/>
  <c r="C57" i="7"/>
  <c r="P56" i="7"/>
  <c r="O56" i="7"/>
  <c r="L56" i="7"/>
  <c r="M56" i="7" s="1"/>
  <c r="K56" i="7"/>
  <c r="I56" i="7"/>
  <c r="F56" i="7"/>
  <c r="C56" i="7"/>
  <c r="P55" i="7"/>
  <c r="Q55" i="7" s="1"/>
  <c r="O55" i="7"/>
  <c r="L55" i="7"/>
  <c r="K55" i="7"/>
  <c r="I55" i="7"/>
  <c r="F55" i="7"/>
  <c r="C55" i="7"/>
  <c r="P54" i="7"/>
  <c r="O54" i="7"/>
  <c r="L54" i="7"/>
  <c r="M54" i="7" s="1"/>
  <c r="K54" i="7"/>
  <c r="I54" i="7"/>
  <c r="F54" i="7"/>
  <c r="C54" i="7"/>
  <c r="P53" i="7"/>
  <c r="Q53" i="7" s="1"/>
  <c r="O53" i="7"/>
  <c r="L53" i="7"/>
  <c r="K53" i="7"/>
  <c r="I53" i="7"/>
  <c r="F53" i="7"/>
  <c r="C53" i="7"/>
  <c r="P52" i="7"/>
  <c r="O52" i="7"/>
  <c r="L52" i="7"/>
  <c r="M52" i="7" s="1"/>
  <c r="K52" i="7"/>
  <c r="I52" i="7"/>
  <c r="F52" i="7"/>
  <c r="C52" i="7"/>
  <c r="P51" i="7"/>
  <c r="Q51" i="7" s="1"/>
  <c r="O51" i="7"/>
  <c r="L51" i="7"/>
  <c r="K51" i="7"/>
  <c r="I51" i="7"/>
  <c r="F51" i="7"/>
  <c r="C51" i="7"/>
  <c r="P50" i="7"/>
  <c r="O50" i="7"/>
  <c r="L50" i="7"/>
  <c r="M50" i="7" s="1"/>
  <c r="K50" i="7"/>
  <c r="I50" i="7"/>
  <c r="F50" i="7"/>
  <c r="C50" i="7"/>
  <c r="P49" i="7"/>
  <c r="Q49" i="7" s="1"/>
  <c r="O49" i="7"/>
  <c r="L49" i="7"/>
  <c r="K49" i="7"/>
  <c r="I49" i="7"/>
  <c r="F49" i="7"/>
  <c r="C49" i="7"/>
  <c r="P48" i="7"/>
  <c r="O48" i="7"/>
  <c r="L48" i="7"/>
  <c r="M48" i="7" s="1"/>
  <c r="K48" i="7"/>
  <c r="I48" i="7"/>
  <c r="F48" i="7"/>
  <c r="C48" i="7"/>
  <c r="P47" i="7"/>
  <c r="Q47" i="7" s="1"/>
  <c r="O47" i="7"/>
  <c r="L47" i="7"/>
  <c r="K47" i="7"/>
  <c r="I47" i="7"/>
  <c r="F47" i="7"/>
  <c r="C47" i="7"/>
  <c r="P46" i="7"/>
  <c r="O46" i="7"/>
  <c r="L46" i="7"/>
  <c r="M46" i="7" s="1"/>
  <c r="K46" i="7"/>
  <c r="I46" i="7"/>
  <c r="F46" i="7"/>
  <c r="C46" i="7"/>
  <c r="P45" i="7"/>
  <c r="Q45" i="7" s="1"/>
  <c r="O45" i="7"/>
  <c r="L45" i="7"/>
  <c r="K45" i="7"/>
  <c r="I45" i="7"/>
  <c r="F45" i="7"/>
  <c r="C45" i="7"/>
  <c r="P44" i="7"/>
  <c r="O44" i="7"/>
  <c r="L44" i="7"/>
  <c r="M44" i="7" s="1"/>
  <c r="K44" i="7"/>
  <c r="I44" i="7"/>
  <c r="F44" i="7"/>
  <c r="C44" i="7"/>
  <c r="P43" i="7"/>
  <c r="Q43" i="7" s="1"/>
  <c r="O43" i="7"/>
  <c r="L43" i="7"/>
  <c r="K43" i="7"/>
  <c r="I43" i="7"/>
  <c r="F43" i="7"/>
  <c r="C43" i="7"/>
  <c r="P42" i="7"/>
  <c r="O42" i="7"/>
  <c r="L42" i="7"/>
  <c r="M42" i="7" s="1"/>
  <c r="K42" i="7"/>
  <c r="I42" i="7"/>
  <c r="F42" i="7"/>
  <c r="C42" i="7"/>
  <c r="P41" i="7"/>
  <c r="Q41" i="7" s="1"/>
  <c r="O41" i="7"/>
  <c r="L41" i="7"/>
  <c r="K41" i="7"/>
  <c r="I41" i="7"/>
  <c r="F41" i="7"/>
  <c r="C41" i="7"/>
  <c r="P40" i="7"/>
  <c r="O40" i="7"/>
  <c r="L40" i="7"/>
  <c r="M40" i="7" s="1"/>
  <c r="K40" i="7"/>
  <c r="I40" i="7"/>
  <c r="F40" i="7"/>
  <c r="C40" i="7"/>
  <c r="P39" i="7"/>
  <c r="Q39" i="7" s="1"/>
  <c r="O39" i="7"/>
  <c r="L39" i="7"/>
  <c r="K39" i="7"/>
  <c r="I39" i="7"/>
  <c r="F39" i="7"/>
  <c r="C39" i="7"/>
  <c r="P38" i="7"/>
  <c r="O38" i="7"/>
  <c r="L38" i="7"/>
  <c r="M38" i="7" s="1"/>
  <c r="K38" i="7"/>
  <c r="I38" i="7"/>
  <c r="F38" i="7"/>
  <c r="C38" i="7"/>
  <c r="P37" i="7"/>
  <c r="Q37" i="7" s="1"/>
  <c r="O37" i="7"/>
  <c r="L37" i="7"/>
  <c r="K37" i="7"/>
  <c r="I37" i="7"/>
  <c r="F37" i="7"/>
  <c r="C37" i="7"/>
  <c r="P36" i="7"/>
  <c r="O36" i="7"/>
  <c r="L36" i="7"/>
  <c r="M36" i="7" s="1"/>
  <c r="K36" i="7"/>
  <c r="I36" i="7"/>
  <c r="F36" i="7"/>
  <c r="C36" i="7"/>
  <c r="P35" i="7"/>
  <c r="Q35" i="7" s="1"/>
  <c r="O35" i="7"/>
  <c r="L35" i="7"/>
  <c r="K35" i="7"/>
  <c r="I35" i="7"/>
  <c r="F35" i="7"/>
  <c r="C35" i="7"/>
  <c r="P34" i="7"/>
  <c r="O34" i="7"/>
  <c r="L34" i="7"/>
  <c r="M34" i="7" s="1"/>
  <c r="K34" i="7"/>
  <c r="I34" i="7"/>
  <c r="F34" i="7"/>
  <c r="C34" i="7"/>
  <c r="P33" i="7"/>
  <c r="Q33" i="7" s="1"/>
  <c r="O33" i="7"/>
  <c r="L33" i="7"/>
  <c r="K33" i="7"/>
  <c r="I33" i="7"/>
  <c r="F33" i="7"/>
  <c r="C33" i="7"/>
  <c r="P32" i="7"/>
  <c r="O32" i="7"/>
  <c r="L32" i="7"/>
  <c r="M32" i="7" s="1"/>
  <c r="K32" i="7"/>
  <c r="I32" i="7"/>
  <c r="F32" i="7"/>
  <c r="C32" i="7"/>
  <c r="P31" i="7"/>
  <c r="Q31" i="7" s="1"/>
  <c r="O31" i="7"/>
  <c r="L31" i="7"/>
  <c r="K31" i="7"/>
  <c r="I31" i="7"/>
  <c r="F31" i="7"/>
  <c r="C31" i="7"/>
  <c r="P30" i="7"/>
  <c r="O30" i="7"/>
  <c r="L30" i="7"/>
  <c r="M30" i="7" s="1"/>
  <c r="K30" i="7"/>
  <c r="I30" i="7"/>
  <c r="F30" i="7"/>
  <c r="C30" i="7"/>
  <c r="P29" i="7"/>
  <c r="Q29" i="7" s="1"/>
  <c r="O29" i="7"/>
  <c r="L29" i="7"/>
  <c r="K29" i="7"/>
  <c r="I29" i="7"/>
  <c r="F29" i="7"/>
  <c r="C29" i="7"/>
  <c r="P28" i="7"/>
  <c r="O28" i="7"/>
  <c r="L28" i="7"/>
  <c r="M28" i="7" s="1"/>
  <c r="K28" i="7"/>
  <c r="I28" i="7"/>
  <c r="F28" i="7"/>
  <c r="C28" i="7"/>
  <c r="P27" i="7"/>
  <c r="Q27" i="7" s="1"/>
  <c r="O27" i="7"/>
  <c r="L27" i="7"/>
  <c r="K27" i="7"/>
  <c r="I27" i="7"/>
  <c r="F27" i="7"/>
  <c r="C27" i="7"/>
  <c r="P26" i="7"/>
  <c r="O26" i="7"/>
  <c r="L26" i="7"/>
  <c r="M26" i="7" s="1"/>
  <c r="K26" i="7"/>
  <c r="I26" i="7"/>
  <c r="F26" i="7"/>
  <c r="C26" i="7"/>
  <c r="P25" i="7"/>
  <c r="Q25" i="7" s="1"/>
  <c r="O25" i="7"/>
  <c r="L25" i="7"/>
  <c r="K25" i="7"/>
  <c r="I25" i="7"/>
  <c r="F25" i="7"/>
  <c r="C25" i="7"/>
  <c r="P24" i="7"/>
  <c r="O24" i="7"/>
  <c r="L24" i="7"/>
  <c r="M24" i="7" s="1"/>
  <c r="K24" i="7"/>
  <c r="I24" i="7"/>
  <c r="F24" i="7"/>
  <c r="C24" i="7"/>
  <c r="P23" i="7"/>
  <c r="Q23" i="7" s="1"/>
  <c r="O23" i="7"/>
  <c r="L23" i="7"/>
  <c r="K23" i="7"/>
  <c r="I23" i="7"/>
  <c r="F23" i="7"/>
  <c r="C23" i="7"/>
  <c r="P22" i="7"/>
  <c r="O22" i="7"/>
  <c r="L22" i="7"/>
  <c r="M22" i="7" s="1"/>
  <c r="K22" i="7"/>
  <c r="I22" i="7"/>
  <c r="F22" i="7"/>
  <c r="C22" i="7"/>
  <c r="P21" i="7"/>
  <c r="Q21" i="7" s="1"/>
  <c r="O21" i="7"/>
  <c r="L21" i="7"/>
  <c r="K21" i="7"/>
  <c r="I21" i="7"/>
  <c r="F21" i="7"/>
  <c r="C21" i="7"/>
  <c r="P20" i="7"/>
  <c r="O20" i="7"/>
  <c r="L20" i="7"/>
  <c r="M20" i="7" s="1"/>
  <c r="K20" i="7"/>
  <c r="I20" i="7"/>
  <c r="F20" i="7"/>
  <c r="C20" i="7"/>
  <c r="P19" i="7"/>
  <c r="Q19" i="7" s="1"/>
  <c r="O19" i="7"/>
  <c r="L19" i="7"/>
  <c r="K19" i="7"/>
  <c r="I19" i="7"/>
  <c r="F19" i="7"/>
  <c r="C19" i="7"/>
  <c r="Q18" i="7"/>
  <c r="P18" i="7"/>
  <c r="O18" i="7"/>
  <c r="L18" i="7"/>
  <c r="M18" i="7" s="1"/>
  <c r="K18" i="7"/>
  <c r="I18" i="7"/>
  <c r="F18" i="7"/>
  <c r="C18" i="7"/>
  <c r="P15" i="7"/>
  <c r="Q15" i="7" s="1"/>
  <c r="O15" i="7"/>
  <c r="L15" i="7"/>
  <c r="K15" i="7"/>
  <c r="I15" i="7"/>
  <c r="F15" i="7"/>
  <c r="C15" i="7"/>
  <c r="P14" i="7"/>
  <c r="O14" i="7"/>
  <c r="L14" i="7"/>
  <c r="M14" i="7" s="1"/>
  <c r="K14" i="7"/>
  <c r="I14" i="7"/>
  <c r="F14" i="7"/>
  <c r="C14" i="7"/>
  <c r="P13" i="7"/>
  <c r="Q13" i="7" s="1"/>
  <c r="O13" i="7"/>
  <c r="L13" i="7"/>
  <c r="K13" i="7"/>
  <c r="I13" i="7"/>
  <c r="F13" i="7"/>
  <c r="C13" i="7"/>
  <c r="Q12" i="7"/>
  <c r="P12" i="7"/>
  <c r="O12" i="7"/>
  <c r="L12" i="7"/>
  <c r="M12" i="7" s="1"/>
  <c r="K12" i="7"/>
  <c r="I12" i="7"/>
  <c r="F12" i="7"/>
  <c r="C12" i="7"/>
  <c r="P9" i="7"/>
  <c r="O9" i="7"/>
  <c r="L9" i="7"/>
  <c r="K9" i="7"/>
  <c r="H47" i="6"/>
  <c r="B47" i="6"/>
  <c r="G45" i="6"/>
  <c r="F45" i="6"/>
  <c r="I45" i="6" s="1"/>
  <c r="E45" i="6"/>
  <c r="D45" i="6"/>
  <c r="B45" i="6"/>
  <c r="I44" i="6"/>
  <c r="G44" i="6"/>
  <c r="F44" i="6"/>
  <c r="E44" i="6"/>
  <c r="D44" i="6"/>
  <c r="B44" i="6"/>
  <c r="G43" i="6"/>
  <c r="F43" i="6"/>
  <c r="I43" i="6" s="1"/>
  <c r="E43" i="6"/>
  <c r="D43" i="6"/>
  <c r="B43" i="6"/>
  <c r="I42" i="6"/>
  <c r="G42" i="6"/>
  <c r="F42" i="6"/>
  <c r="E42" i="6"/>
  <c r="D42" i="6"/>
  <c r="B42" i="6"/>
  <c r="G41" i="6"/>
  <c r="F41" i="6"/>
  <c r="I41" i="6" s="1"/>
  <c r="E41" i="6"/>
  <c r="D41" i="6"/>
  <c r="B41" i="6"/>
  <c r="I40" i="6"/>
  <c r="G40" i="6"/>
  <c r="F40" i="6"/>
  <c r="E40" i="6"/>
  <c r="D40" i="6"/>
  <c r="B40" i="6"/>
  <c r="G39" i="6"/>
  <c r="F39" i="6"/>
  <c r="F47" i="6" s="1"/>
  <c r="E39" i="6"/>
  <c r="D39" i="6"/>
  <c r="B39" i="6"/>
  <c r="J35" i="6"/>
  <c r="I35" i="6"/>
  <c r="J34" i="6"/>
  <c r="I34" i="6"/>
  <c r="J33" i="6"/>
  <c r="I33" i="6"/>
  <c r="J32" i="6"/>
  <c r="I32" i="6"/>
  <c r="J31" i="6"/>
  <c r="I31" i="6"/>
  <c r="J30" i="6"/>
  <c r="I30" i="6"/>
  <c r="J29" i="6"/>
  <c r="I29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J11" i="6"/>
  <c r="I11" i="6"/>
  <c r="J10" i="6"/>
  <c r="I10" i="6"/>
  <c r="J9" i="6"/>
  <c r="I9" i="6"/>
  <c r="J8" i="6"/>
  <c r="I8" i="6"/>
  <c r="J7" i="6"/>
  <c r="I7" i="6"/>
  <c r="H42" i="5"/>
  <c r="F42" i="5"/>
  <c r="E42" i="5"/>
  <c r="D42" i="5"/>
  <c r="H41" i="5"/>
  <c r="F41" i="5"/>
  <c r="E41" i="5"/>
  <c r="D41" i="5"/>
  <c r="H40" i="5"/>
  <c r="F40" i="5"/>
  <c r="E40" i="5"/>
  <c r="D40" i="5"/>
  <c r="H39" i="5"/>
  <c r="F39" i="5"/>
  <c r="E39" i="5"/>
  <c r="D39" i="5"/>
  <c r="H38" i="5"/>
  <c r="F38" i="5"/>
  <c r="E38" i="5"/>
  <c r="D38" i="5"/>
  <c r="H37" i="5"/>
  <c r="F37" i="5"/>
  <c r="E37" i="5"/>
  <c r="D37" i="5"/>
  <c r="H36" i="5"/>
  <c r="F36" i="5"/>
  <c r="E36" i="5"/>
  <c r="D36" i="5"/>
  <c r="H35" i="5"/>
  <c r="F35" i="5"/>
  <c r="E35" i="5"/>
  <c r="D35" i="5"/>
  <c r="H34" i="5"/>
  <c r="F34" i="5"/>
  <c r="E34" i="5"/>
  <c r="D34" i="5"/>
  <c r="H33" i="5"/>
  <c r="E33" i="5"/>
  <c r="D33" i="5"/>
  <c r="H32" i="5"/>
  <c r="E32" i="5"/>
  <c r="D32" i="5"/>
  <c r="H31" i="5"/>
  <c r="E31" i="5"/>
  <c r="D31" i="5"/>
  <c r="H30" i="5"/>
  <c r="E30" i="5"/>
  <c r="D30" i="5"/>
  <c r="H29" i="5"/>
  <c r="E29" i="5"/>
  <c r="D29" i="5"/>
  <c r="H28" i="5"/>
  <c r="E28" i="5"/>
  <c r="D28" i="5"/>
  <c r="H27" i="5"/>
  <c r="E27" i="5"/>
  <c r="D27" i="5"/>
  <c r="H26" i="5"/>
  <c r="E26" i="5"/>
  <c r="D26" i="5"/>
  <c r="H25" i="5"/>
  <c r="E25" i="5"/>
  <c r="D25" i="5"/>
  <c r="H24" i="5"/>
  <c r="E24" i="5"/>
  <c r="D24" i="5"/>
  <c r="H23" i="5"/>
  <c r="E23" i="5"/>
  <c r="D23" i="5"/>
  <c r="H22" i="5"/>
  <c r="E22" i="5"/>
  <c r="D22" i="5"/>
  <c r="H21" i="5"/>
  <c r="E21" i="5"/>
  <c r="D21" i="5"/>
  <c r="H20" i="5"/>
  <c r="E20" i="5"/>
  <c r="D20" i="5"/>
  <c r="H19" i="5"/>
  <c r="E19" i="5"/>
  <c r="D19" i="5"/>
  <c r="H18" i="5"/>
  <c r="E18" i="5"/>
  <c r="D18" i="5"/>
  <c r="H17" i="5"/>
  <c r="E17" i="5"/>
  <c r="D17" i="5"/>
  <c r="H16" i="5"/>
  <c r="E16" i="5"/>
  <c r="D16" i="5"/>
  <c r="H15" i="5"/>
  <c r="E15" i="5"/>
  <c r="D15" i="5"/>
  <c r="H14" i="5"/>
  <c r="E14" i="5"/>
  <c r="D14" i="5"/>
  <c r="H13" i="5"/>
  <c r="E13" i="5"/>
  <c r="D13" i="5"/>
  <c r="H12" i="5"/>
  <c r="E12" i="5"/>
  <c r="D12" i="5"/>
  <c r="H11" i="5"/>
  <c r="E11" i="5"/>
  <c r="D11" i="5"/>
  <c r="H10" i="5"/>
  <c r="E10" i="5"/>
  <c r="D10" i="5"/>
  <c r="H9" i="5"/>
  <c r="E9" i="5"/>
  <c r="D9" i="5"/>
  <c r="H8" i="5"/>
  <c r="E8" i="5"/>
  <c r="D8" i="5"/>
  <c r="H7" i="5"/>
  <c r="D47" i="6" l="1"/>
  <c r="I39" i="6"/>
  <c r="E47" i="6"/>
  <c r="M47" i="6" s="1"/>
  <c r="J40" i="6"/>
  <c r="J42" i="6"/>
  <c r="J44" i="6"/>
  <c r="J39" i="6"/>
  <c r="J41" i="6"/>
  <c r="J43" i="6"/>
  <c r="J45" i="6"/>
  <c r="M13" i="7"/>
  <c r="Q14" i="7"/>
  <c r="M19" i="7"/>
  <c r="Q20" i="7"/>
  <c r="M23" i="7"/>
  <c r="Q24" i="7"/>
  <c r="M27" i="7"/>
  <c r="Q28" i="7"/>
  <c r="M31" i="7"/>
  <c r="Q32" i="7"/>
  <c r="M35" i="7"/>
  <c r="Q36" i="7"/>
  <c r="M39" i="7"/>
  <c r="Q40" i="7"/>
  <c r="M43" i="7"/>
  <c r="Q44" i="7"/>
  <c r="M47" i="7"/>
  <c r="Q48" i="7"/>
  <c r="M51" i="7"/>
  <c r="Q52" i="7"/>
  <c r="M55" i="7"/>
  <c r="Q56" i="7"/>
  <c r="M59" i="7"/>
  <c r="Q60" i="7"/>
  <c r="M63" i="7"/>
  <c r="Q64" i="7"/>
  <c r="M67" i="7"/>
  <c r="Q68" i="7"/>
  <c r="G47" i="6"/>
  <c r="M15" i="7"/>
  <c r="M21" i="7"/>
  <c r="Q22" i="7"/>
  <c r="M25" i="7"/>
  <c r="Q26" i="7"/>
  <c r="M29" i="7"/>
  <c r="Q30" i="7"/>
  <c r="M33" i="7"/>
  <c r="Q34" i="7"/>
  <c r="M37" i="7"/>
  <c r="Q38" i="7"/>
  <c r="M41" i="7"/>
  <c r="Q42" i="7"/>
  <c r="M45" i="7"/>
  <c r="Q46" i="7"/>
  <c r="M49" i="7"/>
  <c r="Q50" i="7"/>
  <c r="M53" i="7"/>
  <c r="Q54" i="7"/>
  <c r="M57" i="7"/>
  <c r="Q58" i="7"/>
  <c r="M61" i="7"/>
  <c r="Q62" i="7"/>
  <c r="M65" i="7"/>
  <c r="Q66" i="7"/>
  <c r="I47" i="6" l="1"/>
  <c r="M32" i="6"/>
  <c r="M28" i="6"/>
  <c r="M22" i="6"/>
  <c r="M18" i="6"/>
  <c r="M14" i="6"/>
  <c r="M10" i="6"/>
  <c r="M33" i="6"/>
  <c r="M23" i="6"/>
  <c r="M19" i="6"/>
  <c r="M11" i="6"/>
  <c r="M7" i="6"/>
  <c r="M34" i="6"/>
  <c r="M30" i="6"/>
  <c r="M26" i="6"/>
  <c r="M24" i="6"/>
  <c r="M20" i="6"/>
  <c r="M16" i="6"/>
  <c r="M12" i="6"/>
  <c r="M8" i="6"/>
  <c r="J47" i="6"/>
  <c r="M45" i="6"/>
  <c r="M44" i="6"/>
  <c r="M43" i="6"/>
  <c r="M42" i="6"/>
  <c r="M41" i="6"/>
  <c r="M40" i="6"/>
  <c r="M39" i="6"/>
  <c r="M35" i="6"/>
  <c r="M31" i="6"/>
  <c r="M27" i="6"/>
  <c r="M21" i="6"/>
  <c r="M17" i="6"/>
  <c r="M13" i="6"/>
  <c r="M9" i="6"/>
  <c r="M29" i="6"/>
  <c r="M25" i="6"/>
  <c r="M15" i="6"/>
  <c r="C7" i="3" l="1"/>
  <c r="B7" i="3"/>
  <c r="C6" i="3"/>
  <c r="B6" i="3"/>
</calcChain>
</file>

<file path=xl/sharedStrings.xml><?xml version="1.0" encoding="utf-8"?>
<sst xmlns="http://schemas.openxmlformats.org/spreadsheetml/2006/main" count="4450" uniqueCount="1700">
  <si>
    <t>Utah Rankings</t>
  </si>
  <si>
    <t>Demographic</t>
  </si>
  <si>
    <t>State Rank</t>
  </si>
  <si>
    <t>Value</t>
  </si>
  <si>
    <t>Year</t>
  </si>
  <si>
    <t>Economic</t>
  </si>
  <si>
    <t xml:space="preserve">  Population Growth Rate</t>
  </si>
  <si>
    <t>3rd</t>
  </si>
  <si>
    <t xml:space="preserve">  Rate of Job Growth</t>
  </si>
  <si>
    <t>Nov. 2014</t>
  </si>
  <si>
    <t xml:space="preserve">  Fertility Rate</t>
  </si>
  <si>
    <t>1st</t>
  </si>
  <si>
    <t xml:space="preserve">  Unemployment Rate</t>
  </si>
  <si>
    <t>4th</t>
  </si>
  <si>
    <t xml:space="preserve">  Life Expectancy</t>
  </si>
  <si>
    <t>10th</t>
  </si>
  <si>
    <t xml:space="preserve">  Urban Status</t>
  </si>
  <si>
    <t>13th</t>
  </si>
  <si>
    <t xml:space="preserve">  Median Age</t>
  </si>
  <si>
    <t xml:space="preserve">  Median Household Income</t>
  </si>
  <si>
    <t>2011-2013</t>
  </si>
  <si>
    <t xml:space="preserve">  Household Size</t>
  </si>
  <si>
    <t xml:space="preserve">  Average Annual Pay</t>
  </si>
  <si>
    <t>37th</t>
  </si>
  <si>
    <t>Social Indicators</t>
  </si>
  <si>
    <t xml:space="preserve">  Per Capita Personal Income</t>
  </si>
  <si>
    <t>44th</t>
  </si>
  <si>
    <t xml:space="preserve">  Poverty Rate</t>
  </si>
  <si>
    <t>49th</t>
  </si>
  <si>
    <t xml:space="preserve">  Educational Attainment</t>
  </si>
  <si>
    <t>Persons 25+ w/high school degree</t>
  </si>
  <si>
    <t>9th</t>
  </si>
  <si>
    <t>Persons 25+ w/bachelor's degree</t>
  </si>
  <si>
    <t>15th</t>
  </si>
  <si>
    <t>Notes:</t>
  </si>
  <si>
    <t>1. Rankings are based on the most current national data available for all states and may differ from other data</t>
  </si>
  <si>
    <t>2. Rank is high to low</t>
  </si>
  <si>
    <t>Employment, Wages, and Income</t>
  </si>
  <si>
    <t>Total Nonfarm Employment (2015)</t>
  </si>
  <si>
    <t>Change (2014-2015)</t>
  </si>
  <si>
    <t>Percent Change (2014-2015)</t>
  </si>
  <si>
    <t>Unemployment (2015)</t>
  </si>
  <si>
    <t>Total Nonfarm Wages (2015)</t>
  </si>
  <si>
    <t>$59.1 billion</t>
  </si>
  <si>
    <t>Average Annual Wage (2015)</t>
  </si>
  <si>
    <t>Total Personal Income (2015)</t>
  </si>
  <si>
    <t>$115.8 billion</t>
  </si>
  <si>
    <t>Per Capita Personal Income (2015)</t>
  </si>
  <si>
    <t>Source: Revenue Assumptions Working Group   2015 = Forecast</t>
  </si>
  <si>
    <t>Utah and U.S. Population Estimates</t>
  </si>
  <si>
    <t>Utah</t>
  </si>
  <si>
    <t>United States</t>
  </si>
  <si>
    <t>2012 Estimate</t>
  </si>
  <si>
    <t>2013 Estimate</t>
  </si>
  <si>
    <t>2012-2013 Percent Change</t>
  </si>
  <si>
    <t xml:space="preserve">2012-2013 Absolute Change </t>
  </si>
  <si>
    <t>Source: U.S. Census Bureau, Vintage 2013 Estimates</t>
  </si>
  <si>
    <t>ECONOMIC INDICATORS FOR UTAH AND THE UNITED STATES</t>
  </si>
  <si>
    <t>PERECENT CHANGE</t>
  </si>
  <si>
    <t xml:space="preserve">ECONOMIC INDICATORS          </t>
  </si>
  <si>
    <t>UNITS</t>
  </si>
  <si>
    <t>ACTUAL</t>
  </si>
  <si>
    <t>ESTIMATE</t>
  </si>
  <si>
    <t>FORECAST</t>
  </si>
  <si>
    <t>PRODUCTION AND SPENDING</t>
  </si>
  <si>
    <t xml:space="preserve">U.S. Real Gross Domestic Product  </t>
  </si>
  <si>
    <t>Billion Chained $2009</t>
  </si>
  <si>
    <t xml:space="preserve">U.S. Real Personal Consumption   </t>
  </si>
  <si>
    <t xml:space="preserve">U.S. Real Private Fixed Investment  </t>
  </si>
  <si>
    <t xml:space="preserve">U.S. Real Federal Defense Spending        </t>
  </si>
  <si>
    <t xml:space="preserve">U.S. Real Exports                 </t>
  </si>
  <si>
    <t xml:space="preserve">Utah Exports (NAICS, Census)                 </t>
  </si>
  <si>
    <t>Million Dollars</t>
  </si>
  <si>
    <t>Utah Coal Production</t>
  </si>
  <si>
    <t>Million Tons</t>
  </si>
  <si>
    <t>Utah Crude Oil Production</t>
  </si>
  <si>
    <t>Million Barrels</t>
  </si>
  <si>
    <t>Utah Natural Gas Production Sales</t>
  </si>
  <si>
    <t>Billion Cubic Feet</t>
  </si>
  <si>
    <t xml:space="preserve">Utah Copper Mined Production            </t>
  </si>
  <si>
    <t>Million Pounds</t>
  </si>
  <si>
    <t xml:space="preserve">Utah Molybdenum Production            </t>
  </si>
  <si>
    <t>SALES AND CONSTRUCTION</t>
  </si>
  <si>
    <t xml:space="preserve">U.S. New Auto and Truck Sales    </t>
  </si>
  <si>
    <t>Millions</t>
  </si>
  <si>
    <t xml:space="preserve">U.S. Housing Starts               </t>
  </si>
  <si>
    <t xml:space="preserve">U.S. Private Residential Investment  </t>
  </si>
  <si>
    <t>Billion Dollars</t>
  </si>
  <si>
    <t xml:space="preserve">U.S. Nonresidential Structures   </t>
  </si>
  <si>
    <t>U.S. Home Price Index (FHFA)</t>
  </si>
  <si>
    <t>1980Q1 = 100</t>
  </si>
  <si>
    <t xml:space="preserve">U.S. Nontaxable &amp; Taxable Retail Sales                 </t>
  </si>
  <si>
    <t xml:space="preserve">Utah New Auto and Truck Sales    </t>
  </si>
  <si>
    <t>Thousands</t>
  </si>
  <si>
    <t xml:space="preserve">Utah Dwelling Unit Permits       </t>
  </si>
  <si>
    <t xml:space="preserve">Utah Residential Permit Value     </t>
  </si>
  <si>
    <t xml:space="preserve">Utah Nonresidential Permit Value  </t>
  </si>
  <si>
    <t>Utah Additions, Alterations and Repairs</t>
  </si>
  <si>
    <t>Utah Home Price Index (FHFA)</t>
  </si>
  <si>
    <t xml:space="preserve">Utah Taxable Retail Sales                 </t>
  </si>
  <si>
    <t>Utah All Taxable Sales</t>
  </si>
  <si>
    <t>DEMOGRAPHICS AND SENTIMENT</t>
  </si>
  <si>
    <t>U.S. July 1st Population</t>
  </si>
  <si>
    <t>U.S. Consumer Sentiment (U of M)</t>
  </si>
  <si>
    <t>Diffusion Index</t>
  </si>
  <si>
    <t>Utah July 1st Population</t>
  </si>
  <si>
    <t>Utah Net Migration</t>
  </si>
  <si>
    <t>PROFITS AND RESOURCE PRICES</t>
  </si>
  <si>
    <t xml:space="preserve">U.S. Corporate Before Tax Profits  </t>
  </si>
  <si>
    <t>U.S. Corporate Profit [above less Fed. Res.]</t>
  </si>
  <si>
    <t>West Texas Intermediate Crude Oil</t>
  </si>
  <si>
    <t>$ Per Barrel</t>
  </si>
  <si>
    <t xml:space="preserve">U.S. Coal Producer Price Index            </t>
  </si>
  <si>
    <t>1982 = 100</t>
  </si>
  <si>
    <t xml:space="preserve">Utah Coal Prices                </t>
  </si>
  <si>
    <t>$ Per Short Ton</t>
  </si>
  <si>
    <t xml:space="preserve">Utah Oil Prices                  </t>
  </si>
  <si>
    <t>Utah Natural Gas Prices</t>
  </si>
  <si>
    <t>$ Per MCF</t>
  </si>
  <si>
    <t xml:space="preserve">Utah Copper Prices  </t>
  </si>
  <si>
    <t>$ Per Pound</t>
  </si>
  <si>
    <t xml:space="preserve">Utah Molybdenum Prices  </t>
  </si>
  <si>
    <t>INFLATION AND INTEREST RATES</t>
  </si>
  <si>
    <t>U.S. CPI Urban Consumers (BLS)</t>
  </si>
  <si>
    <t>1982-84 = 100</t>
  </si>
  <si>
    <t>U.S. GDP Chained Price Index (BEA)</t>
  </si>
  <si>
    <t>2005 = 100</t>
  </si>
  <si>
    <t>U.S. Federal Funds Rate (FRB)</t>
  </si>
  <si>
    <t>Effective Rate</t>
  </si>
  <si>
    <t>U.S. 3-Month Treasury Bills (FRB)</t>
  </si>
  <si>
    <t>Discount Rate</t>
  </si>
  <si>
    <t>U.S. 10-Year Treasury Notes (FRB)</t>
  </si>
  <si>
    <t>Yield (%)</t>
  </si>
  <si>
    <t>30 Year Mortgage Rate (FHLMC)</t>
  </si>
  <si>
    <t>Percent</t>
  </si>
  <si>
    <t>EMPLOYMENT AND WAGES</t>
  </si>
  <si>
    <t>U.S. Establishment Employment (BLS)</t>
  </si>
  <si>
    <t xml:space="preserve">U.S. Average Annual Pay (BLS) </t>
  </si>
  <si>
    <t>Dollars</t>
  </si>
  <si>
    <t>U.S. Total Wages &amp; Salaries (BLS)</t>
  </si>
  <si>
    <t xml:space="preserve">Utah Nonagricultural Employment (DWS)   </t>
  </si>
  <si>
    <t xml:space="preserve">Utah Average Annual Pay (DWS) </t>
  </si>
  <si>
    <t xml:space="preserve">Utah Total Nonagriculture Wages (DWS) </t>
  </si>
  <si>
    <t>INCOME AND UNEMPLOYMENT</t>
  </si>
  <si>
    <t xml:space="preserve">U.S. Personal Income (BEA)            </t>
  </si>
  <si>
    <t>U.S. Unemployment Rate (BLS)</t>
  </si>
  <si>
    <t>Utah Personal Income (BEA)</t>
  </si>
  <si>
    <t>Utah Unemployment Rate (DWS)</t>
  </si>
  <si>
    <t>Sources: State of Utah Revenue Assumptions Working Group, Moody's Economy.Com, and IHS Global Insight</t>
  </si>
  <si>
    <t>Utah Population Estimates, Net Migration, Births and Deaths</t>
  </si>
  <si>
    <t>Fiscal</t>
  </si>
  <si>
    <t>July 1st</t>
  </si>
  <si>
    <t>Net</t>
  </si>
  <si>
    <t xml:space="preserve">Natural </t>
  </si>
  <si>
    <t>Population</t>
  </si>
  <si>
    <t>Change</t>
  </si>
  <si>
    <t>Increase</t>
  </si>
  <si>
    <t>Migration</t>
  </si>
  <si>
    <t xml:space="preserve">Increase </t>
  </si>
  <si>
    <t>Births</t>
  </si>
  <si>
    <t>Deaths</t>
  </si>
  <si>
    <t>2013e</t>
  </si>
  <si>
    <t>2014f</t>
  </si>
  <si>
    <t>2015f</t>
  </si>
  <si>
    <t>1. In 1996, the Utah Population Estimates Committee changed the convention</t>
  </si>
  <si>
    <t xml:space="preserve"> on rounded estimates so it published unrounded estimates. Accordingly,</t>
  </si>
  <si>
    <t xml:space="preserve"> the revised estimates for 1990 and thereafter are not rounded.</t>
  </si>
  <si>
    <t>2. The Utah Population Estimates Committee revised the population estimates</t>
  </si>
  <si>
    <t xml:space="preserve">    for the years from 2000 to 2009 following the results of the 2010 Census.</t>
  </si>
  <si>
    <t xml:space="preserve">3. The July 1, 2012 estimate was the last produced by Utah Population </t>
  </si>
  <si>
    <t xml:space="preserve">       Estimates Committee. The committee discontinued producing population</t>
  </si>
  <si>
    <t xml:space="preserve">       estimates in July 2014.</t>
  </si>
  <si>
    <t>4. Data in this table may differ from other tables due to different sources of</t>
  </si>
  <si>
    <t xml:space="preserve">       data or rounding.</t>
  </si>
  <si>
    <t xml:space="preserve">Sources: </t>
  </si>
  <si>
    <t>1.  1980-2009: Utah Population Estimates Committee</t>
  </si>
  <si>
    <t>2.  2010-2013: U.S. Census Bureau, Population Estimates</t>
  </si>
  <si>
    <t>3.  2014-2015: State of Utah Revenue Assumptions Working Group</t>
  </si>
  <si>
    <t>4.  Birth and Death: Utah Department of Health</t>
  </si>
  <si>
    <t>Utah Population Estimates by County</t>
  </si>
  <si>
    <t>Census</t>
  </si>
  <si>
    <t>2012 - 2013</t>
  </si>
  <si>
    <t>April 1,</t>
  </si>
  <si>
    <t>July 1,</t>
  </si>
  <si>
    <t>Absolute</t>
  </si>
  <si>
    <t>% of Total</t>
  </si>
  <si>
    <t>County</t>
  </si>
  <si>
    <t xml:space="preserve">Beaver </t>
  </si>
  <si>
    <t xml:space="preserve">Box Elder </t>
  </si>
  <si>
    <t xml:space="preserve">Cache </t>
  </si>
  <si>
    <t xml:space="preserve">Carbon </t>
  </si>
  <si>
    <t xml:space="preserve">Daggett </t>
  </si>
  <si>
    <t xml:space="preserve">Davis </t>
  </si>
  <si>
    <t xml:space="preserve">Duchesne </t>
  </si>
  <si>
    <t xml:space="preserve">Emery </t>
  </si>
  <si>
    <t xml:space="preserve">Garfield </t>
  </si>
  <si>
    <t xml:space="preserve">Grand </t>
  </si>
  <si>
    <t xml:space="preserve">Iron </t>
  </si>
  <si>
    <t xml:space="preserve">Juab </t>
  </si>
  <si>
    <t xml:space="preserve">Kane </t>
  </si>
  <si>
    <t xml:space="preserve">Millard </t>
  </si>
  <si>
    <t xml:space="preserve">Morgan </t>
  </si>
  <si>
    <t xml:space="preserve">Piute </t>
  </si>
  <si>
    <t xml:space="preserve">Rich </t>
  </si>
  <si>
    <t xml:space="preserve">Salt Lake </t>
  </si>
  <si>
    <t xml:space="preserve">San Juan </t>
  </si>
  <si>
    <t xml:space="preserve">Sanpete </t>
  </si>
  <si>
    <t xml:space="preserve">Sevier </t>
  </si>
  <si>
    <t xml:space="preserve">Summit </t>
  </si>
  <si>
    <t xml:space="preserve">Tooele </t>
  </si>
  <si>
    <t xml:space="preserve">Uintah </t>
  </si>
  <si>
    <t xml:space="preserve">Utah </t>
  </si>
  <si>
    <t xml:space="preserve">Wasatch </t>
  </si>
  <si>
    <t xml:space="preserve">Washington </t>
  </si>
  <si>
    <t xml:space="preserve">Wayne </t>
  </si>
  <si>
    <t xml:space="preserve">Weber </t>
  </si>
  <si>
    <t>MCD</t>
  </si>
  <si>
    <t>Bear River</t>
  </si>
  <si>
    <t>Central</t>
  </si>
  <si>
    <t>Mountainland</t>
  </si>
  <si>
    <t>Southeastern</t>
  </si>
  <si>
    <t>Southwestern</t>
  </si>
  <si>
    <t>Uintah Basin</t>
  </si>
  <si>
    <t>Wasatch Front</t>
  </si>
  <si>
    <t>State of Utah</t>
  </si>
  <si>
    <t>Note: The MCDs are multi-county districts and are divided as follows: Bear River MCD: Box Elder, Cache,</t>
  </si>
  <si>
    <t xml:space="preserve">and Rich counties; Central MCD: Juab, Millard, Piute, Sanpete, Sevier, and Wayne counties; Mountainland </t>
  </si>
  <si>
    <t>MCD: Summit, Utah, and Wasatch counties;Southeastern MCD: Carbon, Emery, Grand, and San Juan</t>
  </si>
  <si>
    <t>counties; Southwestern  MCD: Beaver, Garfield, Iron, Kane and Washington counties; Uintah Basin MCD:</t>
  </si>
  <si>
    <t>Daggett, Duchesne, and Uintah counties;   Wasatch Front MCD: Davis, Morgan, Salt Lake, Tooele, and</t>
  </si>
  <si>
    <t>Weber Counties.</t>
  </si>
  <si>
    <t xml:space="preserve">Source: U.S. Census Bureau </t>
  </si>
  <si>
    <t xml:space="preserve">U.S. Census Bureau National and State Population Estimates </t>
  </si>
  <si>
    <t xml:space="preserve"> </t>
  </si>
  <si>
    <t>2010-2013</t>
  </si>
  <si>
    <t>2012-2013</t>
  </si>
  <si>
    <t>April 1, 2010</t>
  </si>
  <si>
    <t xml:space="preserve">July 1, 2012 </t>
  </si>
  <si>
    <t xml:space="preserve">July 1, 2013 </t>
  </si>
  <si>
    <t>Area</t>
  </si>
  <si>
    <t>Rank</t>
  </si>
  <si>
    <t xml:space="preserve">U.S. </t>
  </si>
  <si>
    <t>na</t>
  </si>
  <si>
    <t>Region</t>
  </si>
  <si>
    <t>Northeast</t>
  </si>
  <si>
    <t>Midwest</t>
  </si>
  <si>
    <t>South</t>
  </si>
  <si>
    <t>West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</si>
  <si>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</si>
  <si>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</si>
  <si>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</si>
  <si>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</si>
  <si>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</si>
  <si>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</si>
  <si>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</si>
  <si>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</si>
  <si>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</si>
  <si>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</si>
  <si>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</si>
  <si>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</si>
  <si>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</si>
  <si>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</si>
  <si>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Illinios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</si>
  <si>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</si>
  <si>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</si>
  <si>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</si>
  <si>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</si>
  <si>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</si>
  <si>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</si>
  <si>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</si>
  <si>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</si>
  <si>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</si>
  <si>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</si>
  <si>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</si>
  <si>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</si>
  <si>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</si>
  <si>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</si>
  <si>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</si>
  <si>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</si>
  <si>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</si>
  <si>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</si>
  <si>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</si>
  <si>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</si>
  <si>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</si>
  <si>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</si>
  <si>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</si>
  <si>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</si>
  <si>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</si>
  <si>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</si>
  <si>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</si>
  <si>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</si>
  <si>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</si>
  <si>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</si>
  <si>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Vermont</t>
  </si>
  <si>
    <t>Virginia</t>
  </si>
  <si>
    <t>Washington</t>
  </si>
  <si>
    <t>West Virginia</t>
  </si>
  <si>
    <t>Wisconsin</t>
  </si>
  <si>
    <t>Wyoming</t>
  </si>
  <si>
    <t>Source: U.S. Census Bureau</t>
  </si>
  <si>
    <t>Rankings of States by Selected Age Groups as a Percent of Total Population: July 1, 2013</t>
  </si>
  <si>
    <t>All Ages</t>
  </si>
  <si>
    <t>Under Age 5</t>
  </si>
  <si>
    <t>Ages 5 to 17</t>
  </si>
  <si>
    <t>Ages 18 to 64</t>
  </si>
  <si>
    <t>Ages 65+</t>
  </si>
  <si>
    <t xml:space="preserve">Percent </t>
  </si>
  <si>
    <t>Median</t>
  </si>
  <si>
    <t>of Total</t>
  </si>
  <si>
    <t>Age</t>
  </si>
  <si>
    <t>Illinois</t>
  </si>
  <si>
    <t>Note: Totals may differ in this table from other tables in this report due to different release dates or data sources.</t>
  </si>
  <si>
    <t>Dependency Ratios by State: July 1, 2013</t>
  </si>
  <si>
    <t>Preschool-Age</t>
  </si>
  <si>
    <t>School-Age</t>
  </si>
  <si>
    <t>Retirement-Age</t>
  </si>
  <si>
    <t>Total Non-</t>
  </si>
  <si>
    <t>(under age 5)</t>
  </si>
  <si>
    <t>(5-17)</t>
  </si>
  <si>
    <t>(65 &amp; over)</t>
  </si>
  <si>
    <t>Working Age</t>
  </si>
  <si>
    <t>per 100 of</t>
  </si>
  <si>
    <t xml:space="preserve">per 100 of </t>
  </si>
  <si>
    <t>Source: U.S. Census Bureau, rate calculated by the Bureau of Economic and Business Research</t>
  </si>
  <si>
    <t>Total Fertility Rates for Utah and the United States</t>
  </si>
  <si>
    <t>U.S.</t>
  </si>
  <si>
    <t>Source: National Center for Health Statistics</t>
  </si>
  <si>
    <t>Housing Units, Households, and Persons Per Household by State</t>
  </si>
  <si>
    <t>2010 to 2013</t>
  </si>
  <si>
    <t>Percent Change</t>
  </si>
  <si>
    <t>Total</t>
  </si>
  <si>
    <t>Persons</t>
  </si>
  <si>
    <t>Housing</t>
  </si>
  <si>
    <t>per</t>
  </si>
  <si>
    <t xml:space="preserve">  State</t>
  </si>
  <si>
    <t>Units</t>
  </si>
  <si>
    <t>Households</t>
  </si>
  <si>
    <t>Household</t>
  </si>
  <si>
    <t xml:space="preserve"> Units</t>
  </si>
  <si>
    <t>-</t>
  </si>
  <si>
    <t>Note: Numbers may not sum due to rounding.</t>
  </si>
  <si>
    <t>1.  U.S. Census Bureau, 2010 Census</t>
  </si>
  <si>
    <t>2.  U.S. Census Bureau, 2013 American Community Survey</t>
  </si>
  <si>
    <t>County Population by Race in Utah: 2013</t>
  </si>
  <si>
    <t>Total Population by Race</t>
  </si>
  <si>
    <t>Single Race</t>
  </si>
  <si>
    <t>Geographic Area</t>
  </si>
  <si>
    <t>Total Population</t>
  </si>
  <si>
    <t>White</t>
  </si>
  <si>
    <t>Black/ African American</t>
  </si>
  <si>
    <t>American Indian and Alaska Native</t>
  </si>
  <si>
    <t>Asian</t>
  </si>
  <si>
    <t>Native Hawaiian and Other Pacific Islander</t>
  </si>
  <si>
    <t>Total Two or More Races</t>
  </si>
  <si>
    <t>Hispanic Origin (of any race)</t>
  </si>
  <si>
    <t>White Non-Hispanic</t>
  </si>
  <si>
    <t>Total Minority</t>
  </si>
  <si>
    <t>Percent of Population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</si>
  <si>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</si>
  <si>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</si>
  <si>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</si>
  <si>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</si>
  <si>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</si>
  <si>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</si>
  <si>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</si>
  <si>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</si>
  <si>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</si>
  <si>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</si>
  <si>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</si>
  <si>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</si>
  <si>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</si>
  <si>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</si>
  <si>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</si>
  <si>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</si>
  <si>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</si>
  <si>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</si>
  <si>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</si>
  <si>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</si>
  <si>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</si>
  <si>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</si>
  <si>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</si>
  <si>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</si>
  <si>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Wasatch</t>
  </si>
  <si>
    <t>Wayne</t>
  </si>
  <si>
    <t>Weber</t>
  </si>
  <si>
    <t xml:space="preserve">Note: As a result of the revised standards for collecting data on race and ethnicity issued by the Office of Management and Budget in 1997, the </t>
  </si>
  <si>
    <t>federal government treats Hispanic origin and race as separate and distinct concepts.  Thus Hispanics may be of any race.  Also, respondents were</t>
  </si>
  <si>
    <t xml:space="preserve">allowed to select more than one race. Respondents who selected more than one race are included in the “Two or  More Races” category. For </t>
  </si>
  <si>
    <t>postcensal population estimates, the "Some Other Race" category was omitted.</t>
  </si>
  <si>
    <t>Total Population by City</t>
  </si>
  <si>
    <t xml:space="preserve">Change from </t>
  </si>
  <si>
    <t>Estimates</t>
  </si>
  <si>
    <t>Population Estimate (July 1)</t>
  </si>
  <si>
    <t>2010 Census</t>
  </si>
  <si>
    <t>2012 to 2013</t>
  </si>
  <si>
    <t>Base</t>
  </si>
  <si>
    <t>Number</t>
  </si>
  <si>
    <t>Beaver County</t>
  </si>
  <si>
    <t>Beaver city</t>
  </si>
  <si>
    <t>Milford city</t>
  </si>
  <si>
    <t>Minersville town</t>
  </si>
  <si>
    <t>Balance of Beaver County</t>
  </si>
  <si>
    <t>Box Elder County</t>
  </si>
  <si>
    <t>Bear River City city</t>
  </si>
  <si>
    <t>Brigham City city</t>
  </si>
  <si>
    <t>Corinne city</t>
  </si>
  <si>
    <t>Deweyville town</t>
  </si>
  <si>
    <t>Elwood town</t>
  </si>
  <si>
    <t>Fielding town</t>
  </si>
  <si>
    <t>Garland city</t>
  </si>
  <si>
    <t>Honeyville city</t>
  </si>
  <si>
    <t>Howell town</t>
  </si>
  <si>
    <t>Mantua town</t>
  </si>
  <si>
    <t>Perry city</t>
  </si>
  <si>
    <t>Plymouth town</t>
  </si>
  <si>
    <t>Portage town</t>
  </si>
  <si>
    <t>Snowville town</t>
  </si>
  <si>
    <t>Tremonton city</t>
  </si>
  <si>
    <t>Willard city</t>
  </si>
  <si>
    <t>Balance of Box Elder County</t>
  </si>
  <si>
    <t>Cache County</t>
  </si>
  <si>
    <t>Amalga town</t>
  </si>
  <si>
    <t>Clarkston town</t>
  </si>
  <si>
    <t>Cornish town</t>
  </si>
  <si>
    <t>Hyde Park city</t>
  </si>
  <si>
    <t>Hyrum city</t>
  </si>
  <si>
    <t>Lewiston city</t>
  </si>
  <si>
    <t>Logan city</t>
  </si>
  <si>
    <t>Mendon city</t>
  </si>
  <si>
    <t>Millville city</t>
  </si>
  <si>
    <t>Newton town</t>
  </si>
  <si>
    <t>Nibley city</t>
  </si>
  <si>
    <t>North Logan city</t>
  </si>
  <si>
    <t>Paradise town</t>
  </si>
  <si>
    <t>Providence city</t>
  </si>
  <si>
    <t>Richmond city</t>
  </si>
  <si>
    <t>River Heights city</t>
  </si>
  <si>
    <t>Smithfield city</t>
  </si>
  <si>
    <t>Trenton town</t>
  </si>
  <si>
    <t>Wellsville city</t>
  </si>
  <si>
    <t>Balance of Cache County</t>
  </si>
  <si>
    <t>Carbon County</t>
  </si>
  <si>
    <t>East Carbon city</t>
  </si>
  <si>
    <t>Helper city</t>
  </si>
  <si>
    <t>Price city</t>
  </si>
  <si>
    <t>Scofield town</t>
  </si>
  <si>
    <t>Sunnyside city</t>
  </si>
  <si>
    <t>Wellington city</t>
  </si>
  <si>
    <t>Balance of Carbon County</t>
  </si>
  <si>
    <t>Daggett County</t>
  </si>
  <si>
    <t>Manila town</t>
  </si>
  <si>
    <t>Balance of Daggett County</t>
  </si>
  <si>
    <t>Davis County</t>
  </si>
  <si>
    <t>Bountiful city</t>
  </si>
  <si>
    <t>Centerville city</t>
  </si>
  <si>
    <t>Clearfield city</t>
  </si>
  <si>
    <t>Clinton city</t>
  </si>
  <si>
    <t>Farmington city</t>
  </si>
  <si>
    <t>Fruit Heights city</t>
  </si>
  <si>
    <t>Kaysville city</t>
  </si>
  <si>
    <t>Layton city</t>
  </si>
  <si>
    <t>North Salt Lake city</t>
  </si>
  <si>
    <t>South Weber city</t>
  </si>
  <si>
    <t>Sunset city</t>
  </si>
  <si>
    <t>Syracuse city</t>
  </si>
  <si>
    <t>West Bountiful city</t>
  </si>
  <si>
    <t>West Point city</t>
  </si>
  <si>
    <t>Woods Cross city</t>
  </si>
  <si>
    <t>Balance of Davis County</t>
  </si>
  <si>
    <t>Duchesne County</t>
  </si>
  <si>
    <t>Altamont town</t>
  </si>
  <si>
    <t>Duchesne city</t>
  </si>
  <si>
    <t>Myton city</t>
  </si>
  <si>
    <t>Roosevelt city</t>
  </si>
  <si>
    <t>Tabiona town</t>
  </si>
  <si>
    <t>Balance of Duchesne County</t>
  </si>
  <si>
    <t>Emery County</t>
  </si>
  <si>
    <t>Castle Dale city</t>
  </si>
  <si>
    <t>Clawson town</t>
  </si>
  <si>
    <t>Cleveland town</t>
  </si>
  <si>
    <t>Elmo town</t>
  </si>
  <si>
    <t>Emery town</t>
  </si>
  <si>
    <t>Ferron city</t>
  </si>
  <si>
    <t>Green River city</t>
  </si>
  <si>
    <t>Huntington city</t>
  </si>
  <si>
    <t>Orangeville city</t>
  </si>
  <si>
    <t>Balance of Emery County</t>
  </si>
  <si>
    <t>Garfield County</t>
  </si>
  <si>
    <t>Antimony town</t>
  </si>
  <si>
    <t>Boulder town</t>
  </si>
  <si>
    <t>Bryce Canyon City town</t>
  </si>
  <si>
    <t>Cannonville town</t>
  </si>
  <si>
    <t>Escalante city</t>
  </si>
  <si>
    <t>Hatch town</t>
  </si>
  <si>
    <t>Henrieville town</t>
  </si>
  <si>
    <t>Panguitch city</t>
  </si>
  <si>
    <t>Tropic town</t>
  </si>
  <si>
    <t>Balance of Garfield County</t>
  </si>
  <si>
    <t>Grand County</t>
  </si>
  <si>
    <t>Castle Valley town</t>
  </si>
  <si>
    <t>Moab city</t>
  </si>
  <si>
    <t>Balance of Grand County</t>
  </si>
  <si>
    <t>Iron County</t>
  </si>
  <si>
    <t>Brian Head town</t>
  </si>
  <si>
    <t>Cedar City city</t>
  </si>
  <si>
    <t>Enoch city</t>
  </si>
  <si>
    <t>Kanarraville town</t>
  </si>
  <si>
    <t>Paragonah town</t>
  </si>
  <si>
    <t>Parowan city</t>
  </si>
  <si>
    <t>Balance of Iron County</t>
  </si>
  <si>
    <t>Juab County</t>
  </si>
  <si>
    <t>Eureka city</t>
  </si>
  <si>
    <t>Levan town</t>
  </si>
  <si>
    <t>Mona city</t>
  </si>
  <si>
    <t>Nephi city</t>
  </si>
  <si>
    <t>Rocky Ridge town</t>
  </si>
  <si>
    <t>Santaquin city (pt.)</t>
  </si>
  <si>
    <t>Balance of Juab County</t>
  </si>
  <si>
    <t>Kane County</t>
  </si>
  <si>
    <t>Alton town</t>
  </si>
  <si>
    <t>Big Water town</t>
  </si>
  <si>
    <t>Glendale town</t>
  </si>
  <si>
    <t>Kanab city</t>
  </si>
  <si>
    <t>Orderville town</t>
  </si>
  <si>
    <t>Balance of Kane County</t>
  </si>
  <si>
    <t>Millard County</t>
  </si>
  <si>
    <t>Delta city</t>
  </si>
  <si>
    <t>Fillmore city</t>
  </si>
  <si>
    <t>Hinckley town</t>
  </si>
  <si>
    <t>Holden town</t>
  </si>
  <si>
    <t>Kanosh town</t>
  </si>
  <si>
    <t>Leamington town</t>
  </si>
  <si>
    <t>Lynndyl town</t>
  </si>
  <si>
    <t>Meadow town</t>
  </si>
  <si>
    <t>Oak City town</t>
  </si>
  <si>
    <t>Scipio town</t>
  </si>
  <si>
    <t>Balance of Millard County</t>
  </si>
  <si>
    <t>Morgan County</t>
  </si>
  <si>
    <t>Morgan city</t>
  </si>
  <si>
    <t>Balance of Morgan County</t>
  </si>
  <si>
    <t>Piute County</t>
  </si>
  <si>
    <t>Circleville town</t>
  </si>
  <si>
    <t>Junction town</t>
  </si>
  <si>
    <t>Kingston town</t>
  </si>
  <si>
    <t>Marysvale town</t>
  </si>
  <si>
    <t>Balance of Piute County</t>
  </si>
  <si>
    <t>Rich County</t>
  </si>
  <si>
    <t>Garden City town</t>
  </si>
  <si>
    <t>Laketown town</t>
  </si>
  <si>
    <t>Randolph town</t>
  </si>
  <si>
    <t>Woodruff town</t>
  </si>
  <si>
    <t>Balance of Rich County</t>
  </si>
  <si>
    <t>Salt Lake County</t>
  </si>
  <si>
    <t>Alta town</t>
  </si>
  <si>
    <t>Bluffdale city (pt.)</t>
  </si>
  <si>
    <t>Cottonwood Heights city</t>
  </si>
  <si>
    <t>Draper city (pt.)</t>
  </si>
  <si>
    <t>Herriman city</t>
  </si>
  <si>
    <t>Holladay city</t>
  </si>
  <si>
    <t>Midvale city</t>
  </si>
  <si>
    <t>Murray city</t>
  </si>
  <si>
    <t>Riverton city</t>
  </si>
  <si>
    <t>Salt Lake City city</t>
  </si>
  <si>
    <t>Sandy city</t>
  </si>
  <si>
    <t>South Jordan city</t>
  </si>
  <si>
    <t>South Salt Lake city</t>
  </si>
  <si>
    <t>Taylorsville city</t>
  </si>
  <si>
    <t>West Jordan city</t>
  </si>
  <si>
    <t>West Valley City city</t>
  </si>
  <si>
    <t>Balance of Salt Lake County</t>
  </si>
  <si>
    <t>San Juan County</t>
  </si>
  <si>
    <t>Blanding city</t>
  </si>
  <si>
    <t>Monticello city</t>
  </si>
  <si>
    <t>Balance of San Juan County</t>
  </si>
  <si>
    <t>Sanpete County</t>
  </si>
  <si>
    <t>Centerfield town</t>
  </si>
  <si>
    <t>Ephraim city</t>
  </si>
  <si>
    <t>Fairview city</t>
  </si>
  <si>
    <t>Fayette town</t>
  </si>
  <si>
    <t>Fountain Green city</t>
  </si>
  <si>
    <t>Gunnison city</t>
  </si>
  <si>
    <t>Manti city</t>
  </si>
  <si>
    <t>Mayfield town</t>
  </si>
  <si>
    <t>Moroni city</t>
  </si>
  <si>
    <t>Mount Pleasant city</t>
  </si>
  <si>
    <t>Spring City city</t>
  </si>
  <si>
    <t>Sterling town</t>
  </si>
  <si>
    <t>Wales town</t>
  </si>
  <si>
    <t>Balance of Sanpete County</t>
  </si>
  <si>
    <t>Sevier County</t>
  </si>
  <si>
    <t>Annabella town</t>
  </si>
  <si>
    <t>Aurora city</t>
  </si>
  <si>
    <t>Central Valley town</t>
  </si>
  <si>
    <t>Elsinore town</t>
  </si>
  <si>
    <t>Glenwood town</t>
  </si>
  <si>
    <t>Joseph town</t>
  </si>
  <si>
    <t>Koosharem town</t>
  </si>
  <si>
    <t>Monroe city</t>
  </si>
  <si>
    <t>Redmond town</t>
  </si>
  <si>
    <t>Richfield city</t>
  </si>
  <si>
    <t>Salina city</t>
  </si>
  <si>
    <t>Sigurd town</t>
  </si>
  <si>
    <t>Balance of Sevier County</t>
  </si>
  <si>
    <t>Summit County</t>
  </si>
  <si>
    <t>Coalville city</t>
  </si>
  <si>
    <t>Francis town</t>
  </si>
  <si>
    <t>Henefer town</t>
  </si>
  <si>
    <t>Kamas city</t>
  </si>
  <si>
    <t>Oakley city</t>
  </si>
  <si>
    <t>Park City city (pt.)</t>
  </si>
  <si>
    <t>Balance of Summit County</t>
  </si>
  <si>
    <t>Tooele County</t>
  </si>
  <si>
    <t>Grantsville city</t>
  </si>
  <si>
    <t>Ophir town</t>
  </si>
  <si>
    <t>Rush Valley town</t>
  </si>
  <si>
    <t>Stockton town</t>
  </si>
  <si>
    <t>Tooele city</t>
  </si>
  <si>
    <t>Vernon town</t>
  </si>
  <si>
    <t>Wendover city</t>
  </si>
  <si>
    <t>Balance of Tooele County</t>
  </si>
  <si>
    <t>Uintah County</t>
  </si>
  <si>
    <t>Ballard town</t>
  </si>
  <si>
    <t>Naples city</t>
  </si>
  <si>
    <t>Vernal city</t>
  </si>
  <si>
    <t>Balance of Uintah County</t>
  </si>
  <si>
    <t>Utah County</t>
  </si>
  <si>
    <t>Alpine city</t>
  </si>
  <si>
    <t>American Fork city</t>
  </si>
  <si>
    <t>Cedar Fort town</t>
  </si>
  <si>
    <t>Cedar Hills city</t>
  </si>
  <si>
    <t>Eagle Mountain city</t>
  </si>
  <si>
    <t>Elk Ridge city</t>
  </si>
  <si>
    <t>Fairfield town</t>
  </si>
  <si>
    <t>Genola town</t>
  </si>
  <si>
    <t>Goshen town</t>
  </si>
  <si>
    <t>Highland city</t>
  </si>
  <si>
    <t>Lehi city</t>
  </si>
  <si>
    <t>Lindon city</t>
  </si>
  <si>
    <t>Mapleton city</t>
  </si>
  <si>
    <t>Orem city</t>
  </si>
  <si>
    <t>Payson city</t>
  </si>
  <si>
    <t>Pleasant Grove city</t>
  </si>
  <si>
    <t>Provo city</t>
  </si>
  <si>
    <t>Salem city</t>
  </si>
  <si>
    <t>Saratoga Springs city</t>
  </si>
  <si>
    <t>Spanish Fork city</t>
  </si>
  <si>
    <t>Springville city</t>
  </si>
  <si>
    <t>Vineyard town</t>
  </si>
  <si>
    <t>Woodland Hills city</t>
  </si>
  <si>
    <t>Balance of Utah County</t>
  </si>
  <si>
    <t>Wasatch County</t>
  </si>
  <si>
    <t>Charleston town</t>
  </si>
  <si>
    <t>Daniel town</t>
  </si>
  <si>
    <t>Heber city</t>
  </si>
  <si>
    <t>Hideout town</t>
  </si>
  <si>
    <t>Independence town</t>
  </si>
  <si>
    <t>Midway city</t>
  </si>
  <si>
    <t>Wallsburg town</t>
  </si>
  <si>
    <t>Balance of Wasatch County</t>
  </si>
  <si>
    <t>Washington County</t>
  </si>
  <si>
    <t>Apple Valley town</t>
  </si>
  <si>
    <t>Enterprise city</t>
  </si>
  <si>
    <t>Hildale city</t>
  </si>
  <si>
    <t>Hurricane city</t>
  </si>
  <si>
    <t>Ivins city</t>
  </si>
  <si>
    <t>La Verkin city</t>
  </si>
  <si>
    <t>Leeds town</t>
  </si>
  <si>
    <t>New Harmony town</t>
  </si>
  <si>
    <t>Rockville town</t>
  </si>
  <si>
    <t>St. George city</t>
  </si>
  <si>
    <t>Santa Clara city</t>
  </si>
  <si>
    <t>Springdale town</t>
  </si>
  <si>
    <t>Toquerville city</t>
  </si>
  <si>
    <t>Virgin town</t>
  </si>
  <si>
    <t>Washington city</t>
  </si>
  <si>
    <t>Balance of Washington County</t>
  </si>
  <si>
    <t>Wayne County</t>
  </si>
  <si>
    <t>Bicknell town</t>
  </si>
  <si>
    <t>Hanksville town</t>
  </si>
  <si>
    <t>Loa town</t>
  </si>
  <si>
    <t>Lyman town</t>
  </si>
  <si>
    <t>Torrey town</t>
  </si>
  <si>
    <t>Balance of Wayne County</t>
  </si>
  <si>
    <t>Weber County</t>
  </si>
  <si>
    <t>Farr West city</t>
  </si>
  <si>
    <t>Harrisville city</t>
  </si>
  <si>
    <t>Hooper city</t>
  </si>
  <si>
    <t>Huntsville town</t>
  </si>
  <si>
    <t>Marriott-Slaterville city</t>
  </si>
  <si>
    <t>North Ogden city</t>
  </si>
  <si>
    <t>Ogden city</t>
  </si>
  <si>
    <t>Plain City city</t>
  </si>
  <si>
    <t>Pleasant View city</t>
  </si>
  <si>
    <t>Riverdale city</t>
  </si>
  <si>
    <t>Roy city</t>
  </si>
  <si>
    <t>South Ogden city</t>
  </si>
  <si>
    <t>Uintah town</t>
  </si>
  <si>
    <t>Washington Terrace city</t>
  </si>
  <si>
    <t>West Haven city</t>
  </si>
  <si>
    <t>Balance of Weber County</t>
  </si>
  <si>
    <t>Utah Nonfarm Employment by Industry and Unemployment Rate</t>
  </si>
  <si>
    <t>Total Payroll Employment</t>
  </si>
  <si>
    <t xml:space="preserve">Unemployment </t>
  </si>
  <si>
    <t>Rate</t>
  </si>
  <si>
    <t>2014e</t>
  </si>
  <si>
    <t>e = estimate</t>
  </si>
  <si>
    <t>f = forecast</t>
  </si>
  <si>
    <t>Source: Utah Department of Workforce Services, Workforce Research and Analysis</t>
  </si>
  <si>
    <t>Utah Labor Force, Nonagricultural Jobs and Wages</t>
  </si>
  <si>
    <t>Annual Percent Change</t>
  </si>
  <si>
    <t>Civilian Labor Force</t>
  </si>
  <si>
    <t xml:space="preserve"> Employed Persons</t>
  </si>
  <si>
    <t xml:space="preserve"> Unemployed Persons</t>
  </si>
  <si>
    <t xml:space="preserve">   Unemployment Rate</t>
  </si>
  <si>
    <t xml:space="preserve">   U.S. Rate</t>
  </si>
  <si>
    <t>Total Nonfarm Jobs</t>
  </si>
  <si>
    <t xml:space="preserve"> Mining</t>
  </si>
  <si>
    <t xml:space="preserve"> Construction</t>
  </si>
  <si>
    <t xml:space="preserve"> Manufacturing </t>
  </si>
  <si>
    <t xml:space="preserve"> Trade, Trans., Utilities</t>
  </si>
  <si>
    <t xml:space="preserve"> Information</t>
  </si>
  <si>
    <t xml:space="preserve"> Financial Activity</t>
  </si>
  <si>
    <t xml:space="preserve"> Professional &amp; Business Services</t>
  </si>
  <si>
    <t xml:space="preserve"> Education &amp; Health Services</t>
  </si>
  <si>
    <t xml:space="preserve"> Leisure &amp; Hospitality</t>
  </si>
  <si>
    <t xml:space="preserve"> Other Services</t>
  </si>
  <si>
    <t xml:space="preserve"> Government</t>
  </si>
  <si>
    <t>Goods-producing</t>
  </si>
  <si>
    <t>Service-producing</t>
  </si>
  <si>
    <t xml:space="preserve"> Percent Svc.-producing</t>
  </si>
  <si>
    <t>U.S. Nonfarm Job Growth %</t>
  </si>
  <si>
    <t>Total Nonfarm Wages (millions)</t>
  </si>
  <si>
    <t xml:space="preserve">  Average Annual Wage</t>
  </si>
  <si>
    <t xml:space="preserve">  Average Monthly Wage</t>
  </si>
  <si>
    <t>Establishments (first quarter)</t>
  </si>
  <si>
    <t>Note: Numbers in this table may differ from other tables as not all industrial sectors are listed here.</t>
  </si>
  <si>
    <t>Personal and Per Capita Income</t>
  </si>
  <si>
    <t>Total Personal Income</t>
  </si>
  <si>
    <t xml:space="preserve"> Per Capita Personal Income</t>
  </si>
  <si>
    <t>(Millions of Dollars)</t>
  </si>
  <si>
    <t>Annual Growth Rates</t>
  </si>
  <si>
    <t>(Dollars)</t>
  </si>
  <si>
    <t>United</t>
  </si>
  <si>
    <t>Utah as %</t>
  </si>
  <si>
    <t>States</t>
  </si>
  <si>
    <t xml:space="preserve">   of U.S.</t>
  </si>
  <si>
    <t xml:space="preserve">Sources:  </t>
  </si>
  <si>
    <t>1. U.S. Department of Commerce, Bureau of Economic Analysis</t>
  </si>
  <si>
    <t>2. Utah Revenue Assumptions Working Group</t>
  </si>
  <si>
    <t>3. Utah State Tax Commission</t>
  </si>
  <si>
    <t>Note: The TPI forecasts from the Utah Revenue Assumptions Working Group were calculated before</t>
  </si>
  <si>
    <t>BEA made revisions. Estimated TPI and PCI for 2014 and 2015 are based on forecasted percent</t>
  </si>
  <si>
    <t>changes, but not on the levels.</t>
  </si>
  <si>
    <t>Total Per Capita Personal Income by County</t>
  </si>
  <si>
    <t>2008-09</t>
  </si>
  <si>
    <t>2009-10</t>
  </si>
  <si>
    <t>2010-11</t>
  </si>
  <si>
    <t>2011-12</t>
  </si>
  <si>
    <t>Source: Bureau of Economic Analysis</t>
  </si>
  <si>
    <t>Nominal Gross Domestic Product (GDP) by State</t>
  </si>
  <si>
    <t>Millions of Current Dollars</t>
  </si>
  <si>
    <t>1. In October of 2006, BEA renamed the gross state product (GSP) series to gross domestic product (GDP) by state.</t>
  </si>
  <si>
    <t>2. GDP by state for 1997-2012 was revised June 2014.</t>
  </si>
  <si>
    <t>Real Gross Domestic Product (GDP) by State</t>
  </si>
  <si>
    <t>Millions of Chained 2009 Dollars</t>
  </si>
  <si>
    <t>Utah Taxable Sales by Component</t>
  </si>
  <si>
    <t>Millions of Dollars</t>
  </si>
  <si>
    <t xml:space="preserve">Business </t>
  </si>
  <si>
    <t>Retail</t>
  </si>
  <si>
    <t>Investment</t>
  </si>
  <si>
    <t>Taxable</t>
  </si>
  <si>
    <t>All</t>
  </si>
  <si>
    <t>Sales</t>
  </si>
  <si>
    <t>Purchases</t>
  </si>
  <si>
    <t>Services</t>
  </si>
  <si>
    <t>Other</t>
  </si>
  <si>
    <t xml:space="preserve">Notes: The major components of taxable sales are composed of NAICS categories as follows: Retail </t>
  </si>
  <si>
    <t xml:space="preserve">Trade Sales: All retail categories in NAICS Codes 44-45; Business Investment Purchases: Ag Forestry </t>
  </si>
  <si>
    <t>Fishing &amp; Hunting, Mining Quarrying &amp; Oil &amp; Gas Extraction, Construction, Manufacturing, Wholesale</t>
  </si>
  <si>
    <t>Trade, and Transportation &amp; Warehousing; Taxable Services: Information, Finance &amp; Insurance, Real</t>
  </si>
  <si>
    <t xml:space="preserve">Estate Rental &amp; Leasing, Professional Scientific &amp; Technical Services, Management of Companies &amp; </t>
  </si>
  <si>
    <t xml:space="preserve">Enterprises, Admin. &amp; Support &amp; Waste Manag. &amp; Remed. Services, Educational Services, Health Care </t>
  </si>
  <si>
    <t xml:space="preserve">&amp; Social Assistance, Arts Entertainment &amp; Recreation, Accommodation, Food Services &amp; Drinking Places, </t>
  </si>
  <si>
    <t xml:space="preserve">Other Services, and Utilities; All Other: composed of all other NAICS categories as well as Private Motor </t>
  </si>
  <si>
    <t>Vehicle Sales, Special Event Sales, Nonclassifiable Sales and Prior Period Payments &amp; Refunds.</t>
  </si>
  <si>
    <t>Source: Utah State Tax Commission</t>
  </si>
  <si>
    <t>Utah Taxable Sales by County</t>
  </si>
  <si>
    <t>Percent Change 2012-2013</t>
  </si>
  <si>
    <t>2013             % of Total Taxable Sales</t>
  </si>
  <si>
    <t>Fiscal Year Revenue Collections</t>
  </si>
  <si>
    <t>Revenue Source</t>
  </si>
  <si>
    <t>2016f</t>
  </si>
  <si>
    <t>Sales and Use Tax</t>
  </si>
  <si>
    <t>Earmarked Sales and Use Tax</t>
  </si>
  <si>
    <t>Total Sales and Use Tax</t>
  </si>
  <si>
    <t>Cable/Satellite Excise Tax</t>
  </si>
  <si>
    <t>Liquor Profits</t>
  </si>
  <si>
    <t>Insurance Premiums</t>
  </si>
  <si>
    <t>Beer, Cigarette, and Tobacco</t>
  </si>
  <si>
    <t>Oil and Gas Severance Tax</t>
  </si>
  <si>
    <t>Metal Severance Tax</t>
  </si>
  <si>
    <t>Inheritance Tax</t>
  </si>
  <si>
    <t>Investment Income</t>
  </si>
  <si>
    <t>General Fund Other</t>
  </si>
  <si>
    <t>Property and Energy Credit</t>
  </si>
  <si>
    <t>General Fund Total</t>
  </si>
  <si>
    <t>GF &amp; Earmarks Total</t>
  </si>
  <si>
    <t>Individual Income Tax</t>
  </si>
  <si>
    <t>Withholding</t>
  </si>
  <si>
    <t>Final Payments</t>
  </si>
  <si>
    <t>Refunds</t>
  </si>
  <si>
    <t>Corporate Taxes</t>
  </si>
  <si>
    <t>Mineral Production Wittholding</t>
  </si>
  <si>
    <t>Education Fund Other</t>
  </si>
  <si>
    <t>Education Fund Total</t>
  </si>
  <si>
    <t>GF/EF Total</t>
  </si>
  <si>
    <t>GF/EF &amp; Earmarks Total</t>
  </si>
  <si>
    <t>Motor Fuel Tax</t>
  </si>
  <si>
    <t>Special Fuel Tax</t>
  </si>
  <si>
    <t>Transportation Fund Total</t>
  </si>
  <si>
    <t>Mineral Lease Payments</t>
  </si>
  <si>
    <t>TOTAL</t>
  </si>
  <si>
    <t>TOTAL &amp; Eamarks</t>
  </si>
  <si>
    <t>Source: Utah State Tax Commission and Governor's Office of Management and Budget</t>
  </si>
  <si>
    <t>Percent Change of Fiscal Year Revenue Collections</t>
  </si>
  <si>
    <t>U.S. Merchandise Exports by State</t>
  </si>
  <si>
    <t>Geography</t>
  </si>
  <si>
    <t>Share</t>
  </si>
  <si>
    <t>Source: U.S. Census Bureau, Foreign Trade</t>
  </si>
  <si>
    <t>Utah Merchandise Exports by Industry</t>
  </si>
  <si>
    <t>Industry</t>
  </si>
  <si>
    <t>Code</t>
  </si>
  <si>
    <t>Name</t>
  </si>
  <si>
    <t>Agricultural Products</t>
  </si>
  <si>
    <t>Livestock and Livestock Products</t>
  </si>
  <si>
    <t>Forestry Products</t>
  </si>
  <si>
    <t>Fish and Marine Products</t>
  </si>
  <si>
    <t>Oil and Gas</t>
  </si>
  <si>
    <t>Minerals</t>
  </si>
  <si>
    <t>Food</t>
  </si>
  <si>
    <t>Beverages</t>
  </si>
  <si>
    <t>Raw Textiles</t>
  </si>
  <si>
    <t>Milled Textiles</t>
  </si>
  <si>
    <t>Apparel</t>
  </si>
  <si>
    <t>Leather</t>
  </si>
  <si>
    <t>Wood Products</t>
  </si>
  <si>
    <t>Paper</t>
  </si>
  <si>
    <t>Printed Material</t>
  </si>
  <si>
    <t>Petroleum and Coal</t>
  </si>
  <si>
    <t>Chemicals</t>
  </si>
  <si>
    <t>Plastics</t>
  </si>
  <si>
    <t>Nonmetallic Minerals</t>
  </si>
  <si>
    <t>Primary Metals</t>
  </si>
  <si>
    <t>Fabricated Metals</t>
  </si>
  <si>
    <t>Machinery</t>
  </si>
  <si>
    <t>Computers and Electronics</t>
  </si>
  <si>
    <t>Electrical Equipment</t>
  </si>
  <si>
    <t>Transportation Equipment</t>
  </si>
  <si>
    <t>Furniture</t>
  </si>
  <si>
    <t>Miscellaneous Manufactures</t>
  </si>
  <si>
    <t>Publications</t>
  </si>
  <si>
    <t>Scrap</t>
  </si>
  <si>
    <t>Used Merchandise</t>
  </si>
  <si>
    <t>980, 990</t>
  </si>
  <si>
    <t>Unclassified</t>
  </si>
  <si>
    <t>Utah Merchandise Exports by Purchasing Country and Region</t>
  </si>
  <si>
    <t>Country</t>
  </si>
  <si>
    <t>Hong Kong</t>
  </si>
  <si>
    <t>China</t>
  </si>
  <si>
    <t>Canada</t>
  </si>
  <si>
    <t>United Kingdom</t>
  </si>
  <si>
    <t>Thailand</t>
  </si>
  <si>
    <t>Singapore</t>
  </si>
  <si>
    <t>Japan</t>
  </si>
  <si>
    <t>Mexico</t>
  </si>
  <si>
    <t>Taiwan</t>
  </si>
  <si>
    <t>South Korea</t>
  </si>
  <si>
    <t>India</t>
  </si>
  <si>
    <t>Switzerland</t>
  </si>
  <si>
    <t>Netherlands</t>
  </si>
  <si>
    <t>Germany</t>
  </si>
  <si>
    <t>Italy</t>
  </si>
  <si>
    <t>Australia</t>
  </si>
  <si>
    <t>Philippines</t>
  </si>
  <si>
    <t>Belgium</t>
  </si>
  <si>
    <t>Brazil</t>
  </si>
  <si>
    <t>France</t>
  </si>
  <si>
    <t>Malaysia</t>
  </si>
  <si>
    <t>Indonesia</t>
  </si>
  <si>
    <t>Chile</t>
  </si>
  <si>
    <t>Israel</t>
  </si>
  <si>
    <t>Saudi Arabia</t>
  </si>
  <si>
    <t>United Arab Emirates</t>
  </si>
  <si>
    <t>Spain</t>
  </si>
  <si>
    <t>Sweden</t>
  </si>
  <si>
    <t>Russian Federation</t>
  </si>
  <si>
    <t>Ireland</t>
  </si>
  <si>
    <t>Turkey</t>
  </si>
  <si>
    <t>Costa Rica</t>
  </si>
  <si>
    <t>South Africa</t>
  </si>
  <si>
    <t>Czech Republic</t>
  </si>
  <si>
    <t>Peru</t>
  </si>
  <si>
    <t>World</t>
  </si>
  <si>
    <t>Utah Merchandise Exports to Top Ten Purchasing Countries by Industry: 2013</t>
  </si>
  <si>
    <t>Industry Name</t>
  </si>
  <si>
    <t>10-Country Industry Total</t>
  </si>
  <si>
    <t>Consumer Price Index for All Urban Consumers (1982-1984=100) Not Seasonally Adjusted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</si>
  <si>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</si>
  <si>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</si>
  <si>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</si>
  <si>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</si>
  <si>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</si>
  <si>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</si>
  <si>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</si>
  <si>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</si>
  <si>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</si>
  <si>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</si>
  <si>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</si>
  <si>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</si>
  <si>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</si>
  <si>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Source: U.S. Bureau of Labor Statistics</t>
  </si>
  <si>
    <t>Regional Price Parities by State: 2012</t>
  </si>
  <si>
    <t>Regional Price Parities</t>
  </si>
  <si>
    <t>All Items</t>
  </si>
  <si>
    <t>Goods</t>
  </si>
  <si>
    <t>Rents</t>
  </si>
  <si>
    <t>All States</t>
  </si>
  <si>
    <t>Source: U.S. Bureau of Economic Analysis</t>
  </si>
  <si>
    <t>Population and Households: Nation, Mountain States Region, and States</t>
  </si>
  <si>
    <t>July 1 Population Estimate</t>
  </si>
  <si>
    <t>Three-Year</t>
  </si>
  <si>
    <t>Persons per</t>
  </si>
  <si>
    <t xml:space="preserve"> Avg. Annual </t>
  </si>
  <si>
    <t>Division/State</t>
  </si>
  <si>
    <t>Growth Rate</t>
  </si>
  <si>
    <t>Mountain States</t>
  </si>
  <si>
    <t>Other States</t>
  </si>
  <si>
    <t xml:space="preserve">Note: The three-year average annual growth rate is the average growth for each of the three years, not simply the change between 2010 </t>
  </si>
  <si>
    <t>and 2013.</t>
  </si>
  <si>
    <t>Source: U.S. Census Bureau, Population Estimates and U.S. Census Bureau, American Community Survey</t>
  </si>
  <si>
    <t xml:space="preserve">    </t>
  </si>
  <si>
    <t>Gross Domestic Product and Personal Income: Nation, Mountain States Region, and States</t>
  </si>
  <si>
    <t xml:space="preserve">Real Gross Domestic Product </t>
  </si>
  <si>
    <t>Personal Income</t>
  </si>
  <si>
    <t>(chained 2009 dollars)</t>
  </si>
  <si>
    <t>Real GDP Per Capita</t>
  </si>
  <si>
    <t xml:space="preserve"> (in 2013 Dollars*)</t>
  </si>
  <si>
    <t xml:space="preserve">Avg. Annual </t>
  </si>
  <si>
    <t>Per Capita</t>
  </si>
  <si>
    <t>(millions)</t>
  </si>
  <si>
    <t>2010-13</t>
  </si>
  <si>
    <t>* Amounts are inflation-adjusted using CPI-U-RS.  Calculations by Utah Foundation.</t>
  </si>
  <si>
    <t>Source: U.S. Bureau of Economic Analysis, State Gross Domestic Product</t>
  </si>
  <si>
    <t>Household Income: Nation, Mountain States Region, and States</t>
  </si>
  <si>
    <t>Median Household Income (2013 Dollars)</t>
  </si>
  <si>
    <t>Workers Per</t>
  </si>
  <si>
    <t>2yr Average</t>
  </si>
  <si>
    <t>3yr Average</t>
  </si>
  <si>
    <t>Household**</t>
  </si>
  <si>
    <t>Difference*</t>
  </si>
  <si>
    <t>% Change</t>
  </si>
  <si>
    <t>Note: Because the sample of households contacted in small population states like Utah is relatively few in number, the data collected</t>
  </si>
  <si>
    <t xml:space="preserve">         for two or three years are combined to calculate less variable estimates. The Census Bureau recommends using two-year </t>
  </si>
  <si>
    <t xml:space="preserve">         averages for evaluating changes in state estimates over time, and three-year averages when comparing the relative ranking </t>
  </si>
  <si>
    <t xml:space="preserve">         of states.</t>
  </si>
  <si>
    <t>*Two-year average difference is the difference between the 2011/2012 average and 2012/2013 average.</t>
  </si>
  <si>
    <t>**Workers per household was calculated by dividing the total labor force count over the number of households. (Census ACS)</t>
  </si>
  <si>
    <t xml:space="preserve">  1. U.S. Census Bureau, Current Population Survey, Annual Social and Economic Supplements</t>
  </si>
  <si>
    <t xml:space="preserve">  2. U.S. Census Bureau, American Community Survey</t>
  </si>
  <si>
    <t>Family Income: Nation, Mountain States Region, and States</t>
  </si>
  <si>
    <t>Median Family Income (in 2013 dollars*)</t>
  </si>
  <si>
    <t>3 Year Average</t>
  </si>
  <si>
    <t xml:space="preserve"> Family*</t>
  </si>
  <si>
    <t>2011-13</t>
  </si>
  <si>
    <t>Note: Because the sample of households contacted in small population states like Utah is</t>
  </si>
  <si>
    <t xml:space="preserve">        relatively few in number, the data collected for two or three years  are combined to </t>
  </si>
  <si>
    <t xml:space="preserve">        calculate less variable estimates. The Census Bureau recommends using two-year </t>
  </si>
  <si>
    <t xml:space="preserve">        averages for evaluating changes in state estimates over time, and three-year averages</t>
  </si>
  <si>
    <t xml:space="preserve">        when comparing the relative ranking of states.</t>
  </si>
  <si>
    <t>* Workers per family was calculated by dividing the total labor force count over the number of</t>
  </si>
  <si>
    <t>families.</t>
  </si>
  <si>
    <t>Source: U.S. Census Bureau, American Community Survey</t>
  </si>
  <si>
    <t>Average Annual Pay and Earnings: Nation, Mountain States Region, and States</t>
  </si>
  <si>
    <t>Average Annual Pay (2013 dollars*)</t>
  </si>
  <si>
    <t>Median Earnings of Full-Time Workers (2013 Dollars*)</t>
  </si>
  <si>
    <t xml:space="preserve">Percent of </t>
  </si>
  <si>
    <t>Adj. Annual</t>
  </si>
  <si>
    <t>Full-Time</t>
  </si>
  <si>
    <t xml:space="preserve">Workers </t>
  </si>
  <si>
    <t>Note: Because the sample of households contacted in small population states like Utah is relatively few in number, the data collected are combined</t>
  </si>
  <si>
    <t>to calculate variable estimates. The Census Bureau recommends using three-year averages when comparing the relative ranking of states.</t>
  </si>
  <si>
    <t xml:space="preserve">  1. U.S. Bureau of Labor Statistics, Quarterly Census of Employment and Wages</t>
  </si>
  <si>
    <t xml:space="preserve">  2. U.S. Census Bureau, American Community Survey </t>
  </si>
  <si>
    <t>Employees and Unemployment: Nation, Mountain States Region, and States</t>
  </si>
  <si>
    <t>Employees  on Non-Farm Payrolls</t>
  </si>
  <si>
    <t>Unemployment Rate</t>
  </si>
  <si>
    <t>(thousands)</t>
  </si>
  <si>
    <t>Sources:</t>
  </si>
  <si>
    <t xml:space="preserve">  1. U.S. Bureau of Labor Statistics, State and Metro Area Employment, Hours, and Earnings</t>
  </si>
  <si>
    <t xml:space="preserve">  2. U.S. Bureau of Labor Statistics, Local Area Unemployment Statistics</t>
  </si>
  <si>
    <t>Poverty: Nation, Mountain States Region, and States</t>
  </si>
  <si>
    <t>Percent of Persons in Poverty</t>
  </si>
  <si>
    <t>Poverty Rate</t>
  </si>
  <si>
    <t>Two-Year Average**</t>
  </si>
  <si>
    <t xml:space="preserve"> Average** </t>
  </si>
  <si>
    <t>2012-13</t>
  </si>
  <si>
    <t>Difference</t>
  </si>
  <si>
    <t xml:space="preserve">Arizona  </t>
  </si>
  <si>
    <t xml:space="preserve">Colorado  </t>
  </si>
  <si>
    <t xml:space="preserve">Idaho </t>
  </si>
  <si>
    <t xml:space="preserve">Montana  </t>
  </si>
  <si>
    <t xml:space="preserve">Nevada </t>
  </si>
  <si>
    <t xml:space="preserve">New Mexico </t>
  </si>
  <si>
    <t xml:space="preserve">Utah  </t>
  </si>
  <si>
    <t xml:space="preserve">Wyoming  </t>
  </si>
  <si>
    <t xml:space="preserve">Alabama  </t>
  </si>
  <si>
    <t xml:space="preserve">Alaska </t>
  </si>
  <si>
    <t xml:space="preserve">Connecticut </t>
  </si>
  <si>
    <t xml:space="preserve">Delaware  </t>
  </si>
  <si>
    <t xml:space="preserve">Florida  </t>
  </si>
  <si>
    <t xml:space="preserve">Georgia  </t>
  </si>
  <si>
    <t xml:space="preserve">Hawaii </t>
  </si>
  <si>
    <t xml:space="preserve">Illinois  </t>
  </si>
  <si>
    <t xml:space="preserve">Indiana  </t>
  </si>
  <si>
    <t xml:space="preserve">Iowa  </t>
  </si>
  <si>
    <t xml:space="preserve">Kansas </t>
  </si>
  <si>
    <t xml:space="preserve">Kentucky  </t>
  </si>
  <si>
    <t xml:space="preserve">Louisiana  </t>
  </si>
  <si>
    <t xml:space="preserve">Maine </t>
  </si>
  <si>
    <t xml:space="preserve">Maryland  </t>
  </si>
  <si>
    <t xml:space="preserve">Massachusetts  </t>
  </si>
  <si>
    <t xml:space="preserve">Michigan  </t>
  </si>
  <si>
    <t xml:space="preserve">Minnesota  </t>
  </si>
  <si>
    <t xml:space="preserve">Mississippi </t>
  </si>
  <si>
    <t xml:space="preserve">Missouri  </t>
  </si>
  <si>
    <t xml:space="preserve">Nebraska  </t>
  </si>
  <si>
    <t xml:space="preserve">New Hampshire  </t>
  </si>
  <si>
    <t xml:space="preserve">New Jersey </t>
  </si>
  <si>
    <t xml:space="preserve">New York  </t>
  </si>
  <si>
    <t xml:space="preserve">North Carolina  </t>
  </si>
  <si>
    <t xml:space="preserve">North Dakota  </t>
  </si>
  <si>
    <t xml:space="preserve">Ohio  </t>
  </si>
  <si>
    <t xml:space="preserve">Oklahoma  </t>
  </si>
  <si>
    <t xml:space="preserve">Oregon </t>
  </si>
  <si>
    <t xml:space="preserve">Pennsylvania  </t>
  </si>
  <si>
    <t xml:space="preserve">Rhode Island  </t>
  </si>
  <si>
    <t xml:space="preserve">South Carolina  </t>
  </si>
  <si>
    <t xml:space="preserve">South Dakota  </t>
  </si>
  <si>
    <t xml:space="preserve">Tennessee  </t>
  </si>
  <si>
    <t xml:space="preserve">Texas </t>
  </si>
  <si>
    <t xml:space="preserve">Vermont  </t>
  </si>
  <si>
    <t xml:space="preserve">Virginia  </t>
  </si>
  <si>
    <t xml:space="preserve">West Virginia  </t>
  </si>
  <si>
    <t xml:space="preserve">Wisconsin  </t>
  </si>
  <si>
    <t>Note: Because the sample of households contacted in small population states like Utah is relatively few in number, the data</t>
  </si>
  <si>
    <t xml:space="preserve">         collected for two or three years are combined to calculate less variable estimates. The Census Bureau recommends using</t>
  </si>
  <si>
    <t xml:space="preserve">         two-year averages for evaluating changes in state estimates over time, and three-year averages when comparing the </t>
  </si>
  <si>
    <t xml:space="preserve">         relative ranking of states.</t>
  </si>
  <si>
    <t>Source: U.S. Census Bureau, Current Population Survey, Annual Social and Economic Supplements</t>
  </si>
  <si>
    <t>Crime, Education, and Home Ownership</t>
  </si>
  <si>
    <t>Educational Attainment</t>
  </si>
  <si>
    <t>Persons 25 Years Old and Over</t>
  </si>
  <si>
    <t>Home</t>
  </si>
  <si>
    <t>Violent Crime*</t>
  </si>
  <si>
    <t>Property Crime**</t>
  </si>
  <si>
    <r>
      <t xml:space="preserve">2013 </t>
    </r>
    <r>
      <rPr>
        <vertAlign val="superscript"/>
        <sz val="8"/>
        <rFont val="Verdana"/>
        <family val="2"/>
      </rPr>
      <t>2</t>
    </r>
  </si>
  <si>
    <t>Ownership</t>
  </si>
  <si>
    <t>per 100,000</t>
  </si>
  <si>
    <t xml:space="preserve">High School </t>
  </si>
  <si>
    <t>Bachelor's Degree</t>
  </si>
  <si>
    <t/>
  </si>
  <si>
    <t>Rates</t>
  </si>
  <si>
    <r>
      <t xml:space="preserve">People 2012 </t>
    </r>
    <r>
      <rPr>
        <vertAlign val="superscript"/>
        <sz val="8"/>
        <rFont val="Verdana"/>
        <family val="2"/>
      </rPr>
      <t>1</t>
    </r>
  </si>
  <si>
    <t>or Higher</t>
  </si>
  <si>
    <r>
      <t xml:space="preserve">Q2 2014 </t>
    </r>
    <r>
      <rPr>
        <vertAlign val="superscript"/>
        <sz val="8"/>
        <rFont val="Verdana"/>
        <family val="2"/>
      </rPr>
      <t>3</t>
    </r>
  </si>
  <si>
    <t>Note: Rank is high to low.  When states share the same rank, the next lower rank is omitted.</t>
  </si>
  <si>
    <t>* Violent crimes are offenses of murder, forcible rape, robbery, and aggravated assault.</t>
  </si>
  <si>
    <t>** Property crimes are offenses of burglary, larceny-theft, and motor-vehicle thefts.</t>
  </si>
  <si>
    <t xml:space="preserve">1.  Federal Bureau of Investigation, "Crime in the United States, 2012." </t>
  </si>
  <si>
    <t xml:space="preserve">2.  U.S. Census Bureau, 2013 American Community Survey  </t>
  </si>
  <si>
    <t>3.  U.S. Census Bureau, Current Population Survey/Housing Vacancy Survey</t>
  </si>
  <si>
    <t>Vital Statistics and Health</t>
  </si>
  <si>
    <t xml:space="preserve">Estimated Deaths </t>
  </si>
  <si>
    <t>Births per</t>
  </si>
  <si>
    <t xml:space="preserve">  Deaths per</t>
  </si>
  <si>
    <t>by Cancer per</t>
  </si>
  <si>
    <t>State Health</t>
  </si>
  <si>
    <t>Persons Without</t>
  </si>
  <si>
    <t>1,000 People</t>
  </si>
  <si>
    <t xml:space="preserve">  1,000 People</t>
  </si>
  <si>
    <t>100,000 People</t>
  </si>
  <si>
    <r>
      <t xml:space="preserve">Ranking </t>
    </r>
    <r>
      <rPr>
        <vertAlign val="superscript"/>
        <sz val="8"/>
        <rFont val="Verdana"/>
        <family val="2"/>
      </rPr>
      <t>4</t>
    </r>
  </si>
  <si>
    <t>Health Insurance</t>
  </si>
  <si>
    <r>
      <t xml:space="preserve">2013 </t>
    </r>
    <r>
      <rPr>
        <vertAlign val="superscript"/>
        <sz val="8"/>
        <rFont val="Verdana"/>
        <family val="2"/>
      </rPr>
      <t>1</t>
    </r>
  </si>
  <si>
    <r>
      <t xml:space="preserve">  2010 </t>
    </r>
    <r>
      <rPr>
        <vertAlign val="superscript"/>
        <sz val="8"/>
        <rFont val="Verdana"/>
        <family val="2"/>
      </rPr>
      <t>2</t>
    </r>
  </si>
  <si>
    <r>
      <t xml:space="preserve">2014 </t>
    </r>
    <r>
      <rPr>
        <vertAlign val="superscript"/>
        <sz val="8"/>
        <rFont val="Verdana"/>
        <family val="2"/>
      </rPr>
      <t>3</t>
    </r>
  </si>
  <si>
    <r>
      <t xml:space="preserve">2013 </t>
    </r>
    <r>
      <rPr>
        <vertAlign val="superscript"/>
        <sz val="8"/>
        <rFont val="Verdana"/>
        <family val="2"/>
      </rPr>
      <t>5</t>
    </r>
  </si>
  <si>
    <t xml:space="preserve">District of Columbia  </t>
  </si>
  <si>
    <t xml:space="preserve">Sources:   </t>
  </si>
  <si>
    <t>1. National Center for Health Statistics, "National Vital Statistics Reports," Vol 63, No 02.  Data are</t>
  </si>
  <si>
    <t>preliminary</t>
  </si>
  <si>
    <t>2. National Center for Health Statistics, "National Vital Statistics Reports," Vol 60, No 04. Not age</t>
  </si>
  <si>
    <t>adjusted. Data are preliminary</t>
  </si>
  <si>
    <t xml:space="preserve">3. American Cancer Society, Cancer Facts and Figures 2014. Rate calculated by Bureau of </t>
  </si>
  <si>
    <t>Economic and Business Research based on 2013 U.S. Census Bureau Population Estimates</t>
  </si>
  <si>
    <t>4. United Health Foundation, "America's Health: United Health Foundation State Health Rankings 2013"</t>
  </si>
  <si>
    <t>5. Source: U.S. Census Bureau, 2013 American Community Survey</t>
  </si>
  <si>
    <t>Poverty and Public Assistance</t>
  </si>
  <si>
    <t>Temporary Assistance for</t>
  </si>
  <si>
    <t>Needy Families (TANF)</t>
  </si>
  <si>
    <r>
      <t>Supplemental Nutrition Assistance Program FY 2013</t>
    </r>
    <r>
      <rPr>
        <vertAlign val="superscript"/>
        <sz val="8"/>
        <rFont val="Verdana"/>
        <family val="2"/>
      </rPr>
      <t>3</t>
    </r>
  </si>
  <si>
    <t>in Poverty</t>
  </si>
  <si>
    <r>
      <t xml:space="preserve"> (Average) 2013 </t>
    </r>
    <r>
      <rPr>
        <vertAlign val="superscript"/>
        <sz val="8"/>
        <rFont val="Verdana"/>
        <family val="2"/>
      </rPr>
      <t>2</t>
    </r>
  </si>
  <si>
    <t>Average Monthly Participation</t>
  </si>
  <si>
    <r>
      <t xml:space="preserve">2011-2013 </t>
    </r>
    <r>
      <rPr>
        <vertAlign val="superscript"/>
        <sz val="8"/>
        <rFont val="Verdana"/>
        <family val="2"/>
      </rPr>
      <t>1</t>
    </r>
  </si>
  <si>
    <t>Rate per</t>
  </si>
  <si>
    <t>Recipients</t>
  </si>
  <si>
    <t>people</t>
  </si>
  <si>
    <t>People</t>
  </si>
  <si>
    <t xml:space="preserve"> Households</t>
  </si>
  <si>
    <t>Note:  Rank is high to low.  When states share the same rank, the next lower rank is omitted.</t>
  </si>
  <si>
    <t xml:space="preserve">1. U.S. Bureau of the Census, Current Population Survey, Annual Social and Economic Supplements </t>
  </si>
  <si>
    <t>2. U.S. Department of Health and Human Services, Administration for Children and Families, "Total Number of Recipients 2013"</t>
  </si>
  <si>
    <t xml:space="preserve">    Welfore reform replaced the Aid to Families with Dependent Children (AFDC) program with Temporary Assistance to Needy </t>
  </si>
  <si>
    <t xml:space="preserve">    Families (TANF) as of July 1, 1997. National total includes recipients in U.S. territories.  Rates calculated by the Bureau of</t>
  </si>
  <si>
    <t xml:space="preserve">    Economic and Business Research using 2013 U.S. Census Bureau population estimates</t>
  </si>
  <si>
    <t>3. U.S. Department of Agriculture, Food and Nutrition Service</t>
  </si>
  <si>
    <t>Utah Public School Enrollment and State of Utah Population</t>
  </si>
  <si>
    <t>October 1</t>
  </si>
  <si>
    <t>July 1</t>
  </si>
  <si>
    <t>Enrollment/</t>
  </si>
  <si>
    <t>Enrollment</t>
  </si>
  <si>
    <t>State Pop</t>
  </si>
  <si>
    <t>e = estimate   f = forecast</t>
  </si>
  <si>
    <t>1. Utah State Office of Education, School Enrollment Counts</t>
  </si>
  <si>
    <t>2. Interagency Common Data Committee (county-level single-year</t>
  </si>
  <si>
    <t>enrollment projections model), October 2014</t>
  </si>
  <si>
    <t>Fall Enrollment by District</t>
  </si>
  <si>
    <t>Total Annual Change</t>
  </si>
  <si>
    <t>2015 Rank</t>
  </si>
  <si>
    <t>District</t>
  </si>
  <si>
    <t>2013-14</t>
  </si>
  <si>
    <t>2014-15f</t>
  </si>
  <si>
    <t>Size</t>
  </si>
  <si>
    <t>Total Change</t>
  </si>
  <si>
    <t>Alpine</t>
  </si>
  <si>
    <t>Canyons</t>
  </si>
  <si>
    <t>Granite</t>
  </si>
  <si>
    <t>Jordan</t>
  </si>
  <si>
    <t>Logan</t>
  </si>
  <si>
    <t>Murray</t>
  </si>
  <si>
    <t>Nebo</t>
  </si>
  <si>
    <t>North Sanpete</t>
  </si>
  <si>
    <t>North Summit</t>
  </si>
  <si>
    <t>Ogden</t>
  </si>
  <si>
    <t>Park City</t>
  </si>
  <si>
    <t>Provo</t>
  </si>
  <si>
    <t>South Sanpete</t>
  </si>
  <si>
    <t>South Summit</t>
  </si>
  <si>
    <t>Tintic</t>
  </si>
  <si>
    <t>Charter Schools</t>
  </si>
  <si>
    <t>Source: Utah State Office of Education</t>
  </si>
  <si>
    <t>Utah Public Education Enrollment by Race and Ethnicity</t>
  </si>
  <si>
    <t>African American</t>
  </si>
  <si>
    <t>or Black</t>
  </si>
  <si>
    <t>American Indian</t>
  </si>
  <si>
    <t>Hispanic/ Latino</t>
  </si>
  <si>
    <t>Pacific Islander</t>
  </si>
  <si>
    <t>Student</t>
  </si>
  <si>
    <t xml:space="preserve">Grand  </t>
  </si>
  <si>
    <t>Charter</t>
  </si>
  <si>
    <t>Note: Totals may not sum due to undeclared race/ethnicity.  Percentages do not necessarily sum to 100 because students may choose to</t>
  </si>
  <si>
    <t xml:space="preserve">         indicate more than one race in addition to indicating whether or not they are Hispanic.</t>
  </si>
  <si>
    <t>Source: Utah State Office of Education, Data &amp; Statistics Section</t>
  </si>
  <si>
    <t>FY 2013 Statewide Selected Data</t>
  </si>
  <si>
    <t xml:space="preserve">School Meal </t>
  </si>
  <si>
    <t>FY2013</t>
  </si>
  <si>
    <t>Class</t>
  </si>
  <si>
    <t>Applications</t>
  </si>
  <si>
    <t>Per Student</t>
  </si>
  <si>
    <t>of 2013</t>
  </si>
  <si>
    <t>Pupil-</t>
  </si>
  <si>
    <t>At or below</t>
  </si>
  <si>
    <t>Percent of</t>
  </si>
  <si>
    <t>Current</t>
  </si>
  <si>
    <t>Graduation</t>
  </si>
  <si>
    <t>Teacher</t>
  </si>
  <si>
    <t>185% of the</t>
  </si>
  <si>
    <t>Expenditures</t>
  </si>
  <si>
    <t>Ratio</t>
  </si>
  <si>
    <t>Poverty Level</t>
  </si>
  <si>
    <t>No. Sanpete</t>
  </si>
  <si>
    <t>DNR</t>
  </si>
  <si>
    <t>No. Summit</t>
  </si>
  <si>
    <t>So. Sanpete</t>
  </si>
  <si>
    <t>So. Summit</t>
  </si>
  <si>
    <t>33%-100%</t>
  </si>
  <si>
    <t>Source: Utah State Office of Education, Superintendent's Annual Report</t>
  </si>
  <si>
    <t>College Entrance Exam Scores</t>
  </si>
  <si>
    <t>Average ACT Scores by State: 2014</t>
  </si>
  <si>
    <t>% of</t>
  </si>
  <si>
    <t>Average</t>
  </si>
  <si>
    <t>Graduates</t>
  </si>
  <si>
    <t>English</t>
  </si>
  <si>
    <t>Math</t>
  </si>
  <si>
    <t>Reading</t>
  </si>
  <si>
    <t>Science</t>
  </si>
  <si>
    <t>Composite</t>
  </si>
  <si>
    <t>Tested</t>
  </si>
  <si>
    <t>Score</t>
  </si>
  <si>
    <t xml:space="preserve">Alabama </t>
  </si>
  <si>
    <t xml:space="preserve">Arizona </t>
  </si>
  <si>
    <t xml:space="preserve">Arkansas </t>
  </si>
  <si>
    <t xml:space="preserve">California </t>
  </si>
  <si>
    <t xml:space="preserve">Colorado </t>
  </si>
  <si>
    <t xml:space="preserve">Delaware </t>
  </si>
  <si>
    <t xml:space="preserve">District of Columbia </t>
  </si>
  <si>
    <t xml:space="preserve">Florida </t>
  </si>
  <si>
    <t xml:space="preserve">Illinois </t>
  </si>
  <si>
    <t xml:space="preserve">Indiana </t>
  </si>
  <si>
    <t xml:space="preserve">Iowa </t>
  </si>
  <si>
    <t xml:space="preserve">Kentucky </t>
  </si>
  <si>
    <t xml:space="preserve">Louisiana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</si>
  <si>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</si>
  <si>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</si>
  <si>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</si>
  <si>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</si>
  <si>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Missouri </t>
  </si>
  <si>
    <t xml:space="preserve">Montana </t>
  </si>
  <si>
    <t xml:space="preserve">Nebraska </t>
  </si>
  <si>
    <t xml:space="preserve">New Hampshire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</si>
  <si>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</si>
  <si>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</si>
  <si>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</si>
  <si>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</si>
  <si>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</si>
  <si>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</si>
  <si>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</si>
  <si>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</si>
  <si>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</si>
  <si>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</si>
  <si>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Vermont </t>
  </si>
  <si>
    <t xml:space="preserve">Virginia </t>
  </si>
  <si>
    <t xml:space="preserve">West Virginia </t>
  </si>
  <si>
    <t xml:space="preserve">Wisconsin </t>
  </si>
  <si>
    <t xml:space="preserve">Wyoming </t>
  </si>
  <si>
    <t xml:space="preserve">National </t>
  </si>
  <si>
    <t>Source: ACT (http://www.act.org/newsroom/data/2014/states.html)</t>
  </si>
  <si>
    <t>Selected Data by State</t>
  </si>
  <si>
    <t>CY 2011</t>
  </si>
  <si>
    <t>FY11</t>
  </si>
  <si>
    <t>Current Exp.</t>
  </si>
  <si>
    <t>Personal</t>
  </si>
  <si>
    <t>as a % of</t>
  </si>
  <si>
    <t>Pupil/</t>
  </si>
  <si>
    <t>October 2010</t>
  </si>
  <si>
    <t>Income</t>
  </si>
  <si>
    <t>per Pupil</t>
  </si>
  <si>
    <t xml:space="preserve">United States </t>
  </si>
  <si>
    <t xml:space="preserve">Georgia </t>
  </si>
  <si>
    <t>Source: U.S. Department of Education, National Center for Education Statistics, Common Core of Data (CCD) and the</t>
  </si>
  <si>
    <t>Bureau of Economic Analysis</t>
  </si>
  <si>
    <t>Utah System of Higher Education and State of Utah Population</t>
  </si>
  <si>
    <t>Fall</t>
  </si>
  <si>
    <t>Estimate</t>
  </si>
  <si>
    <t>1.  Utah System of Higher Education</t>
  </si>
  <si>
    <t>2.  Common Data Committee</t>
  </si>
  <si>
    <t>3.  Utah Population Estimates Committee/ U.S. Census Bureau</t>
  </si>
  <si>
    <t>Utah System of Higher Education Enrollment by County</t>
  </si>
  <si>
    <t>2011 to 2012</t>
  </si>
  <si>
    <t>2013 to 2014</t>
  </si>
  <si>
    <t>Other US Locations</t>
  </si>
  <si>
    <t>Foreign Locations</t>
  </si>
  <si>
    <t>Unknown/Unidentified</t>
  </si>
  <si>
    <t>Source: Utah System of Higher Education</t>
  </si>
  <si>
    <t>Degrees and Awards by Race/Ethnicity at Public Institutions in Utah: Academic Year 2013-2014</t>
  </si>
  <si>
    <t>American</t>
  </si>
  <si>
    <t>White,</t>
  </si>
  <si>
    <t>Black,</t>
  </si>
  <si>
    <t>Indian or</t>
  </si>
  <si>
    <t>Non-</t>
  </si>
  <si>
    <t>Race/</t>
  </si>
  <si>
    <t>Degrees</t>
  </si>
  <si>
    <t>Alaskan</t>
  </si>
  <si>
    <t>Pacific</t>
  </si>
  <si>
    <t>Resident</t>
  </si>
  <si>
    <t>Ethnicity</t>
  </si>
  <si>
    <t>Awarded</t>
  </si>
  <si>
    <t>Hispanic</t>
  </si>
  <si>
    <t>Native</t>
  </si>
  <si>
    <t>Islander</t>
  </si>
  <si>
    <t>Multiple</t>
  </si>
  <si>
    <t>Alien</t>
  </si>
  <si>
    <t>Unknown</t>
  </si>
  <si>
    <t>University of Utah</t>
  </si>
  <si>
    <t>Utah State University</t>
  </si>
  <si>
    <t>Weber State University</t>
  </si>
  <si>
    <t>Southern Utah University</t>
  </si>
  <si>
    <t>Snow College</t>
  </si>
  <si>
    <t>Dixie State University</t>
  </si>
  <si>
    <t>Utah Valley State College</t>
  </si>
  <si>
    <t>Salt Lake Community College</t>
  </si>
  <si>
    <t>Total Public</t>
  </si>
  <si>
    <t>Percent of Total</t>
  </si>
  <si>
    <t xml:space="preserve">Notes: </t>
  </si>
  <si>
    <t>1.  Does not include UCAT Data.</t>
  </si>
  <si>
    <t>2.  Institutions are sorted by the type of institution and the year they were founded.</t>
  </si>
  <si>
    <t>Source: IPEDS Completions Surveys</t>
  </si>
  <si>
    <t>Fall Semester 2014 (Third Week) Total Headcount Enrollment By County of Origin and Ethnicity</t>
  </si>
  <si>
    <t>Indian or Alaskan Native</t>
  </si>
  <si>
    <t>Hispanic Origin</t>
  </si>
  <si>
    <t>Black/African American</t>
  </si>
  <si>
    <t>Non Resident Alien</t>
  </si>
  <si>
    <t>Students</t>
  </si>
  <si>
    <t>Summitt</t>
  </si>
  <si>
    <t>Unitah</t>
  </si>
  <si>
    <t>Wasach</t>
  </si>
  <si>
    <t>Note: Students who were listed with both an race/ethnicity code and as non-resident aliens are reported as non-resident aliens.</t>
  </si>
  <si>
    <t xml:space="preserve">Full Cost Study Summary (Appropriated Funds Only): 2012-2013 </t>
  </si>
  <si>
    <t>Direct</t>
  </si>
  <si>
    <t>Full</t>
  </si>
  <si>
    <t xml:space="preserve">FTE  </t>
  </si>
  <si>
    <t>Student/</t>
  </si>
  <si>
    <t>Direct Cost</t>
  </si>
  <si>
    <t>Full Cost</t>
  </si>
  <si>
    <t>Cost of</t>
  </si>
  <si>
    <t>Faculty</t>
  </si>
  <si>
    <t>of Instruction</t>
  </si>
  <si>
    <t>Institution</t>
  </si>
  <si>
    <t>Founded</t>
  </si>
  <si>
    <t>Instruction</t>
  </si>
  <si>
    <t>per FTE</t>
  </si>
  <si>
    <r>
      <t>University of Utah</t>
    </r>
    <r>
      <rPr>
        <vertAlign val="superscript"/>
        <sz val="8"/>
        <rFont val="Verdana"/>
        <family val="2"/>
      </rPr>
      <t>1</t>
    </r>
  </si>
  <si>
    <t>Utah Valley University</t>
  </si>
  <si>
    <t>FTE = Full-Time Equivalent</t>
  </si>
  <si>
    <t>Note: Institutions are sorted by the type of institution and the year they were founded.</t>
  </si>
  <si>
    <r>
      <rPr>
        <vertAlign val="superscript"/>
        <sz val="8"/>
        <rFont val="Verdana"/>
        <family val="2"/>
      </rPr>
      <t>1</t>
    </r>
    <r>
      <rPr>
        <sz val="8"/>
        <rFont val="Verdana"/>
        <family val="2"/>
      </rPr>
      <t xml:space="preserve"> Does not include the School of Medicine</t>
    </r>
  </si>
  <si>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 xml:space="preserve"> Data is part of Utah State University Cost-Study</t>
    </r>
  </si>
  <si>
    <t>Source:  Utah System of Higher Education</t>
  </si>
  <si>
    <t>USHE Summary of Tuition and Fees by Institution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</si>
  <si>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</si>
  <si>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</si>
  <si>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</si>
  <si>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</si>
  <si>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</si>
  <si>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</si>
  <si>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</si>
  <si>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</si>
  <si>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2014-15</t>
  </si>
  <si>
    <t>Nonresident</t>
  </si>
  <si>
    <t>Utah State University - Eastern</t>
  </si>
  <si>
    <t>1.  Tuition is equal to two semesters at 15 credit hours each.</t>
  </si>
  <si>
    <t>2.  Lower division (freshman &amp; sophomore) rate only. Higher differential rate for upper division (junior and senior) for University of Utah.</t>
  </si>
  <si>
    <t xml:space="preserve">3.  Rate for undergraduate returning students. Higher differential rate for new students, international students and students enrolling in Business </t>
  </si>
  <si>
    <t xml:space="preserve">  and Engineering courses for Utah State University.</t>
  </si>
  <si>
    <t>4. Institutions are sorted by the type of institution and the year they were founded.</t>
  </si>
  <si>
    <t>Public Institutions in Utah Total Degrees and Awards</t>
  </si>
  <si>
    <t>Degrees and Awards</t>
  </si>
  <si>
    <t xml:space="preserve">Total  </t>
  </si>
  <si>
    <r>
      <t>Utah State University</t>
    </r>
    <r>
      <rPr>
        <vertAlign val="superscript"/>
        <sz val="8"/>
        <rFont val="Verdana"/>
        <family val="2"/>
      </rPr>
      <t>1</t>
    </r>
  </si>
  <si>
    <t>Certificates &amp; Awards*</t>
  </si>
  <si>
    <t>Total Certificates &amp; Awards</t>
  </si>
  <si>
    <t>Associate's</t>
  </si>
  <si>
    <t>Dixie State College</t>
  </si>
  <si>
    <t>Total Associate's</t>
  </si>
  <si>
    <t>Baccalaureate</t>
  </si>
  <si>
    <t>Total Baccalaureate</t>
  </si>
  <si>
    <t>Master's</t>
  </si>
  <si>
    <t>Total Master's</t>
  </si>
  <si>
    <t>Doctorate</t>
  </si>
  <si>
    <t>Total Doctorate</t>
  </si>
  <si>
    <t>First Professional</t>
  </si>
  <si>
    <t>Total First Professional</t>
  </si>
  <si>
    <t>*Includes Post-Baccalaureate and Post-Master's Certificates for the University of Utah and Utah State University</t>
  </si>
  <si>
    <r>
      <rPr>
        <vertAlign val="superscript"/>
        <sz val="8"/>
        <rFont val="Verdana"/>
        <family val="2"/>
      </rPr>
      <t>1</t>
    </r>
    <r>
      <rPr>
        <sz val="8"/>
        <rFont val="Verdana"/>
        <family val="2"/>
      </rPr>
      <t xml:space="preserve"> Completions counts include Utah State Univeristy - Eastern</t>
    </r>
  </si>
  <si>
    <r>
      <t>Public Institutions in Utah Total Degrees and Awards by Instructional Program</t>
    </r>
    <r>
      <rPr>
        <b/>
        <vertAlign val="superscript"/>
        <sz val="8"/>
        <rFont val="Verdana"/>
        <family val="2"/>
      </rPr>
      <t>1</t>
    </r>
    <r>
      <rPr>
        <b/>
        <sz val="8"/>
        <rFont val="Verdana"/>
        <family val="2"/>
      </rPr>
      <t xml:space="preserve"> 2013-2014</t>
    </r>
  </si>
  <si>
    <t>Classification of Instructional Program (CIP)</t>
  </si>
  <si>
    <t>U of U</t>
  </si>
  <si>
    <t>USU</t>
  </si>
  <si>
    <t>WSU</t>
  </si>
  <si>
    <t>SUU</t>
  </si>
  <si>
    <t>SNOW</t>
  </si>
  <si>
    <t>DSU</t>
  </si>
  <si>
    <t>UVU</t>
  </si>
  <si>
    <t>SLCC</t>
  </si>
  <si>
    <t>USHE Total</t>
  </si>
  <si>
    <t>Agriculture &amp; Natural Resources</t>
  </si>
  <si>
    <t>Architecture &amp; Related Studies</t>
  </si>
  <si>
    <t>Area, Ethnic &amp; Cultural Studies</t>
  </si>
  <si>
    <t>Biological Sciences/Life Sciences</t>
  </si>
  <si>
    <t>Business &amp; Marketing</t>
  </si>
  <si>
    <t>Communications</t>
  </si>
  <si>
    <t>Computer &amp; Info Sciences</t>
  </si>
  <si>
    <t>Education</t>
  </si>
  <si>
    <t>Engineering &amp; Related Technologies</t>
  </si>
  <si>
    <t>English Language &amp; Literature</t>
  </si>
  <si>
    <t>Family and Consumer Sciences</t>
  </si>
  <si>
    <t>Foreign Languages</t>
  </si>
  <si>
    <t>Health Professions</t>
  </si>
  <si>
    <t>History</t>
  </si>
  <si>
    <t>Law &amp; Legal Studies</t>
  </si>
  <si>
    <t>Liberal Arts &amp; Sciences/Gen. Studies</t>
  </si>
  <si>
    <t>Mathematics</t>
  </si>
  <si>
    <r>
      <t xml:space="preserve">Other </t>
    </r>
    <r>
      <rPr>
        <vertAlign val="superscript"/>
        <sz val="8"/>
        <rFont val="Verdana"/>
        <family val="2"/>
      </rPr>
      <t>(1)</t>
    </r>
    <r>
      <rPr>
        <sz val="8"/>
        <rFont val="Verdana"/>
        <family val="2"/>
      </rPr>
      <t xml:space="preserve"> </t>
    </r>
  </si>
  <si>
    <r>
      <t>Other Vocational Studies</t>
    </r>
    <r>
      <rPr>
        <vertAlign val="superscript"/>
        <sz val="8"/>
        <rFont val="Verdana"/>
        <family val="2"/>
      </rPr>
      <t xml:space="preserve"> (2) </t>
    </r>
  </si>
  <si>
    <t>Philosophy</t>
  </si>
  <si>
    <t>Physical Sciences &amp; Science Tech.</t>
  </si>
  <si>
    <t>Psychology</t>
  </si>
  <si>
    <t>Social Sciences &amp; Public Admin.</t>
  </si>
  <si>
    <t>Visual &amp; Performing Arts</t>
  </si>
  <si>
    <t>Total degrees and awards completed</t>
  </si>
  <si>
    <t>1. Includes Library Science, Military Technologies, Multi/Interdisciplinary Studies, and Parks &amp; Recreation.</t>
  </si>
  <si>
    <t xml:space="preserve">2. Includes Personal Services, Vocational Home Economics, Protective Services, Construction Trades, Mechanics &amp; </t>
  </si>
  <si>
    <t xml:space="preserve">    Repairers, Precision Production Trades, Transportation &amp; Materials Moving.</t>
  </si>
  <si>
    <t>Source: IPEDS Completions Surveys - Academic Year 2013-2014</t>
  </si>
  <si>
    <t>USHE Fall Semester Student and FTE Growth: 2013 - 2014</t>
  </si>
  <si>
    <t>Total Headcount</t>
  </si>
  <si>
    <t>Full-Time Equivalent Students</t>
  </si>
  <si>
    <t>USHE Institution</t>
  </si>
  <si>
    <t>Full-time Equivalent Students are based on Budget-related enrollments only  (rounded)</t>
  </si>
  <si>
    <t>Residential and Nonresidential Construction Activity</t>
  </si>
  <si>
    <t>Value of</t>
  </si>
  <si>
    <t>Single-</t>
  </si>
  <si>
    <t>Multi-</t>
  </si>
  <si>
    <t>Mobile</t>
  </si>
  <si>
    <t>Residential</t>
  </si>
  <si>
    <t>Nonresidential</t>
  </si>
  <si>
    <t>Add., Alt.,</t>
  </si>
  <si>
    <t>Family</t>
  </si>
  <si>
    <t>Homes/</t>
  </si>
  <si>
    <t>Construction</t>
  </si>
  <si>
    <t>and Repairs</t>
  </si>
  <si>
    <t>Valuation</t>
  </si>
  <si>
    <t>Cabins</t>
  </si>
  <si>
    <t>1991r</t>
  </si>
  <si>
    <t>Source: University of Utah, David Eccles School of Business, Bureau of Economic and Business Research</t>
  </si>
  <si>
    <t xml:space="preserve">Average Rates for 30-year Mortgages </t>
  </si>
  <si>
    <t>Mortgage</t>
  </si>
  <si>
    <t xml:space="preserve"> Rates</t>
  </si>
  <si>
    <t>2014*</t>
  </si>
  <si>
    <t>* Through October</t>
  </si>
  <si>
    <t>Source: Freddie Mac</t>
  </si>
  <si>
    <t>Housing Price Index for Utah</t>
  </si>
  <si>
    <t>Year-Over</t>
  </si>
  <si>
    <t>Index</t>
  </si>
  <si>
    <t xml:space="preserve"> Change</t>
  </si>
  <si>
    <t>1. 1991 Q1 = 100</t>
  </si>
  <si>
    <t>2. Includes Purchases Only</t>
  </si>
  <si>
    <t>Sources: Federal Housing Finance Agency</t>
  </si>
  <si>
    <t>Supply, Disposition, Price, and Value of Crude Oil in Utah</t>
  </si>
  <si>
    <r>
      <t>Supply</t>
    </r>
    <r>
      <rPr>
        <vertAlign val="superscript"/>
        <sz val="8"/>
        <rFont val="Verdana"/>
        <family val="2"/>
      </rPr>
      <t>1</t>
    </r>
  </si>
  <si>
    <t>Disposition</t>
  </si>
  <si>
    <t>Price</t>
  </si>
  <si>
    <t>Utah Crude Production</t>
  </si>
  <si>
    <t>Colorado Imports</t>
  </si>
  <si>
    <t>Wyoming Imports</t>
  </si>
  <si>
    <t>Canadian Imports</t>
  </si>
  <si>
    <r>
      <t>Utah Crude Exports</t>
    </r>
    <r>
      <rPr>
        <vertAlign val="superscript"/>
        <sz val="8"/>
        <rFont val="Verdana"/>
        <family val="2"/>
      </rPr>
      <t>2</t>
    </r>
  </si>
  <si>
    <t>Refinery Receipts</t>
  </si>
  <si>
    <t>Refinery Inputs</t>
  </si>
  <si>
    <t>Refinery Beginning Stocks</t>
  </si>
  <si>
    <t>Wellhead</t>
  </si>
  <si>
    <t>Value of Utah Crude Oil</t>
  </si>
  <si>
    <t>Thousand barrels</t>
  </si>
  <si>
    <t>$/barrel</t>
  </si>
  <si>
    <t>Million $</t>
  </si>
  <si>
    <r>
      <t>1</t>
    </r>
    <r>
      <rPr>
        <sz val="8"/>
        <rFont val="Verdana"/>
        <family val="2"/>
      </rPr>
      <t>Out-of-state imports only include pipeline shipments; minor imports may arrive by truck, and additional minor</t>
    </r>
  </si>
  <si>
    <t>imports may come from other states.</t>
  </si>
  <si>
    <r>
      <t>2</t>
    </r>
    <r>
      <rPr>
        <sz val="8"/>
        <rFont val="Verdana"/>
        <family val="2"/>
      </rPr>
      <t>Estimated by subtracting refinery receipts from total supply; it is assumed that all crude oil imports are</t>
    </r>
  </si>
  <si>
    <t>accounted for.</t>
  </si>
  <si>
    <t>Note: Prices and values are in nominal dollars.</t>
  </si>
  <si>
    <t>Source: Utah Geological Survey; Utah Division of Oil, Gas, and Mining; U.S. Energy Information Administration</t>
  </si>
  <si>
    <t>Supply, Disposition, and Select Prices of Petroleum Products in Utah</t>
  </si>
  <si>
    <t>Supply</t>
  </si>
  <si>
    <t>Consumption by Product</t>
  </si>
  <si>
    <t>Exports</t>
  </si>
  <si>
    <t>Prices</t>
  </si>
  <si>
    <t>Refined Product Production</t>
  </si>
  <si>
    <r>
      <t>Refined Product Pipeline Imports</t>
    </r>
    <r>
      <rPr>
        <vertAlign val="superscript"/>
        <sz val="8"/>
        <rFont val="Verdana"/>
        <family val="2"/>
      </rPr>
      <t>1,2</t>
    </r>
  </si>
  <si>
    <t>Motor Gasoline</t>
  </si>
  <si>
    <t>Jet                     Fuel</t>
  </si>
  <si>
    <t>Distillate Fuel</t>
  </si>
  <si>
    <t>All               Other</t>
  </si>
  <si>
    <r>
      <t>Pipeline Exports to Other States</t>
    </r>
    <r>
      <rPr>
        <vertAlign val="superscript"/>
        <sz val="8"/>
        <rFont val="Verdana"/>
        <family val="2"/>
      </rPr>
      <t>1,3</t>
    </r>
  </si>
  <si>
    <t>Motor Gasoline - Regular Unleaded</t>
  </si>
  <si>
    <t>Diesel</t>
  </si>
  <si>
    <t>$/gallon</t>
  </si>
  <si>
    <t>2013^</t>
  </si>
  <si>
    <t>^Refined product production and consumption was estimated</t>
  </si>
  <si>
    <r>
      <t>1</t>
    </r>
    <r>
      <rPr>
        <sz val="8"/>
        <rFont val="Verdana"/>
        <family val="2"/>
      </rPr>
      <t>Amounts shipped by truck are unknown.</t>
    </r>
  </si>
  <si>
    <r>
      <t>2</t>
    </r>
    <r>
      <rPr>
        <sz val="8"/>
        <rFont val="Verdana"/>
        <family val="2"/>
      </rPr>
      <t>The Pioneer pipeline, originating from Sinclair, WY, is the only pipeline importing petroleum products into Utah.</t>
    </r>
  </si>
  <si>
    <r>
      <t>3</t>
    </r>
    <r>
      <rPr>
        <sz val="8"/>
        <rFont val="Verdana"/>
        <family val="2"/>
      </rPr>
      <t>Prior to 2012, only the Chevron Petroleum Pipeline exported product to the northwest (Idaho and Washington);</t>
    </r>
  </si>
  <si>
    <t>in 2013 this line was sold to Tesoro. Starting in 2012, the UNEV pipeline started shipping product to the Las Vegas</t>
  </si>
  <si>
    <t>area; however, a minor amount of product gets offloaded near Cedar City (amount estimated).</t>
  </si>
  <si>
    <t>Note: Prices are in nominal dollars.</t>
  </si>
  <si>
    <t>Source: Utah Geological Survey, U.S. Energy Information Administration, Federal Energy Regulatory Agency</t>
  </si>
  <si>
    <t>Supply, Disposition, Prices, and Value of Natural Gas in Utah</t>
  </si>
  <si>
    <t>Consumption by End Use</t>
  </si>
  <si>
    <t>Gross Production</t>
  </si>
  <si>
    <r>
      <t>Wet/Dry Production</t>
    </r>
    <r>
      <rPr>
        <vertAlign val="superscript"/>
        <sz val="8"/>
        <rFont val="Verdana"/>
        <family val="2"/>
      </rPr>
      <t>1</t>
    </r>
  </si>
  <si>
    <t>Actual                Sales</t>
  </si>
  <si>
    <t>Natural Gas Liquids Production</t>
  </si>
  <si>
    <t>Commercial</t>
  </si>
  <si>
    <t>Vehicle               Fuel</t>
  </si>
  <si>
    <t>Industrial</t>
  </si>
  <si>
    <t>Electric Utilities</t>
  </si>
  <si>
    <t>Lease, Plant, &amp; Pipeline</t>
  </si>
  <si>
    <t>End-Use Residential</t>
  </si>
  <si>
    <t>End-Use Commercial</t>
  </si>
  <si>
    <t>End-Use Industrial</t>
  </si>
  <si>
    <t>Natural Gas Liquids</t>
  </si>
  <si>
    <t>Value of NG and NGL</t>
  </si>
  <si>
    <t>Million cubic feet</t>
  </si>
  <si>
    <t>Thousand bbl</t>
  </si>
  <si>
    <t>$/thousand cubic feet</t>
  </si>
  <si>
    <t>$/bbl</t>
  </si>
  <si>
    <t>^Dry production and consumption was estimated</t>
  </si>
  <si>
    <t>na = not available, NG = natural gas, NGL = natural gas liquids</t>
  </si>
  <si>
    <r>
      <rPr>
        <vertAlign val="superscript"/>
        <sz val="8"/>
        <rFont val="Verdana"/>
        <family val="2"/>
      </rPr>
      <t>1</t>
    </r>
    <r>
      <rPr>
        <sz val="8"/>
        <rFont val="Verdana"/>
        <family val="2"/>
      </rPr>
      <t>1980-1992 = wet</t>
    </r>
    <r>
      <rPr>
        <vertAlign val="superscript"/>
        <sz val="8"/>
        <rFont val="Verdana"/>
        <family val="2"/>
      </rPr>
      <t xml:space="preserve"> </t>
    </r>
    <r>
      <rPr>
        <sz val="8"/>
        <rFont val="Verdana"/>
        <family val="2"/>
      </rPr>
      <t>natural gas, which includes NG liquids; 1993-2014 = dry natural gas.</t>
    </r>
  </si>
  <si>
    <t>Note:  Prices and values are in nominal dollars.</t>
  </si>
  <si>
    <t>Source:  Utah Geological Survey; Utah Tax Commission; Utah Division of Oil, Gas, and Mining; U.S. Energy Information Administration</t>
  </si>
  <si>
    <t>Supply, Disposition, Price, and Value of Coal in Utah</t>
  </si>
  <si>
    <t>Distribution</t>
  </si>
  <si>
    <t>Production</t>
  </si>
  <si>
    <t>Imports</t>
  </si>
  <si>
    <t>Total Distribution                  of Utah Coal</t>
  </si>
  <si>
    <t>Residential &amp; Commercial</t>
  </si>
  <si>
    <t>Coke                Plants</t>
  </si>
  <si>
    <t>Other Industrial</t>
  </si>
  <si>
    <t>To Other                   U.S. States</t>
  </si>
  <si>
    <t>To Canada and/or Overseas</t>
  </si>
  <si>
    <t>Mine Mouth</t>
  </si>
  <si>
    <t>End-Use Electric Utilities</t>
  </si>
  <si>
    <t>Value of Utah Coal</t>
  </si>
  <si>
    <t>Thousand short tons</t>
  </si>
  <si>
    <t>$/short ton</t>
  </si>
  <si>
    <t>Source:  Utah Geological Survey, U.S. Energy Information Administration</t>
  </si>
  <si>
    <t>Supply, Disposition, and Price of Electricity in Utah</t>
  </si>
  <si>
    <t>Net Generation by Fuel Type</t>
  </si>
  <si>
    <t>Prices by End Use</t>
  </si>
  <si>
    <t>Coal</t>
  </si>
  <si>
    <t>Petroleum</t>
  </si>
  <si>
    <t>Natural Gas</t>
  </si>
  <si>
    <t>Hydro</t>
  </si>
  <si>
    <t>Geo-             thermal</t>
  </si>
  <si>
    <t>Wind</t>
  </si>
  <si>
    <r>
      <t>Other Renewables</t>
    </r>
    <r>
      <rPr>
        <vertAlign val="superscript"/>
        <sz val="8"/>
        <rFont val="Verdana"/>
        <family val="2"/>
      </rPr>
      <t>1</t>
    </r>
  </si>
  <si>
    <r>
      <t>Other</t>
    </r>
    <r>
      <rPr>
        <vertAlign val="superscript"/>
        <sz val="8"/>
        <rFont val="Verdana"/>
        <family val="2"/>
      </rPr>
      <t>2</t>
    </r>
  </si>
  <si>
    <t>Residential Consumption Per Capita</t>
  </si>
  <si>
    <t>All Sectors</t>
  </si>
  <si>
    <t>Gigawatthours</t>
  </si>
  <si>
    <t>MWh/person</t>
  </si>
  <si>
    <t>¢/kilowatthour</t>
  </si>
  <si>
    <r>
      <t>1</t>
    </r>
    <r>
      <rPr>
        <sz val="8"/>
        <rFont val="Verdana"/>
        <family val="2"/>
      </rPr>
      <t>Includes solar, landfill gas, and biogenic municipal solid waste.</t>
    </r>
  </si>
  <si>
    <r>
      <t>2</t>
    </r>
    <r>
      <rPr>
        <sz val="8"/>
        <rFont val="Verdana"/>
        <family val="2"/>
      </rPr>
      <t>Includes nonbiogenic municipal solid waste and other manufactured and waste gases derived from fossil fuels.</t>
    </r>
  </si>
  <si>
    <t>Note:  Prices are in nominal dollars.</t>
  </si>
  <si>
    <t>Utah Tourism Indicators</t>
  </si>
  <si>
    <t>Travel-</t>
  </si>
  <si>
    <t>Hotel</t>
  </si>
  <si>
    <t>National</t>
  </si>
  <si>
    <t>Related</t>
  </si>
  <si>
    <t>Traveler</t>
  </si>
  <si>
    <t>Related Tax</t>
  </si>
  <si>
    <t>Room Rents</t>
  </si>
  <si>
    <t>Park</t>
  </si>
  <si>
    <t>State Park</t>
  </si>
  <si>
    <t>Int'l. Airport</t>
  </si>
  <si>
    <t>Occupancy</t>
  </si>
  <si>
    <t>Wages</t>
  </si>
  <si>
    <t>Spending</t>
  </si>
  <si>
    <t>Revenue</t>
  </si>
  <si>
    <t>Visits</t>
  </si>
  <si>
    <t>Passengers</t>
  </si>
  <si>
    <t>Skier Visits</t>
  </si>
  <si>
    <t>Employment</t>
  </si>
  <si>
    <t>Average Annual Rate of Change</t>
  </si>
  <si>
    <t>1983-2013</t>
  </si>
  <si>
    <t xml:space="preserve">Notes: In 2013, Utah State Parks employed a new methodology to calculate recreational visitation. </t>
  </si>
  <si>
    <t>Hotel occupancy rates provided by Rocky Mountain Lodging (1990-1999) and Smith Travel Research (2000-present).</t>
  </si>
  <si>
    <t>Employment estimates provided by GOMB (2004-2008) and BEBR (2009-present).</t>
  </si>
  <si>
    <t>Wage estimates provided by BEBR (2009-present).</t>
  </si>
  <si>
    <t>Spending estimates provided by D.K. Shifflet (2004-2008) and TNS Global (2009-present).</t>
  </si>
  <si>
    <t>Tax revenue estimates provided by GOMB (2004-2008) and BEBR (2009-present).</t>
  </si>
  <si>
    <t xml:space="preserve">Sources: National Park Service; Utah State Tax Commission; Utah Department of Transportation; Department of Workforce Services; </t>
  </si>
  <si>
    <t xml:space="preserve">Department of Natural Resources; Salt Lake International Airport; Ski Utah; Rocky Mountain Lodging Report; Smith Travel Research; </t>
  </si>
  <si>
    <t xml:space="preserve">Department of Community and Economic Development; Governor's Economic Development; Bureau of Economic and Business </t>
  </si>
  <si>
    <t>Research - University of Utah; Governor's Office of Management and Budget; Governor's Office of Economic Development - Office of</t>
  </si>
  <si>
    <t>Tourism; D.K Shifflet and Associates Ltd; and TNS Global</t>
  </si>
  <si>
    <t>Revenue Sources of Reporting 501(c)3 Public Charities: 2012</t>
  </si>
  <si>
    <t xml:space="preserve">Organizations by Major Purpose or Activity </t>
  </si>
  <si>
    <t>Number of Organizations</t>
  </si>
  <si>
    <t>Contributions, Gifts &amp; Grants</t>
  </si>
  <si>
    <t xml:space="preserve">Special Events </t>
  </si>
  <si>
    <t xml:space="preserve"> Investments </t>
  </si>
  <si>
    <t>Program Services &amp; Contracts</t>
  </si>
  <si>
    <t>Dues, Net Sales &amp; Other Income</t>
  </si>
  <si>
    <t>Total Revenue</t>
  </si>
  <si>
    <t>Health Care/Hospitals</t>
  </si>
  <si>
    <t>Legal, Employment, Food/Agriculture, Youth Development, Housing &amp; Public Safety Services</t>
  </si>
  <si>
    <t>Philanthropy, Voluntarism &amp; Grantmaking Foundations</t>
  </si>
  <si>
    <t>Human Services</t>
  </si>
  <si>
    <t>Mental Health, Voluntary Health Associations &amp; Medical Research</t>
  </si>
  <si>
    <t>Arts, Culture &amp; Humanities</t>
  </si>
  <si>
    <t>Environment &amp; Animal Related</t>
  </si>
  <si>
    <t>Recreation &amp; Sports</t>
  </si>
  <si>
    <t>International &amp; Foreign Affairs</t>
  </si>
  <si>
    <t>Public, Societal Benefit</t>
  </si>
  <si>
    <t>Religion Related</t>
  </si>
  <si>
    <t>Other/Unknown</t>
  </si>
  <si>
    <t>Totals</t>
  </si>
  <si>
    <t xml:space="preserve">1. Organizations are grouped by their NTEE Codes and include data from registered, active tax-exempt organizations with over $50,000in gross receipts </t>
  </si>
  <si>
    <t xml:space="preserve">    who filed IRS forms 990, 990-EZ or 990-PF</t>
  </si>
  <si>
    <t xml:space="preserve">2. Contributions, Gifts &amp; Grants include direct and indirect public support and money received from government grants reported on Part I, line 1d, </t>
  </si>
  <si>
    <t xml:space="preserve">    Form 990.</t>
  </si>
  <si>
    <t xml:space="preserve">3. Special events includes the net income or loss from special events the organizations hosted, reported in Part 1, Line 9 of Form 990. </t>
  </si>
  <si>
    <t xml:space="preserve">4. Investments includes dividends and interest on savings, temporary cash investments securities etc. reported on Part 1, Form 990. </t>
  </si>
  <si>
    <t>5. Program Services &amp; Contracts includes revenue generated from fee for service programs and government fees and contracts, reported on Part VII,</t>
  </si>
  <si>
    <t xml:space="preserve">    line 93, Form 990.</t>
  </si>
  <si>
    <t xml:space="preserve">6. Dues, Net Sales &amp; Other Income accounts for membership dues and assessments, sales of other assets and income from Part 1, Form 990.  </t>
  </si>
  <si>
    <t>7. Total Revenue includes all revenue reported on Part I, line 12 of Form 990.</t>
  </si>
  <si>
    <t>Source: NCCS Core File (Public Charities, circa 2012); The Urban Institute, National Center for Charitable Statistics, http://nccsdataweb.urban.org/</t>
  </si>
  <si>
    <t>Number of Nonprofit Organizations in Utah: 2012-2013</t>
  </si>
  <si>
    <t>2003-2013</t>
  </si>
  <si>
    <t>of Orgs.</t>
  </si>
  <si>
    <t>of All Orgs.</t>
  </si>
  <si>
    <t>All Nonprofit Organizations</t>
  </si>
  <si>
    <t>501(c)(3) Public Charities</t>
  </si>
  <si>
    <t>501(c)(3) Private Foundations</t>
  </si>
  <si>
    <t>Other 501(c) Nonprofit Organizations</t>
  </si>
  <si>
    <t>Small community groups and partnerships, etc.</t>
  </si>
  <si>
    <t>NA</t>
  </si>
  <si>
    <t>501(c)(3) Public Charities Registered with the IRS</t>
  </si>
  <si>
    <t>(including registered congregations)</t>
  </si>
  <si>
    <t>Reporting Public Charities</t>
  </si>
  <si>
    <t>Operating Public Charities</t>
  </si>
  <si>
    <t>Supporting Public Charities</t>
  </si>
  <si>
    <t>Non-Reporting, or with less than $25,000 in Gross Receipts</t>
  </si>
  <si>
    <t>Congregations (about half are registered with IRS)*</t>
  </si>
  <si>
    <t>Private Grantmaking (Non-Operating) Foundations</t>
  </si>
  <si>
    <t>Private Operating Foundations</t>
  </si>
  <si>
    <t>Civic leagues, social welfare orgs, etc.</t>
  </si>
  <si>
    <t>Fraternal beneficiary societies</t>
  </si>
  <si>
    <t>Business leagues, chambers of commerce, etc.</t>
  </si>
  <si>
    <t>Labor, agricultural, horticultural orgs</t>
  </si>
  <si>
    <t>Social and recreational clubs</t>
  </si>
  <si>
    <t>Post or organization of war veterans</t>
  </si>
  <si>
    <t>All Other Nonprofit Organizations</t>
  </si>
  <si>
    <t xml:space="preserve">Note: The number of congregations is from the website of American Church Lists (http://list.infousa.com/acl.htm), </t>
  </si>
  <si>
    <t>2004. These numbers are excluded from the totals for the state since approximately half of the congregations are</t>
  </si>
  <si>
    <t xml:space="preserve">included under registered public charities. </t>
  </si>
  <si>
    <t>Source: IRS Business Master File 10/2013 (with modifications by the National Center for Charitable Statistics at the</t>
  </si>
  <si>
    <t xml:space="preserve">Urban Institute to exclude foreign and governmental organizations) </t>
  </si>
  <si>
    <t>Mobility in U.S. Cities</t>
  </si>
  <si>
    <t xml:space="preserve">Commuting Zone </t>
  </si>
  <si>
    <t>Absolute Upward Mobility</t>
  </si>
  <si>
    <t>Relative Upward Mobility</t>
  </si>
  <si>
    <t>Odds of Reaching Top Fifth Starting from Bottom Fifth</t>
  </si>
  <si>
    <t>Best in the Nation</t>
  </si>
  <si>
    <t>Dickinson</t>
  </si>
  <si>
    <t>Vernal</t>
  </si>
  <si>
    <t>Richfield</t>
  </si>
  <si>
    <t>Moab</t>
  </si>
  <si>
    <t>Salt Lake City</t>
  </si>
  <si>
    <t>St. George</t>
  </si>
  <si>
    <t>Worst in the Nation</t>
  </si>
  <si>
    <t>Greenville</t>
  </si>
  <si>
    <t>Source: Equality of Opportunity Project</t>
  </si>
  <si>
    <t>Mobility of Residents in Neighboring States</t>
  </si>
  <si>
    <t>Relative Upward</t>
  </si>
  <si>
    <t>Relative Downward</t>
  </si>
  <si>
    <t>Nation</t>
  </si>
  <si>
    <t>Alaska/Idaho/Montana/Wyoming</t>
  </si>
  <si>
    <t>Source: Pew analysis of Panel Study of Income Dynamics</t>
  </si>
  <si>
    <t>Combined Relative and Absolute Income Mobility, Based on 2011 Dollars, Utah, 1994-2002 and 2003-2011</t>
  </si>
  <si>
    <t>Mobility Category</t>
  </si>
  <si>
    <t>Lowest Quintile</t>
  </si>
  <si>
    <t>Second Quintile</t>
  </si>
  <si>
    <t>Middle Quintile</t>
  </si>
  <si>
    <t>Fourth Quintile</t>
  </si>
  <si>
    <t>Highest Quintile</t>
  </si>
  <si>
    <t>All Taxpayers</t>
  </si>
  <si>
    <t>Income Quintile in 1994</t>
  </si>
  <si>
    <t xml:space="preserve">Upward Mobile            </t>
  </si>
  <si>
    <t xml:space="preserve">Higher income and up 1 or more quintiles </t>
  </si>
  <si>
    <t xml:space="preserve">Riding the Tide            </t>
  </si>
  <si>
    <t>Higher income and same quintile</t>
  </si>
  <si>
    <t>Falling Despite the Tide</t>
  </si>
  <si>
    <t>Higher income and down 1 quintile</t>
  </si>
  <si>
    <t xml:space="preserve">Downward Mobile     </t>
  </si>
  <si>
    <t>Lower income and lower or same quintile</t>
  </si>
  <si>
    <t>Income Quintile in 2003</t>
  </si>
  <si>
    <t>Note: Columns may not add to 100% because of rounding.</t>
  </si>
  <si>
    <t>Source: Utah State Tax Commission and Utah Foundation</t>
  </si>
  <si>
    <t>The U.S. and Utah are Trending toward More Inequality</t>
  </si>
  <si>
    <t>Inequality Index (Gini coefficients )</t>
  </si>
  <si>
    <t>Note: A limitation to this measure is that it looks only at income, not capital gains or</t>
  </si>
  <si>
    <t>wealth which comprise a majority of the difference between those at the top of the</t>
  </si>
  <si>
    <t>income spectrum and those at the bottom.</t>
  </si>
  <si>
    <t>Source: U.S. Census Bureau, American Community Survey, 2006-2013, 1-year</t>
  </si>
  <si>
    <t>samples; Censuses of Population, Statistics Branch/HHES Division, 1980-2000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</si>
</sst>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"/>
    <numFmt numFmtId="169" formatCode="mmmm\ d\,\ yyyy"/>
    <numFmt numFmtId="170" formatCode="_(* #,##0_);_(* \(#,##0\);_(* &quot;-&quot;??_);_(@_)"/>
    <numFmt numFmtId="171" formatCode="[$-409]mmmm\ d\,\ yyyy;@"/>
    <numFmt numFmtId="172" formatCode="0.0_)"/>
    <numFmt numFmtId="173" formatCode="_(* #,##0.000000000_);_(* \(#,##0.000000000\);_(* &quot;-&quot;??_);_(@_)"/>
    <numFmt numFmtId="174" formatCode="0.000000000"/>
    <numFmt numFmtId="175" formatCode="0.00000000"/>
    <numFmt numFmtId="176" formatCode="0.000"/>
    <numFmt numFmtId="177" formatCode="&quot;$&quot;#,##0.0"/>
    <numFmt numFmtId="178" formatCode="_(&quot;$&quot;* #,##0_);_(&quot;$&quot;* \(#,##0\);_(&quot;$&quot;* &quot;-&quot;??_);_(@_)"/>
    <numFmt numFmtId="179" formatCode="#,##0.0\ "/>
    <numFmt numFmtId="180" formatCode="#,##0\ "/>
    <numFmt numFmtId="181" formatCode="_(* #,##0.0_);_(* \(#,##0.0\);_(* &quot;-&quot;??_);_(@_)"/>
    <numFmt numFmtId="182" formatCode="0;[Red]0"/>
    <numFmt numFmtId="183" formatCode="_(* #,##0.0_);_(* \(#,##0.0\);_(* &quot;-&quot;?_);_(@_)"/>
    <numFmt numFmtId="184" formatCode="??,??0"/>
    <numFmt numFmtId="185" formatCode="0.0000000000000000%"/>
    <numFmt numFmtId="186" formatCode="#,##0.000"/>
    <numFmt numFmtId="187" formatCode="0.000000"/>
    <numFmt numFmtId="188" formatCode="0.0000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7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9.75"/>
      <name val="Arial Narrow"/>
      <family val="2"/>
    </font>
    <font>
      <sz val="11"/>
      <name val="Calibri"/>
      <family val="2"/>
      <scheme val="minor"/>
    </font>
    <font>
      <sz val="18"/>
      <name val="Lithos Pro Regular"/>
      <family val="5"/>
    </font>
    <font>
      <sz val="9.75"/>
      <name val="Arial Narrow"/>
      <family val="2"/>
    </font>
    <font>
      <sz val="9.75"/>
      <name val="Arial"/>
      <family val="2"/>
    </font>
    <font>
      <sz val="10"/>
      <name val="Arial Narrow"/>
      <family val="2"/>
    </font>
    <font>
      <sz val="8"/>
      <color rgb="FFFF0000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7"/>
      <color indexed="10"/>
      <name val="Verdana"/>
      <family val="2"/>
    </font>
    <font>
      <sz val="8"/>
      <color indexed="9"/>
      <name val="Verdana"/>
      <family val="2"/>
    </font>
    <font>
      <sz val="12"/>
      <name val="Times"/>
    </font>
    <font>
      <sz val="12"/>
      <name val="Times New Roman"/>
      <family val="1"/>
    </font>
    <font>
      <sz val="12"/>
      <name val="Arial MT"/>
    </font>
    <font>
      <sz val="12"/>
      <name val="Arial"/>
      <family val="2"/>
    </font>
    <font>
      <sz val="10"/>
      <name val="MS Sans Serif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u/>
      <sz val="10"/>
      <color indexed="12"/>
      <name val="Arial"/>
      <family val="2"/>
    </font>
    <font>
      <u/>
      <sz val="8"/>
      <name val="Verdana"/>
      <family val="2"/>
    </font>
    <font>
      <sz val="8"/>
      <color theme="5"/>
      <name val="Verdana"/>
      <family val="2"/>
    </font>
    <font>
      <sz val="8"/>
      <color theme="0" tint="-0.14999847407452621"/>
      <name val="Verdana"/>
      <family val="2"/>
    </font>
    <font>
      <b/>
      <sz val="8"/>
      <color theme="5"/>
      <name val="Verdana"/>
      <family val="2"/>
    </font>
    <font>
      <vertAlign val="superscript"/>
      <sz val="8"/>
      <name val="Verdana"/>
      <family val="2"/>
    </font>
    <font>
      <b/>
      <sz val="8"/>
      <color indexed="10"/>
      <name val="Verdana"/>
      <family val="2"/>
    </font>
    <font>
      <b/>
      <sz val="8"/>
      <color rgb="FFFF0000"/>
      <name val="Verdan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vertAlign val="superscript"/>
      <sz val="8"/>
      <name val="Verdana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8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4"/>
      </patternFill>
    </fill>
    <fill>
      <patternFill patternType="solid">
        <fgColor indexed="9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rgb="FF000000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14">
    <xf numFmtId="0" fontId="0" fillId="0" borderId="0"/>
    <xf numFmtId="9" fontId="1" fillId="0" borderId="0" applyFont="0" applyFill="0" applyBorder="0" applyAlignment="0" applyProtection="0"/>
    <xf numFmtId="0" fontId="18" fillId="0" borderId="0">
      <alignment vertical="top"/>
    </xf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7" fontId="31" fillId="0" borderId="0" applyFont="0" applyFill="0" applyBorder="0" applyAlignment="0"/>
    <xf numFmtId="0" fontId="18" fillId="0" borderId="0" applyFont="0" applyFill="0" applyBorder="0" applyAlignment="0" applyProtection="0"/>
    <xf numFmtId="0" fontId="32" fillId="23" borderId="0"/>
    <xf numFmtId="2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8" fillId="0" borderId="0">
      <alignment vertical="top"/>
    </xf>
    <xf numFmtId="2" fontId="33" fillId="25" borderId="0"/>
    <xf numFmtId="43" fontId="18" fillId="0" borderId="0" applyFont="0" applyFill="0" applyBorder="0" applyAlignment="0" applyProtection="0"/>
    <xf numFmtId="0" fontId="34" fillId="0" borderId="0" applyFill="0" applyBorder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15" applyNumberFormat="0" applyFont="0" applyBorder="0" applyAlignment="0" applyProtection="0"/>
    <xf numFmtId="0" fontId="18" fillId="0" borderId="15" applyNumberFormat="0" applyFont="0" applyBorder="0" applyAlignment="0" applyProtection="0"/>
    <xf numFmtId="0" fontId="18" fillId="0" borderId="15" applyNumberFormat="0" applyFont="0" applyBorder="0" applyAlignment="0" applyProtection="0"/>
    <xf numFmtId="0" fontId="35" fillId="0" borderId="0"/>
    <xf numFmtId="0" fontId="35" fillId="0" borderId="0"/>
    <xf numFmtId="0" fontId="35" fillId="0" borderId="0"/>
    <xf numFmtId="44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/>
    <xf numFmtId="9" fontId="38" fillId="0" borderId="0" applyFont="0" applyFill="0" applyBorder="0" applyAlignment="0" applyProtection="0"/>
    <xf numFmtId="0" fontId="39" fillId="0" borderId="0"/>
    <xf numFmtId="43" fontId="35" fillId="0" borderId="0" applyFont="0" applyFill="0" applyBorder="0" applyAlignment="0" applyProtection="0"/>
    <xf numFmtId="0" fontId="39" fillId="4" borderId="6" applyNumberFormat="0" applyFont="0" applyAlignment="0" applyProtection="0"/>
    <xf numFmtId="0" fontId="40" fillId="0" borderId="0"/>
    <xf numFmtId="0" fontId="18" fillId="0" borderId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44" fontId="39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6" fillId="2" borderId="0" applyNumberFormat="0" applyBorder="0" applyAlignment="0" applyProtection="0"/>
    <xf numFmtId="0" fontId="8" fillId="3" borderId="4" applyNumberFormat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5" applyNumberFormat="0" applyAlignment="0" applyProtection="0"/>
    <xf numFmtId="0" fontId="2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30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43" applyNumberFormat="0" applyAlignment="0" applyProtection="0"/>
    <xf numFmtId="0" fontId="53" fillId="0" borderId="0" applyNumberFormat="0" applyFill="0" applyBorder="0" applyAlignment="0" applyProtection="0"/>
    <xf numFmtId="0" fontId="54" fillId="35" borderId="0" applyNumberFormat="0" applyBorder="0" applyAlignment="0" applyProtection="0"/>
    <xf numFmtId="0" fontId="55" fillId="29" borderId="44" applyNumberFormat="0" applyAlignment="0" applyProtection="0"/>
    <xf numFmtId="0" fontId="56" fillId="0" borderId="45" applyNumberFormat="0" applyFill="0" applyAlignment="0" applyProtection="0"/>
    <xf numFmtId="0" fontId="57" fillId="36" borderId="0" applyNumberFormat="0" applyBorder="0" applyAlignment="0" applyProtection="0"/>
    <xf numFmtId="0" fontId="58" fillId="0" borderId="0" applyNumberFormat="0" applyFill="0" applyBorder="0" applyAlignment="0" applyProtection="0"/>
    <xf numFmtId="0" fontId="18" fillId="0" borderId="0"/>
    <xf numFmtId="0" fontId="18" fillId="0" borderId="0">
      <alignment vertical="top"/>
    </xf>
    <xf numFmtId="0" fontId="60" fillId="23" borderId="0" applyFont="0" applyFill="0" applyBorder="0" applyAlignment="0" applyProtection="0"/>
    <xf numFmtId="0" fontId="60" fillId="23" borderId="0" applyFont="0" applyFill="0" applyBorder="0" applyAlignment="0" applyProtection="0"/>
    <xf numFmtId="0" fontId="60" fillId="23" borderId="0" applyFont="0" applyFill="0" applyBorder="0" applyAlignment="0" applyProtection="0"/>
    <xf numFmtId="0" fontId="60" fillId="23" borderId="0" applyFont="0" applyFill="0" applyBorder="0" applyAlignment="0" applyProtection="0"/>
    <xf numFmtId="0" fontId="60" fillId="23" borderId="0" applyFont="0" applyFill="0" applyBorder="0" applyAlignment="0" applyProtection="0"/>
    <xf numFmtId="0" fontId="60" fillId="23" borderId="0" applyFont="0" applyFill="0" applyBorder="0" applyAlignment="0" applyProtection="0"/>
    <xf numFmtId="0" fontId="60" fillId="23" borderId="0" applyFont="0" applyFill="0" applyBorder="0" applyAlignment="0" applyProtection="0"/>
    <xf numFmtId="0" fontId="60" fillId="23" borderId="0" applyFont="0" applyFill="0" applyBorder="0" applyAlignment="0" applyProtection="0"/>
    <xf numFmtId="0" fontId="60" fillId="23" borderId="0" applyFont="0" applyFill="0" applyBorder="0" applyAlignment="0" applyProtection="0"/>
    <xf numFmtId="0" fontId="61" fillId="23" borderId="0" applyFont="0" applyFill="0" applyBorder="0" applyAlignment="0" applyProtection="0"/>
    <xf numFmtId="0" fontId="61" fillId="23" borderId="0" applyFont="0" applyFill="0" applyBorder="0" applyAlignment="0" applyProtection="0"/>
    <xf numFmtId="0" fontId="61" fillId="23" borderId="0" applyFont="0" applyFill="0" applyBorder="0" applyAlignment="0" applyProtection="0"/>
    <xf numFmtId="0" fontId="61" fillId="23" borderId="0" applyFont="0" applyFill="0" applyBorder="0" applyAlignment="0" applyProtection="0"/>
    <xf numFmtId="0" fontId="61" fillId="23" borderId="0" applyFont="0" applyFill="0" applyBorder="0" applyAlignment="0" applyProtection="0"/>
    <xf numFmtId="0" fontId="61" fillId="23" borderId="0" applyFont="0" applyFill="0" applyBorder="0" applyAlignment="0" applyProtection="0"/>
    <xf numFmtId="0" fontId="61" fillId="23" borderId="0" applyFont="0" applyFill="0" applyBorder="0" applyAlignment="0" applyProtection="0"/>
    <xf numFmtId="0" fontId="61" fillId="23" borderId="0" applyFont="0" applyFill="0" applyBorder="0" applyAlignment="0" applyProtection="0"/>
    <xf numFmtId="0" fontId="61" fillId="23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35" fillId="0" borderId="0"/>
    <xf numFmtId="0" fontId="35" fillId="0" borderId="0"/>
    <xf numFmtId="0" fontId="18" fillId="23" borderId="0" applyFont="0" applyFill="0" applyBorder="0" applyAlignment="0" applyProtection="0"/>
    <xf numFmtId="0" fontId="18" fillId="23" borderId="0" applyFont="0" applyFill="0" applyBorder="0" applyAlignment="0" applyProtection="0"/>
    <xf numFmtId="0" fontId="18" fillId="23" borderId="0" applyFont="0" applyFill="0" applyBorder="0" applyAlignment="0" applyProtection="0"/>
    <xf numFmtId="0" fontId="18" fillId="23" borderId="0" applyFont="0" applyFill="0" applyBorder="0" applyAlignment="0" applyProtection="0"/>
    <xf numFmtId="0" fontId="18" fillId="23" borderId="0" applyFont="0" applyFill="0" applyBorder="0" applyAlignment="0" applyProtection="0"/>
    <xf numFmtId="0" fontId="18" fillId="23" borderId="0" applyFont="0" applyFill="0" applyBorder="0" applyAlignment="0" applyProtection="0"/>
    <xf numFmtId="0" fontId="18" fillId="23" borderId="0" applyFont="0" applyFill="0" applyBorder="0" applyAlignment="0" applyProtection="0"/>
    <xf numFmtId="0" fontId="62" fillId="0" borderId="0"/>
    <xf numFmtId="44" fontId="62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8" fillId="23" borderId="0"/>
    <xf numFmtId="0" fontId="18" fillId="23" borderId="0"/>
    <xf numFmtId="0" fontId="18" fillId="23" borderId="0"/>
    <xf numFmtId="0" fontId="18" fillId="23" borderId="0"/>
    <xf numFmtId="0" fontId="64" fillId="0" borderId="0" applyNumberFormat="0" applyFill="0" applyBorder="0" applyAlignment="0" applyProtection="0"/>
  </cellStyleXfs>
  <cellXfs count="1356">
    <xf numFmtId="0" fontId="0" fillId="0" borderId="0" xfId="0"/>
    <xf numFmtId="0" fontId="11" fillId="21" borderId="0" xfId="0" applyFont="1" applyFill="1"/>
    <xf numFmtId="0" fontId="12" fillId="21" borderId="0" xfId="0" applyFont="1" applyFill="1"/>
    <xf numFmtId="0" fontId="13" fillId="21" borderId="7" xfId="0" applyFont="1" applyFill="1" applyBorder="1" applyAlignment="1">
      <alignment horizontal="left" vertical="center"/>
    </xf>
    <xf numFmtId="0" fontId="13" fillId="21" borderId="7" xfId="0" applyFont="1" applyFill="1" applyBorder="1" applyAlignment="1">
      <alignment horizontal="right" vertical="center"/>
    </xf>
    <xf numFmtId="0" fontId="11" fillId="21" borderId="0" xfId="0" applyFont="1" applyFill="1" applyAlignment="1">
      <alignment vertical="center"/>
    </xf>
    <xf numFmtId="0" fontId="14" fillId="21" borderId="0" xfId="0" applyFont="1" applyFill="1" applyAlignment="1">
      <alignment horizontal="left" vertical="center"/>
    </xf>
    <xf numFmtId="0" fontId="14" fillId="21" borderId="0" xfId="0" applyFont="1" applyFill="1" applyAlignment="1">
      <alignment horizontal="right" vertical="center"/>
    </xf>
    <xf numFmtId="164" fontId="14" fillId="21" borderId="0" xfId="0" applyNumberFormat="1" applyFont="1" applyFill="1" applyAlignment="1">
      <alignment horizontal="right" vertical="center"/>
    </xf>
    <xf numFmtId="0" fontId="12" fillId="21" borderId="0" xfId="0" applyFont="1" applyFill="1" applyAlignment="1">
      <alignment vertical="center"/>
    </xf>
    <xf numFmtId="165" fontId="12" fillId="21" borderId="0" xfId="0" applyNumberFormat="1" applyFont="1" applyFill="1" applyAlignment="1">
      <alignment vertical="center"/>
    </xf>
    <xf numFmtId="165" fontId="12" fillId="21" borderId="0" xfId="0" applyNumberFormat="1" applyFont="1" applyFill="1"/>
    <xf numFmtId="0" fontId="14" fillId="21" borderId="7" xfId="0" applyFont="1" applyFill="1" applyBorder="1" applyAlignment="1">
      <alignment horizontal="right" vertical="center"/>
    </xf>
    <xf numFmtId="0" fontId="12" fillId="21" borderId="7" xfId="0" applyFont="1" applyFill="1" applyBorder="1" applyAlignment="1">
      <alignment vertical="center"/>
    </xf>
    <xf numFmtId="0" fontId="14" fillId="21" borderId="0" xfId="0" applyFont="1" applyFill="1" applyAlignment="1">
      <alignment horizontal="left" vertical="center" indent="2"/>
    </xf>
    <xf numFmtId="0" fontId="12" fillId="21" borderId="0" xfId="0" applyFont="1" applyFill="1" applyAlignment="1">
      <alignment horizontal="right"/>
    </xf>
    <xf numFmtId="3" fontId="11" fillId="21" borderId="0" xfId="0" applyNumberFormat="1" applyFont="1" applyFill="1" applyAlignment="1">
      <alignment horizontal="right"/>
    </xf>
    <xf numFmtId="3" fontId="12" fillId="21" borderId="0" xfId="0" applyNumberFormat="1" applyFont="1" applyFill="1" applyAlignment="1">
      <alignment horizontal="right"/>
    </xf>
    <xf numFmtId="164" fontId="12" fillId="21" borderId="0" xfId="0" applyNumberFormat="1" applyFont="1" applyFill="1" applyAlignment="1">
      <alignment horizontal="right"/>
    </xf>
    <xf numFmtId="165" fontId="11" fillId="21" borderId="0" xfId="0" applyNumberFormat="1" applyFont="1" applyFill="1" applyAlignment="1">
      <alignment horizontal="right"/>
    </xf>
    <xf numFmtId="6" fontId="11" fillId="21" borderId="0" xfId="0" applyNumberFormat="1" applyFont="1" applyFill="1" applyAlignment="1">
      <alignment horizontal="right"/>
    </xf>
    <xf numFmtId="0" fontId="11" fillId="21" borderId="0" xfId="0" applyFont="1" applyFill="1" applyAlignment="1">
      <alignment horizontal="right"/>
    </xf>
    <xf numFmtId="166" fontId="11" fillId="21" borderId="0" xfId="0" applyNumberFormat="1" applyFont="1" applyFill="1"/>
    <xf numFmtId="0" fontId="15" fillId="21" borderId="0" xfId="0" applyFont="1" applyFill="1"/>
    <xf numFmtId="3" fontId="16" fillId="21" borderId="0" xfId="0" quotePrefix="1" applyNumberFormat="1" applyFont="1" applyFill="1" applyBorder="1" applyAlignment="1" applyProtection="1">
      <alignment horizontal="left"/>
      <protection locked="0"/>
    </xf>
    <xf numFmtId="0" fontId="0" fillId="21" borderId="0" xfId="0" applyFill="1"/>
    <xf numFmtId="3" fontId="17" fillId="21" borderId="7" xfId="0" quotePrefix="1" applyNumberFormat="1" applyFont="1" applyFill="1" applyBorder="1" applyAlignment="1" applyProtection="1">
      <alignment horizontal="right"/>
      <protection locked="0"/>
    </xf>
    <xf numFmtId="3" fontId="17" fillId="21" borderId="0" xfId="0" quotePrefix="1" applyNumberFormat="1" applyFont="1" applyFill="1" applyBorder="1" applyAlignment="1" applyProtection="1">
      <alignment horizontal="left"/>
      <protection locked="0"/>
    </xf>
    <xf numFmtId="3" fontId="17" fillId="21" borderId="0" xfId="0" quotePrefix="1" applyNumberFormat="1" applyFont="1" applyFill="1" applyBorder="1" applyAlignment="1" applyProtection="1">
      <alignment horizontal="right"/>
      <protection locked="0"/>
    </xf>
    <xf numFmtId="164" fontId="17" fillId="21" borderId="0" xfId="0" quotePrefix="1" applyNumberFormat="1" applyFont="1" applyFill="1" applyBorder="1" applyAlignment="1" applyProtection="1">
      <alignment horizontal="right"/>
      <protection locked="0"/>
    </xf>
    <xf numFmtId="0" fontId="19" fillId="21" borderId="0" xfId="2" applyFont="1" applyFill="1" applyBorder="1" applyAlignment="1"/>
    <xf numFmtId="0" fontId="20" fillId="21" borderId="0" xfId="0" applyFont="1" applyFill="1"/>
    <xf numFmtId="15" fontId="21" fillId="21" borderId="0" xfId="2" applyNumberFormat="1" applyFont="1" applyFill="1" applyBorder="1" applyAlignment="1">
      <alignment vertical="center"/>
    </xf>
    <xf numFmtId="167" fontId="22" fillId="21" borderId="0" xfId="2" applyNumberFormat="1" applyFont="1" applyFill="1" applyBorder="1" applyAlignment="1"/>
    <xf numFmtId="0" fontId="22" fillId="21" borderId="0" xfId="2" applyFont="1" applyFill="1" applyBorder="1" applyAlignment="1">
      <alignment horizontal="center"/>
    </xf>
    <xf numFmtId="167" fontId="19" fillId="21" borderId="0" xfId="2" applyNumberFormat="1" applyFont="1" applyFill="1" applyBorder="1" applyAlignment="1"/>
    <xf numFmtId="167" fontId="22" fillId="21" borderId="0" xfId="2" applyNumberFormat="1" applyFont="1" applyFill="1" applyBorder="1" applyAlignment="1">
      <alignment horizontal="center"/>
    </xf>
    <xf numFmtId="1" fontId="22" fillId="21" borderId="7" xfId="2" quotePrefix="1" applyNumberFormat="1" applyFont="1" applyFill="1" applyBorder="1" applyAlignment="1">
      <alignment horizontal="center"/>
    </xf>
    <xf numFmtId="167" fontId="19" fillId="21" borderId="8" xfId="2" applyNumberFormat="1" applyFont="1" applyFill="1" applyBorder="1" applyAlignment="1"/>
    <xf numFmtId="167" fontId="22" fillId="21" borderId="8" xfId="2" applyNumberFormat="1" applyFont="1" applyFill="1" applyBorder="1" applyAlignment="1"/>
    <xf numFmtId="167" fontId="22" fillId="21" borderId="7" xfId="2" applyNumberFormat="1" applyFont="1" applyFill="1" applyBorder="1" applyAlignment="1"/>
    <xf numFmtId="167" fontId="22" fillId="21" borderId="0" xfId="2" applyNumberFormat="1" applyFont="1" applyFill="1" applyBorder="1" applyAlignment="1">
      <alignment horizontal="right"/>
    </xf>
    <xf numFmtId="168" fontId="22" fillId="21" borderId="0" xfId="2" applyNumberFormat="1" applyFont="1" applyFill="1" applyBorder="1" applyAlignment="1"/>
    <xf numFmtId="167" fontId="22" fillId="21" borderId="7" xfId="2" applyNumberFormat="1" applyFont="1" applyFill="1" applyBorder="1" applyAlignment="1">
      <alignment horizontal="right"/>
    </xf>
    <xf numFmtId="168" fontId="22" fillId="21" borderId="7" xfId="2" applyNumberFormat="1" applyFont="1" applyFill="1" applyBorder="1" applyAlignment="1"/>
    <xf numFmtId="167" fontId="19" fillId="21" borderId="9" xfId="2" applyNumberFormat="1" applyFont="1" applyFill="1" applyBorder="1" applyAlignment="1"/>
    <xf numFmtId="167" fontId="22" fillId="21" borderId="9" xfId="2" applyNumberFormat="1" applyFont="1" applyFill="1" applyBorder="1" applyAlignment="1"/>
    <xf numFmtId="167" fontId="23" fillId="21" borderId="7" xfId="2" applyNumberFormat="1" applyFont="1" applyFill="1" applyBorder="1" applyAlignment="1"/>
    <xf numFmtId="167" fontId="22" fillId="21" borderId="0" xfId="2" quotePrefix="1" applyNumberFormat="1" applyFont="1" applyFill="1" applyBorder="1" applyAlignment="1">
      <alignment horizontal="left"/>
    </xf>
    <xf numFmtId="164" fontId="9" fillId="21" borderId="0" xfId="1" applyNumberFormat="1" applyFont="1" applyFill="1"/>
    <xf numFmtId="0" fontId="9" fillId="21" borderId="0" xfId="0" applyFont="1" applyFill="1"/>
    <xf numFmtId="3" fontId="22" fillId="21" borderId="0" xfId="2" applyNumberFormat="1" applyFont="1" applyFill="1" applyBorder="1" applyAlignment="1">
      <alignment horizontal="right"/>
    </xf>
    <xf numFmtId="167" fontId="23" fillId="21" borderId="8" xfId="2" applyNumberFormat="1" applyFont="1" applyFill="1" applyBorder="1" applyAlignment="1"/>
    <xf numFmtId="3" fontId="24" fillId="21" borderId="8" xfId="2" applyNumberFormat="1" applyFont="1" applyFill="1" applyBorder="1" applyAlignment="1">
      <alignment horizontal="right"/>
    </xf>
    <xf numFmtId="168" fontId="22" fillId="21" borderId="8" xfId="2" applyNumberFormat="1" applyFont="1" applyFill="1" applyBorder="1" applyAlignment="1">
      <alignment horizontal="left" indent="1"/>
    </xf>
    <xf numFmtId="168" fontId="22" fillId="21" borderId="7" xfId="2" quotePrefix="1" applyNumberFormat="1" applyFont="1" applyFill="1" applyBorder="1" applyAlignment="1">
      <alignment horizontal="right"/>
    </xf>
    <xf numFmtId="4" fontId="22" fillId="21" borderId="0" xfId="2" applyNumberFormat="1" applyFont="1" applyFill="1" applyBorder="1" applyAlignment="1">
      <alignment horizontal="right"/>
    </xf>
    <xf numFmtId="168" fontId="22" fillId="21" borderId="0" xfId="2" quotePrefix="1" applyNumberFormat="1" applyFont="1" applyFill="1" applyBorder="1" applyAlignment="1">
      <alignment horizontal="right"/>
    </xf>
    <xf numFmtId="168" fontId="22" fillId="21" borderId="9" xfId="2" applyNumberFormat="1" applyFont="1" applyFill="1" applyBorder="1" applyAlignment="1"/>
    <xf numFmtId="168" fontId="22" fillId="21" borderId="8" xfId="2" applyNumberFormat="1" applyFont="1" applyFill="1" applyBorder="1" applyAlignment="1"/>
    <xf numFmtId="167" fontId="22" fillId="21" borderId="0" xfId="2" applyNumberFormat="1" applyFont="1" applyFill="1" applyBorder="1" applyAlignment="1">
      <alignment horizontal="left"/>
    </xf>
    <xf numFmtId="167" fontId="23" fillId="21" borderId="0" xfId="2" applyNumberFormat="1" applyFont="1" applyFill="1" applyAlignment="1"/>
    <xf numFmtId="0" fontId="16" fillId="22" borderId="0" xfId="3" applyFont="1" applyFill="1"/>
    <xf numFmtId="0" fontId="17" fillId="22" borderId="0" xfId="3" applyFont="1" applyFill="1"/>
    <xf numFmtId="0" fontId="17" fillId="22" borderId="0" xfId="3" applyFont="1" applyFill="1" applyBorder="1"/>
    <xf numFmtId="0" fontId="17" fillId="22" borderId="0" xfId="3" applyFont="1" applyFill="1" applyAlignment="1">
      <alignment horizontal="left"/>
    </xf>
    <xf numFmtId="3" fontId="17" fillId="22" borderId="0" xfId="3" applyNumberFormat="1" applyFont="1" applyFill="1" applyAlignment="1">
      <alignment horizontal="right"/>
    </xf>
    <xf numFmtId="164" fontId="17" fillId="22" borderId="0" xfId="3" applyNumberFormat="1" applyFont="1" applyFill="1" applyAlignment="1">
      <alignment horizontal="right"/>
    </xf>
    <xf numFmtId="0" fontId="17" fillId="22" borderId="7" xfId="3" applyFont="1" applyFill="1" applyBorder="1" applyAlignment="1">
      <alignment horizontal="left"/>
    </xf>
    <xf numFmtId="0" fontId="17" fillId="22" borderId="7" xfId="3" applyFont="1" applyFill="1" applyBorder="1"/>
    <xf numFmtId="3" fontId="17" fillId="22" borderId="7" xfId="3" applyNumberFormat="1" applyFont="1" applyFill="1" applyBorder="1" applyAlignment="1">
      <alignment horizontal="right"/>
    </xf>
    <xf numFmtId="164" fontId="17" fillId="22" borderId="7" xfId="3" applyNumberFormat="1" applyFont="1" applyFill="1" applyBorder="1" applyAlignment="1">
      <alignment horizontal="right"/>
    </xf>
    <xf numFmtId="0" fontId="17" fillId="22" borderId="10" xfId="3" applyFont="1" applyFill="1" applyBorder="1" applyAlignment="1">
      <alignment horizontal="left"/>
    </xf>
    <xf numFmtId="3" fontId="17" fillId="22" borderId="0" xfId="3" applyNumberFormat="1" applyFont="1" applyFill="1" applyBorder="1" applyAlignment="1">
      <alignment horizontal="right"/>
    </xf>
    <xf numFmtId="164" fontId="17" fillId="22" borderId="0" xfId="3" applyNumberFormat="1" applyFont="1" applyFill="1" applyBorder="1" applyAlignment="1">
      <alignment horizontal="right"/>
    </xf>
    <xf numFmtId="164" fontId="17" fillId="22" borderId="10" xfId="3" applyNumberFormat="1" applyFont="1" applyFill="1" applyBorder="1" applyAlignment="1">
      <alignment horizontal="right"/>
    </xf>
    <xf numFmtId="0" fontId="17" fillId="22" borderId="11" xfId="3" applyFont="1" applyFill="1" applyBorder="1"/>
    <xf numFmtId="3" fontId="17" fillId="22" borderId="0" xfId="3" applyNumberFormat="1" applyFont="1" applyFill="1" applyBorder="1"/>
    <xf numFmtId="164" fontId="17" fillId="22" borderId="12" xfId="3" applyNumberFormat="1" applyFont="1" applyFill="1" applyBorder="1" applyAlignment="1">
      <alignment horizontal="right"/>
    </xf>
    <xf numFmtId="164" fontId="25" fillId="22" borderId="12" xfId="3" applyNumberFormat="1" applyFont="1" applyFill="1" applyBorder="1" applyAlignment="1">
      <alignment horizontal="right"/>
    </xf>
    <xf numFmtId="3" fontId="17" fillId="22" borderId="0" xfId="3" applyNumberFormat="1" applyFont="1" applyFill="1"/>
    <xf numFmtId="0" fontId="17" fillId="22" borderId="12" xfId="3" applyFont="1" applyFill="1" applyBorder="1" applyAlignment="1">
      <alignment horizontal="left"/>
    </xf>
    <xf numFmtId="0" fontId="17" fillId="22" borderId="0" xfId="4" applyFont="1" applyFill="1" applyAlignment="1">
      <alignment horizontal="left"/>
    </xf>
    <xf numFmtId="0" fontId="17" fillId="22" borderId="0" xfId="4" applyFont="1" applyFill="1"/>
    <xf numFmtId="164" fontId="17" fillId="22" borderId="0" xfId="4" applyNumberFormat="1" applyFont="1" applyFill="1"/>
    <xf numFmtId="3" fontId="17" fillId="22" borderId="0" xfId="4" applyNumberFormat="1" applyFont="1" applyFill="1"/>
    <xf numFmtId="0" fontId="17" fillId="22" borderId="0" xfId="4" applyFont="1" applyFill="1" applyBorder="1"/>
    <xf numFmtId="0" fontId="17" fillId="22" borderId="0" xfId="4" applyFont="1" applyFill="1" applyAlignment="1">
      <alignment horizontal="left" indent="1"/>
    </xf>
    <xf numFmtId="0" fontId="17" fillId="22" borderId="0" xfId="4" applyFont="1" applyFill="1" applyAlignment="1">
      <alignment horizontal="left" indent="2"/>
    </xf>
    <xf numFmtId="3" fontId="26" fillId="22" borderId="0" xfId="4" applyNumberFormat="1" applyFont="1" applyFill="1"/>
    <xf numFmtId="0" fontId="17" fillId="22" borderId="0" xfId="3" applyFont="1" applyFill="1" applyAlignment="1">
      <alignment horizontal="left" indent="1"/>
    </xf>
    <xf numFmtId="0" fontId="17" fillId="22" borderId="0" xfId="3" applyFont="1" applyFill="1" applyAlignment="1">
      <alignment horizontal="right"/>
    </xf>
    <xf numFmtId="0" fontId="26" fillId="22" borderId="0" xfId="3" applyFont="1" applyFill="1"/>
    <xf numFmtId="0" fontId="17" fillId="22" borderId="7" xfId="3" applyFont="1" applyFill="1" applyBorder="1" applyAlignment="1">
      <alignment horizontal="centerContinuous"/>
    </xf>
    <xf numFmtId="49" fontId="17" fillId="22" borderId="0" xfId="3" applyNumberFormat="1" applyFont="1" applyFill="1" applyAlignment="1">
      <alignment horizontal="right"/>
    </xf>
    <xf numFmtId="16" fontId="17" fillId="22" borderId="0" xfId="3" applyNumberFormat="1" applyFont="1" applyFill="1" applyAlignment="1">
      <alignment horizontal="right"/>
    </xf>
    <xf numFmtId="0" fontId="17" fillId="22" borderId="7" xfId="3" applyFont="1" applyFill="1" applyBorder="1" applyAlignment="1">
      <alignment horizontal="right"/>
    </xf>
    <xf numFmtId="0" fontId="26" fillId="22" borderId="7" xfId="3" applyFont="1" applyFill="1" applyBorder="1"/>
    <xf numFmtId="0" fontId="17" fillId="22" borderId="13" xfId="3" applyFont="1" applyFill="1" applyBorder="1" applyAlignment="1">
      <alignment horizontal="right"/>
    </xf>
    <xf numFmtId="0" fontId="26" fillId="22" borderId="13" xfId="3" applyFont="1" applyFill="1" applyBorder="1" applyAlignment="1">
      <alignment horizontal="right"/>
    </xf>
    <xf numFmtId="0" fontId="26" fillId="22" borderId="0" xfId="3" applyFont="1" applyFill="1" applyAlignment="1">
      <alignment horizontal="right"/>
    </xf>
    <xf numFmtId="3" fontId="17" fillId="22" borderId="11" xfId="3" applyNumberFormat="1" applyFont="1" applyFill="1" applyBorder="1" applyAlignment="1">
      <alignment horizontal="right"/>
    </xf>
    <xf numFmtId="164" fontId="17" fillId="22" borderId="11" xfId="3" applyNumberFormat="1" applyFont="1" applyFill="1" applyBorder="1" applyAlignment="1">
      <alignment horizontal="right"/>
    </xf>
    <xf numFmtId="10" fontId="17" fillId="22" borderId="0" xfId="5" applyNumberFormat="1" applyFont="1" applyFill="1"/>
    <xf numFmtId="164" fontId="17" fillId="22" borderId="0" xfId="5" applyNumberFormat="1" applyFont="1" applyFill="1"/>
    <xf numFmtId="0" fontId="26" fillId="22" borderId="0" xfId="3" applyFont="1" applyFill="1" applyBorder="1"/>
    <xf numFmtId="0" fontId="16" fillId="22" borderId="0" xfId="3" applyFont="1" applyFill="1" applyBorder="1"/>
    <xf numFmtId="3" fontId="17" fillId="22" borderId="13" xfId="3" applyNumberFormat="1" applyFont="1" applyFill="1" applyBorder="1" applyAlignment="1">
      <alignment horizontal="right"/>
    </xf>
    <xf numFmtId="1" fontId="17" fillId="22" borderId="0" xfId="3" applyNumberFormat="1" applyFont="1" applyFill="1" applyAlignment="1">
      <alignment horizontal="right"/>
    </xf>
    <xf numFmtId="10" fontId="17" fillId="22" borderId="0" xfId="3" applyNumberFormat="1" applyFont="1" applyFill="1" applyAlignment="1">
      <alignment horizontal="right"/>
    </xf>
    <xf numFmtId="164" fontId="26" fillId="22" borderId="0" xfId="5" applyNumberFormat="1" applyFont="1" applyFill="1"/>
    <xf numFmtId="0" fontId="17" fillId="22" borderId="0" xfId="3" applyFont="1" applyFill="1" applyAlignment="1"/>
    <xf numFmtId="0" fontId="26" fillId="22" borderId="0" xfId="3" applyFont="1" applyFill="1" applyAlignment="1"/>
    <xf numFmtId="0" fontId="17" fillId="22" borderId="0" xfId="3" applyFont="1" applyFill="1" applyAlignment="1">
      <alignment horizontal="left" indent="3"/>
    </xf>
    <xf numFmtId="0" fontId="17" fillId="22" borderId="10" xfId="3" applyFont="1" applyFill="1" applyBorder="1"/>
    <xf numFmtId="0" fontId="17" fillId="22" borderId="10" xfId="3" applyFont="1" applyFill="1" applyBorder="1" applyAlignment="1">
      <alignment horizontal="right"/>
    </xf>
    <xf numFmtId="0" fontId="17" fillId="22" borderId="14" xfId="3" applyFont="1" applyFill="1" applyBorder="1" applyAlignment="1">
      <alignment horizontal="right"/>
    </xf>
    <xf numFmtId="0" fontId="17" fillId="22" borderId="12" xfId="3" applyFont="1" applyFill="1" applyBorder="1"/>
    <xf numFmtId="3" fontId="17" fillId="22" borderId="0" xfId="3" quotePrefix="1" applyNumberFormat="1" applyFont="1" applyFill="1" applyBorder="1" applyAlignment="1" applyProtection="1">
      <alignment horizontal="right"/>
      <protection locked="0"/>
    </xf>
    <xf numFmtId="0" fontId="17" fillId="22" borderId="12" xfId="3" applyFont="1" applyFill="1" applyBorder="1" applyAlignment="1">
      <alignment horizontal="right"/>
    </xf>
    <xf numFmtId="0" fontId="17" fillId="22" borderId="0" xfId="3" applyFont="1" applyFill="1" applyBorder="1" applyAlignment="1">
      <alignment horizontal="right"/>
    </xf>
    <xf numFmtId="0" fontId="16" fillId="22" borderId="12" xfId="3" applyFont="1" applyFill="1" applyBorder="1"/>
    <xf numFmtId="3" fontId="17" fillId="22" borderId="12" xfId="3" applyNumberFormat="1" applyFont="1" applyFill="1" applyBorder="1"/>
    <xf numFmtId="3" fontId="16" fillId="22" borderId="0" xfId="3" quotePrefix="1" applyNumberFormat="1" applyFont="1" applyFill="1" applyBorder="1" applyAlignment="1" applyProtection="1">
      <alignment horizontal="right"/>
      <protection locked="0"/>
    </xf>
    <xf numFmtId="3" fontId="16" fillId="22" borderId="0" xfId="3" applyNumberFormat="1" applyFont="1" applyFill="1"/>
    <xf numFmtId="3" fontId="16" fillId="22" borderId="0" xfId="3" applyNumberFormat="1" applyFont="1" applyFill="1" applyAlignment="1">
      <alignment horizontal="right"/>
    </xf>
    <xf numFmtId="164" fontId="16" fillId="22" borderId="0" xfId="3" applyNumberFormat="1" applyFont="1" applyFill="1" applyAlignment="1">
      <alignment horizontal="right"/>
    </xf>
    <xf numFmtId="3" fontId="16" fillId="22" borderId="0" xfId="3" applyNumberFormat="1" applyFont="1" applyFill="1" applyBorder="1"/>
    <xf numFmtId="3" fontId="16" fillId="22" borderId="12" xfId="3" applyNumberFormat="1" applyFont="1" applyFill="1" applyBorder="1"/>
    <xf numFmtId="1" fontId="17" fillId="22" borderId="0" xfId="3" applyNumberFormat="1" applyFont="1" applyFill="1"/>
    <xf numFmtId="168" fontId="17" fillId="22" borderId="0" xfId="3" applyNumberFormat="1" applyFont="1" applyFill="1"/>
    <xf numFmtId="0" fontId="27" fillId="22" borderId="0" xfId="4" applyFont="1" applyFill="1" applyAlignment="1">
      <alignment horizontal="left"/>
    </xf>
    <xf numFmtId="0" fontId="28" fillId="22" borderId="0" xfId="4" applyFont="1" applyFill="1"/>
    <xf numFmtId="0" fontId="28" fillId="22" borderId="0" xfId="4" applyFont="1" applyFill="1" applyAlignment="1">
      <alignment horizontal="center"/>
    </xf>
    <xf numFmtId="0" fontId="29" fillId="22" borderId="0" xfId="4" applyFont="1" applyFill="1"/>
    <xf numFmtId="164" fontId="28" fillId="22" borderId="0" xfId="4" applyNumberFormat="1" applyFont="1" applyFill="1"/>
    <xf numFmtId="0" fontId="28" fillId="22" borderId="0" xfId="4" applyFont="1" applyFill="1" applyAlignment="1">
      <alignment horizontal="right"/>
    </xf>
    <xf numFmtId="0" fontId="28" fillId="22" borderId="7" xfId="4" applyFont="1" applyFill="1" applyBorder="1" applyAlignment="1">
      <alignment horizontal="center"/>
    </xf>
    <xf numFmtId="0" fontId="28" fillId="22" borderId="7" xfId="4" applyFont="1" applyFill="1" applyBorder="1"/>
    <xf numFmtId="0" fontId="28" fillId="22" borderId="7" xfId="4" applyFont="1" applyFill="1" applyBorder="1" applyAlignment="1">
      <alignment horizontal="right"/>
    </xf>
    <xf numFmtId="0" fontId="28" fillId="22" borderId="10" xfId="4" applyFont="1" applyFill="1" applyBorder="1" applyAlignment="1">
      <alignment horizontal="center"/>
    </xf>
    <xf numFmtId="0" fontId="29" fillId="22" borderId="13" xfId="4" applyFont="1" applyFill="1" applyBorder="1"/>
    <xf numFmtId="0" fontId="28" fillId="22" borderId="0" xfId="4" applyFont="1" applyFill="1" applyBorder="1"/>
    <xf numFmtId="0" fontId="29" fillId="22" borderId="14" xfId="4" applyFont="1" applyFill="1" applyBorder="1"/>
    <xf numFmtId="0" fontId="29" fillId="22" borderId="10" xfId="4" applyFont="1" applyFill="1" applyBorder="1"/>
    <xf numFmtId="0" fontId="29" fillId="22" borderId="0" xfId="4" applyFont="1" applyFill="1" applyBorder="1"/>
    <xf numFmtId="0" fontId="28" fillId="22" borderId="14" xfId="4" applyFont="1" applyFill="1" applyBorder="1"/>
    <xf numFmtId="0" fontId="28" fillId="22" borderId="12" xfId="4" applyFont="1" applyFill="1" applyBorder="1" applyAlignment="1">
      <alignment horizontal="center"/>
    </xf>
    <xf numFmtId="0" fontId="29" fillId="22" borderId="11" xfId="4" applyFont="1" applyFill="1" applyBorder="1"/>
    <xf numFmtId="3" fontId="28" fillId="22" borderId="0" xfId="3" quotePrefix="1" applyNumberFormat="1" applyFont="1" applyFill="1" applyBorder="1" applyAlignment="1">
      <alignment horizontal="right"/>
    </xf>
    <xf numFmtId="3" fontId="29" fillId="22" borderId="12" xfId="4" applyNumberFormat="1" applyFont="1" applyFill="1" applyBorder="1"/>
    <xf numFmtId="164" fontId="28" fillId="22" borderId="0" xfId="4" applyNumberFormat="1" applyFont="1" applyFill="1" applyBorder="1"/>
    <xf numFmtId="0" fontId="29" fillId="22" borderId="12" xfId="4" applyFont="1" applyFill="1" applyBorder="1"/>
    <xf numFmtId="3" fontId="28" fillId="22" borderId="0" xfId="4" quotePrefix="1" applyNumberFormat="1" applyFont="1" applyFill="1" applyBorder="1" applyAlignment="1" applyProtection="1">
      <alignment horizontal="right"/>
      <protection locked="0"/>
    </xf>
    <xf numFmtId="3" fontId="28" fillId="22" borderId="0" xfId="3" applyNumberFormat="1" applyFont="1" applyFill="1"/>
    <xf numFmtId="164" fontId="28" fillId="22" borderId="0" xfId="5" applyNumberFormat="1" applyFont="1" applyFill="1"/>
    <xf numFmtId="168" fontId="28" fillId="22" borderId="0" xfId="4" applyNumberFormat="1" applyFont="1" applyFill="1"/>
    <xf numFmtId="3" fontId="28" fillId="22" borderId="0" xfId="4" applyNumberFormat="1" applyFont="1" applyFill="1"/>
    <xf numFmtId="0" fontId="28" fillId="22" borderId="0" xfId="3" applyNumberFormat="1" applyFont="1" applyFill="1" applyBorder="1" applyAlignment="1">
      <alignment horizontal="left"/>
    </xf>
    <xf numFmtId="0" fontId="27" fillId="22" borderId="0" xfId="3" applyNumberFormat="1" applyFont="1" applyFill="1" applyBorder="1" applyAlignment="1">
      <alignment horizontal="left"/>
    </xf>
    <xf numFmtId="3" fontId="27" fillId="22" borderId="0" xfId="3" quotePrefix="1" applyNumberFormat="1" applyFont="1" applyFill="1" applyBorder="1" applyAlignment="1">
      <alignment horizontal="right"/>
    </xf>
    <xf numFmtId="164" fontId="27" fillId="22" borderId="0" xfId="4" applyNumberFormat="1" applyFont="1" applyFill="1" applyBorder="1"/>
    <xf numFmtId="168" fontId="29" fillId="22" borderId="12" xfId="4" applyNumberFormat="1" applyFont="1" applyFill="1" applyBorder="1"/>
    <xf numFmtId="3" fontId="27" fillId="22" borderId="0" xfId="4" quotePrefix="1" applyNumberFormat="1" applyFont="1" applyFill="1" applyBorder="1" applyAlignment="1" applyProtection="1">
      <alignment horizontal="right"/>
      <protection locked="0"/>
    </xf>
    <xf numFmtId="3" fontId="28" fillId="22" borderId="0" xfId="4" applyNumberFormat="1" applyFont="1" applyFill="1" applyBorder="1"/>
    <xf numFmtId="0" fontId="28" fillId="22" borderId="0" xfId="3" applyFont="1" applyFill="1"/>
    <xf numFmtId="168" fontId="28" fillId="22" borderId="0" xfId="4" quotePrefix="1" applyNumberFormat="1" applyFont="1" applyFill="1" applyBorder="1" applyAlignment="1" applyProtection="1">
      <alignment horizontal="right"/>
      <protection locked="0"/>
    </xf>
    <xf numFmtId="168" fontId="28" fillId="22" borderId="0" xfId="4" applyNumberFormat="1" applyFont="1" applyFill="1" applyBorder="1"/>
    <xf numFmtId="3" fontId="27" fillId="22" borderId="0" xfId="4" applyNumberFormat="1" applyFont="1" applyFill="1" applyBorder="1"/>
    <xf numFmtId="164" fontId="27" fillId="22" borderId="0" xfId="5" applyNumberFormat="1" applyFont="1" applyFill="1"/>
    <xf numFmtId="0" fontId="27" fillId="22" borderId="0" xfId="3" applyFont="1" applyFill="1"/>
    <xf numFmtId="168" fontId="27" fillId="22" borderId="0" xfId="4" quotePrefix="1" applyNumberFormat="1" applyFont="1" applyFill="1" applyBorder="1" applyAlignment="1" applyProtection="1">
      <alignment horizontal="right"/>
      <protection locked="0"/>
    </xf>
    <xf numFmtId="3" fontId="28" fillId="22" borderId="0" xfId="4" applyNumberFormat="1" applyFont="1" applyFill="1" applyBorder="1" applyAlignment="1" applyProtection="1">
      <alignment horizontal="right"/>
      <protection locked="0"/>
    </xf>
    <xf numFmtId="0" fontId="28" fillId="22" borderId="0" xfId="4" applyFont="1" applyFill="1" applyAlignment="1">
      <alignment horizontal="left"/>
    </xf>
    <xf numFmtId="1" fontId="28" fillId="22" borderId="0" xfId="4" applyNumberFormat="1" applyFont="1" applyFill="1" applyBorder="1" applyAlignment="1">
      <alignment horizontal="left"/>
    </xf>
    <xf numFmtId="0" fontId="16" fillId="23" borderId="0" xfId="3" applyFont="1" applyFill="1"/>
    <xf numFmtId="0" fontId="17" fillId="23" borderId="0" xfId="3" applyFont="1" applyFill="1"/>
    <xf numFmtId="0" fontId="17" fillId="23" borderId="0" xfId="3" applyFont="1" applyFill="1" applyAlignment="1">
      <alignment horizontal="right" vertical="top"/>
    </xf>
    <xf numFmtId="0" fontId="17" fillId="23" borderId="0" xfId="3" applyFont="1" applyFill="1" applyAlignment="1">
      <alignment horizontal="right"/>
    </xf>
    <xf numFmtId="0" fontId="17" fillId="23" borderId="7" xfId="3" applyFont="1" applyFill="1" applyBorder="1" applyAlignment="1">
      <alignment horizontal="left"/>
    </xf>
    <xf numFmtId="0" fontId="17" fillId="23" borderId="7" xfId="3" applyFont="1" applyFill="1" applyBorder="1"/>
    <xf numFmtId="0" fontId="17" fillId="23" borderId="7" xfId="3" applyFont="1" applyFill="1" applyBorder="1" applyAlignment="1">
      <alignment horizontal="right" vertical="top"/>
    </xf>
    <xf numFmtId="0" fontId="17" fillId="23" borderId="7" xfId="3" applyFont="1" applyFill="1" applyBorder="1" applyAlignment="1">
      <alignment horizontal="left" vertical="top"/>
    </xf>
    <xf numFmtId="0" fontId="17" fillId="23" borderId="14" xfId="3" applyFont="1" applyFill="1" applyBorder="1" applyAlignment="1">
      <alignment horizontal="center"/>
    </xf>
    <xf numFmtId="0" fontId="17" fillId="23" borderId="10" xfId="3" applyFont="1" applyFill="1" applyBorder="1"/>
    <xf numFmtId="0" fontId="17" fillId="23" borderId="14" xfId="3" applyFont="1" applyFill="1" applyBorder="1"/>
    <xf numFmtId="0" fontId="17" fillId="23" borderId="0" xfId="3" applyFont="1" applyFill="1" applyBorder="1" applyAlignment="1">
      <alignment horizontal="center"/>
    </xf>
    <xf numFmtId="0" fontId="17" fillId="23" borderId="12" xfId="3" applyFont="1" applyFill="1" applyBorder="1"/>
    <xf numFmtId="168" fontId="17" fillId="23" borderId="0" xfId="3" applyNumberFormat="1" applyFont="1" applyFill="1" applyBorder="1"/>
    <xf numFmtId="168" fontId="17" fillId="23" borderId="12" xfId="3" applyNumberFormat="1" applyFont="1" applyFill="1" applyBorder="1"/>
    <xf numFmtId="168" fontId="17" fillId="23" borderId="0" xfId="3" applyNumberFormat="1" applyFont="1" applyFill="1"/>
    <xf numFmtId="0" fontId="17" fillId="23" borderId="0" xfId="3" applyFont="1" applyFill="1" applyBorder="1"/>
    <xf numFmtId="168" fontId="16" fillId="23" borderId="0" xfId="3" applyNumberFormat="1" applyFont="1" applyFill="1" applyBorder="1"/>
    <xf numFmtId="168" fontId="16" fillId="23" borderId="0" xfId="3" applyNumberFormat="1" applyFont="1" applyFill="1"/>
    <xf numFmtId="0" fontId="17" fillId="22" borderId="7" xfId="4" applyFont="1" applyFill="1" applyBorder="1" applyAlignment="1">
      <alignment horizontal="center"/>
    </xf>
    <xf numFmtId="0" fontId="26" fillId="22" borderId="0" xfId="4" applyFont="1" applyFill="1" applyBorder="1" applyAlignment="1">
      <alignment horizontal="center"/>
    </xf>
    <xf numFmtId="0" fontId="17" fillId="22" borderId="12" xfId="4" applyFont="1" applyFill="1" applyBorder="1"/>
    <xf numFmtId="0" fontId="17" fillId="22" borderId="0" xfId="4" applyFont="1" applyFill="1" applyAlignment="1">
      <alignment horizontal="center"/>
    </xf>
    <xf numFmtId="0" fontId="26" fillId="22" borderId="0" xfId="4" applyFont="1" applyFill="1" applyBorder="1"/>
    <xf numFmtId="2" fontId="17" fillId="22" borderId="0" xfId="4" applyNumberFormat="1" applyFont="1" applyFill="1" applyAlignment="1">
      <alignment horizontal="center"/>
    </xf>
    <xf numFmtId="2" fontId="17" fillId="22" borderId="11" xfId="4" applyNumberFormat="1" applyFont="1" applyFill="1" applyBorder="1" applyAlignment="1">
      <alignment horizontal="center"/>
    </xf>
    <xf numFmtId="0" fontId="26" fillId="22" borderId="0" xfId="4" applyFont="1" applyFill="1"/>
    <xf numFmtId="0" fontId="26" fillId="22" borderId="12" xfId="4" applyFont="1" applyFill="1" applyBorder="1"/>
    <xf numFmtId="2" fontId="17" fillId="22" borderId="0" xfId="4" applyNumberFormat="1" applyFont="1" applyFill="1" applyBorder="1" applyAlignment="1">
      <alignment horizontal="center"/>
    </xf>
    <xf numFmtId="0" fontId="17" fillId="22" borderId="0" xfId="4" applyFont="1" applyFill="1" applyAlignment="1">
      <alignment horizontal="centerContinuous"/>
    </xf>
    <xf numFmtId="1" fontId="17" fillId="22" borderId="7" xfId="4" applyNumberFormat="1" applyFont="1" applyFill="1" applyBorder="1" applyAlignment="1">
      <alignment horizontal="centerContinuous"/>
    </xf>
    <xf numFmtId="169" fontId="17" fillId="22" borderId="7" xfId="4" applyNumberFormat="1" applyFont="1" applyFill="1" applyBorder="1" applyAlignment="1">
      <alignment horizontal="centerContinuous"/>
    </xf>
    <xf numFmtId="0" fontId="17" fillId="22" borderId="7" xfId="4" applyFont="1" applyFill="1" applyBorder="1" applyAlignment="1">
      <alignment horizontal="centerContinuous"/>
    </xf>
    <xf numFmtId="0" fontId="17" fillId="22" borderId="0" xfId="4" applyFont="1" applyFill="1" applyAlignment="1">
      <alignment horizontal="right"/>
    </xf>
    <xf numFmtId="0" fontId="17" fillId="22" borderId="7" xfId="4" applyFont="1" applyFill="1" applyBorder="1"/>
    <xf numFmtId="0" fontId="17" fillId="22" borderId="7" xfId="4" applyFont="1" applyFill="1" applyBorder="1" applyAlignment="1">
      <alignment horizontal="right"/>
    </xf>
    <xf numFmtId="2" fontId="17" fillId="22" borderId="0" xfId="4" applyNumberFormat="1" applyFont="1" applyFill="1"/>
    <xf numFmtId="0" fontId="17" fillId="22" borderId="0" xfId="4" applyFont="1" applyFill="1" applyBorder="1" applyAlignment="1">
      <alignment horizontal="right"/>
    </xf>
    <xf numFmtId="170" fontId="17" fillId="22" borderId="0" xfId="3" applyNumberFormat="1" applyFont="1" applyFill="1"/>
    <xf numFmtId="170" fontId="17" fillId="22" borderId="0" xfId="4" applyNumberFormat="1" applyFont="1" applyFill="1"/>
    <xf numFmtId="2" fontId="17" fillId="22" borderId="0" xfId="3" applyNumberFormat="1" applyFont="1" applyFill="1" applyBorder="1" applyAlignment="1">
      <alignment horizontal="right" wrapText="1"/>
    </xf>
    <xf numFmtId="3" fontId="17" fillId="22" borderId="0" xfId="3" applyNumberFormat="1" applyFont="1" applyFill="1" applyBorder="1" applyAlignment="1">
      <alignment horizontal="right" wrapText="1"/>
    </xf>
    <xf numFmtId="164" fontId="17" fillId="22" borderId="0" xfId="3" applyNumberFormat="1" applyFont="1" applyFill="1"/>
    <xf numFmtId="164" fontId="16" fillId="22" borderId="0" xfId="3" applyNumberFormat="1" applyFont="1" applyFill="1"/>
    <xf numFmtId="0" fontId="17" fillId="22" borderId="0" xfId="3" applyFont="1" applyFill="1" applyBorder="1" applyAlignment="1">
      <alignment horizontal="right" wrapText="1"/>
    </xf>
    <xf numFmtId="3" fontId="17" fillId="22" borderId="7" xfId="4" applyNumberFormat="1" applyFont="1" applyFill="1" applyBorder="1"/>
    <xf numFmtId="3" fontId="17" fillId="22" borderId="7" xfId="4" applyNumberFormat="1" applyFont="1" applyFill="1" applyBorder="1" applyAlignment="1">
      <alignment horizontal="centerContinuous"/>
    </xf>
    <xf numFmtId="3" fontId="17" fillId="22" borderId="0" xfId="4" applyNumberFormat="1" applyFont="1" applyFill="1" applyBorder="1" applyAlignment="1">
      <alignment horizontal="centerContinuous"/>
    </xf>
    <xf numFmtId="3" fontId="17" fillId="22" borderId="0" xfId="4" applyNumberFormat="1" applyFont="1" applyFill="1" applyBorder="1"/>
    <xf numFmtId="3" fontId="17" fillId="22" borderId="0" xfId="4" applyNumberFormat="1" applyFont="1" applyFill="1" applyBorder="1" applyAlignment="1">
      <alignment horizontal="center" wrapText="1"/>
    </xf>
    <xf numFmtId="3" fontId="17" fillId="22" borderId="7" xfId="4" applyNumberFormat="1" applyFont="1" applyFill="1" applyBorder="1" applyAlignment="1"/>
    <xf numFmtId="3" fontId="17" fillId="22" borderId="7" xfId="4" applyNumberFormat="1" applyFont="1" applyFill="1" applyBorder="1" applyAlignment="1">
      <alignment horizontal="center" wrapText="1"/>
    </xf>
    <xf numFmtId="49" fontId="17" fillId="22" borderId="7" xfId="4" applyNumberFormat="1" applyFont="1" applyFill="1" applyBorder="1" applyAlignment="1">
      <alignment horizontal="center" wrapText="1"/>
    </xf>
    <xf numFmtId="3" fontId="17" fillId="22" borderId="8" xfId="4" applyNumberFormat="1" applyFont="1" applyFill="1" applyBorder="1" applyAlignment="1">
      <alignment horizontal="center" wrapText="1"/>
    </xf>
    <xf numFmtId="0" fontId="17" fillId="22" borderId="7" xfId="4" applyFont="1" applyFill="1" applyBorder="1" applyAlignment="1">
      <alignment horizontal="center" wrapText="1"/>
    </xf>
    <xf numFmtId="0" fontId="17" fillId="22" borderId="7" xfId="3" applyFont="1" applyFill="1" applyBorder="1" applyAlignment="1">
      <alignment horizontal="center" wrapText="1"/>
    </xf>
    <xf numFmtId="3" fontId="17" fillId="22" borderId="10" xfId="4" applyNumberFormat="1" applyFont="1" applyFill="1" applyBorder="1"/>
    <xf numFmtId="3" fontId="17" fillId="22" borderId="13" xfId="4" applyNumberFormat="1" applyFont="1" applyFill="1" applyBorder="1"/>
    <xf numFmtId="49" fontId="17" fillId="22" borderId="0" xfId="4" applyNumberFormat="1" applyFont="1" applyFill="1" applyBorder="1"/>
    <xf numFmtId="3" fontId="17" fillId="22" borderId="14" xfId="4" applyNumberFormat="1" applyFont="1" applyFill="1" applyBorder="1"/>
    <xf numFmtId="3" fontId="17" fillId="22" borderId="12" xfId="4" applyNumberFormat="1" applyFont="1" applyFill="1" applyBorder="1"/>
    <xf numFmtId="3" fontId="17" fillId="22" borderId="0" xfId="3" quotePrefix="1" applyNumberFormat="1" applyFont="1" applyFill="1" applyBorder="1" applyAlignment="1">
      <alignment horizontal="right"/>
    </xf>
    <xf numFmtId="3" fontId="26" fillId="22" borderId="12" xfId="4" applyNumberFormat="1" applyFont="1" applyFill="1" applyBorder="1"/>
    <xf numFmtId="0" fontId="30" fillId="22" borderId="0" xfId="3" applyNumberFormat="1" applyFont="1" applyFill="1" applyBorder="1"/>
    <xf numFmtId="3" fontId="17" fillId="22" borderId="11" xfId="3" quotePrefix="1" applyNumberFormat="1" applyFont="1" applyFill="1" applyBorder="1" applyAlignment="1">
      <alignment horizontal="right"/>
    </xf>
    <xf numFmtId="3" fontId="17" fillId="22" borderId="12" xfId="3" quotePrefix="1" applyNumberFormat="1" applyFont="1" applyFill="1" applyBorder="1" applyAlignment="1">
      <alignment horizontal="right"/>
    </xf>
    <xf numFmtId="164" fontId="17" fillId="22" borderId="11" xfId="4" applyNumberFormat="1" applyFont="1" applyFill="1" applyBorder="1"/>
    <xf numFmtId="164" fontId="17" fillId="22" borderId="12" xfId="4" applyNumberFormat="1" applyFont="1" applyFill="1" applyBorder="1"/>
    <xf numFmtId="164" fontId="17" fillId="22" borderId="0" xfId="4" applyNumberFormat="1" applyFont="1" applyFill="1" applyBorder="1"/>
    <xf numFmtId="164" fontId="17" fillId="22" borderId="0" xfId="5" applyNumberFormat="1" applyFont="1" applyFill="1" applyBorder="1"/>
    <xf numFmtId="3" fontId="17" fillId="22" borderId="11" xfId="4" applyNumberFormat="1" applyFont="1" applyFill="1" applyBorder="1"/>
    <xf numFmtId="1" fontId="17" fillId="22" borderId="0" xfId="4" applyNumberFormat="1" applyFont="1" applyFill="1" applyBorder="1"/>
    <xf numFmtId="0" fontId="11" fillId="21" borderId="0" xfId="3" applyFont="1" applyFill="1"/>
    <xf numFmtId="1" fontId="12" fillId="21" borderId="0" xfId="3" applyNumberFormat="1" applyFont="1" applyFill="1"/>
    <xf numFmtId="0" fontId="12" fillId="21" borderId="0" xfId="3" applyFont="1" applyFill="1"/>
    <xf numFmtId="0" fontId="17" fillId="21" borderId="0" xfId="3" applyFont="1" applyFill="1"/>
    <xf numFmtId="171" fontId="12" fillId="21" borderId="0" xfId="3" applyNumberFormat="1" applyFont="1" applyFill="1" applyBorder="1" applyAlignment="1">
      <alignment horizontal="center"/>
    </xf>
    <xf numFmtId="1" fontId="12" fillId="21" borderId="0" xfId="3" applyNumberFormat="1" applyFont="1" applyFill="1" applyAlignment="1">
      <alignment horizontal="center"/>
    </xf>
    <xf numFmtId="171" fontId="12" fillId="21" borderId="0" xfId="3" applyNumberFormat="1" applyFont="1" applyFill="1" applyBorder="1" applyAlignment="1">
      <alignment horizontal="right"/>
    </xf>
    <xf numFmtId="0" fontId="12" fillId="21" borderId="7" xfId="3" applyFont="1" applyFill="1" applyBorder="1" applyAlignment="1"/>
    <xf numFmtId="1" fontId="12" fillId="21" borderId="7" xfId="3" applyNumberFormat="1" applyFont="1" applyFill="1" applyBorder="1" applyAlignment="1">
      <alignment horizontal="right"/>
    </xf>
    <xf numFmtId="1" fontId="12" fillId="21" borderId="7" xfId="3" applyNumberFormat="1" applyFont="1" applyFill="1" applyBorder="1" applyAlignment="1"/>
    <xf numFmtId="171" fontId="12" fillId="21" borderId="7" xfId="3" applyNumberFormat="1" applyFont="1" applyFill="1" applyBorder="1" applyAlignment="1"/>
    <xf numFmtId="0" fontId="12" fillId="21" borderId="7" xfId="3" applyFont="1" applyFill="1" applyBorder="1" applyAlignment="1">
      <alignment horizontal="right"/>
    </xf>
    <xf numFmtId="0" fontId="12" fillId="21" borderId="0" xfId="3" applyFont="1" applyFill="1" applyAlignment="1"/>
    <xf numFmtId="0" fontId="12" fillId="21" borderId="0" xfId="3" applyFont="1" applyFill="1" applyAlignment="1">
      <alignment wrapText="1"/>
    </xf>
    <xf numFmtId="1" fontId="12" fillId="21" borderId="0" xfId="3" applyNumberFormat="1" applyFont="1" applyFill="1" applyAlignment="1">
      <alignment horizontal="right" wrapText="1"/>
    </xf>
    <xf numFmtId="171" fontId="12" fillId="21" borderId="0" xfId="3" applyNumberFormat="1" applyFont="1" applyFill="1"/>
    <xf numFmtId="3" fontId="17" fillId="21" borderId="0" xfId="3" applyNumberFormat="1" applyFont="1" applyFill="1"/>
    <xf numFmtId="164" fontId="12" fillId="21" borderId="0" xfId="5" applyNumberFormat="1" applyFont="1" applyFill="1"/>
    <xf numFmtId="3" fontId="12" fillId="21" borderId="0" xfId="3" applyNumberFormat="1" applyFont="1" applyFill="1"/>
    <xf numFmtId="164" fontId="12" fillId="21" borderId="0" xfId="5" applyNumberFormat="1" applyFont="1" applyFill="1" applyAlignment="1">
      <alignment horizontal="right"/>
    </xf>
    <xf numFmtId="3" fontId="17" fillId="21" borderId="0" xfId="3" applyNumberFormat="1" applyFont="1" applyFill="1" applyAlignment="1">
      <alignment horizontal="right"/>
    </xf>
    <xf numFmtId="0" fontId="16" fillId="22" borderId="0" xfId="14" applyFont="1" applyFill="1"/>
    <xf numFmtId="0" fontId="17" fillId="22" borderId="0" xfId="14" applyFont="1" applyFill="1"/>
    <xf numFmtId="0" fontId="17" fillId="22" borderId="0" xfId="14" applyFont="1" applyFill="1" applyBorder="1"/>
    <xf numFmtId="0" fontId="17" fillId="22" borderId="0" xfId="14" applyFont="1" applyFill="1" applyAlignment="1">
      <alignment horizontal="right"/>
    </xf>
    <xf numFmtId="0" fontId="17" fillId="22" borderId="0" xfId="14" applyFont="1" applyFill="1" applyAlignment="1">
      <alignment horizontal="center"/>
    </xf>
    <xf numFmtId="0" fontId="17" fillId="22" borderId="0" xfId="14" applyFont="1" applyFill="1" applyBorder="1" applyAlignment="1">
      <alignment horizontal="center"/>
    </xf>
    <xf numFmtId="0" fontId="17" fillId="22" borderId="7" xfId="14" applyFont="1" applyFill="1" applyBorder="1" applyAlignment="1">
      <alignment horizontal="center"/>
    </xf>
    <xf numFmtId="0" fontId="17" fillId="22" borderId="7" xfId="14" applyFont="1" applyFill="1" applyBorder="1"/>
    <xf numFmtId="0" fontId="17" fillId="22" borderId="7" xfId="14" applyFont="1" applyFill="1" applyBorder="1" applyAlignment="1">
      <alignment horizontal="right"/>
    </xf>
    <xf numFmtId="0" fontId="17" fillId="22" borderId="12" xfId="14" applyFont="1" applyFill="1" applyBorder="1"/>
    <xf numFmtId="0" fontId="17" fillId="22" borderId="0" xfId="14" applyFont="1" applyFill="1" applyBorder="1" applyAlignment="1">
      <alignment horizontal="right"/>
    </xf>
    <xf numFmtId="0" fontId="17" fillId="22" borderId="12" xfId="14" applyFont="1" applyFill="1" applyBorder="1" applyAlignment="1">
      <alignment horizontal="right"/>
    </xf>
    <xf numFmtId="1" fontId="17" fillId="22" borderId="0" xfId="14" applyNumberFormat="1" applyFont="1" applyFill="1" applyAlignment="1">
      <alignment horizontal="center"/>
    </xf>
    <xf numFmtId="1" fontId="17" fillId="22" borderId="12" xfId="14" applyNumberFormat="1" applyFont="1" applyFill="1" applyBorder="1" applyAlignment="1">
      <alignment horizontal="center"/>
    </xf>
    <xf numFmtId="3" fontId="17" fillId="22" borderId="0" xfId="14" applyNumberFormat="1" applyFont="1" applyFill="1"/>
    <xf numFmtId="167" fontId="17" fillId="22" borderId="0" xfId="14" applyNumberFormat="1" applyFont="1" applyFill="1"/>
    <xf numFmtId="168" fontId="17" fillId="22" borderId="0" xfId="14" applyNumberFormat="1" applyFont="1" applyFill="1" applyAlignment="1">
      <alignment horizontal="center"/>
    </xf>
    <xf numFmtId="168" fontId="17" fillId="22" borderId="0" xfId="14" applyNumberFormat="1" applyFont="1" applyFill="1" applyBorder="1" applyAlignment="1">
      <alignment horizontal="center"/>
    </xf>
    <xf numFmtId="1" fontId="17" fillId="22" borderId="0" xfId="14" applyNumberFormat="1" applyFont="1" applyFill="1" applyBorder="1" applyAlignment="1">
      <alignment horizontal="center"/>
    </xf>
    <xf numFmtId="0" fontId="17" fillId="22" borderId="0" xfId="14" applyNumberFormat="1" applyFont="1" applyFill="1" applyBorder="1" applyAlignment="1">
      <alignment horizontal="center"/>
    </xf>
    <xf numFmtId="0" fontId="17" fillId="22" borderId="12" xfId="14" applyFont="1" applyFill="1" applyBorder="1" applyAlignment="1">
      <alignment horizontal="center"/>
    </xf>
    <xf numFmtId="49" fontId="17" fillId="22" borderId="0" xfId="14" applyNumberFormat="1" applyFont="1" applyFill="1" applyBorder="1" applyAlignment="1">
      <alignment horizontal="center"/>
    </xf>
    <xf numFmtId="3" fontId="17" fillId="22" borderId="0" xfId="14" applyNumberFormat="1" applyFont="1" applyFill="1" applyAlignment="1">
      <alignment horizontal="right"/>
    </xf>
    <xf numFmtId="3" fontId="17" fillId="24" borderId="0" xfId="15" applyNumberFormat="1" applyFont="1" applyFill="1">
      <alignment vertical="top"/>
    </xf>
    <xf numFmtId="0" fontId="17" fillId="22" borderId="7" xfId="14" applyNumberFormat="1" applyFont="1" applyFill="1" applyBorder="1" applyAlignment="1">
      <alignment horizontal="right"/>
    </xf>
    <xf numFmtId="1" fontId="17" fillId="22" borderId="7" xfId="14" applyNumberFormat="1" applyFont="1" applyFill="1" applyBorder="1" applyAlignment="1">
      <alignment horizontal="right"/>
    </xf>
    <xf numFmtId="2" fontId="17" fillId="22" borderId="7" xfId="14" applyNumberFormat="1" applyFont="1" applyFill="1" applyBorder="1" applyAlignment="1">
      <alignment horizontal="right"/>
    </xf>
    <xf numFmtId="0" fontId="17" fillId="22" borderId="7" xfId="14" applyNumberFormat="1" applyFont="1" applyFill="1" applyBorder="1" applyAlignment="1">
      <alignment horizontal="center"/>
    </xf>
    <xf numFmtId="0" fontId="17" fillId="22" borderId="10" xfId="14" applyFont="1" applyFill="1" applyBorder="1"/>
    <xf numFmtId="37" fontId="17" fillId="25" borderId="0" xfId="16" applyNumberFormat="1" applyFont="1"/>
    <xf numFmtId="37" fontId="17" fillId="22" borderId="12" xfId="14" applyNumberFormat="1" applyFont="1" applyFill="1" applyBorder="1" applyProtection="1"/>
    <xf numFmtId="168" fontId="17" fillId="22" borderId="0" xfId="15" applyNumberFormat="1" applyFont="1" applyFill="1" applyAlignment="1" applyProtection="1">
      <alignment horizontal="right"/>
    </xf>
    <xf numFmtId="37" fontId="17" fillId="22" borderId="0" xfId="16" applyNumberFormat="1" applyFont="1" applyFill="1" applyProtection="1"/>
    <xf numFmtId="172" fontId="17" fillId="22" borderId="0" xfId="14" applyNumberFormat="1" applyFont="1" applyFill="1" applyProtection="1"/>
    <xf numFmtId="172" fontId="17" fillId="21" borderId="0" xfId="16" applyNumberFormat="1" applyFont="1" applyFill="1" applyAlignment="1" applyProtection="1">
      <alignment horizontal="right"/>
    </xf>
    <xf numFmtId="172" fontId="17" fillId="22" borderId="12" xfId="14" applyNumberFormat="1" applyFont="1" applyFill="1" applyBorder="1" applyProtection="1"/>
    <xf numFmtId="37" fontId="17" fillId="22" borderId="0" xfId="14" quotePrefix="1" applyNumberFormat="1" applyFont="1" applyFill="1" applyAlignment="1" applyProtection="1">
      <alignment horizontal="right"/>
    </xf>
    <xf numFmtId="10" fontId="17" fillId="22" borderId="0" xfId="5" applyNumberFormat="1" applyFont="1" applyFill="1" applyProtection="1"/>
    <xf numFmtId="0" fontId="17" fillId="22" borderId="0" xfId="14" applyNumberFormat="1" applyFont="1" applyFill="1"/>
    <xf numFmtId="37" fontId="17" fillId="24" borderId="0" xfId="15" applyNumberFormat="1" applyFont="1" applyFill="1">
      <alignment vertical="top"/>
    </xf>
    <xf numFmtId="37" fontId="17" fillId="22" borderId="12" xfId="14" applyNumberFormat="1" applyFont="1" applyFill="1" applyBorder="1" applyAlignment="1" applyProtection="1">
      <alignment horizontal="right"/>
    </xf>
    <xf numFmtId="168" fontId="17" fillId="22" borderId="0" xfId="14" applyNumberFormat="1" applyFont="1" applyFill="1"/>
    <xf numFmtId="164" fontId="17" fillId="24" borderId="0" xfId="15" applyNumberFormat="1" applyFont="1" applyFill="1">
      <alignment vertical="top"/>
    </xf>
    <xf numFmtId="164" fontId="17" fillId="22" borderId="12" xfId="14" applyNumberFormat="1" applyFont="1" applyFill="1" applyBorder="1" applyProtection="1"/>
    <xf numFmtId="2" fontId="17" fillId="24" borderId="0" xfId="15" applyNumberFormat="1" applyFont="1" applyFill="1">
      <alignment vertical="top"/>
    </xf>
    <xf numFmtId="168" fontId="17" fillId="22" borderId="12" xfId="14" applyNumberFormat="1" applyFont="1" applyFill="1" applyBorder="1"/>
    <xf numFmtId="5" fontId="17" fillId="22" borderId="12" xfId="14" applyNumberFormat="1" applyFont="1" applyFill="1" applyBorder="1" applyProtection="1"/>
    <xf numFmtId="168" fontId="17" fillId="22" borderId="0" xfId="14" applyNumberFormat="1" applyFont="1" applyFill="1" applyProtection="1"/>
    <xf numFmtId="165" fontId="17" fillId="24" borderId="0" xfId="15" applyNumberFormat="1" applyFont="1" applyFill="1">
      <alignment vertical="top"/>
    </xf>
    <xf numFmtId="37" fontId="17" fillId="22" borderId="0" xfId="3" applyNumberFormat="1" applyFont="1" applyFill="1"/>
    <xf numFmtId="173" fontId="17" fillId="22" borderId="0" xfId="17" applyNumberFormat="1" applyFont="1" applyFill="1"/>
    <xf numFmtId="0" fontId="16" fillId="21" borderId="0" xfId="18" applyFont="1" applyFill="1" applyProtection="1"/>
    <xf numFmtId="0" fontId="17" fillId="21" borderId="0" xfId="18" applyFont="1" applyFill="1"/>
    <xf numFmtId="0" fontId="17" fillId="21" borderId="0" xfId="18" applyFont="1" applyFill="1" applyBorder="1"/>
    <xf numFmtId="0" fontId="17" fillId="21" borderId="0" xfId="18" applyFont="1" applyFill="1" applyBorder="1" applyAlignment="1">
      <alignment horizontal="center"/>
    </xf>
    <xf numFmtId="0" fontId="17" fillId="21" borderId="0" xfId="18" applyFont="1" applyFill="1" applyAlignment="1">
      <alignment horizontal="center"/>
    </xf>
    <xf numFmtId="0" fontId="17" fillId="21" borderId="0" xfId="18" applyFont="1" applyFill="1" applyAlignment="1">
      <alignment horizontal="right"/>
    </xf>
    <xf numFmtId="0" fontId="17" fillId="21" borderId="0" xfId="18" applyFont="1" applyFill="1" applyAlignment="1" applyProtection="1">
      <alignment horizontal="center"/>
    </xf>
    <xf numFmtId="0" fontId="17" fillId="21" borderId="0" xfId="18" applyFont="1" applyFill="1" applyAlignment="1" applyProtection="1">
      <alignment horizontal="right"/>
    </xf>
    <xf numFmtId="0" fontId="17" fillId="21" borderId="7" xfId="18" applyFont="1" applyFill="1" applyBorder="1" applyAlignment="1" applyProtection="1">
      <alignment horizontal="center"/>
    </xf>
    <xf numFmtId="0" fontId="17" fillId="21" borderId="10" xfId="18" applyFont="1" applyFill="1" applyBorder="1" applyAlignment="1">
      <alignment horizontal="center"/>
    </xf>
    <xf numFmtId="0" fontId="17" fillId="21" borderId="10" xfId="18" applyFont="1" applyFill="1" applyBorder="1"/>
    <xf numFmtId="0" fontId="17" fillId="21" borderId="12" xfId="18" applyFont="1" applyFill="1" applyBorder="1" applyAlignment="1" applyProtection="1">
      <alignment horizontal="center"/>
    </xf>
    <xf numFmtId="165" fontId="17" fillId="21" borderId="0" xfId="18" applyNumberFormat="1" applyFont="1" applyFill="1" applyProtection="1"/>
    <xf numFmtId="10" fontId="17" fillId="21" borderId="0" xfId="5" applyNumberFormat="1" applyFont="1" applyFill="1" applyProtection="1"/>
    <xf numFmtId="5" fontId="17" fillId="21" borderId="12" xfId="18" applyNumberFormat="1" applyFont="1" applyFill="1" applyBorder="1" applyProtection="1"/>
    <xf numFmtId="164" fontId="17" fillId="21" borderId="0" xfId="18" applyNumberFormat="1" applyFont="1" applyFill="1" applyProtection="1"/>
    <xf numFmtId="172" fontId="17" fillId="21" borderId="12" xfId="18" applyNumberFormat="1" applyFont="1" applyFill="1" applyBorder="1" applyProtection="1"/>
    <xf numFmtId="164" fontId="17" fillId="21" borderId="0" xfId="5" applyNumberFormat="1" applyFont="1" applyFill="1" applyProtection="1"/>
    <xf numFmtId="3" fontId="17" fillId="21" borderId="0" xfId="18" applyNumberFormat="1" applyFont="1" applyFill="1" applyProtection="1"/>
    <xf numFmtId="37" fontId="17" fillId="21" borderId="12" xfId="18" applyNumberFormat="1" applyFont="1" applyFill="1" applyBorder="1" applyProtection="1"/>
    <xf numFmtId="174" fontId="17" fillId="21" borderId="12" xfId="18" applyNumberFormat="1" applyFont="1" applyFill="1" applyBorder="1" applyProtection="1"/>
    <xf numFmtId="164" fontId="17" fillId="21" borderId="0" xfId="5" applyNumberFormat="1" applyFont="1" applyFill="1"/>
    <xf numFmtId="175" fontId="17" fillId="21" borderId="12" xfId="18" applyNumberFormat="1" applyFont="1" applyFill="1" applyBorder="1" applyProtection="1"/>
    <xf numFmtId="3" fontId="17" fillId="21" borderId="0" xfId="18" applyNumberFormat="1" applyFont="1" applyFill="1"/>
    <xf numFmtId="3" fontId="17" fillId="21" borderId="11" xfId="18" applyNumberFormat="1" applyFont="1" applyFill="1" applyBorder="1"/>
    <xf numFmtId="0" fontId="17" fillId="21" borderId="0" xfId="18" applyFont="1" applyFill="1" applyBorder="1" applyAlignment="1" applyProtection="1">
      <alignment horizontal="center"/>
    </xf>
    <xf numFmtId="0" fontId="17" fillId="21" borderId="12" xfId="18" applyFont="1" applyFill="1" applyBorder="1"/>
    <xf numFmtId="3" fontId="17" fillId="21" borderId="0" xfId="18" applyNumberFormat="1" applyFont="1" applyFill="1" applyBorder="1"/>
    <xf numFmtId="37" fontId="17" fillId="21" borderId="0" xfId="18" applyNumberFormat="1" applyFont="1" applyFill="1" applyBorder="1" applyProtection="1"/>
    <xf numFmtId="164" fontId="17" fillId="21" borderId="0" xfId="18" applyNumberFormat="1" applyFont="1" applyFill="1" applyBorder="1" applyProtection="1"/>
    <xf numFmtId="0" fontId="17" fillId="21" borderId="0" xfId="18" applyFont="1" applyFill="1" applyAlignment="1">
      <alignment horizontal="left"/>
    </xf>
    <xf numFmtId="10" fontId="17" fillId="21" borderId="0" xfId="5" applyNumberFormat="1" applyFont="1" applyFill="1"/>
    <xf numFmtId="0" fontId="17" fillId="21" borderId="0" xfId="19" applyFont="1" applyFill="1"/>
    <xf numFmtId="10" fontId="17" fillId="21" borderId="0" xfId="18" applyNumberFormat="1" applyFont="1" applyFill="1"/>
    <xf numFmtId="0" fontId="17" fillId="21" borderId="0" xfId="18" applyFont="1" applyFill="1" applyAlignment="1">
      <alignment horizontal="left" indent="1"/>
    </xf>
    <xf numFmtId="0" fontId="16" fillId="21" borderId="0" xfId="3" applyFont="1" applyFill="1"/>
    <xf numFmtId="0" fontId="17" fillId="21" borderId="7" xfId="3" applyFont="1" applyFill="1" applyBorder="1"/>
    <xf numFmtId="0" fontId="17" fillId="21" borderId="7" xfId="3" applyFont="1" applyFill="1" applyBorder="1" applyAlignment="1">
      <alignment horizontal="right"/>
    </xf>
    <xf numFmtId="0" fontId="17" fillId="21" borderId="10" xfId="3" applyFont="1" applyFill="1" applyBorder="1"/>
    <xf numFmtId="0" fontId="17" fillId="21" borderId="14" xfId="3" applyFont="1" applyFill="1" applyBorder="1"/>
    <xf numFmtId="0" fontId="17" fillId="21" borderId="12" xfId="3" applyFont="1" applyFill="1" applyBorder="1"/>
    <xf numFmtId="165" fontId="17" fillId="21" borderId="0" xfId="3" applyNumberFormat="1" applyFont="1" applyFill="1"/>
    <xf numFmtId="165" fontId="17" fillId="21" borderId="0" xfId="3" applyNumberFormat="1" applyFont="1" applyFill="1" applyBorder="1"/>
    <xf numFmtId="165" fontId="17" fillId="21" borderId="12" xfId="3" applyNumberFormat="1" applyFont="1" applyFill="1" applyBorder="1"/>
    <xf numFmtId="3" fontId="17" fillId="21" borderId="0" xfId="3" applyNumberFormat="1" applyFont="1" applyFill="1" applyBorder="1"/>
    <xf numFmtId="3" fontId="17" fillId="21" borderId="12" xfId="3" applyNumberFormat="1" applyFont="1" applyFill="1" applyBorder="1"/>
    <xf numFmtId="0" fontId="17" fillId="21" borderId="0" xfId="3" applyFont="1" applyFill="1" applyAlignment="1">
      <alignment horizontal="right"/>
    </xf>
    <xf numFmtId="9" fontId="17" fillId="21" borderId="0" xfId="45" applyFont="1" applyFill="1" applyAlignment="1">
      <alignment horizontal="right"/>
    </xf>
    <xf numFmtId="0" fontId="17" fillId="21" borderId="7" xfId="3" applyNumberFormat="1" applyFont="1" applyFill="1" applyBorder="1"/>
    <xf numFmtId="9" fontId="17" fillId="21" borderId="7" xfId="45" applyFont="1" applyFill="1" applyBorder="1" applyAlignment="1">
      <alignment horizontal="right"/>
    </xf>
    <xf numFmtId="0" fontId="17" fillId="21" borderId="0" xfId="3" applyNumberFormat="1" applyFont="1" applyFill="1"/>
    <xf numFmtId="0" fontId="17" fillId="21" borderId="14" xfId="3" applyNumberFormat="1" applyFont="1" applyFill="1" applyBorder="1"/>
    <xf numFmtId="164" fontId="17" fillId="21" borderId="0" xfId="45" applyNumberFormat="1" applyFont="1" applyFill="1"/>
    <xf numFmtId="37" fontId="17" fillId="22" borderId="7" xfId="3" applyNumberFormat="1" applyFont="1" applyFill="1" applyBorder="1" applyAlignment="1">
      <alignment horizontal="centerContinuous"/>
    </xf>
    <xf numFmtId="5" fontId="17" fillId="22" borderId="7" xfId="3" applyNumberFormat="1" applyFont="1" applyFill="1" applyBorder="1" applyAlignment="1">
      <alignment horizontal="centerContinuous"/>
    </xf>
    <xf numFmtId="0" fontId="17" fillId="22" borderId="0" xfId="3" applyFont="1" applyFill="1" applyAlignment="1">
      <alignment horizontal="center"/>
    </xf>
    <xf numFmtId="0" fontId="17" fillId="22" borderId="0" xfId="3" applyFont="1" applyFill="1" applyBorder="1" applyAlignment="1">
      <alignment horizontal="left"/>
    </xf>
    <xf numFmtId="5" fontId="17" fillId="22" borderId="11" xfId="3" applyNumberFormat="1" applyFont="1" applyFill="1" applyBorder="1"/>
    <xf numFmtId="5" fontId="17" fillId="22" borderId="0" xfId="3" applyNumberFormat="1" applyFont="1" applyFill="1"/>
    <xf numFmtId="37" fontId="17" fillId="22" borderId="11" xfId="3" applyNumberFormat="1" applyFont="1" applyFill="1" applyBorder="1"/>
    <xf numFmtId="0" fontId="17" fillId="22" borderId="0" xfId="3" applyFont="1" applyFill="1" applyBorder="1" applyAlignment="1">
      <alignment horizontal="center"/>
    </xf>
    <xf numFmtId="0" fontId="17" fillId="22" borderId="0" xfId="3" applyFont="1" applyFill="1" applyAlignment="1">
      <alignment vertical="top"/>
    </xf>
    <xf numFmtId="176" fontId="17" fillId="22" borderId="0" xfId="3" applyNumberFormat="1" applyFont="1" applyFill="1"/>
    <xf numFmtId="9" fontId="17" fillId="22" borderId="0" xfId="45" applyFont="1" applyFill="1"/>
    <xf numFmtId="164" fontId="17" fillId="22" borderId="0" xfId="45" applyNumberFormat="1" applyFont="1" applyFill="1"/>
    <xf numFmtId="0" fontId="16" fillId="22" borderId="0" xfId="41" applyFont="1" applyFill="1"/>
    <xf numFmtId="0" fontId="17" fillId="22" borderId="0" xfId="41" applyFont="1" applyFill="1"/>
    <xf numFmtId="0" fontId="17" fillId="22" borderId="7" xfId="41" applyFont="1" applyFill="1" applyBorder="1"/>
    <xf numFmtId="0" fontId="17" fillId="22" borderId="7" xfId="41" applyFont="1" applyFill="1" applyBorder="1" applyAlignment="1">
      <alignment horizontal="center"/>
    </xf>
    <xf numFmtId="0" fontId="17" fillId="22" borderId="10" xfId="41" applyFont="1" applyFill="1" applyBorder="1"/>
    <xf numFmtId="0" fontId="17" fillId="22" borderId="16" xfId="41" applyFont="1" applyFill="1" applyBorder="1"/>
    <xf numFmtId="0" fontId="17" fillId="22" borderId="13" xfId="41" applyFont="1" applyFill="1" applyBorder="1"/>
    <xf numFmtId="49" fontId="17" fillId="22" borderId="12" xfId="41" applyNumberFormat="1" applyFont="1" applyFill="1" applyBorder="1"/>
    <xf numFmtId="167" fontId="17" fillId="22" borderId="0" xfId="41" applyNumberFormat="1" applyFont="1" applyFill="1"/>
    <xf numFmtId="164" fontId="17" fillId="22" borderId="17" xfId="41" applyNumberFormat="1" applyFont="1" applyFill="1" applyBorder="1"/>
    <xf numFmtId="164" fontId="17" fillId="22" borderId="11" xfId="41" applyNumberFormat="1" applyFont="1" applyFill="1" applyBorder="1"/>
    <xf numFmtId="0" fontId="17" fillId="22" borderId="0" xfId="41" applyFont="1" applyFill="1" applyBorder="1"/>
    <xf numFmtId="165" fontId="17" fillId="22" borderId="0" xfId="41" applyNumberFormat="1" applyFont="1" applyFill="1"/>
    <xf numFmtId="166" fontId="17" fillId="22" borderId="0" xfId="41" applyNumberFormat="1" applyFont="1" applyFill="1"/>
    <xf numFmtId="0" fontId="16" fillId="22" borderId="0" xfId="55" applyFont="1" applyFill="1" applyBorder="1"/>
    <xf numFmtId="0" fontId="17" fillId="22" borderId="0" xfId="55" applyFont="1" applyFill="1" applyBorder="1"/>
    <xf numFmtId="0" fontId="16" fillId="22" borderId="0" xfId="55" applyFont="1" applyFill="1" applyBorder="1" applyAlignment="1">
      <alignment horizontal="centerContinuous"/>
    </xf>
    <xf numFmtId="0" fontId="17" fillId="22" borderId="0" xfId="55" applyFont="1" applyFill="1" applyBorder="1" applyAlignment="1">
      <alignment horizontal="centerContinuous"/>
    </xf>
    <xf numFmtId="0" fontId="16" fillId="22" borderId="7" xfId="55" applyFont="1" applyFill="1" applyBorder="1"/>
    <xf numFmtId="0" fontId="16" fillId="22" borderId="7" xfId="55" applyFont="1" applyFill="1" applyBorder="1" applyAlignment="1">
      <alignment horizontal="right"/>
    </xf>
    <xf numFmtId="0" fontId="16" fillId="22" borderId="10" xfId="55" applyFont="1" applyFill="1" applyBorder="1"/>
    <xf numFmtId="0" fontId="16" fillId="22" borderId="0" xfId="55" applyFont="1" applyFill="1" applyBorder="1" applyAlignment="1">
      <alignment horizontal="center"/>
    </xf>
    <xf numFmtId="0" fontId="17" fillId="22" borderId="12" xfId="55" applyFont="1" applyFill="1" applyBorder="1"/>
    <xf numFmtId="177" fontId="17" fillId="22" borderId="0" xfId="55" applyNumberFormat="1" applyFont="1" applyFill="1" applyBorder="1"/>
    <xf numFmtId="177" fontId="17" fillId="21" borderId="0" xfId="55" applyNumberFormat="1" applyFont="1" applyFill="1" applyBorder="1"/>
    <xf numFmtId="177" fontId="17" fillId="21" borderId="0" xfId="58" applyNumberFormat="1" applyFont="1" applyFill="1" applyBorder="1"/>
    <xf numFmtId="0" fontId="36" fillId="22" borderId="12" xfId="55" applyFont="1" applyFill="1" applyBorder="1" applyAlignment="1">
      <alignment horizontal="left" indent="1"/>
    </xf>
    <xf numFmtId="167" fontId="36" fillId="22" borderId="0" xfId="55" applyNumberFormat="1" applyFont="1" applyFill="1" applyBorder="1"/>
    <xf numFmtId="167" fontId="36" fillId="21" borderId="0" xfId="55" applyNumberFormat="1" applyFont="1" applyFill="1" applyBorder="1"/>
    <xf numFmtId="168" fontId="36" fillId="21" borderId="0" xfId="55" applyNumberFormat="1" applyFont="1" applyFill="1" applyBorder="1"/>
    <xf numFmtId="167" fontId="17" fillId="22" borderId="0" xfId="55" applyNumberFormat="1" applyFont="1" applyFill="1" applyBorder="1"/>
    <xf numFmtId="167" fontId="17" fillId="21" borderId="0" xfId="55" applyNumberFormat="1" applyFont="1" applyFill="1" applyBorder="1"/>
    <xf numFmtId="168" fontId="17" fillId="21" borderId="0" xfId="55" applyNumberFormat="1" applyFont="1" applyFill="1" applyBorder="1"/>
    <xf numFmtId="0" fontId="17" fillId="21" borderId="12" xfId="55" applyFont="1" applyFill="1" applyBorder="1"/>
    <xf numFmtId="0" fontId="16" fillId="22" borderId="12" xfId="55" applyFont="1" applyFill="1" applyBorder="1"/>
    <xf numFmtId="167" fontId="16" fillId="22" borderId="0" xfId="55" applyNumberFormat="1" applyFont="1" applyFill="1" applyBorder="1"/>
    <xf numFmtId="167" fontId="16" fillId="21" borderId="0" xfId="55" applyNumberFormat="1" applyFont="1" applyFill="1" applyBorder="1"/>
    <xf numFmtId="0" fontId="17" fillId="21" borderId="0" xfId="55" applyFont="1" applyFill="1" applyBorder="1"/>
    <xf numFmtId="0" fontId="37" fillId="22" borderId="12" xfId="55" applyFont="1" applyFill="1" applyBorder="1"/>
    <xf numFmtId="167" fontId="37" fillId="22" borderId="0" xfId="55" applyNumberFormat="1" applyFont="1" applyFill="1" applyBorder="1"/>
    <xf numFmtId="167" fontId="37" fillId="21" borderId="0" xfId="55" applyNumberFormat="1" applyFont="1" applyFill="1" applyBorder="1"/>
    <xf numFmtId="4" fontId="17" fillId="22" borderId="0" xfId="55" applyNumberFormat="1" applyFont="1" applyFill="1" applyBorder="1"/>
    <xf numFmtId="0" fontId="36" fillId="21" borderId="12" xfId="55" applyFont="1" applyFill="1" applyBorder="1" applyAlignment="1">
      <alignment horizontal="left" indent="1"/>
    </xf>
    <xf numFmtId="0" fontId="36" fillId="21" borderId="0" xfId="55" applyFont="1" applyFill="1" applyBorder="1"/>
    <xf numFmtId="4" fontId="16" fillId="21" borderId="0" xfId="55" applyNumberFormat="1" applyFont="1" applyFill="1" applyBorder="1"/>
    <xf numFmtId="0" fontId="16" fillId="21" borderId="12" xfId="55" applyFont="1" applyFill="1" applyBorder="1"/>
    <xf numFmtId="0" fontId="37" fillId="21" borderId="12" xfId="55" applyFont="1" applyFill="1" applyBorder="1"/>
    <xf numFmtId="4" fontId="37" fillId="22" borderId="0" xfId="55" applyNumberFormat="1" applyFont="1" applyFill="1" applyBorder="1"/>
    <xf numFmtId="4" fontId="37" fillId="21" borderId="0" xfId="55" applyNumberFormat="1" applyFont="1" applyFill="1" applyBorder="1"/>
    <xf numFmtId="164" fontId="17" fillId="22" borderId="0" xfId="59" applyNumberFormat="1" applyFont="1" applyFill="1" applyBorder="1"/>
    <xf numFmtId="2" fontId="17" fillId="22" borderId="0" xfId="55" applyNumberFormat="1" applyFont="1" applyFill="1" applyBorder="1"/>
    <xf numFmtId="164" fontId="36" fillId="22" borderId="0" xfId="59" applyNumberFormat="1" applyFont="1" applyFill="1" applyBorder="1"/>
    <xf numFmtId="164" fontId="17" fillId="22" borderId="0" xfId="59" applyNumberFormat="1" applyFont="1" applyFill="1" applyBorder="1" applyAlignment="1">
      <alignment horizontal="right"/>
    </xf>
    <xf numFmtId="0" fontId="17" fillId="22" borderId="0" xfId="59" applyNumberFormat="1" applyFont="1" applyFill="1" applyBorder="1" applyAlignment="1">
      <alignment horizontal="right"/>
    </xf>
    <xf numFmtId="0" fontId="17" fillId="22" borderId="7" xfId="55" applyFont="1" applyFill="1" applyBorder="1" applyAlignment="1">
      <alignment horizontal="center" wrapText="1"/>
    </xf>
    <xf numFmtId="0" fontId="17" fillId="22" borderId="7" xfId="55" applyFont="1" applyFill="1" applyBorder="1" applyAlignment="1">
      <alignment wrapText="1"/>
    </xf>
    <xf numFmtId="0" fontId="17" fillId="22" borderId="7" xfId="55" quotePrefix="1" applyFont="1" applyFill="1" applyBorder="1" applyAlignment="1">
      <alignment wrapText="1"/>
    </xf>
    <xf numFmtId="164" fontId="17" fillId="22" borderId="7" xfId="59" applyNumberFormat="1" applyFont="1" applyFill="1" applyBorder="1" applyAlignment="1">
      <alignment horizontal="right" wrapText="1"/>
    </xf>
    <xf numFmtId="0" fontId="17" fillId="22" borderId="0" xfId="55" applyFont="1" applyFill="1" applyBorder="1" applyAlignment="1">
      <alignment wrapText="1"/>
    </xf>
    <xf numFmtId="0" fontId="17" fillId="22" borderId="10" xfId="55" applyFont="1" applyFill="1" applyBorder="1" applyAlignment="1">
      <alignment horizontal="center" wrapText="1"/>
    </xf>
    <xf numFmtId="0" fontId="17" fillId="22" borderId="0" xfId="55" applyFont="1" applyFill="1" applyBorder="1" applyAlignment="1">
      <alignment horizontal="center" wrapText="1"/>
    </xf>
    <xf numFmtId="0" fontId="17" fillId="22" borderId="10" xfId="55" applyFont="1" applyFill="1" applyBorder="1" applyAlignment="1">
      <alignment wrapText="1"/>
    </xf>
    <xf numFmtId="0" fontId="17" fillId="22" borderId="0" xfId="55" quotePrefix="1" applyFont="1" applyFill="1" applyBorder="1" applyAlignment="1">
      <alignment wrapText="1"/>
    </xf>
    <xf numFmtId="0" fontId="17" fillId="22" borderId="14" xfId="55" quotePrefix="1" applyFont="1" applyFill="1" applyBorder="1" applyAlignment="1">
      <alignment wrapText="1"/>
    </xf>
    <xf numFmtId="0" fontId="17" fillId="22" borderId="10" xfId="55" quotePrefix="1" applyFont="1" applyFill="1" applyBorder="1" applyAlignment="1">
      <alignment wrapText="1"/>
    </xf>
    <xf numFmtId="164" fontId="17" fillId="22" borderId="0" xfId="59" applyNumberFormat="1" applyFont="1" applyFill="1" applyBorder="1" applyAlignment="1">
      <alignment horizontal="right" wrapText="1"/>
    </xf>
    <xf numFmtId="0" fontId="17" fillId="22" borderId="12" xfId="55" quotePrefix="1" applyFont="1" applyFill="1" applyBorder="1" applyAlignment="1">
      <alignment horizontal="center"/>
    </xf>
    <xf numFmtId="0" fontId="17" fillId="22" borderId="0" xfId="55" quotePrefix="1" applyFont="1" applyFill="1" applyBorder="1" applyAlignment="1">
      <alignment horizontal="center"/>
    </xf>
    <xf numFmtId="0" fontId="17" fillId="22" borderId="12" xfId="55" quotePrefix="1" applyFont="1" applyFill="1" applyBorder="1"/>
    <xf numFmtId="165" fontId="17" fillId="22" borderId="0" xfId="55" quotePrefix="1" applyNumberFormat="1" applyFont="1" applyFill="1" applyBorder="1"/>
    <xf numFmtId="167" fontId="17" fillId="22" borderId="12" xfId="55" quotePrefix="1" applyNumberFormat="1" applyFont="1" applyFill="1" applyBorder="1"/>
    <xf numFmtId="164" fontId="17" fillId="22" borderId="0" xfId="59" quotePrefix="1" applyNumberFormat="1" applyFont="1" applyFill="1" applyBorder="1" applyAlignment="1">
      <alignment horizontal="right"/>
    </xf>
    <xf numFmtId="168" fontId="17" fillId="22" borderId="0" xfId="55" applyNumberFormat="1" applyFont="1" applyFill="1" applyBorder="1"/>
    <xf numFmtId="3" fontId="17" fillId="22" borderId="0" xfId="55" quotePrefix="1" applyNumberFormat="1" applyFont="1" applyFill="1" applyBorder="1"/>
    <xf numFmtId="177" fontId="17" fillId="22" borderId="12" xfId="55" quotePrefix="1" applyNumberFormat="1" applyFont="1" applyFill="1" applyBorder="1"/>
    <xf numFmtId="0" fontId="17" fillId="22" borderId="12" xfId="55" applyFont="1" applyFill="1" applyBorder="1" applyAlignment="1">
      <alignment horizontal="center"/>
    </xf>
    <xf numFmtId="0" fontId="17" fillId="22" borderId="0" xfId="55" applyFont="1" applyFill="1" applyBorder="1" applyAlignment="1">
      <alignment horizontal="center"/>
    </xf>
    <xf numFmtId="0" fontId="17" fillId="22" borderId="0" xfId="55" applyFont="1" applyFill="1" applyBorder="1" applyAlignment="1"/>
    <xf numFmtId="0" fontId="16" fillId="21" borderId="18" xfId="55" applyFont="1" applyFill="1" applyBorder="1"/>
    <xf numFmtId="0" fontId="17" fillId="21" borderId="18" xfId="55" applyFont="1" applyFill="1" applyBorder="1"/>
    <xf numFmtId="0" fontId="17" fillId="21" borderId="19" xfId="55" applyFont="1" applyFill="1" applyBorder="1"/>
    <xf numFmtId="0" fontId="17" fillId="21" borderId="18" xfId="55" applyFont="1" applyFill="1" applyBorder="1" applyAlignment="1">
      <alignment horizontal="right"/>
    </xf>
    <xf numFmtId="0" fontId="17" fillId="21" borderId="0" xfId="55" applyFont="1" applyFill="1" applyBorder="1" applyAlignment="1">
      <alignment horizontal="center"/>
    </xf>
    <xf numFmtId="0" fontId="17" fillId="21" borderId="21" xfId="55" applyFont="1" applyFill="1" applyBorder="1" applyAlignment="1"/>
    <xf numFmtId="0" fontId="17" fillId="21" borderId="24" xfId="55" applyFont="1" applyFill="1" applyBorder="1" applyAlignment="1">
      <alignment horizontal="center" wrapText="1"/>
    </xf>
    <xf numFmtId="0" fontId="17" fillId="21" borderId="25" xfId="55" applyFont="1" applyFill="1" applyBorder="1" applyAlignment="1">
      <alignment wrapText="1"/>
    </xf>
    <xf numFmtId="0" fontId="17" fillId="21" borderId="7" xfId="55" applyFont="1" applyFill="1" applyBorder="1" applyAlignment="1">
      <alignment wrapText="1"/>
    </xf>
    <xf numFmtId="0" fontId="17" fillId="21" borderId="24" xfId="55" quotePrefix="1" applyFont="1" applyFill="1" applyBorder="1" applyAlignment="1">
      <alignment wrapText="1"/>
    </xf>
    <xf numFmtId="0" fontId="17" fillId="21" borderId="20" xfId="55" quotePrefix="1" applyFont="1" applyFill="1" applyBorder="1" applyAlignment="1">
      <alignment wrapText="1"/>
    </xf>
    <xf numFmtId="0" fontId="17" fillId="21" borderId="20" xfId="55" applyFont="1" applyFill="1" applyBorder="1" applyAlignment="1">
      <alignment horizontal="right" wrapText="1"/>
    </xf>
    <xf numFmtId="0" fontId="17" fillId="21" borderId="18" xfId="55" quotePrefix="1" applyFont="1" applyFill="1" applyBorder="1"/>
    <xf numFmtId="0" fontId="17" fillId="21" borderId="26" xfId="55" applyFont="1" applyFill="1" applyBorder="1" applyAlignment="1">
      <alignment horizontal="center" wrapText="1"/>
    </xf>
    <xf numFmtId="0" fontId="17" fillId="21" borderId="27" xfId="55" applyFont="1" applyFill="1" applyBorder="1" applyAlignment="1">
      <alignment horizontal="center" wrapText="1"/>
    </xf>
    <xf numFmtId="0" fontId="17" fillId="21" borderId="28" xfId="55" applyFont="1" applyFill="1" applyBorder="1" applyAlignment="1">
      <alignment horizontal="center" wrapText="1"/>
    </xf>
    <xf numFmtId="0" fontId="17" fillId="21" borderId="29" xfId="55" applyFont="1" applyFill="1" applyBorder="1" applyAlignment="1">
      <alignment wrapText="1"/>
    </xf>
    <xf numFmtId="0" fontId="17" fillId="21" borderId="12" xfId="55" applyFont="1" applyFill="1" applyBorder="1" applyAlignment="1">
      <alignment wrapText="1"/>
    </xf>
    <xf numFmtId="0" fontId="17" fillId="21" borderId="30" xfId="55" quotePrefix="1" applyFont="1" applyFill="1" applyBorder="1" applyAlignment="1">
      <alignment wrapText="1"/>
    </xf>
    <xf numFmtId="0" fontId="17" fillId="21" borderId="31" xfId="55" quotePrefix="1" applyFont="1" applyFill="1" applyBorder="1" applyAlignment="1">
      <alignment wrapText="1"/>
    </xf>
    <xf numFmtId="0" fontId="17" fillId="21" borderId="11" xfId="55" quotePrefix="1" applyFont="1" applyFill="1" applyBorder="1" applyAlignment="1">
      <alignment horizontal="right" wrapText="1"/>
    </xf>
    <xf numFmtId="0" fontId="17" fillId="21" borderId="28" xfId="55" quotePrefix="1" applyFont="1" applyFill="1" applyBorder="1" applyAlignment="1">
      <alignment horizontal="right" wrapText="1"/>
    </xf>
    <xf numFmtId="0" fontId="17" fillId="21" borderId="12" xfId="55" quotePrefix="1" applyFont="1" applyFill="1" applyBorder="1" applyAlignment="1">
      <alignment horizontal="center"/>
    </xf>
    <xf numFmtId="0" fontId="17" fillId="21" borderId="32" xfId="55" quotePrefix="1" applyFont="1" applyFill="1" applyBorder="1" applyAlignment="1">
      <alignment horizontal="center"/>
    </xf>
    <xf numFmtId="0" fontId="17" fillId="21" borderId="33" xfId="55" quotePrefix="1" applyFont="1" applyFill="1" applyBorder="1" applyAlignment="1">
      <alignment horizontal="center"/>
    </xf>
    <xf numFmtId="0" fontId="17" fillId="21" borderId="19" xfId="55" quotePrefix="1" applyFont="1" applyFill="1" applyBorder="1"/>
    <xf numFmtId="0" fontId="17" fillId="21" borderId="12" xfId="55" quotePrefix="1" applyFont="1" applyFill="1" applyBorder="1"/>
    <xf numFmtId="167" fontId="17" fillId="21" borderId="0" xfId="60" applyNumberFormat="1" applyFont="1" applyFill="1"/>
    <xf numFmtId="167" fontId="17" fillId="21" borderId="19" xfId="55" quotePrefix="1" applyNumberFormat="1" applyFont="1" applyFill="1" applyBorder="1"/>
    <xf numFmtId="164" fontId="17" fillId="21" borderId="11" xfId="59" quotePrefix="1" applyNumberFormat="1" applyFont="1" applyFill="1" applyBorder="1" applyAlignment="1">
      <alignment horizontal="right"/>
    </xf>
    <xf numFmtId="164" fontId="17" fillId="21" borderId="33" xfId="59" quotePrefix="1" applyNumberFormat="1" applyFont="1" applyFill="1" applyBorder="1" applyAlignment="1">
      <alignment horizontal="right"/>
    </xf>
    <xf numFmtId="165" fontId="17" fillId="21" borderId="19" xfId="55" quotePrefix="1" applyNumberFormat="1" applyFont="1" applyFill="1" applyBorder="1"/>
    <xf numFmtId="44" fontId="17" fillId="21" borderId="18" xfId="55" applyNumberFormat="1" applyFont="1" applyFill="1" applyBorder="1"/>
    <xf numFmtId="2" fontId="17" fillId="21" borderId="18" xfId="55" applyNumberFormat="1" applyFont="1" applyFill="1" applyBorder="1"/>
    <xf numFmtId="0" fontId="17" fillId="21" borderId="32" xfId="55" applyFont="1" applyFill="1" applyBorder="1" applyAlignment="1">
      <alignment horizontal="center"/>
    </xf>
    <xf numFmtId="168" fontId="17" fillId="21" borderId="0" xfId="60" applyNumberFormat="1" applyFont="1" applyFill="1"/>
    <xf numFmtId="0" fontId="17" fillId="21" borderId="34" xfId="55" quotePrefix="1" applyFont="1" applyFill="1" applyBorder="1" applyAlignment="1">
      <alignment horizontal="center"/>
    </xf>
    <xf numFmtId="3" fontId="17" fillId="21" borderId="18" xfId="55" quotePrefix="1" applyNumberFormat="1" applyFont="1" applyFill="1" applyBorder="1"/>
    <xf numFmtId="178" fontId="17" fillId="21" borderId="19" xfId="55" quotePrefix="1" applyNumberFormat="1" applyFont="1" applyFill="1" applyBorder="1"/>
    <xf numFmtId="3" fontId="17" fillId="21" borderId="19" xfId="55" quotePrefix="1" applyNumberFormat="1" applyFont="1" applyFill="1" applyBorder="1"/>
    <xf numFmtId="0" fontId="17" fillId="21" borderId="34" xfId="55" applyFont="1" applyFill="1" applyBorder="1" applyAlignment="1">
      <alignment horizontal="center"/>
    </xf>
    <xf numFmtId="0" fontId="17" fillId="21" borderId="33" xfId="55" applyFont="1" applyFill="1" applyBorder="1" applyAlignment="1">
      <alignment horizontal="center"/>
    </xf>
    <xf numFmtId="165" fontId="17" fillId="21" borderId="0" xfId="60" applyNumberFormat="1" applyFont="1" applyFill="1"/>
    <xf numFmtId="164" fontId="17" fillId="21" borderId="18" xfId="59" applyNumberFormat="1" applyFont="1" applyFill="1" applyBorder="1"/>
    <xf numFmtId="178" fontId="17" fillId="21" borderId="18" xfId="59" applyNumberFormat="1" applyFont="1" applyFill="1" applyBorder="1"/>
    <xf numFmtId="0" fontId="17" fillId="21" borderId="30" xfId="55" applyFont="1" applyFill="1" applyBorder="1" applyAlignment="1">
      <alignment horizontal="right"/>
    </xf>
    <xf numFmtId="7" fontId="17" fillId="21" borderId="18" xfId="55" applyNumberFormat="1" applyFont="1" applyFill="1" applyBorder="1"/>
    <xf numFmtId="178" fontId="17" fillId="21" borderId="18" xfId="55" applyNumberFormat="1" applyFont="1" applyFill="1" applyBorder="1"/>
    <xf numFmtId="0" fontId="16" fillId="22" borderId="0" xfId="61" applyFont="1" applyFill="1"/>
    <xf numFmtId="0" fontId="17" fillId="22" borderId="18" xfId="55" applyFont="1" applyFill="1" applyBorder="1"/>
    <xf numFmtId="0" fontId="17" fillId="22" borderId="18" xfId="55" applyFont="1" applyFill="1" applyBorder="1" applyAlignment="1">
      <alignment horizontal="right"/>
    </xf>
    <xf numFmtId="0" fontId="16" fillId="21" borderId="0" xfId="61" applyFont="1" applyFill="1"/>
    <xf numFmtId="0" fontId="17" fillId="21" borderId="20" xfId="55" applyFont="1" applyFill="1" applyBorder="1" applyAlignment="1">
      <alignment horizontal="center" wrapText="1"/>
    </xf>
    <xf numFmtId="0" fontId="17" fillId="21" borderId="20" xfId="55" applyFont="1" applyFill="1" applyBorder="1" applyAlignment="1">
      <alignment wrapText="1"/>
    </xf>
    <xf numFmtId="0" fontId="17" fillId="21" borderId="26" xfId="55" applyFont="1" applyFill="1" applyBorder="1" applyAlignment="1">
      <alignment wrapText="1"/>
    </xf>
    <xf numFmtId="0" fontId="17" fillId="21" borderId="28" xfId="55" quotePrefix="1" applyFont="1" applyFill="1" applyBorder="1" applyAlignment="1">
      <alignment wrapText="1"/>
    </xf>
    <xf numFmtId="0" fontId="17" fillId="21" borderId="29" xfId="55" quotePrefix="1" applyFont="1" applyFill="1" applyBorder="1" applyAlignment="1">
      <alignment wrapText="1"/>
    </xf>
    <xf numFmtId="0" fontId="17" fillId="21" borderId="26" xfId="55" quotePrefix="1" applyFont="1" applyFill="1" applyBorder="1" applyAlignment="1">
      <alignment wrapText="1"/>
    </xf>
    <xf numFmtId="0" fontId="17" fillId="21" borderId="28" xfId="55" applyFont="1" applyFill="1" applyBorder="1" applyAlignment="1">
      <alignment horizontal="right" wrapText="1"/>
    </xf>
    <xf numFmtId="0" fontId="17" fillId="21" borderId="30" xfId="55" applyFont="1" applyFill="1" applyBorder="1" applyAlignment="1">
      <alignment horizontal="right" wrapText="1"/>
    </xf>
    <xf numFmtId="0" fontId="17" fillId="21" borderId="34" xfId="55" quotePrefix="1" applyFont="1" applyFill="1" applyBorder="1"/>
    <xf numFmtId="177" fontId="17" fillId="21" borderId="33" xfId="55" quotePrefix="1" applyNumberFormat="1" applyFont="1" applyFill="1" applyBorder="1"/>
    <xf numFmtId="177" fontId="17" fillId="21" borderId="18" xfId="55" quotePrefix="1" applyNumberFormat="1" applyFont="1" applyFill="1" applyBorder="1"/>
    <xf numFmtId="177" fontId="17" fillId="21" borderId="19" xfId="55" quotePrefix="1" applyNumberFormat="1" applyFont="1" applyFill="1" applyBorder="1"/>
    <xf numFmtId="177" fontId="17" fillId="21" borderId="34" xfId="55" quotePrefix="1" applyNumberFormat="1" applyFont="1" applyFill="1" applyBorder="1"/>
    <xf numFmtId="164" fontId="17" fillId="21" borderId="0" xfId="62" applyNumberFormat="1" applyFont="1" applyFill="1"/>
    <xf numFmtId="167" fontId="17" fillId="21" borderId="33" xfId="55" quotePrefix="1" applyNumberFormat="1" applyFont="1" applyFill="1" applyBorder="1"/>
    <xf numFmtId="167" fontId="17" fillId="21" borderId="18" xfId="55" quotePrefix="1" applyNumberFormat="1" applyFont="1" applyFill="1" applyBorder="1"/>
    <xf numFmtId="167" fontId="17" fillId="21" borderId="34" xfId="55" quotePrefix="1" applyNumberFormat="1" applyFont="1" applyFill="1" applyBorder="1"/>
    <xf numFmtId="164" fontId="17" fillId="22" borderId="33" xfId="59" quotePrefix="1" applyNumberFormat="1" applyFont="1" applyFill="1" applyBorder="1" applyAlignment="1">
      <alignment horizontal="right"/>
    </xf>
    <xf numFmtId="0" fontId="17" fillId="21" borderId="34" xfId="55" applyFont="1" applyFill="1" applyBorder="1"/>
    <xf numFmtId="164" fontId="17" fillId="22" borderId="18" xfId="55" applyNumberFormat="1" applyFont="1" applyFill="1" applyBorder="1"/>
    <xf numFmtId="0" fontId="17" fillId="21" borderId="35" xfId="55" quotePrefix="1" applyFont="1" applyFill="1" applyBorder="1" applyAlignment="1">
      <alignment horizontal="center"/>
    </xf>
    <xf numFmtId="0" fontId="17" fillId="21" borderId="36" xfId="55" quotePrefix="1" applyFont="1" applyFill="1" applyBorder="1" applyAlignment="1">
      <alignment horizontal="center"/>
    </xf>
    <xf numFmtId="0" fontId="17" fillId="21" borderId="35" xfId="55" quotePrefix="1" applyFont="1" applyFill="1" applyBorder="1"/>
    <xf numFmtId="167" fontId="17" fillId="21" borderId="36" xfId="55" quotePrefix="1" applyNumberFormat="1" applyFont="1" applyFill="1" applyBorder="1"/>
    <xf numFmtId="167" fontId="17" fillId="21" borderId="37" xfId="55" quotePrefix="1" applyNumberFormat="1" applyFont="1" applyFill="1" applyBorder="1"/>
    <xf numFmtId="167" fontId="17" fillId="21" borderId="38" xfId="55" quotePrefix="1" applyNumberFormat="1" applyFont="1" applyFill="1" applyBorder="1"/>
    <xf numFmtId="167" fontId="17" fillId="21" borderId="35" xfId="55" quotePrefix="1" applyNumberFormat="1" applyFont="1" applyFill="1" applyBorder="1"/>
    <xf numFmtId="0" fontId="17" fillId="21" borderId="0" xfId="55" quotePrefix="1" applyFont="1" applyFill="1" applyBorder="1" applyAlignment="1">
      <alignment horizontal="center"/>
    </xf>
    <xf numFmtId="0" fontId="17" fillId="21" borderId="11" xfId="55" quotePrefix="1" applyFont="1" applyFill="1" applyBorder="1" applyAlignment="1">
      <alignment horizontal="center"/>
    </xf>
    <xf numFmtId="167" fontId="17" fillId="21" borderId="0" xfId="55" quotePrefix="1" applyNumberFormat="1" applyFont="1" applyFill="1" applyBorder="1"/>
    <xf numFmtId="167" fontId="17" fillId="21" borderId="12" xfId="55" quotePrefix="1" applyNumberFormat="1" applyFont="1" applyFill="1" applyBorder="1"/>
    <xf numFmtId="164" fontId="17" fillId="21" borderId="0" xfId="59" quotePrefix="1" applyNumberFormat="1" applyFont="1" applyFill="1" applyBorder="1" applyAlignment="1">
      <alignment horizontal="right"/>
    </xf>
    <xf numFmtId="0" fontId="17" fillId="22" borderId="37" xfId="55" applyFont="1" applyFill="1" applyBorder="1"/>
    <xf numFmtId="0" fontId="17" fillId="21" borderId="0" xfId="55" quotePrefix="1" applyFont="1" applyFill="1" applyBorder="1"/>
    <xf numFmtId="164" fontId="17" fillId="21" borderId="0" xfId="59" quotePrefix="1" applyNumberFormat="1" applyFont="1" applyFill="1" applyBorder="1" applyAlignment="1">
      <alignment horizontal="center"/>
    </xf>
    <xf numFmtId="164" fontId="17" fillId="21" borderId="36" xfId="59" quotePrefix="1" applyNumberFormat="1" applyFont="1" applyFill="1" applyBorder="1" applyAlignment="1">
      <alignment horizontal="center"/>
    </xf>
    <xf numFmtId="167" fontId="17" fillId="22" borderId="18" xfId="55" applyNumberFormat="1" applyFont="1" applyFill="1" applyBorder="1"/>
    <xf numFmtId="0" fontId="17" fillId="22" borderId="18" xfId="55" quotePrefix="1" applyFont="1" applyFill="1" applyBorder="1"/>
    <xf numFmtId="0" fontId="16" fillId="21" borderId="0" xfId="55" applyFont="1" applyFill="1" applyBorder="1"/>
    <xf numFmtId="0" fontId="17" fillId="21" borderId="0" xfId="55" applyFont="1" applyFill="1" applyBorder="1" applyAlignment="1">
      <alignment wrapText="1"/>
    </xf>
    <xf numFmtId="0" fontId="17" fillId="21" borderId="7" xfId="55" applyFont="1" applyFill="1" applyBorder="1" applyAlignment="1">
      <alignment horizontal="center" wrapText="1"/>
    </xf>
    <xf numFmtId="0" fontId="17" fillId="21" borderId="7" xfId="55" applyFont="1" applyFill="1" applyBorder="1" applyAlignment="1">
      <alignment horizontal="right" wrapText="1"/>
    </xf>
    <xf numFmtId="0" fontId="17" fillId="21" borderId="12" xfId="55" applyFont="1" applyFill="1" applyBorder="1" applyAlignment="1">
      <alignment horizontal="center" wrapText="1"/>
    </xf>
    <xf numFmtId="177" fontId="17" fillId="21" borderId="0" xfId="63" applyNumberFormat="1" applyFont="1" applyFill="1"/>
    <xf numFmtId="0" fontId="17" fillId="21" borderId="0" xfId="55" applyFont="1" applyFill="1" applyBorder="1" applyAlignment="1">
      <alignment horizontal="center" wrapText="1"/>
    </xf>
    <xf numFmtId="165" fontId="17" fillId="21" borderId="12" xfId="55" quotePrefix="1" applyNumberFormat="1" applyFont="1" applyFill="1" applyBorder="1"/>
    <xf numFmtId="177" fontId="17" fillId="21" borderId="0" xfId="55" quotePrefix="1" applyNumberFormat="1" applyFont="1" applyFill="1" applyBorder="1"/>
    <xf numFmtId="177" fontId="17" fillId="21" borderId="11" xfId="63" applyNumberFormat="1" applyFont="1" applyFill="1" applyBorder="1"/>
    <xf numFmtId="3" fontId="17" fillId="21" borderId="12" xfId="55" quotePrefix="1" applyNumberFormat="1" applyFont="1" applyFill="1" applyBorder="1"/>
    <xf numFmtId="177" fontId="17" fillId="21" borderId="0" xfId="64" quotePrefix="1" applyNumberFormat="1" applyFont="1" applyFill="1" applyBorder="1"/>
    <xf numFmtId="4" fontId="17" fillId="21" borderId="0" xfId="55" quotePrefix="1" applyNumberFormat="1" applyFont="1" applyFill="1" applyBorder="1"/>
    <xf numFmtId="0" fontId="17" fillId="21" borderId="12" xfId="55" applyFont="1" applyFill="1" applyBorder="1" applyAlignment="1">
      <alignment horizontal="center"/>
    </xf>
    <xf numFmtId="166" fontId="17" fillId="21" borderId="0" xfId="55" applyNumberFormat="1" applyFont="1" applyFill="1" applyBorder="1"/>
    <xf numFmtId="2" fontId="17" fillId="21" borderId="0" xfId="55" applyNumberFormat="1" applyFont="1" applyFill="1" applyBorder="1"/>
    <xf numFmtId="4" fontId="17" fillId="21" borderId="0" xfId="55" applyNumberFormat="1" applyFont="1" applyFill="1" applyBorder="1"/>
    <xf numFmtId="0" fontId="41" fillId="21" borderId="0" xfId="66" applyFont="1" applyFill="1" applyBorder="1" applyAlignment="1">
      <alignment horizontal="left"/>
    </xf>
    <xf numFmtId="0" fontId="42" fillId="21" borderId="0" xfId="66" applyFont="1" applyFill="1" applyBorder="1"/>
    <xf numFmtId="0" fontId="42" fillId="21" borderId="0" xfId="66" applyFont="1" applyFill="1" applyBorder="1" applyAlignment="1">
      <alignment horizontal="left"/>
    </xf>
    <xf numFmtId="0" fontId="42" fillId="21" borderId="0" xfId="66" applyFont="1" applyFill="1" applyBorder="1" applyAlignment="1">
      <alignment horizontal="right"/>
    </xf>
    <xf numFmtId="0" fontId="42" fillId="21" borderId="7" xfId="66" applyFont="1" applyFill="1" applyBorder="1" applyAlignment="1">
      <alignment horizontal="left"/>
    </xf>
    <xf numFmtId="0" fontId="42" fillId="21" borderId="7" xfId="66" applyFont="1" applyFill="1" applyBorder="1" applyAlignment="1">
      <alignment horizontal="right"/>
    </xf>
    <xf numFmtId="0" fontId="42" fillId="21" borderId="12" xfId="66" applyFont="1" applyFill="1" applyBorder="1" applyAlignment="1">
      <alignment horizontal="left"/>
    </xf>
    <xf numFmtId="0" fontId="42" fillId="21" borderId="39" xfId="66" applyFont="1" applyFill="1" applyBorder="1" applyAlignment="1">
      <alignment horizontal="right"/>
    </xf>
    <xf numFmtId="168" fontId="42" fillId="21" borderId="0" xfId="66" applyNumberFormat="1" applyFont="1" applyFill="1" applyBorder="1" applyAlignment="1">
      <alignment horizontal="right"/>
    </xf>
    <xf numFmtId="168" fontId="42" fillId="21" borderId="12" xfId="66" applyNumberFormat="1" applyFont="1" applyFill="1" applyBorder="1" applyAlignment="1">
      <alignment horizontal="right"/>
    </xf>
    <xf numFmtId="164" fontId="42" fillId="21" borderId="0" xfId="1" applyNumberFormat="1" applyFont="1" applyFill="1" applyBorder="1"/>
    <xf numFmtId="0" fontId="42" fillId="21" borderId="12" xfId="66" applyFont="1" applyFill="1" applyBorder="1" applyAlignment="1">
      <alignment horizontal="right"/>
    </xf>
    <xf numFmtId="0" fontId="12" fillId="21" borderId="0" xfId="0" applyFont="1" applyFill="1" applyAlignment="1">
      <alignment horizontal="center" vertical="center"/>
    </xf>
    <xf numFmtId="0" fontId="12" fillId="21" borderId="7" xfId="0" applyFont="1" applyFill="1" applyBorder="1" applyAlignment="1">
      <alignment horizontal="center" vertical="center"/>
    </xf>
    <xf numFmtId="0" fontId="12" fillId="21" borderId="39" xfId="0" applyFont="1" applyFill="1" applyBorder="1" applyAlignment="1">
      <alignment horizontal="center" vertical="center"/>
    </xf>
    <xf numFmtId="0" fontId="12" fillId="21" borderId="41" xfId="0" applyFont="1" applyFill="1" applyBorder="1" applyAlignment="1">
      <alignment horizontal="center" vertical="center"/>
    </xf>
    <xf numFmtId="0" fontId="12" fillId="21" borderId="0" xfId="0" applyFont="1" applyFill="1" applyBorder="1" applyAlignment="1">
      <alignment horizontal="center" vertical="center"/>
    </xf>
    <xf numFmtId="0" fontId="12" fillId="21" borderId="12" xfId="0" applyFont="1" applyFill="1" applyBorder="1"/>
    <xf numFmtId="168" fontId="12" fillId="21" borderId="17" xfId="0" applyNumberFormat="1" applyFont="1" applyFill="1" applyBorder="1"/>
    <xf numFmtId="168" fontId="12" fillId="21" borderId="0" xfId="0" applyNumberFormat="1" applyFont="1" applyFill="1"/>
    <xf numFmtId="0" fontId="16" fillId="21" borderId="0" xfId="67" applyFont="1" applyFill="1" applyBorder="1" applyAlignment="1"/>
    <xf numFmtId="170" fontId="16" fillId="21" borderId="0" xfId="68" applyNumberFormat="1" applyFont="1" applyFill="1" applyBorder="1" applyAlignment="1"/>
    <xf numFmtId="10" fontId="16" fillId="21" borderId="0" xfId="69" applyNumberFormat="1" applyFont="1" applyFill="1" applyBorder="1" applyAlignment="1"/>
    <xf numFmtId="2" fontId="16" fillId="21" borderId="0" xfId="67" applyNumberFormat="1" applyFont="1" applyFill="1" applyBorder="1" applyAlignment="1"/>
    <xf numFmtId="0" fontId="17" fillId="21" borderId="0" xfId="0" applyFont="1" applyFill="1" applyBorder="1"/>
    <xf numFmtId="0" fontId="17" fillId="21" borderId="0" xfId="67" applyFont="1" applyFill="1" applyBorder="1"/>
    <xf numFmtId="0" fontId="17" fillId="21" borderId="0" xfId="67" applyFont="1" applyFill="1" applyBorder="1" applyAlignment="1"/>
    <xf numFmtId="0" fontId="12" fillId="21" borderId="0" xfId="0" applyFont="1" applyFill="1" applyBorder="1" applyAlignment="1">
      <alignment vertical="center"/>
    </xf>
    <xf numFmtId="0" fontId="17" fillId="21" borderId="0" xfId="67" applyFont="1" applyFill="1" applyBorder="1" applyAlignment="1">
      <alignment horizontal="right"/>
    </xf>
    <xf numFmtId="10" fontId="17" fillId="21" borderId="0" xfId="69" applyNumberFormat="1" applyFont="1" applyFill="1" applyBorder="1"/>
    <xf numFmtId="10" fontId="17" fillId="21" borderId="0" xfId="69" applyNumberFormat="1" applyFont="1" applyFill="1" applyBorder="1" applyAlignment="1">
      <alignment horizontal="right"/>
    </xf>
    <xf numFmtId="170" fontId="17" fillId="21" borderId="0" xfId="68" applyNumberFormat="1" applyFont="1" applyFill="1" applyBorder="1" applyAlignment="1">
      <alignment horizontal="right"/>
    </xf>
    <xf numFmtId="2" fontId="17" fillId="21" borderId="0" xfId="67" applyNumberFormat="1" applyFont="1" applyFill="1" applyBorder="1" applyAlignment="1">
      <alignment horizontal="right"/>
    </xf>
    <xf numFmtId="170" fontId="17" fillId="21" borderId="0" xfId="68" applyNumberFormat="1" applyFont="1" applyFill="1" applyBorder="1"/>
    <xf numFmtId="1" fontId="17" fillId="21" borderId="0" xfId="68" applyNumberFormat="1" applyFont="1" applyFill="1" applyBorder="1"/>
    <xf numFmtId="0" fontId="17" fillId="21" borderId="7" xfId="67" applyFont="1" applyFill="1" applyBorder="1"/>
    <xf numFmtId="1" fontId="17" fillId="21" borderId="7" xfId="68" applyNumberFormat="1" applyFont="1" applyFill="1" applyBorder="1"/>
    <xf numFmtId="1" fontId="17" fillId="21" borderId="7" xfId="68" applyNumberFormat="1" applyFont="1" applyFill="1" applyBorder="1" applyAlignment="1">
      <alignment horizontal="right"/>
    </xf>
    <xf numFmtId="0" fontId="17" fillId="21" borderId="7" xfId="0" applyFont="1" applyFill="1" applyBorder="1" applyAlignment="1">
      <alignment horizontal="right"/>
    </xf>
    <xf numFmtId="10" fontId="17" fillId="21" borderId="7" xfId="69" applyNumberFormat="1" applyFont="1" applyFill="1" applyBorder="1" applyAlignment="1">
      <alignment horizontal="right"/>
    </xf>
    <xf numFmtId="0" fontId="17" fillId="21" borderId="7" xfId="67" applyFont="1" applyFill="1" applyBorder="1" applyAlignment="1">
      <alignment horizontal="right"/>
    </xf>
    <xf numFmtId="1" fontId="17" fillId="21" borderId="7" xfId="0" applyNumberFormat="1" applyFont="1" applyFill="1" applyBorder="1"/>
    <xf numFmtId="1" fontId="17" fillId="21" borderId="7" xfId="0" applyNumberFormat="1" applyFont="1" applyFill="1" applyBorder="1" applyAlignment="1">
      <alignment horizontal="right"/>
    </xf>
    <xf numFmtId="0" fontId="17" fillId="21" borderId="39" xfId="0" applyFont="1" applyFill="1" applyBorder="1"/>
    <xf numFmtId="10" fontId="17" fillId="21" borderId="42" xfId="69" applyNumberFormat="1" applyFont="1" applyFill="1" applyBorder="1"/>
    <xf numFmtId="0" fontId="17" fillId="21" borderId="42" xfId="0" applyFont="1" applyFill="1" applyBorder="1"/>
    <xf numFmtId="10" fontId="17" fillId="21" borderId="39" xfId="69" applyNumberFormat="1" applyFont="1" applyFill="1" applyBorder="1"/>
    <xf numFmtId="2" fontId="17" fillId="21" borderId="0" xfId="0" applyNumberFormat="1" applyFont="1" applyFill="1" applyBorder="1"/>
    <xf numFmtId="0" fontId="17" fillId="21" borderId="12" xfId="0" applyFont="1" applyFill="1" applyBorder="1" applyAlignment="1" applyProtection="1">
      <protection locked="0"/>
    </xf>
    <xf numFmtId="170" fontId="12" fillId="21" borderId="0" xfId="68" applyNumberFormat="1" applyFont="1" applyFill="1" applyBorder="1"/>
    <xf numFmtId="0" fontId="17" fillId="21" borderId="0" xfId="0" applyFont="1" applyFill="1" applyBorder="1" applyAlignment="1">
      <alignment horizontal="right"/>
    </xf>
    <xf numFmtId="164" fontId="17" fillId="21" borderId="0" xfId="0" applyNumberFormat="1" applyFont="1" applyFill="1" applyBorder="1" applyAlignment="1">
      <alignment horizontal="right"/>
    </xf>
    <xf numFmtId="164" fontId="17" fillId="21" borderId="12" xfId="0" applyNumberFormat="1" applyFont="1" applyFill="1" applyBorder="1" applyAlignment="1">
      <alignment horizontal="right"/>
    </xf>
    <xf numFmtId="2" fontId="17" fillId="21" borderId="0" xfId="3" applyNumberFormat="1" applyFont="1" applyFill="1" applyBorder="1" applyAlignment="1">
      <alignment vertical="top"/>
    </xf>
    <xf numFmtId="0" fontId="16" fillId="21" borderId="12" xfId="0" quotePrefix="1" applyFont="1" applyFill="1" applyBorder="1" applyAlignment="1" applyProtection="1">
      <alignment horizontal="left" indent="1"/>
      <protection locked="0"/>
    </xf>
    <xf numFmtId="0" fontId="17" fillId="21" borderId="12" xfId="0" applyFont="1" applyFill="1" applyBorder="1" applyAlignment="1" applyProtection="1">
      <alignment horizontal="left" indent="1"/>
      <protection locked="0"/>
    </xf>
    <xf numFmtId="0" fontId="16" fillId="21" borderId="12" xfId="0" applyFont="1" applyFill="1" applyBorder="1" applyAlignment="1" applyProtection="1">
      <alignment horizontal="left" indent="1"/>
      <protection locked="0"/>
    </xf>
    <xf numFmtId="170" fontId="11" fillId="21" borderId="0" xfId="68" applyNumberFormat="1" applyFont="1" applyFill="1" applyBorder="1"/>
    <xf numFmtId="0" fontId="16" fillId="21" borderId="0" xfId="0" applyFont="1" applyFill="1" applyBorder="1"/>
    <xf numFmtId="164" fontId="16" fillId="21" borderId="0" xfId="0" applyNumberFormat="1" applyFont="1" applyFill="1" applyBorder="1" applyAlignment="1">
      <alignment horizontal="right"/>
    </xf>
    <xf numFmtId="164" fontId="16" fillId="21" borderId="12" xfId="0" applyNumberFormat="1" applyFont="1" applyFill="1" applyBorder="1" applyAlignment="1">
      <alignment horizontal="right"/>
    </xf>
    <xf numFmtId="170" fontId="16" fillId="21" borderId="0" xfId="68" applyNumberFormat="1" applyFont="1" applyFill="1" applyBorder="1"/>
    <xf numFmtId="2" fontId="16" fillId="21" borderId="0" xfId="3" applyNumberFormat="1" applyFont="1" applyFill="1" applyBorder="1" applyAlignment="1">
      <alignment vertical="top"/>
    </xf>
    <xf numFmtId="0" fontId="16" fillId="21" borderId="0" xfId="0" applyFont="1" applyFill="1" applyBorder="1" applyAlignment="1" applyProtection="1">
      <protection locked="0"/>
    </xf>
    <xf numFmtId="170" fontId="16" fillId="21" borderId="0" xfId="68" applyNumberFormat="1" applyFont="1" applyFill="1" applyBorder="1" applyAlignment="1" applyProtection="1">
      <protection locked="0"/>
    </xf>
    <xf numFmtId="10" fontId="16" fillId="21" borderId="0" xfId="69" applyNumberFormat="1" applyFont="1" applyFill="1" applyBorder="1" applyAlignment="1" applyProtection="1">
      <protection locked="0"/>
    </xf>
    <xf numFmtId="2" fontId="16" fillId="21" borderId="0" xfId="0" applyNumberFormat="1" applyFont="1" applyFill="1" applyBorder="1" applyAlignment="1" applyProtection="1">
      <protection locked="0"/>
    </xf>
    <xf numFmtId="0" fontId="44" fillId="21" borderId="0" xfId="70" applyFont="1" applyFill="1" applyBorder="1" applyAlignment="1" applyProtection="1">
      <protection locked="0"/>
    </xf>
    <xf numFmtId="0" fontId="44" fillId="21" borderId="0" xfId="70" applyFont="1" applyFill="1" applyBorder="1" applyAlignment="1" applyProtection="1"/>
    <xf numFmtId="0" fontId="16" fillId="21" borderId="0" xfId="0" applyFont="1" applyFill="1" applyBorder="1" applyAlignment="1"/>
    <xf numFmtId="0" fontId="17" fillId="21" borderId="0" xfId="0" applyFont="1" applyFill="1" applyBorder="1" applyProtection="1">
      <protection locked="0"/>
    </xf>
    <xf numFmtId="170" fontId="17" fillId="21" borderId="0" xfId="68" applyNumberFormat="1" applyFont="1" applyFill="1" applyBorder="1" applyProtection="1">
      <protection locked="0"/>
    </xf>
    <xf numFmtId="10" fontId="17" fillId="21" borderId="0" xfId="69" applyNumberFormat="1" applyFont="1" applyFill="1" applyBorder="1" applyProtection="1">
      <protection locked="0"/>
    </xf>
    <xf numFmtId="2" fontId="17" fillId="21" borderId="0" xfId="0" applyNumberFormat="1" applyFont="1" applyFill="1" applyBorder="1" applyProtection="1">
      <protection locked="0"/>
    </xf>
    <xf numFmtId="0" fontId="16" fillId="22" borderId="0" xfId="67" applyFont="1" applyFill="1" applyBorder="1"/>
    <xf numFmtId="0" fontId="17" fillId="22" borderId="0" xfId="67" applyFont="1" applyFill="1" applyBorder="1"/>
    <xf numFmtId="0" fontId="45" fillId="22" borderId="0" xfId="0" applyFont="1" applyFill="1" applyBorder="1"/>
    <xf numFmtId="0" fontId="17" fillId="22" borderId="0" xfId="67" applyFont="1" applyFill="1" applyBorder="1" applyAlignment="1"/>
    <xf numFmtId="0" fontId="17" fillId="22" borderId="0" xfId="0" applyFont="1" applyFill="1" applyBorder="1"/>
    <xf numFmtId="0" fontId="17" fillId="22" borderId="0" xfId="67" applyFont="1" applyFill="1" applyBorder="1" applyAlignment="1">
      <alignment horizontal="center"/>
    </xf>
    <xf numFmtId="0" fontId="17" fillId="22" borderId="0" xfId="0" applyFont="1" applyFill="1" applyBorder="1" applyAlignment="1">
      <alignment horizontal="center"/>
    </xf>
    <xf numFmtId="0" fontId="12" fillId="22" borderId="0" xfId="67" applyFont="1" applyFill="1" applyBorder="1" applyAlignment="1">
      <alignment horizontal="center"/>
    </xf>
    <xf numFmtId="0" fontId="17" fillId="21" borderId="0" xfId="67" applyFont="1" applyFill="1" applyBorder="1" applyAlignment="1">
      <alignment horizontal="center"/>
    </xf>
    <xf numFmtId="0" fontId="17" fillId="22" borderId="7" xfId="67" applyFont="1" applyFill="1" applyBorder="1"/>
    <xf numFmtId="0" fontId="17" fillId="22" borderId="7" xfId="67" applyFont="1" applyFill="1" applyBorder="1" applyAlignment="1">
      <alignment horizontal="center"/>
    </xf>
    <xf numFmtId="0" fontId="17" fillId="21" borderId="7" xfId="67" applyFont="1" applyFill="1" applyBorder="1" applyAlignment="1">
      <alignment horizontal="center"/>
    </xf>
    <xf numFmtId="0" fontId="12" fillId="22" borderId="7" xfId="67" applyFont="1" applyFill="1" applyBorder="1" applyAlignment="1">
      <alignment horizontal="center"/>
    </xf>
    <xf numFmtId="0" fontId="17" fillId="22" borderId="39" xfId="0" applyFont="1" applyFill="1" applyBorder="1"/>
    <xf numFmtId="0" fontId="17" fillId="22" borderId="42" xfId="0" applyFont="1" applyFill="1" applyBorder="1"/>
    <xf numFmtId="0" fontId="46" fillId="22" borderId="0" xfId="0" applyFont="1" applyFill="1" applyBorder="1"/>
    <xf numFmtId="0" fontId="12" fillId="22" borderId="0" xfId="0" applyFont="1" applyFill="1" applyBorder="1"/>
    <xf numFmtId="0" fontId="17" fillId="22" borderId="12" xfId="0" applyFont="1" applyFill="1" applyBorder="1"/>
    <xf numFmtId="5" fontId="17" fillId="22" borderId="0" xfId="71" applyNumberFormat="1" applyFont="1" applyFill="1" applyBorder="1"/>
    <xf numFmtId="164" fontId="17" fillId="22" borderId="0" xfId="0" applyNumberFormat="1" applyFont="1" applyFill="1" applyBorder="1"/>
    <xf numFmtId="0" fontId="17" fillId="22" borderId="0" xfId="0" applyFont="1" applyFill="1" applyBorder="1" applyAlignment="1">
      <alignment horizontal="right"/>
    </xf>
    <xf numFmtId="0" fontId="17" fillId="22" borderId="12" xfId="0" applyFont="1" applyFill="1" applyBorder="1" applyAlignment="1">
      <alignment horizontal="right"/>
    </xf>
    <xf numFmtId="170" fontId="17" fillId="22" borderId="0" xfId="68" applyNumberFormat="1" applyFont="1" applyFill="1" applyBorder="1"/>
    <xf numFmtId="3" fontId="17" fillId="21" borderId="0" xfId="0" applyNumberFormat="1" applyFont="1" applyFill="1" applyBorder="1"/>
    <xf numFmtId="3" fontId="12" fillId="22" borderId="0" xfId="0" applyNumberFormat="1" applyFont="1" applyFill="1" applyBorder="1"/>
    <xf numFmtId="0" fontId="17" fillId="22" borderId="12" xfId="0" applyFont="1" applyFill="1" applyBorder="1" applyAlignment="1">
      <alignment horizontal="left" indent="1"/>
    </xf>
    <xf numFmtId="3" fontId="17" fillId="21" borderId="0" xfId="0" applyNumberFormat="1" applyFont="1" applyFill="1" applyBorder="1" applyAlignment="1">
      <alignment horizontal="right" vertical="top"/>
    </xf>
    <xf numFmtId="170" fontId="17" fillId="22" borderId="0" xfId="68" applyNumberFormat="1" applyFont="1" applyFill="1" applyBorder="1" applyAlignment="1">
      <alignment horizontal="right" vertical="top"/>
    </xf>
    <xf numFmtId="0" fontId="16" fillId="22" borderId="12" xfId="0" applyFont="1" applyFill="1" applyBorder="1" applyAlignment="1">
      <alignment horizontal="left" indent="1"/>
    </xf>
    <xf numFmtId="170" fontId="16" fillId="22" borderId="0" xfId="68" applyNumberFormat="1" applyFont="1" applyFill="1" applyBorder="1" applyAlignment="1">
      <alignment horizontal="right" vertical="top"/>
    </xf>
    <xf numFmtId="164" fontId="16" fillId="22" borderId="0" xfId="0" applyNumberFormat="1" applyFont="1" applyFill="1" applyBorder="1"/>
    <xf numFmtId="0" fontId="16" fillId="22" borderId="0" xfId="0" applyFont="1" applyFill="1" applyBorder="1"/>
    <xf numFmtId="0" fontId="16" fillId="22" borderId="12" xfId="0" applyFont="1" applyFill="1" applyBorder="1"/>
    <xf numFmtId="170" fontId="16" fillId="22" borderId="0" xfId="68" applyNumberFormat="1" applyFont="1" applyFill="1" applyBorder="1"/>
    <xf numFmtId="3" fontId="16" fillId="21" borderId="0" xfId="0" applyNumberFormat="1" applyFont="1" applyFill="1" applyBorder="1" applyAlignment="1">
      <alignment horizontal="right" vertical="top"/>
    </xf>
    <xf numFmtId="3" fontId="11" fillId="22" borderId="0" xfId="0" applyNumberFormat="1" applyFont="1" applyFill="1" applyBorder="1"/>
    <xf numFmtId="0" fontId="11" fillId="22" borderId="0" xfId="0" applyFont="1" applyFill="1" applyBorder="1"/>
    <xf numFmtId="0" fontId="47" fillId="22" borderId="0" xfId="0" applyFont="1" applyFill="1" applyBorder="1"/>
    <xf numFmtId="3" fontId="17" fillId="22" borderId="0" xfId="0" applyNumberFormat="1" applyFont="1" applyFill="1" applyBorder="1"/>
    <xf numFmtId="0" fontId="12" fillId="0" borderId="0" xfId="0" applyFont="1" applyBorder="1" applyAlignment="1">
      <alignment vertical="center"/>
    </xf>
    <xf numFmtId="0" fontId="44" fillId="22" borderId="0" xfId="70" applyFont="1" applyFill="1" applyBorder="1" applyAlignment="1" applyProtection="1"/>
    <xf numFmtId="2" fontId="44" fillId="22" borderId="0" xfId="70" applyNumberFormat="1" applyFont="1" applyFill="1" applyBorder="1" applyAlignment="1" applyProtection="1"/>
    <xf numFmtId="0" fontId="16" fillId="21" borderId="0" xfId="67" applyFont="1" applyFill="1" applyBorder="1"/>
    <xf numFmtId="0" fontId="12" fillId="21" borderId="0" xfId="67" applyFont="1" applyFill="1" applyBorder="1"/>
    <xf numFmtId="0" fontId="45" fillId="21" borderId="0" xfId="0" applyFont="1" applyFill="1" applyBorder="1"/>
    <xf numFmtId="0" fontId="17" fillId="21" borderId="7" xfId="0" applyFont="1" applyFill="1" applyBorder="1" applyAlignment="1"/>
    <xf numFmtId="0" fontId="17" fillId="21" borderId="0" xfId="0" applyFont="1" applyFill="1" applyBorder="1" applyAlignment="1"/>
    <xf numFmtId="0" fontId="12" fillId="21" borderId="0" xfId="0" applyFont="1" applyFill="1" applyBorder="1"/>
    <xf numFmtId="0" fontId="17" fillId="21" borderId="0" xfId="67" applyFont="1" applyFill="1" applyBorder="1" applyAlignment="1">
      <alignment horizontal="center" vertical="center"/>
    </xf>
    <xf numFmtId="0" fontId="12" fillId="21" borderId="7" xfId="67" applyFont="1" applyFill="1" applyBorder="1" applyAlignment="1">
      <alignment horizontal="right"/>
    </xf>
    <xf numFmtId="0" fontId="17" fillId="21" borderId="7" xfId="67" quotePrefix="1" applyFont="1" applyFill="1" applyBorder="1" applyAlignment="1">
      <alignment horizontal="right"/>
    </xf>
    <xf numFmtId="0" fontId="17" fillId="21" borderId="12" xfId="0" applyFont="1" applyFill="1" applyBorder="1"/>
    <xf numFmtId="165" fontId="17" fillId="21" borderId="0" xfId="71" applyNumberFormat="1" applyFont="1" applyFill="1" applyBorder="1" applyProtection="1"/>
    <xf numFmtId="164" fontId="17" fillId="21" borderId="0" xfId="0" applyNumberFormat="1" applyFont="1" applyFill="1" applyBorder="1"/>
    <xf numFmtId="168" fontId="12" fillId="21" borderId="0" xfId="0" applyNumberFormat="1" applyFont="1" applyFill="1" applyBorder="1"/>
    <xf numFmtId="165" fontId="17" fillId="21" borderId="0" xfId="0" applyNumberFormat="1" applyFont="1" applyFill="1" applyBorder="1"/>
    <xf numFmtId="164" fontId="17" fillId="21" borderId="12" xfId="0" applyNumberFormat="1" applyFont="1" applyFill="1" applyBorder="1"/>
    <xf numFmtId="168" fontId="45" fillId="21" borderId="0" xfId="0" applyNumberFormat="1" applyFont="1" applyFill="1" applyBorder="1"/>
    <xf numFmtId="0" fontId="17" fillId="21" borderId="12" xfId="0" applyFont="1" applyFill="1" applyBorder="1" applyAlignment="1">
      <alignment horizontal="left" indent="1"/>
    </xf>
    <xf numFmtId="3" fontId="17" fillId="21" borderId="0" xfId="68" applyNumberFormat="1" applyFont="1" applyFill="1" applyBorder="1"/>
    <xf numFmtId="170" fontId="17" fillId="21" borderId="0" xfId="68" applyNumberFormat="1" applyFont="1" applyFill="1" applyBorder="1" applyProtection="1"/>
    <xf numFmtId="170" fontId="12" fillId="21" borderId="0" xfId="68" applyNumberFormat="1" applyFont="1" applyFill="1" applyBorder="1" applyAlignment="1" applyProtection="1"/>
    <xf numFmtId="0" fontId="16" fillId="21" borderId="12" xfId="0" applyFont="1" applyFill="1" applyBorder="1" applyAlignment="1">
      <alignment horizontal="left" indent="1"/>
    </xf>
    <xf numFmtId="170" fontId="16" fillId="21" borderId="0" xfId="68" applyNumberFormat="1" applyFont="1" applyFill="1" applyBorder="1" applyProtection="1"/>
    <xf numFmtId="170" fontId="11" fillId="21" borderId="0" xfId="68" applyNumberFormat="1" applyFont="1" applyFill="1" applyBorder="1" applyAlignment="1" applyProtection="1"/>
    <xf numFmtId="3" fontId="16" fillId="21" borderId="0" xfId="68" applyNumberFormat="1" applyFont="1" applyFill="1" applyBorder="1"/>
    <xf numFmtId="164" fontId="16" fillId="21" borderId="0" xfId="0" applyNumberFormat="1" applyFont="1" applyFill="1" applyBorder="1"/>
    <xf numFmtId="168" fontId="11" fillId="21" borderId="0" xfId="0" applyNumberFormat="1" applyFont="1" applyFill="1" applyBorder="1"/>
    <xf numFmtId="0" fontId="47" fillId="21" borderId="0" xfId="0" applyFont="1" applyFill="1" applyBorder="1"/>
    <xf numFmtId="178" fontId="17" fillId="21" borderId="0" xfId="71" applyNumberFormat="1" applyFont="1" applyFill="1" applyBorder="1" applyProtection="1"/>
    <xf numFmtId="178" fontId="17" fillId="21" borderId="0" xfId="71" applyNumberFormat="1" applyFont="1" applyFill="1" applyBorder="1"/>
    <xf numFmtId="178" fontId="12" fillId="21" borderId="0" xfId="71" applyNumberFormat="1" applyFont="1" applyFill="1" applyBorder="1" applyAlignment="1" applyProtection="1"/>
    <xf numFmtId="178" fontId="17" fillId="21" borderId="0" xfId="0" applyNumberFormat="1" applyFont="1" applyFill="1" applyBorder="1"/>
    <xf numFmtId="2" fontId="12" fillId="21" borderId="0" xfId="0" applyNumberFormat="1" applyFont="1" applyFill="1" applyBorder="1"/>
    <xf numFmtId="37" fontId="44" fillId="21" borderId="0" xfId="70" applyNumberFormat="1" applyFont="1" applyFill="1" applyBorder="1" applyAlignment="1" applyProtection="1"/>
    <xf numFmtId="0" fontId="12" fillId="21" borderId="7" xfId="0" applyFont="1" applyFill="1" applyBorder="1"/>
    <xf numFmtId="0" fontId="12" fillId="21" borderId="7" xfId="0" applyFont="1" applyFill="1" applyBorder="1" applyAlignment="1">
      <alignment horizontal="right"/>
    </xf>
    <xf numFmtId="0" fontId="12" fillId="21" borderId="39" xfId="0" applyFont="1" applyFill="1" applyBorder="1"/>
    <xf numFmtId="0" fontId="12" fillId="21" borderId="42" xfId="0" applyFont="1" applyFill="1" applyBorder="1"/>
    <xf numFmtId="165" fontId="12" fillId="21" borderId="0" xfId="0" applyNumberFormat="1" applyFont="1" applyFill="1" applyBorder="1"/>
    <xf numFmtId="178" fontId="12" fillId="21" borderId="0" xfId="0" applyNumberFormat="1" applyFont="1" applyFill="1"/>
    <xf numFmtId="2" fontId="12" fillId="21" borderId="0" xfId="0" applyNumberFormat="1" applyFont="1" applyFill="1"/>
    <xf numFmtId="0" fontId="12" fillId="21" borderId="12" xfId="0" applyFont="1" applyFill="1" applyBorder="1" applyAlignment="1">
      <alignment horizontal="left" indent="1"/>
    </xf>
    <xf numFmtId="170" fontId="12" fillId="21" borderId="0" xfId="0" applyNumberFormat="1" applyFont="1" applyFill="1"/>
    <xf numFmtId="170" fontId="12" fillId="21" borderId="0" xfId="0" applyNumberFormat="1" applyFont="1" applyFill="1" applyBorder="1"/>
    <xf numFmtId="1" fontId="12" fillId="21" borderId="0" xfId="0" applyNumberFormat="1" applyFont="1" applyFill="1" applyBorder="1"/>
    <xf numFmtId="164" fontId="12" fillId="21" borderId="0" xfId="0" applyNumberFormat="1" applyFont="1" applyFill="1" applyBorder="1"/>
    <xf numFmtId="1" fontId="12" fillId="21" borderId="0" xfId="0" applyNumberFormat="1" applyFont="1" applyFill="1"/>
    <xf numFmtId="37" fontId="12" fillId="21" borderId="0" xfId="0" applyNumberFormat="1" applyFont="1" applyFill="1"/>
    <xf numFmtId="0" fontId="16" fillId="22" borderId="0" xfId="67" applyFont="1" applyFill="1" applyBorder="1" applyAlignment="1"/>
    <xf numFmtId="0" fontId="12" fillId="22" borderId="0" xfId="0" applyFont="1" applyFill="1" applyBorder="1" applyAlignment="1"/>
    <xf numFmtId="0" fontId="12" fillId="22" borderId="0" xfId="0" applyFont="1" applyFill="1" applyBorder="1" applyAlignment="1">
      <alignment horizontal="center"/>
    </xf>
    <xf numFmtId="0" fontId="17" fillId="22" borderId="0" xfId="67" applyFont="1" applyFill="1" applyBorder="1" applyAlignment="1">
      <alignment horizontal="right"/>
    </xf>
    <xf numFmtId="10" fontId="12" fillId="22" borderId="0" xfId="69" applyNumberFormat="1" applyFont="1" applyFill="1" applyBorder="1" applyAlignment="1">
      <alignment horizontal="right"/>
    </xf>
    <xf numFmtId="0" fontId="12" fillId="22" borderId="0" xfId="67" applyFont="1" applyFill="1" applyBorder="1" applyAlignment="1">
      <alignment horizontal="right"/>
    </xf>
    <xf numFmtId="0" fontId="12" fillId="22" borderId="0" xfId="0" applyFont="1" applyFill="1" applyBorder="1" applyAlignment="1">
      <alignment horizontal="right"/>
    </xf>
    <xf numFmtId="0" fontId="17" fillId="22" borderId="7" xfId="67" applyFont="1" applyFill="1" applyBorder="1" applyAlignment="1">
      <alignment horizontal="right"/>
    </xf>
    <xf numFmtId="0" fontId="17" fillId="0" borderId="7" xfId="67" applyFont="1" applyFill="1" applyBorder="1" applyAlignment="1">
      <alignment horizontal="right"/>
    </xf>
    <xf numFmtId="0" fontId="12" fillId="22" borderId="7" xfId="67" applyFont="1" applyFill="1" applyBorder="1" applyAlignment="1">
      <alignment horizontal="right"/>
    </xf>
    <xf numFmtId="10" fontId="12" fillId="22" borderId="42" xfId="69" applyNumberFormat="1" applyFont="1" applyFill="1" applyBorder="1"/>
    <xf numFmtId="10" fontId="12" fillId="22" borderId="39" xfId="69" applyNumberFormat="1" applyFont="1" applyFill="1" applyBorder="1"/>
    <xf numFmtId="0" fontId="17" fillId="21" borderId="12" xfId="0" applyFont="1" applyFill="1" applyBorder="1" applyAlignment="1"/>
    <xf numFmtId="164" fontId="12" fillId="22" borderId="0" xfId="69" applyNumberFormat="1" applyFont="1" applyFill="1" applyBorder="1"/>
    <xf numFmtId="164" fontId="12" fillId="22" borderId="12" xfId="69" applyNumberFormat="1" applyFont="1" applyFill="1" applyBorder="1"/>
    <xf numFmtId="165" fontId="17" fillId="21" borderId="0" xfId="0" applyNumberFormat="1" applyFont="1" applyFill="1" applyBorder="1" applyAlignment="1">
      <alignment wrapText="1"/>
    </xf>
    <xf numFmtId="1" fontId="17" fillId="22" borderId="0" xfId="0" applyNumberFormat="1" applyFont="1" applyFill="1" applyBorder="1"/>
    <xf numFmtId="165" fontId="12" fillId="22" borderId="0" xfId="0" applyNumberFormat="1" applyFont="1" applyFill="1" applyBorder="1"/>
    <xf numFmtId="1" fontId="12" fillId="22" borderId="0" xfId="0" applyNumberFormat="1" applyFont="1" applyFill="1" applyBorder="1"/>
    <xf numFmtId="170" fontId="17" fillId="21" borderId="0" xfId="68" applyNumberFormat="1" applyFont="1" applyFill="1" applyBorder="1" applyAlignment="1">
      <alignment wrapText="1"/>
    </xf>
    <xf numFmtId="170" fontId="17" fillId="22" borderId="0" xfId="68" applyNumberFormat="1" applyFont="1" applyFill="1" applyBorder="1" applyAlignment="1">
      <alignment horizontal="right" wrapText="1"/>
    </xf>
    <xf numFmtId="170" fontId="12" fillId="22" borderId="0" xfId="68" applyNumberFormat="1" applyFont="1" applyFill="1" applyBorder="1"/>
    <xf numFmtId="1" fontId="12" fillId="22" borderId="0" xfId="69" applyNumberFormat="1" applyFont="1" applyFill="1" applyBorder="1"/>
    <xf numFmtId="1" fontId="12" fillId="22" borderId="12" xfId="69" applyNumberFormat="1" applyFont="1" applyFill="1" applyBorder="1"/>
    <xf numFmtId="170" fontId="17" fillId="21" borderId="0" xfId="68" applyNumberFormat="1" applyFont="1" applyFill="1" applyBorder="1" applyAlignment="1"/>
    <xf numFmtId="170" fontId="16" fillId="21" borderId="0" xfId="68" applyNumberFormat="1" applyFont="1" applyFill="1" applyBorder="1" applyAlignment="1">
      <alignment wrapText="1"/>
    </xf>
    <xf numFmtId="0" fontId="16" fillId="21" borderId="12" xfId="0" applyFont="1" applyFill="1" applyBorder="1"/>
    <xf numFmtId="170" fontId="16" fillId="22" borderId="0" xfId="68" applyNumberFormat="1" applyFont="1" applyFill="1" applyBorder="1" applyAlignment="1">
      <alignment horizontal="right" wrapText="1"/>
    </xf>
    <xf numFmtId="170" fontId="11" fillId="22" borderId="0" xfId="68" applyNumberFormat="1" applyFont="1" applyFill="1" applyBorder="1"/>
    <xf numFmtId="164" fontId="11" fillId="22" borderId="0" xfId="69" applyNumberFormat="1" applyFont="1" applyFill="1" applyBorder="1"/>
    <xf numFmtId="3" fontId="17" fillId="21" borderId="0" xfId="0" applyNumberFormat="1" applyFont="1" applyFill="1" applyBorder="1" applyAlignment="1"/>
    <xf numFmtId="3" fontId="17" fillId="21" borderId="0" xfId="0" applyNumberFormat="1" applyFont="1" applyFill="1" applyBorder="1" applyAlignment="1">
      <alignment wrapText="1"/>
    </xf>
    <xf numFmtId="0" fontId="17" fillId="21" borderId="0" xfId="67" applyFont="1" applyFill="1" applyBorder="1" applyAlignment="1">
      <alignment horizontal="left"/>
    </xf>
    <xf numFmtId="0" fontId="45" fillId="22" borderId="0" xfId="67" applyFont="1" applyFill="1" applyBorder="1"/>
    <xf numFmtId="0" fontId="16" fillId="22" borderId="0" xfId="67" applyFont="1" applyFill="1"/>
    <xf numFmtId="0" fontId="17" fillId="22" borderId="0" xfId="67" applyFont="1" applyFill="1"/>
    <xf numFmtId="0" fontId="45" fillId="22" borderId="0" xfId="0" applyFont="1" applyFill="1"/>
    <xf numFmtId="0" fontId="17" fillId="22" borderId="0" xfId="0" applyFont="1" applyFill="1" applyBorder="1" applyAlignment="1"/>
    <xf numFmtId="0" fontId="17" fillId="22" borderId="0" xfId="0" applyFont="1" applyFill="1"/>
    <xf numFmtId="0" fontId="17" fillId="22" borderId="0" xfId="0" applyFont="1" applyFill="1" applyAlignment="1">
      <alignment horizontal="right"/>
    </xf>
    <xf numFmtId="0" fontId="17" fillId="22" borderId="7" xfId="0" applyFont="1" applyFill="1" applyBorder="1"/>
    <xf numFmtId="0" fontId="17" fillId="22" borderId="7" xfId="0" applyFont="1" applyFill="1" applyBorder="1" applyAlignment="1">
      <alignment horizontal="right"/>
    </xf>
    <xf numFmtId="168" fontId="17" fillId="22" borderId="0" xfId="0" applyNumberFormat="1" applyFont="1" applyFill="1" applyBorder="1"/>
    <xf numFmtId="0" fontId="17" fillId="22" borderId="12" xfId="0" applyFont="1" applyFill="1" applyBorder="1" applyAlignment="1">
      <alignment horizontal="left" vertical="top" wrapText="1"/>
    </xf>
    <xf numFmtId="3" fontId="17" fillId="22" borderId="0" xfId="0" applyNumberFormat="1" applyFont="1" applyFill="1" applyBorder="1" applyAlignment="1">
      <alignment wrapText="1"/>
    </xf>
    <xf numFmtId="164" fontId="17" fillId="22" borderId="0" xfId="69" applyNumberFormat="1" applyFont="1" applyFill="1"/>
    <xf numFmtId="164" fontId="17" fillId="22" borderId="0" xfId="69" applyNumberFormat="1" applyFont="1" applyFill="1" applyBorder="1"/>
    <xf numFmtId="0" fontId="17" fillId="22" borderId="0" xfId="69" applyNumberFormat="1" applyFont="1" applyFill="1" applyBorder="1"/>
    <xf numFmtId="3" fontId="16" fillId="22" borderId="0" xfId="0" applyNumberFormat="1" applyFont="1" applyFill="1" applyBorder="1" applyAlignment="1">
      <alignment wrapText="1"/>
    </xf>
    <xf numFmtId="164" fontId="16" fillId="22" borderId="0" xfId="69" applyNumberFormat="1" applyFont="1" applyFill="1"/>
    <xf numFmtId="0" fontId="16" fillId="22" borderId="0" xfId="0" applyFont="1" applyFill="1"/>
    <xf numFmtId="164" fontId="16" fillId="22" borderId="0" xfId="69" applyNumberFormat="1" applyFont="1" applyFill="1" applyBorder="1"/>
    <xf numFmtId="0" fontId="16" fillId="22" borderId="0" xfId="69" applyNumberFormat="1" applyFont="1" applyFill="1" applyBorder="1"/>
    <xf numFmtId="0" fontId="47" fillId="22" borderId="0" xfId="0" applyFont="1" applyFill="1"/>
    <xf numFmtId="168" fontId="16" fillId="22" borderId="0" xfId="69" applyNumberFormat="1" applyFont="1" applyFill="1" applyBorder="1"/>
    <xf numFmtId="168" fontId="17" fillId="22" borderId="0" xfId="69" applyNumberFormat="1" applyFont="1" applyFill="1" applyBorder="1"/>
    <xf numFmtId="0" fontId="17" fillId="21" borderId="0" xfId="0" applyFont="1" applyFill="1"/>
    <xf numFmtId="10" fontId="45" fillId="22" borderId="0" xfId="0" applyNumberFormat="1" applyFont="1" applyFill="1"/>
    <xf numFmtId="0" fontId="11" fillId="22" borderId="0" xfId="67" applyFont="1" applyFill="1" applyBorder="1" applyAlignment="1"/>
    <xf numFmtId="0" fontId="47" fillId="22" borderId="0" xfId="67" applyFont="1" applyFill="1" applyBorder="1" applyAlignment="1"/>
    <xf numFmtId="0" fontId="12" fillId="22" borderId="0" xfId="67" applyFont="1" applyFill="1" applyBorder="1"/>
    <xf numFmtId="0" fontId="12" fillId="22" borderId="0" xfId="67" applyFont="1" applyFill="1" applyBorder="1" applyAlignment="1"/>
    <xf numFmtId="0" fontId="12" fillId="22" borderId="7" xfId="67" applyFont="1" applyFill="1" applyBorder="1"/>
    <xf numFmtId="0" fontId="12" fillId="22" borderId="39" xfId="0" applyFont="1" applyFill="1" applyBorder="1"/>
    <xf numFmtId="0" fontId="12" fillId="22" borderId="42" xfId="0" applyFont="1" applyFill="1" applyBorder="1"/>
    <xf numFmtId="0" fontId="45" fillId="22" borderId="42" xfId="0" applyFont="1" applyFill="1" applyBorder="1"/>
    <xf numFmtId="0" fontId="45" fillId="22" borderId="39" xfId="0" applyFont="1" applyFill="1" applyBorder="1"/>
    <xf numFmtId="0" fontId="12" fillId="22" borderId="12" xfId="0" applyFont="1" applyFill="1" applyBorder="1"/>
    <xf numFmtId="164" fontId="12" fillId="21" borderId="0" xfId="69" applyNumberFormat="1" applyFont="1" applyFill="1" applyBorder="1"/>
    <xf numFmtId="164" fontId="12" fillId="21" borderId="12" xfId="69" applyNumberFormat="1" applyFont="1" applyFill="1" applyBorder="1"/>
    <xf numFmtId="0" fontId="45" fillId="22" borderId="12" xfId="0" applyFont="1" applyFill="1" applyBorder="1"/>
    <xf numFmtId="0" fontId="12" fillId="22" borderId="12" xfId="0" applyFont="1" applyFill="1" applyBorder="1" applyAlignment="1">
      <alignment horizontal="left" indent="1"/>
    </xf>
    <xf numFmtId="0" fontId="11" fillId="22" borderId="12" xfId="0" applyFont="1" applyFill="1" applyBorder="1" applyAlignment="1">
      <alignment horizontal="left" indent="1"/>
    </xf>
    <xf numFmtId="164" fontId="11" fillId="21" borderId="0" xfId="69" applyNumberFormat="1" applyFont="1" applyFill="1" applyBorder="1"/>
    <xf numFmtId="164" fontId="11" fillId="21" borderId="12" xfId="69" applyNumberFormat="1" applyFont="1" applyFill="1" applyBorder="1"/>
    <xf numFmtId="0" fontId="11" fillId="22" borderId="12" xfId="0" applyFont="1" applyFill="1" applyBorder="1"/>
    <xf numFmtId="168" fontId="12" fillId="22" borderId="0" xfId="0" applyNumberFormat="1" applyFont="1" applyFill="1" applyBorder="1"/>
    <xf numFmtId="168" fontId="12" fillId="22" borderId="0" xfId="0" applyNumberFormat="1" applyFont="1" applyFill="1" applyBorder="1" applyAlignment="1">
      <alignment horizontal="right"/>
    </xf>
    <xf numFmtId="0" fontId="25" fillId="22" borderId="0" xfId="3" applyFont="1" applyFill="1"/>
    <xf numFmtId="0" fontId="17" fillId="22" borderId="0" xfId="3" applyFont="1" applyFill="1" applyAlignment="1">
      <alignment horizontal="centerContinuous"/>
    </xf>
    <xf numFmtId="0" fontId="26" fillId="22" borderId="7" xfId="3" applyFont="1" applyFill="1" applyBorder="1" applyAlignment="1">
      <alignment horizontal="right"/>
    </xf>
    <xf numFmtId="0" fontId="25" fillId="22" borderId="7" xfId="3" applyFont="1" applyFill="1" applyBorder="1" applyAlignment="1">
      <alignment horizontal="right"/>
    </xf>
    <xf numFmtId="0" fontId="26" fillId="22" borderId="10" xfId="3" applyFont="1" applyFill="1" applyBorder="1"/>
    <xf numFmtId="0" fontId="25" fillId="22" borderId="10" xfId="3" applyFont="1" applyFill="1" applyBorder="1"/>
    <xf numFmtId="179" fontId="17" fillId="22" borderId="0" xfId="3" applyNumberFormat="1" applyFont="1" applyFill="1" applyBorder="1" applyAlignment="1">
      <alignment horizontal="right"/>
    </xf>
    <xf numFmtId="180" fontId="17" fillId="22" borderId="0" xfId="3" applyNumberFormat="1" applyFont="1" applyFill="1" applyBorder="1" applyAlignment="1">
      <alignment horizontal="right"/>
    </xf>
    <xf numFmtId="0" fontId="26" fillId="22" borderId="12" xfId="3" applyFont="1" applyFill="1" applyBorder="1"/>
    <xf numFmtId="168" fontId="17" fillId="22" borderId="0" xfId="3" applyNumberFormat="1" applyFont="1" applyFill="1" applyBorder="1" applyAlignment="1">
      <alignment horizontal="right"/>
    </xf>
    <xf numFmtId="0" fontId="25" fillId="22" borderId="12" xfId="3" applyFont="1" applyFill="1" applyBorder="1"/>
    <xf numFmtId="179" fontId="25" fillId="22" borderId="0" xfId="3" applyNumberFormat="1" applyFont="1" applyFill="1"/>
    <xf numFmtId="179" fontId="17" fillId="22" borderId="0" xfId="3" applyNumberFormat="1" applyFont="1" applyFill="1"/>
    <xf numFmtId="179" fontId="16" fillId="22" borderId="0" xfId="3" applyNumberFormat="1" applyFont="1" applyFill="1"/>
    <xf numFmtId="0" fontId="49" fillId="22" borderId="12" xfId="3" applyFont="1" applyFill="1" applyBorder="1"/>
    <xf numFmtId="168" fontId="16" fillId="22" borderId="0" xfId="3" applyNumberFormat="1" applyFont="1" applyFill="1"/>
    <xf numFmtId="0" fontId="50" fillId="22" borderId="12" xfId="3" applyFont="1" applyFill="1" applyBorder="1"/>
    <xf numFmtId="0" fontId="25" fillId="22" borderId="0" xfId="3" applyFont="1" applyFill="1" applyBorder="1"/>
    <xf numFmtId="167" fontId="25" fillId="22" borderId="0" xfId="3" applyNumberFormat="1" applyFont="1" applyFill="1"/>
    <xf numFmtId="0" fontId="17" fillId="21" borderId="0" xfId="3" applyFont="1" applyFill="1" applyAlignment="1">
      <alignment horizontal="centerContinuous"/>
    </xf>
    <xf numFmtId="0" fontId="17" fillId="21" borderId="0" xfId="3" applyFont="1" applyFill="1" applyAlignment="1">
      <alignment horizontal="center"/>
    </xf>
    <xf numFmtId="0" fontId="17" fillId="21" borderId="0" xfId="96" applyFont="1" applyFill="1" applyAlignment="1">
      <alignment horizontal="center"/>
    </xf>
    <xf numFmtId="0" fontId="17" fillId="21" borderId="7" xfId="3" applyFont="1" applyFill="1" applyBorder="1" applyAlignment="1">
      <alignment horizontal="center"/>
    </xf>
    <xf numFmtId="0" fontId="17" fillId="21" borderId="13" xfId="3" applyFont="1" applyFill="1" applyBorder="1" applyAlignment="1">
      <alignment horizontal="right"/>
    </xf>
    <xf numFmtId="0" fontId="17" fillId="21" borderId="42" xfId="3" applyFont="1" applyFill="1" applyBorder="1" applyAlignment="1">
      <alignment horizontal="right"/>
    </xf>
    <xf numFmtId="0" fontId="17" fillId="21" borderId="10" xfId="3" applyFont="1" applyFill="1" applyBorder="1" applyAlignment="1">
      <alignment horizontal="right"/>
    </xf>
    <xf numFmtId="0" fontId="17" fillId="21" borderId="0" xfId="3" applyFont="1" applyFill="1" applyBorder="1"/>
    <xf numFmtId="179" fontId="17" fillId="21" borderId="0" xfId="3" applyNumberFormat="1" applyFont="1" applyFill="1" applyBorder="1" applyAlignment="1">
      <alignment horizontal="right"/>
    </xf>
    <xf numFmtId="180" fontId="17" fillId="21" borderId="0" xfId="3" applyNumberFormat="1" applyFont="1" applyFill="1" applyBorder="1" applyAlignment="1">
      <alignment horizontal="right"/>
    </xf>
    <xf numFmtId="179" fontId="17" fillId="21" borderId="11" xfId="3" applyNumberFormat="1" applyFont="1" applyFill="1" applyBorder="1" applyAlignment="1">
      <alignment horizontal="right"/>
    </xf>
    <xf numFmtId="167" fontId="17" fillId="21" borderId="12" xfId="3" applyNumberFormat="1" applyFont="1" applyFill="1" applyBorder="1" applyAlignment="1">
      <alignment horizontal="right"/>
    </xf>
    <xf numFmtId="168" fontId="17" fillId="21" borderId="0" xfId="3" applyNumberFormat="1" applyFont="1" applyFill="1" applyBorder="1"/>
    <xf numFmtId="180" fontId="17" fillId="21" borderId="0" xfId="3" applyNumberFormat="1" applyFont="1" applyFill="1" applyBorder="1" applyAlignment="1">
      <alignment horizontal="center"/>
    </xf>
    <xf numFmtId="179" fontId="17" fillId="21" borderId="0" xfId="3" applyNumberFormat="1" applyFont="1" applyFill="1"/>
    <xf numFmtId="0" fontId="17" fillId="21" borderId="11" xfId="3" applyFont="1" applyFill="1" applyBorder="1"/>
    <xf numFmtId="179" fontId="17" fillId="21" borderId="12" xfId="3" applyNumberFormat="1" applyFont="1" applyFill="1" applyBorder="1"/>
    <xf numFmtId="168" fontId="17" fillId="21" borderId="0" xfId="3" applyNumberFormat="1" applyFont="1" applyFill="1"/>
    <xf numFmtId="180" fontId="17" fillId="21" borderId="0" xfId="3" applyNumberFormat="1" applyFont="1" applyFill="1"/>
    <xf numFmtId="179" fontId="17" fillId="21" borderId="11" xfId="3" applyNumberFormat="1" applyFont="1" applyFill="1" applyBorder="1"/>
    <xf numFmtId="180" fontId="17" fillId="21" borderId="0" xfId="3" applyNumberFormat="1" applyFont="1" applyFill="1" applyBorder="1"/>
    <xf numFmtId="180" fontId="17" fillId="21" borderId="12" xfId="3" applyNumberFormat="1" applyFont="1" applyFill="1" applyBorder="1"/>
    <xf numFmtId="0" fontId="17" fillId="21" borderId="0" xfId="3" applyNumberFormat="1" applyFont="1" applyFill="1" applyAlignment="1">
      <alignment horizontal="center"/>
    </xf>
    <xf numFmtId="0" fontId="16" fillId="21" borderId="12" xfId="3" applyFont="1" applyFill="1" applyBorder="1"/>
    <xf numFmtId="179" fontId="16" fillId="21" borderId="0" xfId="3" applyNumberFormat="1" applyFont="1" applyFill="1"/>
    <xf numFmtId="180" fontId="16" fillId="21" borderId="0" xfId="3" applyNumberFormat="1" applyFont="1" applyFill="1"/>
    <xf numFmtId="179" fontId="16" fillId="21" borderId="11" xfId="3" applyNumberFormat="1" applyFont="1" applyFill="1" applyBorder="1"/>
    <xf numFmtId="180" fontId="16" fillId="21" borderId="0" xfId="3" applyNumberFormat="1" applyFont="1" applyFill="1" applyBorder="1"/>
    <xf numFmtId="180" fontId="16" fillId="21" borderId="12" xfId="3" applyNumberFormat="1" applyFont="1" applyFill="1" applyBorder="1"/>
    <xf numFmtId="168" fontId="16" fillId="21" borderId="0" xfId="3" applyNumberFormat="1" applyFont="1" applyFill="1" applyBorder="1"/>
    <xf numFmtId="0" fontId="16" fillId="21" borderId="0" xfId="3" applyNumberFormat="1" applyFont="1" applyFill="1" applyAlignment="1">
      <alignment horizontal="center"/>
    </xf>
    <xf numFmtId="168" fontId="16" fillId="21" borderId="0" xfId="3" applyNumberFormat="1" applyFont="1" applyFill="1"/>
    <xf numFmtId="172" fontId="17" fillId="21" borderId="0" xfId="3" applyNumberFormat="1" applyFont="1" applyFill="1"/>
    <xf numFmtId="0" fontId="17" fillId="21" borderId="0" xfId="3" applyFont="1" applyFill="1" applyBorder="1" applyAlignment="1">
      <alignment horizontal="center"/>
    </xf>
    <xf numFmtId="0" fontId="17" fillId="22" borderId="0" xfId="3" applyFont="1" applyFill="1" applyBorder="1" applyAlignment="1">
      <alignment horizontal="centerContinuous"/>
    </xf>
    <xf numFmtId="0" fontId="26" fillId="22" borderId="0" xfId="3" applyFont="1" applyFill="1" applyBorder="1" applyAlignment="1">
      <alignment horizontal="centerContinuous"/>
    </xf>
    <xf numFmtId="0" fontId="26" fillId="22" borderId="0" xfId="3" applyFont="1" applyFill="1" applyAlignment="1">
      <alignment horizontal="center"/>
    </xf>
    <xf numFmtId="1" fontId="26" fillId="22" borderId="0" xfId="3" applyNumberFormat="1" applyFont="1" applyFill="1"/>
    <xf numFmtId="0" fontId="17" fillId="22" borderId="7" xfId="3" applyFont="1" applyFill="1" applyBorder="1" applyAlignment="1">
      <alignment horizontal="center"/>
    </xf>
    <xf numFmtId="165" fontId="17" fillId="22" borderId="7" xfId="3" applyNumberFormat="1" applyFont="1" applyFill="1" applyBorder="1" applyAlignment="1">
      <alignment horizontal="right"/>
    </xf>
    <xf numFmtId="0" fontId="25" fillId="22" borderId="0" xfId="3" applyFont="1" applyFill="1" applyAlignment="1">
      <alignment horizontal="right"/>
    </xf>
    <xf numFmtId="0" fontId="26" fillId="22" borderId="10" xfId="3" applyFont="1" applyFill="1" applyBorder="1" applyAlignment="1">
      <alignment horizontal="right"/>
    </xf>
    <xf numFmtId="0" fontId="26" fillId="22" borderId="0" xfId="3" applyFont="1" applyFill="1" applyBorder="1" applyAlignment="1">
      <alignment horizontal="right"/>
    </xf>
    <xf numFmtId="165" fontId="17" fillId="22" borderId="0" xfId="3" applyNumberFormat="1" applyFont="1" applyFill="1" applyAlignment="1">
      <alignment horizontal="right"/>
    </xf>
    <xf numFmtId="168" fontId="17" fillId="22" borderId="0" xfId="3" applyNumberFormat="1" applyFont="1" applyFill="1" applyAlignment="1">
      <alignment horizontal="right"/>
    </xf>
    <xf numFmtId="167" fontId="17" fillId="22" borderId="0" xfId="3" applyNumberFormat="1" applyFont="1" applyFill="1" applyAlignment="1">
      <alignment horizontal="right"/>
    </xf>
    <xf numFmtId="0" fontId="25" fillId="22" borderId="12" xfId="3" applyFont="1" applyFill="1" applyBorder="1" applyAlignment="1">
      <alignment horizontal="right"/>
    </xf>
    <xf numFmtId="167" fontId="17" fillId="22" borderId="0" xfId="3" applyNumberFormat="1" applyFont="1" applyFill="1"/>
    <xf numFmtId="180" fontId="17" fillId="22" borderId="0" xfId="3" applyNumberFormat="1" applyFont="1" applyFill="1" applyBorder="1"/>
    <xf numFmtId="180" fontId="16" fillId="22" borderId="0" xfId="3" applyNumberFormat="1" applyFont="1" applyFill="1" applyBorder="1"/>
    <xf numFmtId="167" fontId="16" fillId="22" borderId="0" xfId="3" applyNumberFormat="1" applyFont="1" applyFill="1"/>
    <xf numFmtId="168" fontId="25" fillId="22" borderId="0" xfId="3" applyNumberFormat="1" applyFont="1" applyFill="1"/>
    <xf numFmtId="3" fontId="25" fillId="22" borderId="0" xfId="3" applyNumberFormat="1" applyFont="1" applyFill="1"/>
    <xf numFmtId="3" fontId="26" fillId="22" borderId="0" xfId="3" applyNumberFormat="1" applyFont="1" applyFill="1"/>
    <xf numFmtId="37" fontId="26" fillId="22" borderId="0" xfId="3" applyNumberFormat="1" applyFont="1" applyFill="1"/>
    <xf numFmtId="3" fontId="42" fillId="22" borderId="0" xfId="3" applyNumberFormat="1" applyFont="1" applyFill="1"/>
    <xf numFmtId="0" fontId="42" fillId="22" borderId="0" xfId="3" applyFont="1" applyFill="1"/>
    <xf numFmtId="0" fontId="17" fillId="21" borderId="12" xfId="3" applyFont="1" applyFill="1" applyBorder="1" applyAlignment="1">
      <alignment horizontal="center"/>
    </xf>
    <xf numFmtId="3" fontId="17" fillId="21" borderId="0" xfId="3" applyNumberFormat="1" applyFont="1" applyFill="1" applyBorder="1" applyAlignment="1">
      <alignment horizontal="right" vertical="top"/>
    </xf>
    <xf numFmtId="164" fontId="17" fillId="21" borderId="0" xfId="45" applyNumberFormat="1" applyFont="1" applyFill="1" applyBorder="1"/>
    <xf numFmtId="164" fontId="17" fillId="21" borderId="12" xfId="45" applyNumberFormat="1" applyFont="1" applyFill="1" applyBorder="1"/>
    <xf numFmtId="3" fontId="17" fillId="21" borderId="0" xfId="97" applyNumberFormat="1" applyFont="1" applyFill="1" applyBorder="1"/>
    <xf numFmtId="0" fontId="17" fillId="22" borderId="0" xfId="3" quotePrefix="1" applyFont="1" applyFill="1"/>
    <xf numFmtId="0" fontId="17" fillId="22" borderId="0" xfId="3" quotePrefix="1" applyFont="1" applyFill="1" applyBorder="1"/>
    <xf numFmtId="170" fontId="17" fillId="21" borderId="0" xfId="20" applyNumberFormat="1" applyFont="1" applyFill="1" applyBorder="1"/>
    <xf numFmtId="0" fontId="17" fillId="21" borderId="0" xfId="3" applyFont="1" applyFill="1" applyBorder="1" applyAlignment="1">
      <alignment horizontal="left"/>
    </xf>
    <xf numFmtId="0" fontId="17" fillId="21" borderId="0" xfId="3" applyFont="1" applyFill="1" applyAlignment="1">
      <alignment horizontal="left" indent="1"/>
    </xf>
    <xf numFmtId="0" fontId="16" fillId="21" borderId="0" xfId="3" applyFont="1" applyFill="1" applyBorder="1"/>
    <xf numFmtId="37" fontId="17" fillId="21" borderId="0" xfId="3" applyNumberFormat="1" applyFont="1" applyFill="1" applyBorder="1"/>
    <xf numFmtId="37" fontId="17" fillId="21" borderId="0" xfId="3" applyNumberFormat="1" applyFont="1" applyFill="1" applyBorder="1" applyAlignment="1">
      <alignment horizontal="center" wrapText="1"/>
    </xf>
    <xf numFmtId="0" fontId="17" fillId="21" borderId="0" xfId="3" applyFont="1" applyFill="1" applyBorder="1" applyAlignment="1">
      <alignment horizontal="center" wrapText="1"/>
    </xf>
    <xf numFmtId="49" fontId="17" fillId="21" borderId="7" xfId="3" applyNumberFormat="1" applyFont="1" applyFill="1" applyBorder="1" applyAlignment="1">
      <alignment horizontal="left"/>
    </xf>
    <xf numFmtId="0" fontId="17" fillId="21" borderId="7" xfId="3" applyNumberFormat="1" applyFont="1" applyFill="1" applyBorder="1" applyAlignment="1">
      <alignment horizontal="right" wrapText="1"/>
    </xf>
    <xf numFmtId="49" fontId="17" fillId="21" borderId="8" xfId="3" applyNumberFormat="1" applyFont="1" applyFill="1" applyBorder="1" applyAlignment="1">
      <alignment horizontal="right" wrapText="1"/>
    </xf>
    <xf numFmtId="49" fontId="17" fillId="21" borderId="7" xfId="3" applyNumberFormat="1" applyFont="1" applyFill="1" applyBorder="1" applyAlignment="1">
      <alignment horizontal="right" wrapText="1"/>
    </xf>
    <xf numFmtId="49" fontId="17" fillId="21" borderId="7" xfId="3" applyNumberFormat="1" applyFont="1" applyFill="1" applyBorder="1" applyAlignment="1">
      <alignment horizontal="center" wrapText="1"/>
    </xf>
    <xf numFmtId="49" fontId="17" fillId="21" borderId="12" xfId="3" applyNumberFormat="1" applyFont="1" applyFill="1" applyBorder="1" applyAlignment="1">
      <alignment horizontal="center"/>
    </xf>
    <xf numFmtId="49" fontId="17" fillId="21" borderId="42" xfId="3" applyNumberFormat="1" applyFont="1" applyFill="1" applyBorder="1" applyAlignment="1">
      <alignment horizontal="center"/>
    </xf>
    <xf numFmtId="49" fontId="17" fillId="21" borderId="10" xfId="3" applyNumberFormat="1" applyFont="1" applyFill="1" applyBorder="1" applyAlignment="1">
      <alignment horizontal="center"/>
    </xf>
    <xf numFmtId="49" fontId="17" fillId="21" borderId="0" xfId="3" applyNumberFormat="1" applyFont="1" applyFill="1" applyBorder="1" applyAlignment="1">
      <alignment horizontal="center"/>
    </xf>
    <xf numFmtId="49" fontId="17" fillId="21" borderId="12" xfId="20" applyNumberFormat="1" applyFont="1" applyFill="1" applyBorder="1"/>
    <xf numFmtId="37" fontId="17" fillId="21" borderId="12" xfId="3" applyNumberFormat="1" applyFont="1" applyFill="1" applyBorder="1"/>
    <xf numFmtId="3" fontId="17" fillId="21" borderId="0" xfId="20" applyNumberFormat="1" applyFont="1" applyFill="1"/>
    <xf numFmtId="3" fontId="17" fillId="21" borderId="12" xfId="20" applyNumberFormat="1" applyFont="1" applyFill="1" applyBorder="1"/>
    <xf numFmtId="164" fontId="17" fillId="21" borderId="0" xfId="3" applyNumberFormat="1" applyFont="1" applyFill="1" applyBorder="1"/>
    <xf numFmtId="164" fontId="17" fillId="21" borderId="12" xfId="3" applyNumberFormat="1" applyFont="1" applyFill="1" applyBorder="1"/>
    <xf numFmtId="49" fontId="16" fillId="21" borderId="0" xfId="20" applyNumberFormat="1" applyFont="1" applyFill="1" applyBorder="1"/>
    <xf numFmtId="0" fontId="17" fillId="21" borderId="0" xfId="3" applyFont="1" applyFill="1" applyBorder="1" applyAlignment="1">
      <alignment horizontal="right" wrapText="1"/>
    </xf>
    <xf numFmtId="49" fontId="12" fillId="26" borderId="0" xfId="98" applyNumberFormat="1" applyFont="1" applyFill="1" applyBorder="1" applyAlignment="1">
      <alignment horizontal="center" wrapText="1"/>
    </xf>
    <xf numFmtId="49" fontId="12" fillId="26" borderId="7" xfId="98" applyNumberFormat="1" applyFont="1" applyFill="1" applyBorder="1" applyAlignment="1">
      <alignment wrapText="1"/>
    </xf>
    <xf numFmtId="49" fontId="12" fillId="26" borderId="7" xfId="98" applyNumberFormat="1" applyFont="1" applyFill="1" applyBorder="1" applyAlignment="1">
      <alignment horizontal="right" wrapText="1"/>
    </xf>
    <xf numFmtId="49" fontId="12" fillId="26" borderId="7" xfId="98" applyNumberFormat="1" applyFont="1" applyFill="1" applyBorder="1" applyAlignment="1">
      <alignment horizontal="center" wrapText="1"/>
    </xf>
    <xf numFmtId="49" fontId="12" fillId="26" borderId="10" xfId="98" applyNumberFormat="1" applyFont="1" applyFill="1" applyBorder="1" applyAlignment="1">
      <alignment wrapText="1"/>
    </xf>
    <xf numFmtId="49" fontId="12" fillId="26" borderId="42" xfId="98" applyNumberFormat="1" applyFont="1" applyFill="1" applyBorder="1" applyAlignment="1">
      <alignment horizontal="center" wrapText="1"/>
    </xf>
    <xf numFmtId="49" fontId="12" fillId="26" borderId="10" xfId="98" applyNumberFormat="1" applyFont="1" applyFill="1" applyBorder="1" applyAlignment="1">
      <alignment horizontal="center" wrapText="1"/>
    </xf>
    <xf numFmtId="0" fontId="12" fillId="21" borderId="12" xfId="98" applyFont="1" applyFill="1" applyBorder="1" applyAlignment="1">
      <alignment horizontal="left"/>
    </xf>
    <xf numFmtId="3" fontId="12" fillId="21" borderId="12" xfId="98" applyNumberFormat="1" applyFont="1" applyFill="1" applyBorder="1" applyAlignment="1">
      <alignment horizontal="right"/>
    </xf>
    <xf numFmtId="3" fontId="12" fillId="21" borderId="0" xfId="98" applyNumberFormat="1" applyFont="1" applyFill="1" applyBorder="1" applyAlignment="1">
      <alignment horizontal="right"/>
    </xf>
    <xf numFmtId="0" fontId="12" fillId="26" borderId="12" xfId="98" applyFont="1" applyFill="1" applyBorder="1" applyAlignment="1">
      <alignment horizontal="left"/>
    </xf>
    <xf numFmtId="3" fontId="12" fillId="26" borderId="12" xfId="98" applyNumberFormat="1" applyFont="1" applyFill="1" applyBorder="1" applyAlignment="1">
      <alignment horizontal="right"/>
    </xf>
    <xf numFmtId="3" fontId="12" fillId="26" borderId="0" xfId="98" applyNumberFormat="1" applyFont="1" applyFill="1" applyBorder="1" applyAlignment="1">
      <alignment horizontal="right"/>
    </xf>
    <xf numFmtId="0" fontId="12" fillId="21" borderId="0" xfId="98" applyFont="1" applyFill="1" applyBorder="1"/>
    <xf numFmtId="0" fontId="12" fillId="21" borderId="0" xfId="98" applyFont="1" applyFill="1" applyBorder="1" applyAlignment="1">
      <alignment horizontal="center"/>
    </xf>
    <xf numFmtId="0" fontId="16" fillId="27" borderId="0" xfId="3" applyFont="1" applyFill="1" applyBorder="1"/>
    <xf numFmtId="0" fontId="17" fillId="27" borderId="0" xfId="3" applyFont="1" applyFill="1" applyBorder="1" applyAlignment="1">
      <alignment horizontal="right"/>
    </xf>
    <xf numFmtId="3" fontId="25" fillId="27" borderId="0" xfId="3" applyNumberFormat="1" applyFont="1" applyFill="1" applyBorder="1" applyAlignment="1">
      <alignment horizontal="right"/>
    </xf>
    <xf numFmtId="0" fontId="17" fillId="27" borderId="0" xfId="3" applyFont="1" applyFill="1" applyBorder="1"/>
    <xf numFmtId="1" fontId="17" fillId="27" borderId="0" xfId="3" applyNumberFormat="1" applyFont="1" applyFill="1" applyBorder="1" applyAlignment="1">
      <alignment horizontal="right"/>
    </xf>
    <xf numFmtId="3" fontId="17" fillId="27" borderId="0" xfId="3" applyNumberFormat="1" applyFont="1" applyFill="1" applyBorder="1" applyAlignment="1">
      <alignment horizontal="right"/>
    </xf>
    <xf numFmtId="0" fontId="17" fillId="27" borderId="7" xfId="3" applyFont="1" applyFill="1" applyBorder="1"/>
    <xf numFmtId="0" fontId="17" fillId="27" borderId="7" xfId="3" applyFont="1" applyFill="1" applyBorder="1" applyAlignment="1">
      <alignment horizontal="right"/>
    </xf>
    <xf numFmtId="3" fontId="25" fillId="27" borderId="7" xfId="3" applyNumberFormat="1" applyFont="1" applyFill="1" applyBorder="1" applyAlignment="1">
      <alignment horizontal="right"/>
    </xf>
    <xf numFmtId="0" fontId="17" fillId="27" borderId="10" xfId="3" applyFont="1" applyFill="1" applyBorder="1"/>
    <xf numFmtId="0" fontId="17" fillId="27" borderId="13" xfId="3" applyFont="1" applyFill="1" applyBorder="1" applyAlignment="1">
      <alignment horizontal="right"/>
    </xf>
    <xf numFmtId="0" fontId="17" fillId="27" borderId="42" xfId="3" applyFont="1" applyFill="1" applyBorder="1" applyAlignment="1">
      <alignment horizontal="right"/>
    </xf>
    <xf numFmtId="0" fontId="17" fillId="27" borderId="10" xfId="3" applyFont="1" applyFill="1" applyBorder="1" applyAlignment="1">
      <alignment horizontal="right"/>
    </xf>
    <xf numFmtId="0" fontId="17" fillId="27" borderId="12" xfId="3" applyFont="1" applyFill="1" applyBorder="1"/>
    <xf numFmtId="165" fontId="17" fillId="27" borderId="11" xfId="3" applyNumberFormat="1" applyFont="1" applyFill="1" applyBorder="1" applyAlignment="1">
      <alignment horizontal="right"/>
    </xf>
    <xf numFmtId="0" fontId="17" fillId="27" borderId="12" xfId="3" applyFont="1" applyFill="1" applyBorder="1" applyAlignment="1">
      <alignment horizontal="right"/>
    </xf>
    <xf numFmtId="9" fontId="17" fillId="27" borderId="0" xfId="45" applyNumberFormat="1" applyFont="1" applyFill="1" applyBorder="1" applyAlignment="1">
      <alignment horizontal="right"/>
    </xf>
    <xf numFmtId="181" fontId="17" fillId="27" borderId="0" xfId="20" applyNumberFormat="1" applyFont="1" applyFill="1" applyBorder="1" applyAlignment="1">
      <alignment horizontal="right"/>
    </xf>
    <xf numFmtId="3" fontId="14" fillId="27" borderId="0" xfId="3" applyNumberFormat="1" applyFont="1" applyFill="1" applyBorder="1"/>
    <xf numFmtId="164" fontId="14" fillId="27" borderId="0" xfId="3" applyNumberFormat="1" applyFont="1" applyFill="1" applyBorder="1"/>
    <xf numFmtId="0" fontId="17" fillId="27" borderId="11" xfId="3" applyFont="1" applyFill="1" applyBorder="1" applyAlignment="1">
      <alignment horizontal="right"/>
    </xf>
    <xf numFmtId="3" fontId="25" fillId="27" borderId="0" xfId="20" applyNumberFormat="1" applyFont="1" applyFill="1" applyBorder="1" applyAlignment="1">
      <alignment horizontal="right"/>
    </xf>
    <xf numFmtId="164" fontId="17" fillId="27" borderId="0" xfId="45" applyNumberFormat="1" applyFont="1" applyFill="1" applyBorder="1" applyAlignment="1">
      <alignment horizontal="right"/>
    </xf>
    <xf numFmtId="170" fontId="17" fillId="27" borderId="11" xfId="20" applyNumberFormat="1" applyFont="1" applyFill="1" applyBorder="1" applyAlignment="1">
      <alignment horizontal="right"/>
    </xf>
    <xf numFmtId="9" fontId="17" fillId="27" borderId="0" xfId="3" applyNumberFormat="1" applyFont="1" applyFill="1" applyBorder="1"/>
    <xf numFmtId="3" fontId="17" fillId="27" borderId="0" xfId="3" applyNumberFormat="1" applyFont="1" applyFill="1" applyBorder="1"/>
    <xf numFmtId="164" fontId="17" fillId="27" borderId="0" xfId="3" applyNumberFormat="1" applyFont="1" applyFill="1" applyBorder="1"/>
    <xf numFmtId="0" fontId="17" fillId="27" borderId="11" xfId="3" applyFont="1" applyFill="1" applyBorder="1"/>
    <xf numFmtId="0" fontId="17" fillId="27" borderId="0" xfId="3" quotePrefix="1" applyFont="1" applyFill="1" applyBorder="1" applyAlignment="1">
      <alignment horizontal="right"/>
    </xf>
    <xf numFmtId="164" fontId="17" fillId="27" borderId="0" xfId="45" quotePrefix="1" applyNumberFormat="1" applyFont="1" applyFill="1" applyBorder="1" applyAlignment="1">
      <alignment horizontal="right"/>
    </xf>
    <xf numFmtId="170" fontId="17" fillId="27" borderId="0" xfId="20" applyNumberFormat="1" applyFont="1" applyFill="1" applyBorder="1" applyAlignment="1">
      <alignment horizontal="right"/>
    </xf>
    <xf numFmtId="0" fontId="17" fillId="21" borderId="0" xfId="3" applyFont="1" applyFill="1" applyBorder="1" applyAlignment="1">
      <alignment horizontal="right"/>
    </xf>
    <xf numFmtId="0" fontId="17" fillId="21" borderId="7" xfId="3" applyFont="1" applyFill="1" applyBorder="1" applyAlignment="1">
      <alignment horizontal="right" wrapText="1"/>
    </xf>
    <xf numFmtId="0" fontId="17" fillId="21" borderId="16" xfId="3" applyFont="1" applyFill="1" applyBorder="1"/>
    <xf numFmtId="0" fontId="17" fillId="21" borderId="17" xfId="3" applyFont="1" applyFill="1" applyBorder="1" applyAlignment="1">
      <alignment horizontal="right" vertical="top" wrapText="1"/>
    </xf>
    <xf numFmtId="168" fontId="17" fillId="21" borderId="0" xfId="3" applyNumberFormat="1" applyFont="1" applyFill="1" applyBorder="1" applyAlignment="1">
      <alignment horizontal="right" vertical="top" wrapText="1"/>
    </xf>
    <xf numFmtId="0" fontId="17" fillId="21" borderId="0" xfId="3" applyFont="1" applyFill="1" applyBorder="1" applyAlignment="1">
      <alignment horizontal="right" vertical="top" wrapText="1"/>
    </xf>
    <xf numFmtId="0" fontId="17" fillId="21" borderId="12" xfId="3" applyFont="1" applyFill="1" applyBorder="1" applyAlignment="1">
      <alignment horizontal="right" vertical="top" wrapText="1"/>
    </xf>
    <xf numFmtId="0" fontId="16" fillId="21" borderId="17" xfId="3" applyFont="1" applyFill="1" applyBorder="1" applyAlignment="1">
      <alignment horizontal="right" vertical="top" wrapText="1"/>
    </xf>
    <xf numFmtId="168" fontId="16" fillId="21" borderId="0" xfId="3" applyNumberFormat="1" applyFont="1" applyFill="1" applyBorder="1" applyAlignment="1">
      <alignment horizontal="right" vertical="top" wrapText="1"/>
    </xf>
    <xf numFmtId="0" fontId="16" fillId="21" borderId="0" xfId="3" applyFont="1" applyFill="1" applyBorder="1" applyAlignment="1">
      <alignment horizontal="right" vertical="top" wrapText="1"/>
    </xf>
    <xf numFmtId="0" fontId="16" fillId="21" borderId="12" xfId="3" applyFont="1" applyFill="1" applyBorder="1" applyAlignment="1">
      <alignment horizontal="right" vertical="top" wrapText="1"/>
    </xf>
    <xf numFmtId="0" fontId="17" fillId="21" borderId="17" xfId="3" applyFont="1" applyFill="1" applyBorder="1" applyAlignment="1">
      <alignment horizontal="right"/>
    </xf>
    <xf numFmtId="0" fontId="17" fillId="21" borderId="12" xfId="3" applyFont="1" applyFill="1" applyBorder="1" applyAlignment="1">
      <alignment horizontal="right"/>
    </xf>
    <xf numFmtId="0" fontId="17" fillId="21" borderId="17" xfId="3" applyFont="1" applyFill="1" applyBorder="1" applyAlignment="1">
      <alignment horizontal="right" vertical="center" wrapText="1"/>
    </xf>
    <xf numFmtId="0" fontId="17" fillId="21" borderId="0" xfId="3" applyFont="1" applyFill="1" applyBorder="1" applyAlignment="1">
      <alignment horizontal="right" vertical="center" wrapText="1"/>
    </xf>
    <xf numFmtId="0" fontId="17" fillId="21" borderId="12" xfId="3" applyFont="1" applyFill="1" applyBorder="1" applyAlignment="1">
      <alignment horizontal="right" vertical="center" wrapText="1"/>
    </xf>
    <xf numFmtId="168" fontId="17" fillId="21" borderId="0" xfId="3" applyNumberFormat="1" applyFont="1" applyFill="1" applyBorder="1" applyAlignment="1">
      <alignment horizontal="right" vertical="center" wrapText="1"/>
    </xf>
    <xf numFmtId="0" fontId="17" fillId="21" borderId="0" xfId="3" quotePrefix="1" applyFont="1" applyFill="1" applyBorder="1" applyAlignment="1">
      <alignment horizontal="right"/>
    </xf>
    <xf numFmtId="49" fontId="17" fillId="21" borderId="0" xfId="3" applyNumberFormat="1" applyFont="1" applyFill="1" applyBorder="1" applyAlignment="1">
      <alignment horizontal="right"/>
    </xf>
    <xf numFmtId="3" fontId="17" fillId="21" borderId="17" xfId="3" applyNumberFormat="1" applyFont="1" applyFill="1" applyBorder="1"/>
    <xf numFmtId="165" fontId="17" fillId="21" borderId="17" xfId="3" applyNumberFormat="1" applyFont="1" applyFill="1" applyBorder="1"/>
    <xf numFmtId="0" fontId="17" fillId="22" borderId="7" xfId="3" applyFont="1" applyFill="1" applyBorder="1" applyAlignment="1">
      <alignment horizontal="right" wrapText="1"/>
    </xf>
    <xf numFmtId="0" fontId="17" fillId="22" borderId="10" xfId="3" applyFont="1" applyFill="1" applyBorder="1" applyAlignment="1">
      <alignment horizontal="center"/>
    </xf>
    <xf numFmtId="0" fontId="17" fillId="22" borderId="12" xfId="3" applyFont="1" applyFill="1" applyBorder="1" applyAlignment="1">
      <alignment horizontal="center"/>
    </xf>
    <xf numFmtId="41" fontId="17" fillId="22" borderId="0" xfId="3" applyNumberFormat="1" applyFont="1" applyFill="1"/>
    <xf numFmtId="164" fontId="17" fillId="22" borderId="12" xfId="3" applyNumberFormat="1" applyFont="1" applyFill="1" applyBorder="1"/>
    <xf numFmtId="170" fontId="17" fillId="22" borderId="0" xfId="20" applyNumberFormat="1" applyFont="1" applyFill="1"/>
    <xf numFmtId="164" fontId="17" fillId="22" borderId="0" xfId="3" applyNumberFormat="1" applyFont="1" applyFill="1" applyBorder="1"/>
    <xf numFmtId="49" fontId="17" fillId="22" borderId="0" xfId="3" applyNumberFormat="1" applyFont="1" applyFill="1"/>
    <xf numFmtId="41" fontId="17" fillId="22" borderId="12" xfId="3" applyNumberFormat="1" applyFont="1" applyFill="1" applyBorder="1"/>
    <xf numFmtId="41" fontId="17" fillId="22" borderId="0" xfId="3" applyNumberFormat="1" applyFont="1" applyFill="1" applyBorder="1"/>
    <xf numFmtId="0" fontId="17" fillId="22" borderId="10" xfId="3" applyFont="1" applyFill="1" applyBorder="1" applyAlignment="1">
      <alignment horizontal="right" wrapText="1"/>
    </xf>
    <xf numFmtId="0" fontId="17" fillId="22" borderId="0" xfId="3" applyFont="1" applyFill="1" applyAlignment="1">
      <alignment horizontal="right" wrapText="1"/>
    </xf>
    <xf numFmtId="9" fontId="17" fillId="22" borderId="0" xfId="3" applyNumberFormat="1" applyFont="1" applyFill="1"/>
    <xf numFmtId="3" fontId="16" fillId="23" borderId="0" xfId="3" applyNumberFormat="1" applyFont="1" applyFill="1" applyBorder="1" applyAlignment="1"/>
    <xf numFmtId="182" fontId="17" fillId="22" borderId="0" xfId="3" applyNumberFormat="1" applyFont="1" applyFill="1" applyBorder="1"/>
    <xf numFmtId="182" fontId="17" fillId="22" borderId="0" xfId="3" applyNumberFormat="1" applyFont="1" applyFill="1"/>
    <xf numFmtId="0" fontId="17" fillId="22" borderId="8" xfId="3" applyFont="1" applyFill="1" applyBorder="1" applyAlignment="1">
      <alignment horizontal="centerContinuous"/>
    </xf>
    <xf numFmtId="3" fontId="17" fillId="23" borderId="8" xfId="3" applyNumberFormat="1" applyFont="1" applyFill="1" applyBorder="1" applyAlignment="1">
      <alignment horizontal="centerContinuous"/>
    </xf>
    <xf numFmtId="0" fontId="17" fillId="22" borderId="48" xfId="3" applyFont="1" applyFill="1" applyBorder="1" applyAlignment="1">
      <alignment horizontal="centerContinuous"/>
    </xf>
    <xf numFmtId="3" fontId="17" fillId="23" borderId="49" xfId="3" applyNumberFormat="1" applyFont="1" applyFill="1" applyBorder="1" applyAlignment="1">
      <alignment horizontal="centerContinuous"/>
    </xf>
    <xf numFmtId="0" fontId="17" fillId="22" borderId="8" xfId="3" applyFont="1" applyFill="1" applyBorder="1" applyAlignment="1">
      <alignment horizontal="center"/>
    </xf>
    <xf numFmtId="0" fontId="17" fillId="22" borderId="48" xfId="3" applyFont="1" applyFill="1" applyBorder="1" applyAlignment="1">
      <alignment horizontal="center"/>
    </xf>
    <xf numFmtId="0" fontId="17" fillId="22" borderId="50" xfId="3" applyFont="1" applyFill="1" applyBorder="1" applyAlignment="1">
      <alignment horizontal="center"/>
    </xf>
    <xf numFmtId="0" fontId="16" fillId="22" borderId="12" xfId="3" applyFont="1" applyFill="1" applyBorder="1" applyAlignment="1">
      <alignment horizontal="center"/>
    </xf>
    <xf numFmtId="0" fontId="16" fillId="22" borderId="0" xfId="3" applyFont="1" applyFill="1" applyBorder="1" applyAlignment="1">
      <alignment horizontal="center"/>
    </xf>
    <xf numFmtId="0" fontId="16" fillId="22" borderId="42" xfId="3" applyFont="1" applyFill="1" applyBorder="1" applyAlignment="1">
      <alignment horizontal="center"/>
    </xf>
    <xf numFmtId="0" fontId="16" fillId="22" borderId="11" xfId="3" applyFont="1" applyFill="1" applyBorder="1" applyAlignment="1">
      <alignment horizontal="center"/>
    </xf>
    <xf numFmtId="0" fontId="16" fillId="22" borderId="10" xfId="3" applyFont="1" applyFill="1" applyBorder="1" applyAlignment="1">
      <alignment horizontal="center"/>
    </xf>
    <xf numFmtId="0" fontId="16" fillId="22" borderId="13" xfId="3" applyFont="1" applyFill="1" applyBorder="1" applyAlignment="1">
      <alignment horizontal="center"/>
    </xf>
    <xf numFmtId="182" fontId="16" fillId="22" borderId="11" xfId="3" applyNumberFormat="1" applyFont="1" applyFill="1" applyBorder="1" applyAlignment="1">
      <alignment horizontal="center"/>
    </xf>
    <xf numFmtId="1" fontId="17" fillId="22" borderId="11" xfId="3" applyNumberFormat="1" applyFont="1" applyFill="1" applyBorder="1" applyAlignment="1">
      <alignment horizontal="right"/>
    </xf>
    <xf numFmtId="37" fontId="17" fillId="22" borderId="12" xfId="3" applyNumberFormat="1" applyFont="1" applyFill="1" applyBorder="1" applyAlignment="1">
      <alignment horizontal="right"/>
    </xf>
    <xf numFmtId="37" fontId="17" fillId="22" borderId="0" xfId="3" applyNumberFormat="1" applyFont="1" applyFill="1" applyBorder="1" applyAlignment="1">
      <alignment horizontal="right"/>
    </xf>
    <xf numFmtId="37" fontId="17" fillId="22" borderId="0" xfId="3" applyNumberFormat="1" applyFont="1" applyFill="1" applyBorder="1"/>
    <xf numFmtId="0" fontId="17" fillId="22" borderId="11" xfId="3" applyFont="1" applyFill="1" applyBorder="1" applyAlignment="1">
      <alignment horizontal="right"/>
    </xf>
    <xf numFmtId="0" fontId="17" fillId="22" borderId="16" xfId="3" applyFont="1" applyFill="1" applyBorder="1" applyAlignment="1">
      <alignment horizontal="center"/>
    </xf>
    <xf numFmtId="0" fontId="17" fillId="22" borderId="17" xfId="3" applyFont="1" applyFill="1" applyBorder="1" applyAlignment="1">
      <alignment horizontal="center"/>
    </xf>
    <xf numFmtId="183" fontId="17" fillId="22" borderId="0" xfId="3" applyNumberFormat="1" applyFont="1" applyFill="1"/>
    <xf numFmtId="0" fontId="17" fillId="22" borderId="17" xfId="3" applyFont="1" applyFill="1" applyBorder="1"/>
    <xf numFmtId="14" fontId="17" fillId="22" borderId="7" xfId="3" applyNumberFormat="1" applyFont="1" applyFill="1" applyBorder="1" applyAlignment="1">
      <alignment horizontal="right"/>
    </xf>
    <xf numFmtId="0" fontId="17" fillId="22" borderId="12" xfId="3" applyFont="1" applyFill="1" applyBorder="1" applyAlignment="1">
      <alignment horizontal="left" indent="1"/>
    </xf>
    <xf numFmtId="165" fontId="17" fillId="22" borderId="0" xfId="3" applyNumberFormat="1" applyFont="1" applyFill="1"/>
    <xf numFmtId="6" fontId="17" fillId="22" borderId="0" xfId="3" applyNumberFormat="1" applyFont="1" applyFill="1"/>
    <xf numFmtId="0" fontId="17" fillId="22" borderId="0" xfId="3" applyFont="1" applyFill="1" applyAlignment="1">
      <alignment horizontal="left" indent="2"/>
    </xf>
    <xf numFmtId="3" fontId="17" fillId="22" borderId="7" xfId="3" applyNumberFormat="1" applyFont="1" applyFill="1" applyBorder="1"/>
    <xf numFmtId="164" fontId="17" fillId="22" borderId="7" xfId="3" applyNumberFormat="1" applyFont="1" applyFill="1" applyBorder="1"/>
    <xf numFmtId="0" fontId="17" fillId="22" borderId="0" xfId="3" applyNumberFormat="1" applyFont="1" applyFill="1"/>
    <xf numFmtId="0" fontId="17" fillId="22" borderId="12" xfId="114" applyFont="1" applyFill="1" applyBorder="1"/>
    <xf numFmtId="184" fontId="42" fillId="22" borderId="0" xfId="115" applyNumberFormat="1" applyFont="1" applyFill="1" applyAlignment="1">
      <alignment horizontal="center"/>
    </xf>
    <xf numFmtId="184" fontId="42" fillId="22" borderId="0" xfId="115" applyNumberFormat="1" applyFont="1" applyFill="1" applyAlignment="1">
      <alignment horizontal="right"/>
    </xf>
    <xf numFmtId="184" fontId="42" fillId="22" borderId="0" xfId="115" applyNumberFormat="1" applyFont="1" applyFill="1" applyBorder="1" applyAlignment="1">
      <alignment horizontal="center"/>
    </xf>
    <xf numFmtId="184" fontId="42" fillId="22" borderId="0" xfId="115" applyNumberFormat="1" applyFont="1" applyFill="1" applyBorder="1" applyAlignment="1">
      <alignment horizontal="right"/>
    </xf>
    <xf numFmtId="0" fontId="17" fillId="22" borderId="0" xfId="114" applyFont="1" applyFill="1" applyBorder="1"/>
    <xf numFmtId="3" fontId="17" fillId="22" borderId="0" xfId="3" applyNumberFormat="1" applyFont="1" applyFill="1" applyBorder="1" applyAlignment="1"/>
    <xf numFmtId="170" fontId="17" fillId="22" borderId="0" xfId="20" applyNumberFormat="1" applyFont="1" applyFill="1" applyBorder="1"/>
    <xf numFmtId="0" fontId="17" fillId="22" borderId="42" xfId="3" applyFont="1" applyFill="1" applyBorder="1"/>
    <xf numFmtId="10" fontId="17" fillId="22" borderId="0" xfId="45" applyNumberFormat="1" applyFont="1" applyFill="1" applyBorder="1"/>
    <xf numFmtId="10" fontId="17" fillId="22" borderId="0" xfId="3" applyNumberFormat="1" applyFont="1" applyFill="1" applyBorder="1"/>
    <xf numFmtId="170" fontId="17" fillId="22" borderId="0" xfId="3" applyNumberFormat="1" applyFont="1" applyFill="1" applyBorder="1"/>
    <xf numFmtId="177" fontId="17" fillId="22" borderId="0" xfId="3" applyNumberFormat="1" applyFont="1" applyFill="1"/>
    <xf numFmtId="167" fontId="17" fillId="22" borderId="0" xfId="45" applyNumberFormat="1" applyFont="1" applyFill="1"/>
    <xf numFmtId="164" fontId="17" fillId="22" borderId="12" xfId="45" applyNumberFormat="1" applyFont="1" applyFill="1" applyBorder="1"/>
    <xf numFmtId="185" fontId="17" fillId="22" borderId="0" xfId="3" applyNumberFormat="1" applyFont="1" applyFill="1"/>
    <xf numFmtId="10" fontId="17" fillId="22" borderId="0" xfId="3" applyNumberFormat="1" applyFont="1" applyFill="1"/>
    <xf numFmtId="1" fontId="17" fillId="22" borderId="12" xfId="3" applyNumberFormat="1" applyFont="1" applyFill="1" applyBorder="1" applyAlignment="1">
      <alignment horizontal="center"/>
    </xf>
    <xf numFmtId="0" fontId="16" fillId="21" borderId="0" xfId="205" applyFont="1" applyFill="1" applyAlignment="1">
      <alignment vertical="center"/>
    </xf>
    <xf numFmtId="0" fontId="17" fillId="21" borderId="0" xfId="205" applyFont="1" applyFill="1" applyAlignment="1">
      <alignment vertical="center"/>
    </xf>
    <xf numFmtId="0" fontId="17" fillId="21" borderId="8" xfId="205" applyFont="1" applyFill="1" applyBorder="1" applyAlignment="1">
      <alignment vertical="center"/>
    </xf>
    <xf numFmtId="0" fontId="17" fillId="21" borderId="48" xfId="205" applyFont="1" applyFill="1" applyBorder="1" applyAlignment="1">
      <alignment horizontal="center" vertical="center" wrapText="1"/>
    </xf>
    <xf numFmtId="0" fontId="17" fillId="21" borderId="48" xfId="205" applyFont="1" applyFill="1" applyBorder="1" applyAlignment="1">
      <alignment horizontal="center" vertical="center"/>
    </xf>
    <xf numFmtId="0" fontId="17" fillId="21" borderId="7" xfId="205" applyFont="1" applyFill="1" applyBorder="1" applyAlignment="1">
      <alignment horizontal="center" vertical="center" wrapText="1"/>
    </xf>
    <xf numFmtId="0" fontId="17" fillId="21" borderId="46" xfId="205" applyFont="1" applyFill="1" applyBorder="1" applyAlignment="1">
      <alignment horizontal="right" vertical="center" wrapText="1"/>
    </xf>
    <xf numFmtId="0" fontId="17" fillId="21" borderId="7" xfId="205" applyFont="1" applyFill="1" applyBorder="1" applyAlignment="1">
      <alignment horizontal="right" vertical="center" wrapText="1"/>
    </xf>
    <xf numFmtId="0" fontId="17" fillId="21" borderId="48" xfId="205" applyFont="1" applyFill="1" applyBorder="1" applyAlignment="1">
      <alignment horizontal="right" vertical="center" wrapText="1"/>
    </xf>
    <xf numFmtId="0" fontId="17" fillId="21" borderId="8" xfId="205" applyFont="1" applyFill="1" applyBorder="1" applyAlignment="1">
      <alignment horizontal="center" vertical="center" wrapText="1"/>
    </xf>
    <xf numFmtId="0" fontId="17" fillId="21" borderId="48" xfId="205" applyFont="1" applyFill="1" applyBorder="1" applyAlignment="1">
      <alignment horizontal="right" vertical="center"/>
    </xf>
    <xf numFmtId="0" fontId="17" fillId="21" borderId="0" xfId="205" applyFont="1" applyFill="1" applyAlignment="1">
      <alignment horizontal="center" vertical="center"/>
    </xf>
    <xf numFmtId="3" fontId="17" fillId="21" borderId="11" xfId="206" applyNumberFormat="1" applyFont="1" applyFill="1" applyBorder="1" applyAlignment="1">
      <alignment horizontal="right" vertical="center"/>
    </xf>
    <xf numFmtId="3" fontId="17" fillId="21" borderId="0" xfId="205" applyNumberFormat="1" applyFont="1" applyFill="1" applyBorder="1" applyAlignment="1">
      <alignment horizontal="right" vertical="center"/>
    </xf>
    <xf numFmtId="3" fontId="17" fillId="21" borderId="0" xfId="205" quotePrefix="1" applyNumberFormat="1" applyFont="1" applyFill="1" applyBorder="1" applyAlignment="1">
      <alignment horizontal="right" vertical="center"/>
    </xf>
    <xf numFmtId="3" fontId="17" fillId="21" borderId="11" xfId="205" applyNumberFormat="1" applyFont="1" applyFill="1" applyBorder="1" applyAlignment="1">
      <alignment horizontal="right" vertical="center"/>
    </xf>
    <xf numFmtId="4" fontId="17" fillId="21" borderId="11" xfId="206" applyNumberFormat="1" applyFont="1" applyFill="1" applyBorder="1" applyAlignment="1">
      <alignment horizontal="right" vertical="center"/>
    </xf>
    <xf numFmtId="167" fontId="17" fillId="21" borderId="11" xfId="205" applyNumberFormat="1" applyFont="1" applyFill="1" applyBorder="1" applyAlignment="1">
      <alignment vertical="center"/>
    </xf>
    <xf numFmtId="3" fontId="17" fillId="21" borderId="0" xfId="205" applyNumberFormat="1" applyFont="1" applyFill="1" applyAlignment="1">
      <alignment vertical="center"/>
    </xf>
    <xf numFmtId="3" fontId="17" fillId="21" borderId="0" xfId="205" applyNumberFormat="1" applyFont="1" applyFill="1" applyAlignment="1">
      <alignment horizontal="right" vertical="center"/>
    </xf>
    <xf numFmtId="4" fontId="17" fillId="21" borderId="11" xfId="11" applyNumberFormat="1" applyFont="1" applyFill="1" applyBorder="1" applyAlignment="1">
      <alignment horizontal="right" vertical="center"/>
    </xf>
    <xf numFmtId="4" fontId="17" fillId="21" borderId="11" xfId="205" applyNumberFormat="1" applyFont="1" applyFill="1" applyBorder="1" applyAlignment="1">
      <alignment horizontal="right" vertical="center"/>
    </xf>
    <xf numFmtId="0" fontId="17" fillId="21" borderId="11" xfId="205" applyFont="1" applyFill="1" applyBorder="1" applyAlignment="1">
      <alignment horizontal="right" vertical="center"/>
    </xf>
    <xf numFmtId="2" fontId="17" fillId="21" borderId="11" xfId="205" applyNumberFormat="1" applyFont="1" applyFill="1" applyBorder="1" applyAlignment="1">
      <alignment horizontal="right" vertical="center"/>
    </xf>
    <xf numFmtId="2" fontId="17" fillId="21" borderId="17" xfId="205" applyNumberFormat="1" applyFont="1" applyFill="1" applyBorder="1" applyAlignment="1">
      <alignment horizontal="right" vertical="center"/>
    </xf>
    <xf numFmtId="0" fontId="17" fillId="21" borderId="0" xfId="205" applyFont="1" applyFill="1" applyBorder="1" applyAlignment="1">
      <alignment horizontal="center" vertical="center"/>
    </xf>
    <xf numFmtId="3" fontId="17" fillId="21" borderId="0" xfId="205" applyNumberFormat="1" applyFont="1" applyFill="1" applyBorder="1" applyAlignment="1">
      <alignment vertical="center"/>
    </xf>
    <xf numFmtId="164" fontId="17" fillId="21" borderId="0" xfId="207" applyNumberFormat="1" applyFont="1" applyFill="1" applyAlignment="1">
      <alignment vertical="center"/>
    </xf>
    <xf numFmtId="0" fontId="17" fillId="21" borderId="0" xfId="205" applyFont="1" applyFill="1" applyBorder="1" applyAlignment="1">
      <alignment vertical="center"/>
    </xf>
    <xf numFmtId="186" fontId="17" fillId="21" borderId="0" xfId="205" applyNumberFormat="1" applyFont="1" applyFill="1" applyBorder="1" applyAlignment="1">
      <alignment vertical="center"/>
    </xf>
    <xf numFmtId="0" fontId="17" fillId="21" borderId="0" xfId="205" applyFont="1" applyFill="1" applyAlignment="1">
      <alignment vertical="center" wrapText="1"/>
    </xf>
    <xf numFmtId="167" fontId="17" fillId="21" borderId="0" xfId="115" applyNumberFormat="1" applyFont="1" applyFill="1" applyAlignment="1">
      <alignment vertical="center" wrapText="1"/>
    </xf>
    <xf numFmtId="0" fontId="48" fillId="21" borderId="0" xfId="205" applyFont="1" applyFill="1" applyAlignment="1">
      <alignment vertical="center"/>
    </xf>
    <xf numFmtId="167" fontId="17" fillId="21" borderId="0" xfId="115" applyNumberFormat="1" applyFont="1" applyFill="1" applyAlignment="1">
      <alignment vertical="center"/>
    </xf>
    <xf numFmtId="164" fontId="17" fillId="21" borderId="0" xfId="208" applyNumberFormat="1" applyFont="1" applyFill="1" applyAlignment="1">
      <alignment vertical="center"/>
    </xf>
    <xf numFmtId="0" fontId="17" fillId="21" borderId="7" xfId="205" applyFont="1" applyFill="1" applyBorder="1" applyAlignment="1">
      <alignment horizontal="right" vertical="center"/>
    </xf>
    <xf numFmtId="2" fontId="17" fillId="21" borderId="11" xfId="205" applyNumberFormat="1" applyFont="1" applyFill="1" applyBorder="1" applyAlignment="1">
      <alignment vertical="center"/>
    </xf>
    <xf numFmtId="2" fontId="17" fillId="21" borderId="0" xfId="205" applyNumberFormat="1" applyFont="1" applyFill="1" applyBorder="1" applyAlignment="1">
      <alignment vertical="center"/>
    </xf>
    <xf numFmtId="168" fontId="17" fillId="21" borderId="0" xfId="205" applyNumberFormat="1" applyFont="1" applyFill="1" applyBorder="1" applyAlignment="1">
      <alignment vertical="center"/>
    </xf>
    <xf numFmtId="164" fontId="17" fillId="21" borderId="0" xfId="207" applyNumberFormat="1" applyFont="1" applyFill="1" applyBorder="1" applyAlignment="1">
      <alignment vertical="center"/>
    </xf>
    <xf numFmtId="3" fontId="17" fillId="21" borderId="11" xfId="11" applyNumberFormat="1" applyFont="1" applyFill="1" applyBorder="1" applyAlignment="1">
      <alignment horizontal="right" vertical="center"/>
    </xf>
    <xf numFmtId="176" fontId="17" fillId="21" borderId="0" xfId="205" applyNumberFormat="1" applyFont="1" applyFill="1" applyBorder="1" applyAlignment="1">
      <alignment vertical="center"/>
    </xf>
    <xf numFmtId="168" fontId="17" fillId="21" borderId="0" xfId="207" applyNumberFormat="1" applyFont="1" applyFill="1" applyBorder="1" applyAlignment="1">
      <alignment vertical="center"/>
    </xf>
    <xf numFmtId="168" fontId="17" fillId="21" borderId="0" xfId="205" applyNumberFormat="1" applyFont="1" applyFill="1" applyBorder="1" applyAlignment="1">
      <alignment horizontal="right" vertical="center"/>
    </xf>
    <xf numFmtId="0" fontId="17" fillId="21" borderId="0" xfId="205" applyFont="1" applyFill="1" applyBorder="1" applyAlignment="1">
      <alignment horizontal="right" vertical="center"/>
    </xf>
    <xf numFmtId="3" fontId="17" fillId="21" borderId="17" xfId="205" applyNumberFormat="1" applyFont="1" applyFill="1" applyBorder="1" applyAlignment="1">
      <alignment horizontal="right" vertical="center"/>
    </xf>
    <xf numFmtId="176" fontId="17" fillId="21" borderId="0" xfId="207" applyNumberFormat="1" applyFont="1" applyFill="1" applyBorder="1" applyAlignment="1">
      <alignment vertical="center"/>
    </xf>
    <xf numFmtId="1" fontId="17" fillId="21" borderId="0" xfId="207" applyNumberFormat="1" applyFont="1" applyFill="1" applyBorder="1" applyAlignment="1">
      <alignment vertical="center"/>
    </xf>
    <xf numFmtId="2" fontId="17" fillId="21" borderId="0" xfId="207" applyNumberFormat="1" applyFont="1" applyFill="1" applyBorder="1" applyAlignment="1">
      <alignment vertical="center"/>
    </xf>
    <xf numFmtId="1" fontId="17" fillId="21" borderId="0" xfId="205" applyNumberFormat="1" applyFont="1" applyFill="1" applyAlignment="1">
      <alignment vertical="center"/>
    </xf>
    <xf numFmtId="1" fontId="17" fillId="21" borderId="0" xfId="207" applyNumberFormat="1" applyFont="1" applyFill="1" applyAlignment="1">
      <alignment vertical="center"/>
    </xf>
    <xf numFmtId="176" fontId="17" fillId="21" borderId="0" xfId="207" applyNumberFormat="1" applyFont="1" applyFill="1" applyAlignment="1">
      <alignment vertical="center"/>
    </xf>
    <xf numFmtId="10" fontId="17" fillId="21" borderId="0" xfId="207" applyFont="1" applyFill="1" applyAlignment="1">
      <alignment vertical="center"/>
    </xf>
    <xf numFmtId="168" fontId="17" fillId="21" borderId="0" xfId="205" applyNumberFormat="1" applyFont="1" applyFill="1" applyAlignment="1">
      <alignment vertical="center"/>
    </xf>
    <xf numFmtId="187" fontId="17" fillId="21" borderId="0" xfId="205" applyNumberFormat="1" applyFont="1" applyFill="1" applyAlignment="1">
      <alignment vertical="center"/>
    </xf>
    <xf numFmtId="0" fontId="17" fillId="21" borderId="11" xfId="205" applyFont="1" applyFill="1" applyBorder="1" applyAlignment="1">
      <alignment horizontal="right" vertical="center" wrapText="1"/>
    </xf>
    <xf numFmtId="0" fontId="17" fillId="21" borderId="0" xfId="205" applyFont="1" applyFill="1" applyBorder="1" applyAlignment="1">
      <alignment horizontal="right" vertical="center" wrapText="1"/>
    </xf>
    <xf numFmtId="0" fontId="17" fillId="21" borderId="16" xfId="205" applyFont="1" applyFill="1" applyBorder="1" applyAlignment="1">
      <alignment horizontal="right" vertical="center" wrapText="1"/>
    </xf>
    <xf numFmtId="0" fontId="17" fillId="21" borderId="50" xfId="205" applyFont="1" applyFill="1" applyBorder="1" applyAlignment="1">
      <alignment horizontal="right" vertical="center" wrapText="1"/>
    </xf>
    <xf numFmtId="167" fontId="17" fillId="21" borderId="50" xfId="115" applyNumberFormat="1" applyFont="1" applyFill="1" applyBorder="1" applyAlignment="1">
      <alignment horizontal="right" vertical="center" wrapText="1"/>
    </xf>
    <xf numFmtId="3" fontId="17" fillId="21" borderId="0" xfId="206" applyNumberFormat="1" applyFont="1" applyFill="1" applyBorder="1" applyAlignment="1">
      <alignment horizontal="right" vertical="center"/>
    </xf>
    <xf numFmtId="3" fontId="17" fillId="21" borderId="17" xfId="206" applyNumberFormat="1" applyFont="1" applyFill="1" applyBorder="1" applyAlignment="1">
      <alignment horizontal="right" vertical="center"/>
    </xf>
    <xf numFmtId="2" fontId="17" fillId="21" borderId="0" xfId="205" applyNumberFormat="1" applyFont="1" applyFill="1" applyBorder="1" applyAlignment="1">
      <alignment horizontal="right" vertical="center"/>
    </xf>
    <xf numFmtId="4" fontId="17" fillId="21" borderId="0" xfId="205" applyNumberFormat="1" applyFont="1" applyFill="1" applyBorder="1" applyAlignment="1">
      <alignment horizontal="right" vertical="center"/>
    </xf>
    <xf numFmtId="4" fontId="17" fillId="21" borderId="17" xfId="205" applyNumberFormat="1" applyFont="1" applyFill="1" applyBorder="1" applyAlignment="1">
      <alignment horizontal="right" vertical="center"/>
    </xf>
    <xf numFmtId="2" fontId="17" fillId="21" borderId="0" xfId="205" applyNumberFormat="1" applyFont="1" applyFill="1" applyAlignment="1">
      <alignment vertical="center"/>
    </xf>
    <xf numFmtId="3" fontId="17" fillId="21" borderId="0" xfId="11" applyNumberFormat="1" applyFont="1" applyFill="1" applyBorder="1" applyAlignment="1">
      <alignment horizontal="right" vertical="center"/>
    </xf>
    <xf numFmtId="3" fontId="17" fillId="21" borderId="17" xfId="11" applyNumberFormat="1" applyFont="1" applyFill="1" applyBorder="1" applyAlignment="1">
      <alignment horizontal="right" vertical="center"/>
    </xf>
    <xf numFmtId="176" fontId="17" fillId="21" borderId="0" xfId="205" applyNumberFormat="1" applyFont="1" applyFill="1" applyAlignment="1">
      <alignment vertical="center"/>
    </xf>
    <xf numFmtId="0" fontId="17" fillId="21" borderId="0" xfId="115" applyFont="1" applyFill="1" applyBorder="1" applyAlignment="1">
      <alignment vertical="center"/>
    </xf>
    <xf numFmtId="9" fontId="17" fillId="21" borderId="0" xfId="207" applyNumberFormat="1" applyFont="1" applyFill="1" applyAlignment="1">
      <alignment vertical="center"/>
    </xf>
    <xf numFmtId="186" fontId="17" fillId="21" borderId="0" xfId="205" applyNumberFormat="1" applyFont="1" applyFill="1" applyAlignment="1">
      <alignment vertical="center"/>
    </xf>
    <xf numFmtId="188" fontId="17" fillId="21" borderId="0" xfId="205" applyNumberFormat="1" applyFont="1" applyFill="1" applyAlignment="1">
      <alignment vertical="center"/>
    </xf>
    <xf numFmtId="0" fontId="17" fillId="21" borderId="0" xfId="115" applyFont="1" applyFill="1">
      <alignment vertical="top"/>
    </xf>
    <xf numFmtId="0" fontId="17" fillId="21" borderId="51" xfId="205" applyFont="1" applyFill="1" applyBorder="1" applyAlignment="1">
      <alignment horizontal="right" vertical="center" wrapText="1"/>
    </xf>
    <xf numFmtId="0" fontId="17" fillId="21" borderId="8" xfId="205" applyFont="1" applyFill="1" applyBorder="1" applyAlignment="1">
      <alignment horizontal="right" vertical="center" wrapText="1"/>
    </xf>
    <xf numFmtId="0" fontId="17" fillId="21" borderId="0" xfId="205" applyFont="1" applyFill="1" applyAlignment="1">
      <alignment horizontal="right" vertical="center"/>
    </xf>
    <xf numFmtId="168" fontId="17" fillId="21" borderId="11" xfId="205" applyNumberFormat="1" applyFont="1" applyFill="1" applyBorder="1" applyAlignment="1">
      <alignment vertical="center"/>
    </xf>
    <xf numFmtId="4" fontId="17" fillId="21" borderId="0" xfId="205" applyNumberFormat="1" applyFont="1" applyFill="1" applyAlignment="1">
      <alignment vertical="center"/>
    </xf>
    <xf numFmtId="0" fontId="17" fillId="21" borderId="50" xfId="205" applyFont="1" applyFill="1" applyBorder="1" applyAlignment="1">
      <alignment vertical="center"/>
    </xf>
    <xf numFmtId="3" fontId="17" fillId="21" borderId="0" xfId="206" applyNumberFormat="1" applyFont="1" applyFill="1" applyBorder="1" applyAlignment="1">
      <alignment horizontal="center" vertical="center"/>
    </xf>
    <xf numFmtId="3" fontId="17" fillId="21" borderId="0" xfId="206" quotePrefix="1" applyNumberFormat="1" applyFont="1" applyFill="1" applyBorder="1" applyAlignment="1">
      <alignment horizontal="right" vertical="center"/>
    </xf>
    <xf numFmtId="4" fontId="17" fillId="21" borderId="17" xfId="205" applyNumberFormat="1" applyFont="1" applyFill="1" applyBorder="1" applyAlignment="1">
      <alignment horizontal="center" vertical="center"/>
    </xf>
    <xf numFmtId="168" fontId="17" fillId="21" borderId="11" xfId="205" applyNumberFormat="1" applyFont="1" applyFill="1" applyBorder="1" applyAlignment="1">
      <alignment horizontal="center" vertical="center"/>
    </xf>
    <xf numFmtId="168" fontId="17" fillId="21" borderId="0" xfId="205" applyNumberFormat="1" applyFont="1" applyFill="1" applyBorder="1" applyAlignment="1">
      <alignment horizontal="center" vertical="center"/>
    </xf>
    <xf numFmtId="168" fontId="17" fillId="21" borderId="0" xfId="205" applyNumberFormat="1" applyFont="1" applyFill="1" applyBorder="1" applyAlignment="1">
      <alignment horizontal="center" vertical="center" wrapText="1"/>
    </xf>
    <xf numFmtId="3" fontId="17" fillId="21" borderId="0" xfId="205" applyNumberFormat="1" applyFont="1" applyFill="1" applyBorder="1" applyAlignment="1">
      <alignment horizontal="right"/>
    </xf>
    <xf numFmtId="168" fontId="17" fillId="21" borderId="0" xfId="205" applyNumberFormat="1" applyFont="1" applyFill="1" applyBorder="1" applyAlignment="1">
      <alignment horizontal="center"/>
    </xf>
    <xf numFmtId="3" fontId="17" fillId="21" borderId="0" xfId="11" applyNumberFormat="1" applyFont="1" applyFill="1" applyBorder="1" applyAlignment="1">
      <alignment horizontal="center" vertical="center"/>
    </xf>
    <xf numFmtId="3" fontId="17" fillId="21" borderId="0" xfId="205" applyNumberFormat="1" applyFont="1" applyFill="1" applyBorder="1" applyAlignment="1">
      <alignment horizontal="center" vertical="center"/>
    </xf>
    <xf numFmtId="10" fontId="17" fillId="21" borderId="0" xfId="207" applyFont="1" applyFill="1" applyBorder="1" applyAlignment="1">
      <alignment vertical="center"/>
    </xf>
    <xf numFmtId="164" fontId="17" fillId="21" borderId="0" xfId="205" applyNumberFormat="1" applyFont="1" applyFill="1" applyAlignment="1">
      <alignment vertical="center"/>
    </xf>
    <xf numFmtId="3" fontId="17" fillId="21" borderId="0" xfId="205" applyNumberFormat="1" applyFont="1" applyFill="1" applyAlignment="1">
      <alignment horizontal="center" vertical="center"/>
    </xf>
    <xf numFmtId="164" fontId="17" fillId="21" borderId="0" xfId="208" applyNumberFormat="1" applyFont="1" applyFill="1" applyAlignment="1">
      <alignment horizontal="center" vertical="center"/>
    </xf>
    <xf numFmtId="0" fontId="16" fillId="21" borderId="0" xfId="0" applyFont="1" applyFill="1"/>
    <xf numFmtId="0" fontId="17" fillId="21" borderId="0" xfId="0" applyFont="1" applyFill="1" applyAlignment="1">
      <alignment horizontal="right"/>
    </xf>
    <xf numFmtId="0" fontId="12" fillId="21" borderId="0" xfId="0" applyFont="1" applyFill="1" applyBorder="1" applyAlignment="1">
      <alignment horizontal="right"/>
    </xf>
    <xf numFmtId="0" fontId="17" fillId="21" borderId="7" xfId="0" applyFont="1" applyFill="1" applyBorder="1" applyAlignment="1">
      <alignment horizontal="center"/>
    </xf>
    <xf numFmtId="0" fontId="17" fillId="21" borderId="7" xfId="0" applyFont="1" applyFill="1" applyBorder="1"/>
    <xf numFmtId="0" fontId="17" fillId="21" borderId="42" xfId="0" applyFont="1" applyFill="1" applyBorder="1" applyAlignment="1">
      <alignment horizontal="center"/>
    </xf>
    <xf numFmtId="0" fontId="17" fillId="21" borderId="10" xfId="0" applyFont="1" applyFill="1" applyBorder="1"/>
    <xf numFmtId="0" fontId="17" fillId="21" borderId="0" xfId="0" applyFont="1" applyFill="1" applyBorder="1" applyAlignment="1">
      <alignment horizontal="center"/>
    </xf>
    <xf numFmtId="165" fontId="17" fillId="21" borderId="0" xfId="0" applyNumberFormat="1" applyFont="1" applyFill="1" applyBorder="1" applyAlignment="1">
      <alignment horizontal="right"/>
    </xf>
    <xf numFmtId="3" fontId="17" fillId="21" borderId="0" xfId="0" applyNumberFormat="1" applyFont="1" applyFill="1" applyBorder="1" applyAlignment="1">
      <alignment horizontal="right"/>
    </xf>
    <xf numFmtId="3" fontId="17" fillId="21" borderId="11" xfId="0" applyNumberFormat="1" applyFont="1" applyFill="1" applyBorder="1" applyAlignment="1">
      <alignment horizontal="right"/>
    </xf>
    <xf numFmtId="4" fontId="17" fillId="21" borderId="7" xfId="0" applyNumberFormat="1" applyFont="1" applyFill="1" applyBorder="1" applyAlignment="1">
      <alignment horizontal="right"/>
    </xf>
    <xf numFmtId="0" fontId="17" fillId="21" borderId="0" xfId="0" applyFont="1" applyFill="1" applyAlignment="1">
      <alignment horizontal="center"/>
    </xf>
    <xf numFmtId="164" fontId="17" fillId="21" borderId="42" xfId="0" applyNumberFormat="1" applyFont="1" applyFill="1" applyBorder="1" applyAlignment="1">
      <alignment horizontal="right"/>
    </xf>
    <xf numFmtId="164" fontId="17" fillId="21" borderId="0" xfId="0" applyNumberFormat="1" applyFont="1" applyFill="1" applyAlignment="1">
      <alignment horizontal="right"/>
    </xf>
    <xf numFmtId="0" fontId="12" fillId="21" borderId="0" xfId="0" applyFont="1" applyFill="1" applyAlignment="1">
      <alignment horizontal="center"/>
    </xf>
    <xf numFmtId="0" fontId="63" fillId="21" borderId="0" xfId="0" applyFont="1" applyFill="1" applyAlignment="1"/>
    <xf numFmtId="0" fontId="12" fillId="21" borderId="49" xfId="0" applyFont="1" applyFill="1" applyBorder="1" applyAlignment="1">
      <alignment horizontal="left" vertical="center" wrapText="1"/>
    </xf>
    <xf numFmtId="0" fontId="12" fillId="21" borderId="50" xfId="0" applyFont="1" applyFill="1" applyBorder="1" applyAlignment="1">
      <alignment horizontal="center" vertical="center" wrapText="1"/>
    </xf>
    <xf numFmtId="0" fontId="12" fillId="21" borderId="48" xfId="0" applyFont="1" applyFill="1" applyBorder="1" applyAlignment="1">
      <alignment horizontal="center" vertical="center" wrapText="1"/>
    </xf>
    <xf numFmtId="0" fontId="12" fillId="21" borderId="0" xfId="0" applyFont="1" applyFill="1" applyBorder="1" applyAlignment="1">
      <alignment wrapText="1"/>
    </xf>
    <xf numFmtId="0" fontId="12" fillId="21" borderId="0" xfId="0" applyFont="1" applyFill="1" applyAlignment="1">
      <alignment wrapText="1"/>
    </xf>
    <xf numFmtId="0" fontId="12" fillId="21" borderId="49" xfId="0" applyFont="1" applyFill="1" applyBorder="1"/>
    <xf numFmtId="3" fontId="12" fillId="21" borderId="50" xfId="0" applyNumberFormat="1" applyFont="1" applyFill="1" applyBorder="1" applyAlignment="1">
      <alignment horizontal="right" vertical="center"/>
    </xf>
    <xf numFmtId="165" fontId="12" fillId="21" borderId="50" xfId="0" applyNumberFormat="1" applyFont="1" applyFill="1" applyBorder="1" applyAlignment="1">
      <alignment horizontal="right" vertical="center"/>
    </xf>
    <xf numFmtId="165" fontId="12" fillId="21" borderId="48" xfId="0" applyNumberFormat="1" applyFont="1" applyFill="1" applyBorder="1" applyAlignment="1">
      <alignment horizontal="right" vertical="center"/>
    </xf>
    <xf numFmtId="0" fontId="12" fillId="21" borderId="49" xfId="0" applyFont="1" applyFill="1" applyBorder="1" applyAlignment="1">
      <alignment wrapText="1"/>
    </xf>
    <xf numFmtId="0" fontId="11" fillId="21" borderId="49" xfId="0" applyFont="1" applyFill="1" applyBorder="1"/>
    <xf numFmtId="3" fontId="11" fillId="21" borderId="50" xfId="0" applyNumberFormat="1" applyFont="1" applyFill="1" applyBorder="1" applyAlignment="1">
      <alignment horizontal="right" vertical="center"/>
    </xf>
    <xf numFmtId="165" fontId="11" fillId="21" borderId="50" xfId="0" applyNumberFormat="1" applyFont="1" applyFill="1" applyBorder="1" applyAlignment="1">
      <alignment horizontal="right" vertical="center"/>
    </xf>
    <xf numFmtId="165" fontId="11" fillId="21" borderId="48" xfId="0" applyNumberFormat="1" applyFont="1" applyFill="1" applyBorder="1" applyAlignment="1">
      <alignment horizontal="right" vertical="center"/>
    </xf>
    <xf numFmtId="0" fontId="12" fillId="21" borderId="0" xfId="0" applyFont="1" applyFill="1" applyAlignment="1">
      <alignment horizontal="left" indent="1"/>
    </xf>
    <xf numFmtId="49" fontId="12" fillId="21" borderId="0" xfId="0" applyNumberFormat="1" applyFont="1" applyFill="1" applyAlignment="1">
      <alignment horizontal="left" indent="1"/>
    </xf>
    <xf numFmtId="0" fontId="14" fillId="21" borderId="0" xfId="0" applyFont="1" applyFill="1" applyAlignment="1">
      <alignment horizontal="left" indent="1"/>
    </xf>
    <xf numFmtId="0" fontId="17" fillId="21" borderId="13" xfId="0" applyFont="1" applyFill="1" applyBorder="1" applyAlignment="1">
      <alignment horizontal="right" vertical="center" wrapText="1"/>
    </xf>
    <xf numFmtId="0" fontId="17" fillId="21" borderId="55" xfId="0" applyFont="1" applyFill="1" applyBorder="1" applyAlignment="1">
      <alignment horizontal="center" vertical="center" wrapText="1"/>
    </xf>
    <xf numFmtId="0" fontId="17" fillId="21" borderId="56" xfId="0" applyFont="1" applyFill="1" applyBorder="1" applyAlignment="1">
      <alignment horizontal="center" vertical="center" wrapText="1"/>
    </xf>
    <xf numFmtId="0" fontId="17" fillId="21" borderId="57" xfId="0" applyFont="1" applyFill="1" applyBorder="1" applyAlignment="1">
      <alignment horizontal="center" vertical="center" wrapText="1"/>
    </xf>
    <xf numFmtId="0" fontId="17" fillId="21" borderId="11" xfId="0" applyFont="1" applyFill="1" applyBorder="1" applyAlignment="1">
      <alignment horizontal="right" vertical="center" wrapText="1"/>
    </xf>
    <xf numFmtId="0" fontId="17" fillId="21" borderId="58" xfId="0" applyFont="1" applyFill="1" applyBorder="1" applyAlignment="1">
      <alignment horizontal="center" vertical="center" wrapText="1"/>
    </xf>
    <xf numFmtId="0" fontId="17" fillId="21" borderId="59" xfId="0" applyFont="1" applyFill="1" applyBorder="1" applyAlignment="1">
      <alignment horizontal="center" vertical="center" wrapText="1"/>
    </xf>
    <xf numFmtId="0" fontId="17" fillId="21" borderId="60" xfId="0" applyFont="1" applyFill="1" applyBorder="1" applyAlignment="1">
      <alignment horizontal="center" vertical="center" wrapText="1"/>
    </xf>
    <xf numFmtId="0" fontId="17" fillId="21" borderId="46" xfId="0" applyFont="1" applyFill="1" applyBorder="1" applyAlignment="1">
      <alignment horizontal="right" vertical="center" wrapText="1"/>
    </xf>
    <xf numFmtId="3" fontId="16" fillId="21" borderId="53" xfId="0" applyNumberFormat="1" applyFont="1" applyFill="1" applyBorder="1" applyAlignment="1">
      <alignment horizontal="right" vertical="center" wrapText="1"/>
    </xf>
    <xf numFmtId="164" fontId="16" fillId="21" borderId="61" xfId="0" applyNumberFormat="1" applyFont="1" applyFill="1" applyBorder="1" applyAlignment="1">
      <alignment horizontal="right" vertical="center" wrapText="1"/>
    </xf>
    <xf numFmtId="3" fontId="16" fillId="21" borderId="61" xfId="0" applyNumberFormat="1" applyFont="1" applyFill="1" applyBorder="1" applyAlignment="1">
      <alignment horizontal="right" vertical="center" wrapText="1"/>
    </xf>
    <xf numFmtId="164" fontId="16" fillId="21" borderId="60" xfId="0" applyNumberFormat="1" applyFont="1" applyFill="1" applyBorder="1" applyAlignment="1">
      <alignment horizontal="right" vertical="center" wrapText="1"/>
    </xf>
    <xf numFmtId="164" fontId="17" fillId="21" borderId="0" xfId="1" applyNumberFormat="1" applyFont="1" applyFill="1" applyBorder="1"/>
    <xf numFmtId="0" fontId="17" fillId="21" borderId="7" xfId="0" applyFont="1" applyFill="1" applyBorder="1" applyAlignment="1">
      <alignment vertical="center" wrapText="1"/>
    </xf>
    <xf numFmtId="3" fontId="17" fillId="21" borderId="62" xfId="0" applyNumberFormat="1" applyFont="1" applyFill="1" applyBorder="1" applyAlignment="1">
      <alignment horizontal="right" vertical="center" wrapText="1"/>
    </xf>
    <xf numFmtId="164" fontId="17" fillId="21" borderId="61" xfId="0" applyNumberFormat="1" applyFont="1" applyFill="1" applyBorder="1" applyAlignment="1">
      <alignment horizontal="right" vertical="center" wrapText="1"/>
    </xf>
    <xf numFmtId="3" fontId="17" fillId="21" borderId="61" xfId="0" applyNumberFormat="1" applyFont="1" applyFill="1" applyBorder="1" applyAlignment="1">
      <alignment horizontal="right" vertical="center" wrapText="1"/>
    </xf>
    <xf numFmtId="164" fontId="17" fillId="21" borderId="54" xfId="0" applyNumberFormat="1" applyFont="1" applyFill="1" applyBorder="1" applyAlignment="1">
      <alignment horizontal="right" vertical="center" wrapText="1"/>
    </xf>
    <xf numFmtId="0" fontId="17" fillId="21" borderId="8" xfId="0" applyFont="1" applyFill="1" applyBorder="1" applyAlignment="1">
      <alignment vertical="center" wrapText="1"/>
    </xf>
    <xf numFmtId="0" fontId="17" fillId="21" borderId="42" xfId="0" applyFont="1" applyFill="1" applyBorder="1" applyAlignment="1">
      <alignment vertical="center" wrapText="1"/>
    </xf>
    <xf numFmtId="0" fontId="13" fillId="21" borderId="0" xfId="0" applyFont="1" applyFill="1" applyBorder="1" applyAlignment="1">
      <alignment vertical="center" readingOrder="1"/>
    </xf>
    <xf numFmtId="0" fontId="14" fillId="21" borderId="0" xfId="0" applyFont="1" applyFill="1" applyBorder="1" applyAlignment="1">
      <alignment vertical="center" wrapText="1" readingOrder="1"/>
    </xf>
    <xf numFmtId="0" fontId="14" fillId="21" borderId="0" xfId="0" applyFont="1" applyFill="1" applyBorder="1" applyAlignment="1">
      <alignment horizontal="left" vertical="center" wrapText="1" readingOrder="1"/>
    </xf>
    <xf numFmtId="0" fontId="14" fillId="21" borderId="7" xfId="0" applyFont="1" applyFill="1" applyBorder="1" applyAlignment="1">
      <alignment horizontal="justify" wrapText="1" readingOrder="1"/>
    </xf>
    <xf numFmtId="0" fontId="14" fillId="21" borderId="7" xfId="0" applyFont="1" applyFill="1" applyBorder="1" applyAlignment="1">
      <alignment horizontal="left" wrapText="1" readingOrder="1"/>
    </xf>
    <xf numFmtId="0" fontId="14" fillId="21" borderId="7" xfId="0" applyFont="1" applyFill="1" applyBorder="1" applyAlignment="1">
      <alignment horizontal="right" wrapText="1" readingOrder="1"/>
    </xf>
    <xf numFmtId="49" fontId="14" fillId="21" borderId="7" xfId="0" applyNumberFormat="1" applyFont="1" applyFill="1" applyBorder="1" applyAlignment="1">
      <alignment horizontal="right" wrapText="1" readingOrder="1"/>
    </xf>
    <xf numFmtId="0" fontId="14" fillId="21" borderId="0" xfId="0" applyFont="1" applyFill="1" applyBorder="1" applyAlignment="1">
      <alignment horizontal="left" vertical="center" wrapText="1" indent="1" readingOrder="1"/>
    </xf>
    <xf numFmtId="0" fontId="14" fillId="21" borderId="17" xfId="0" applyFont="1" applyFill="1" applyBorder="1" applyAlignment="1">
      <alignment horizontal="left" vertical="center" wrapText="1" readingOrder="1"/>
    </xf>
    <xf numFmtId="168" fontId="14" fillId="21" borderId="17" xfId="0" applyNumberFormat="1" applyFont="1" applyFill="1" applyBorder="1" applyAlignment="1">
      <alignment horizontal="right" vertical="center" wrapText="1" readingOrder="1"/>
    </xf>
    <xf numFmtId="0" fontId="14" fillId="21" borderId="17" xfId="0" applyFont="1" applyFill="1" applyBorder="1" applyAlignment="1">
      <alignment horizontal="right" vertical="center" wrapText="1" readingOrder="1"/>
    </xf>
    <xf numFmtId="164" fontId="14" fillId="21" borderId="11" xfId="0" applyNumberFormat="1" applyFont="1" applyFill="1" applyBorder="1" applyAlignment="1">
      <alignment horizontal="right" vertical="center" wrapText="1" readingOrder="1"/>
    </xf>
    <xf numFmtId="0" fontId="14" fillId="21" borderId="7" xfId="0" applyFont="1" applyFill="1" applyBorder="1" applyAlignment="1">
      <alignment horizontal="left" vertical="center" wrapText="1" indent="1" readingOrder="1"/>
    </xf>
    <xf numFmtId="0" fontId="14" fillId="21" borderId="51" xfId="0" applyFont="1" applyFill="1" applyBorder="1" applyAlignment="1">
      <alignment horizontal="left" vertical="center" wrapText="1" readingOrder="1"/>
    </xf>
    <xf numFmtId="168" fontId="14" fillId="21" borderId="51" xfId="0" applyNumberFormat="1" applyFont="1" applyFill="1" applyBorder="1" applyAlignment="1">
      <alignment horizontal="right" vertical="center" wrapText="1" readingOrder="1"/>
    </xf>
    <xf numFmtId="0" fontId="14" fillId="21" borderId="51" xfId="0" applyFont="1" applyFill="1" applyBorder="1" applyAlignment="1">
      <alignment horizontal="right" vertical="center" wrapText="1" readingOrder="1"/>
    </xf>
    <xf numFmtId="164" fontId="14" fillId="21" borderId="46" xfId="0" applyNumberFormat="1" applyFont="1" applyFill="1" applyBorder="1" applyAlignment="1">
      <alignment horizontal="right" vertical="center" wrapText="1" readingOrder="1"/>
    </xf>
    <xf numFmtId="0" fontId="14" fillId="21" borderId="8" xfId="0" applyFont="1" applyFill="1" applyBorder="1" applyAlignment="1">
      <alignment horizontal="left" vertical="center" wrapText="1" indent="1" readingOrder="1"/>
    </xf>
    <xf numFmtId="0" fontId="14" fillId="21" borderId="50" xfId="0" applyFont="1" applyFill="1" applyBorder="1" applyAlignment="1">
      <alignment horizontal="left" vertical="center" wrapText="1" readingOrder="1"/>
    </xf>
    <xf numFmtId="168" fontId="14" fillId="21" borderId="50" xfId="0" applyNumberFormat="1" applyFont="1" applyFill="1" applyBorder="1" applyAlignment="1">
      <alignment horizontal="right" vertical="center" wrapText="1" readingOrder="1"/>
    </xf>
    <xf numFmtId="0" fontId="14" fillId="21" borderId="50" xfId="0" applyFont="1" applyFill="1" applyBorder="1" applyAlignment="1">
      <alignment horizontal="right" vertical="center" wrapText="1" readingOrder="1"/>
    </xf>
    <xf numFmtId="164" fontId="14" fillId="21" borderId="48" xfId="0" applyNumberFormat="1" applyFont="1" applyFill="1" applyBorder="1" applyAlignment="1">
      <alignment horizontal="right" vertical="center" wrapText="1" readingOrder="1"/>
    </xf>
    <xf numFmtId="0" fontId="14" fillId="21" borderId="42" xfId="0" applyFont="1" applyFill="1" applyBorder="1" applyAlignment="1">
      <alignment horizontal="left" vertical="center" wrapText="1" indent="1" readingOrder="1"/>
    </xf>
    <xf numFmtId="0" fontId="14" fillId="21" borderId="16" xfId="0" applyFont="1" applyFill="1" applyBorder="1" applyAlignment="1">
      <alignment horizontal="left" vertical="center" wrapText="1" readingOrder="1"/>
    </xf>
    <xf numFmtId="168" fontId="14" fillId="21" borderId="16" xfId="0" applyNumberFormat="1" applyFont="1" applyFill="1" applyBorder="1" applyAlignment="1">
      <alignment horizontal="right" vertical="center" wrapText="1" readingOrder="1"/>
    </xf>
    <xf numFmtId="0" fontId="14" fillId="21" borderId="16" xfId="0" applyFont="1" applyFill="1" applyBorder="1" applyAlignment="1">
      <alignment horizontal="right" vertical="center" wrapText="1" readingOrder="1"/>
    </xf>
    <xf numFmtId="164" fontId="14" fillId="21" borderId="13" xfId="0" applyNumberFormat="1" applyFont="1" applyFill="1" applyBorder="1" applyAlignment="1">
      <alignment horizontal="right" vertical="center" wrapText="1" readingOrder="1"/>
    </xf>
    <xf numFmtId="0" fontId="13" fillId="21" borderId="0" xfId="0" applyFont="1" applyFill="1" applyBorder="1" applyAlignment="1">
      <alignment horizontal="left" vertical="center" wrapText="1" readingOrder="1"/>
    </xf>
    <xf numFmtId="0" fontId="14" fillId="21" borderId="7" xfId="0" applyFont="1" applyFill="1" applyBorder="1" applyAlignment="1">
      <alignment horizontal="left" vertical="center" wrapText="1" readingOrder="1"/>
    </xf>
    <xf numFmtId="0" fontId="14" fillId="21" borderId="7" xfId="0" applyFont="1" applyFill="1" applyBorder="1" applyAlignment="1">
      <alignment horizontal="center" vertical="center" wrapText="1" readingOrder="1"/>
    </xf>
    <xf numFmtId="0" fontId="14" fillId="21" borderId="10" xfId="0" applyFont="1" applyFill="1" applyBorder="1" applyAlignment="1">
      <alignment horizontal="left" vertical="center" wrapText="1" readingOrder="1"/>
    </xf>
    <xf numFmtId="9" fontId="14" fillId="21" borderId="0" xfId="0" applyNumberFormat="1" applyFont="1" applyFill="1" applyBorder="1" applyAlignment="1">
      <alignment horizontal="center" vertical="center" wrapText="1" readingOrder="1"/>
    </xf>
    <xf numFmtId="0" fontId="14" fillId="21" borderId="12" xfId="0" applyFont="1" applyFill="1" applyBorder="1" applyAlignment="1">
      <alignment horizontal="left" vertical="center" wrapText="1" readingOrder="1"/>
    </xf>
    <xf numFmtId="0" fontId="65" fillId="21" borderId="0" xfId="0" applyFont="1" applyFill="1" applyBorder="1"/>
    <xf numFmtId="0" fontId="12" fillId="21" borderId="10" xfId="0" applyFont="1" applyFill="1" applyBorder="1" applyAlignment="1">
      <alignment vertical="center"/>
    </xf>
    <xf numFmtId="0" fontId="12" fillId="21" borderId="16" xfId="0" applyFont="1" applyFill="1" applyBorder="1" applyAlignment="1">
      <alignment horizontal="right" vertical="center" wrapText="1"/>
    </xf>
    <xf numFmtId="0" fontId="12" fillId="21" borderId="13" xfId="0" applyFont="1" applyFill="1" applyBorder="1" applyAlignment="1">
      <alignment horizontal="right" vertical="center" wrapText="1"/>
    </xf>
    <xf numFmtId="0" fontId="66" fillId="21" borderId="7" xfId="0" applyFont="1" applyFill="1" applyBorder="1"/>
    <xf numFmtId="9" fontId="12" fillId="21" borderId="16" xfId="0" applyNumberFormat="1" applyFont="1" applyFill="1" applyBorder="1" applyAlignment="1">
      <alignment horizontal="right"/>
    </xf>
    <xf numFmtId="9" fontId="12" fillId="21" borderId="42" xfId="0" applyNumberFormat="1" applyFont="1" applyFill="1" applyBorder="1" applyAlignment="1">
      <alignment horizontal="right"/>
    </xf>
    <xf numFmtId="0" fontId="12" fillId="21" borderId="8" xfId="0" applyFont="1" applyFill="1" applyBorder="1"/>
    <xf numFmtId="9" fontId="12" fillId="21" borderId="50" xfId="0" applyNumberFormat="1" applyFont="1" applyFill="1" applyBorder="1" applyAlignment="1">
      <alignment horizontal="right"/>
    </xf>
    <xf numFmtId="9" fontId="12" fillId="21" borderId="8" xfId="0" applyNumberFormat="1" applyFont="1" applyFill="1" applyBorder="1" applyAlignment="1">
      <alignment horizontal="right"/>
    </xf>
    <xf numFmtId="0" fontId="65" fillId="21" borderId="0" xfId="0" applyFont="1" applyFill="1" applyBorder="1" applyAlignment="1">
      <alignment horizontal="right"/>
    </xf>
    <xf numFmtId="0" fontId="65" fillId="21" borderId="0" xfId="0" applyFont="1" applyFill="1"/>
    <xf numFmtId="0" fontId="65" fillId="21" borderId="0" xfId="0" applyFont="1" applyFill="1" applyAlignment="1">
      <alignment horizontal="right"/>
    </xf>
    <xf numFmtId="0" fontId="12" fillId="21" borderId="0" xfId="0" applyFont="1" applyFill="1" applyBorder="1" applyAlignment="1"/>
    <xf numFmtId="0" fontId="12" fillId="21" borderId="7" xfId="0" applyFont="1" applyFill="1" applyBorder="1" applyAlignment="1"/>
    <xf numFmtId="0" fontId="12" fillId="21" borderId="10" xfId="0" applyFont="1" applyFill="1" applyBorder="1"/>
    <xf numFmtId="167" fontId="22" fillId="21" borderId="0" xfId="2" applyNumberFormat="1" applyFont="1" applyFill="1" applyBorder="1" applyAlignment="1">
      <alignment horizontal="center"/>
    </xf>
    <xf numFmtId="0" fontId="17" fillId="22" borderId="7" xfId="3" applyFont="1" applyFill="1" applyBorder="1" applyAlignment="1">
      <alignment horizontal="center"/>
    </xf>
    <xf numFmtId="49" fontId="17" fillId="22" borderId="7" xfId="3" applyNumberFormat="1" applyFont="1" applyFill="1" applyBorder="1" applyAlignment="1">
      <alignment horizontal="center"/>
    </xf>
    <xf numFmtId="0" fontId="28" fillId="22" borderId="0" xfId="4" applyFont="1" applyFill="1" applyAlignment="1">
      <alignment horizontal="center"/>
    </xf>
    <xf numFmtId="171" fontId="12" fillId="21" borderId="7" xfId="3" applyNumberFormat="1" applyFont="1" applyFill="1" applyBorder="1" applyAlignment="1">
      <alignment horizontal="center"/>
    </xf>
    <xf numFmtId="0" fontId="12" fillId="21" borderId="0" xfId="3" applyFont="1" applyFill="1" applyBorder="1" applyAlignment="1">
      <alignment horizontal="center" wrapText="1"/>
    </xf>
    <xf numFmtId="1" fontId="12" fillId="21" borderId="7" xfId="3" applyNumberFormat="1" applyFont="1" applyFill="1" applyBorder="1" applyAlignment="1">
      <alignment horizontal="center"/>
    </xf>
    <xf numFmtId="0" fontId="12" fillId="21" borderId="7" xfId="3" applyFont="1" applyFill="1" applyBorder="1" applyAlignment="1">
      <alignment horizontal="center" wrapText="1"/>
    </xf>
    <xf numFmtId="0" fontId="17" fillId="22" borderId="7" xfId="14" applyFont="1" applyFill="1" applyBorder="1" applyAlignment="1">
      <alignment horizontal="center"/>
    </xf>
    <xf numFmtId="0" fontId="17" fillId="22" borderId="0" xfId="14" applyFont="1" applyFill="1" applyAlignment="1">
      <alignment horizontal="center"/>
    </xf>
    <xf numFmtId="0" fontId="17" fillId="22" borderId="0" xfId="14" applyFont="1" applyFill="1" applyAlignment="1"/>
    <xf numFmtId="0" fontId="17" fillId="21" borderId="0" xfId="18" applyFont="1" applyFill="1" applyAlignment="1">
      <alignment horizontal="center"/>
    </xf>
    <xf numFmtId="0" fontId="17" fillId="21" borderId="0" xfId="18" applyFont="1" applyFill="1" applyBorder="1" applyAlignment="1">
      <alignment horizontal="center"/>
    </xf>
    <xf numFmtId="0" fontId="17" fillId="21" borderId="7" xfId="3" applyFont="1" applyFill="1" applyBorder="1" applyAlignment="1">
      <alignment horizontal="center"/>
    </xf>
    <xf numFmtId="0" fontId="17" fillId="22" borderId="7" xfId="41" applyFont="1" applyFill="1" applyBorder="1" applyAlignment="1">
      <alignment horizontal="center"/>
    </xf>
    <xf numFmtId="0" fontId="17" fillId="22" borderId="0" xfId="41" applyFont="1" applyFill="1" applyAlignment="1">
      <alignment horizontal="right" wrapText="1"/>
    </xf>
    <xf numFmtId="0" fontId="17" fillId="22" borderId="7" xfId="41" applyFont="1" applyFill="1" applyBorder="1" applyAlignment="1">
      <alignment horizontal="right" wrapText="1"/>
    </xf>
    <xf numFmtId="0" fontId="16" fillId="22" borderId="7" xfId="55" applyFont="1" applyFill="1" applyBorder="1" applyAlignment="1">
      <alignment horizontal="center"/>
    </xf>
    <xf numFmtId="0" fontId="16" fillId="22" borderId="0" xfId="55" applyFont="1" applyFill="1" applyBorder="1" applyAlignment="1">
      <alignment horizontal="center"/>
    </xf>
    <xf numFmtId="0" fontId="17" fillId="22" borderId="7" xfId="55" applyFont="1" applyFill="1" applyBorder="1" applyAlignment="1">
      <alignment horizontal="center"/>
    </xf>
    <xf numFmtId="0" fontId="17" fillId="21" borderId="20" xfId="55" applyFont="1" applyFill="1" applyBorder="1" applyAlignment="1">
      <alignment horizontal="center"/>
    </xf>
    <xf numFmtId="0" fontId="17" fillId="21" borderId="22" xfId="55" applyFont="1" applyFill="1" applyBorder="1" applyAlignment="1">
      <alignment horizontal="center"/>
    </xf>
    <xf numFmtId="0" fontId="17" fillId="21" borderId="21" xfId="55" applyFont="1" applyFill="1" applyBorder="1" applyAlignment="1">
      <alignment horizontal="center"/>
    </xf>
    <xf numFmtId="0" fontId="17" fillId="21" borderId="23" xfId="55" applyFont="1" applyFill="1" applyBorder="1" applyAlignment="1">
      <alignment horizontal="center"/>
    </xf>
    <xf numFmtId="0" fontId="17" fillId="21" borderId="7" xfId="55" applyFont="1" applyFill="1" applyBorder="1" applyAlignment="1">
      <alignment horizontal="center"/>
    </xf>
    <xf numFmtId="0" fontId="12" fillId="21" borderId="7" xfId="0" applyFont="1" applyFill="1" applyBorder="1" applyAlignment="1">
      <alignment horizontal="center"/>
    </xf>
    <xf numFmtId="0" fontId="12" fillId="21" borderId="40" xfId="0" applyFont="1" applyFill="1" applyBorder="1" applyAlignment="1">
      <alignment horizontal="center" vertical="center"/>
    </xf>
    <xf numFmtId="0" fontId="17" fillId="21" borderId="7" xfId="67" applyFont="1" applyFill="1" applyBorder="1" applyAlignment="1">
      <alignment horizontal="center"/>
    </xf>
    <xf numFmtId="0" fontId="12" fillId="21" borderId="7" xfId="0" applyFont="1" applyFill="1" applyBorder="1" applyAlignment="1">
      <alignment horizontal="center" vertical="center"/>
    </xf>
    <xf numFmtId="0" fontId="17" fillId="22" borderId="7" xfId="67" applyFont="1" applyFill="1" applyBorder="1" applyAlignment="1">
      <alignment horizontal="center"/>
    </xf>
    <xf numFmtId="0" fontId="17" fillId="22" borderId="0" xfId="67" applyFont="1" applyFill="1" applyBorder="1" applyAlignment="1">
      <alignment horizontal="center"/>
    </xf>
    <xf numFmtId="0" fontId="17" fillId="22" borderId="42" xfId="67" applyFont="1" applyFill="1" applyBorder="1" applyAlignment="1">
      <alignment horizontal="center"/>
    </xf>
    <xf numFmtId="0" fontId="17" fillId="21" borderId="0" xfId="0" applyFont="1" applyFill="1" applyBorder="1" applyAlignment="1">
      <alignment horizontal="center"/>
    </xf>
    <xf numFmtId="0" fontId="17" fillId="21" borderId="7" xfId="67" applyFont="1" applyFill="1" applyBorder="1" applyAlignment="1">
      <alignment horizontal="center" vertical="center"/>
    </xf>
    <xf numFmtId="0" fontId="17" fillId="21" borderId="7" xfId="0" applyFont="1" applyFill="1" applyBorder="1" applyAlignment="1">
      <alignment horizontal="center"/>
    </xf>
    <xf numFmtId="0" fontId="12" fillId="21" borderId="0" xfId="0" applyFont="1" applyFill="1" applyAlignment="1">
      <alignment horizontal="center"/>
    </xf>
    <xf numFmtId="0" fontId="12" fillId="22" borderId="7" xfId="0" applyFont="1" applyFill="1" applyBorder="1" applyAlignment="1">
      <alignment horizontal="center"/>
    </xf>
    <xf numFmtId="0" fontId="12" fillId="22" borderId="0" xfId="67" applyFont="1" applyFill="1" applyBorder="1" applyAlignment="1">
      <alignment horizontal="center"/>
    </xf>
    <xf numFmtId="0" fontId="12" fillId="22" borderId="7" xfId="67" applyFont="1" applyFill="1" applyBorder="1" applyAlignment="1">
      <alignment horizontal="center"/>
    </xf>
    <xf numFmtId="0" fontId="17" fillId="22" borderId="7" xfId="0" applyFont="1" applyFill="1" applyBorder="1" applyAlignment="1">
      <alignment horizontal="center"/>
    </xf>
    <xf numFmtId="0" fontId="12" fillId="22" borderId="0" xfId="0" applyFont="1" applyFill="1" applyBorder="1" applyAlignment="1">
      <alignment horizontal="center"/>
    </xf>
    <xf numFmtId="0" fontId="12" fillId="22" borderId="42" xfId="67" applyFont="1" applyFill="1" applyBorder="1" applyAlignment="1">
      <alignment horizontal="center"/>
    </xf>
    <xf numFmtId="0" fontId="17" fillId="22" borderId="0" xfId="3" applyFont="1" applyFill="1" applyAlignment="1">
      <alignment horizontal="center"/>
    </xf>
    <xf numFmtId="0" fontId="17" fillId="21" borderId="0" xfId="96" applyFont="1" applyFill="1" applyAlignment="1">
      <alignment horizontal="center"/>
    </xf>
    <xf numFmtId="37" fontId="17" fillId="21" borderId="7" xfId="3" applyNumberFormat="1" applyFont="1" applyFill="1" applyBorder="1" applyAlignment="1">
      <alignment horizontal="center" wrapText="1"/>
    </xf>
    <xf numFmtId="0" fontId="17" fillId="21" borderId="7" xfId="3" applyFont="1" applyFill="1" applyBorder="1" applyAlignment="1">
      <alignment horizontal="center" wrapText="1"/>
    </xf>
    <xf numFmtId="49" fontId="12" fillId="26" borderId="7" xfId="98" applyNumberFormat="1" applyFont="1" applyFill="1" applyBorder="1" applyAlignment="1">
      <alignment horizontal="center" wrapText="1"/>
    </xf>
    <xf numFmtId="0" fontId="17" fillId="22" borderId="42" xfId="3" applyFont="1" applyFill="1" applyBorder="1" applyAlignment="1">
      <alignment horizontal="right" wrapText="1"/>
    </xf>
    <xf numFmtId="0" fontId="17" fillId="22" borderId="7" xfId="3" applyFont="1" applyFill="1" applyBorder="1" applyAlignment="1">
      <alignment horizontal="right" wrapText="1"/>
    </xf>
    <xf numFmtId="49" fontId="17" fillId="22" borderId="13" xfId="3" applyNumberFormat="1" applyFont="1" applyFill="1" applyBorder="1" applyAlignment="1">
      <alignment horizontal="center" vertical="center" wrapText="1"/>
    </xf>
    <xf numFmtId="49" fontId="17" fillId="22" borderId="10" xfId="3" applyNumberFormat="1" applyFont="1" applyFill="1" applyBorder="1" applyAlignment="1">
      <alignment horizontal="center" vertical="center" wrapText="1"/>
    </xf>
    <xf numFmtId="49" fontId="17" fillId="22" borderId="46" xfId="3" applyNumberFormat="1" applyFont="1" applyFill="1" applyBorder="1" applyAlignment="1">
      <alignment horizontal="center" vertical="center" wrapText="1"/>
    </xf>
    <xf numFmtId="49" fontId="17" fillId="22" borderId="47" xfId="3" applyNumberFormat="1" applyFont="1" applyFill="1" applyBorder="1" applyAlignment="1">
      <alignment horizontal="center" vertical="center" wrapText="1"/>
    </xf>
    <xf numFmtId="0" fontId="17" fillId="22" borderId="48" xfId="3" applyFont="1" applyFill="1" applyBorder="1" applyAlignment="1">
      <alignment horizontal="center"/>
    </xf>
    <xf numFmtId="0" fontId="17" fillId="22" borderId="49" xfId="3" applyFont="1" applyFill="1" applyBorder="1" applyAlignment="1">
      <alignment horizontal="center"/>
    </xf>
    <xf numFmtId="0" fontId="17" fillId="22" borderId="10" xfId="3" applyFont="1" applyFill="1" applyBorder="1" applyAlignment="1">
      <alignment horizontal="center" vertical="center"/>
    </xf>
    <xf numFmtId="0" fontId="17" fillId="22" borderId="12" xfId="3" applyFont="1" applyFill="1" applyBorder="1" applyAlignment="1">
      <alignment horizontal="center" vertical="center"/>
    </xf>
    <xf numFmtId="0" fontId="17" fillId="22" borderId="47" xfId="3" applyFont="1" applyFill="1" applyBorder="1" applyAlignment="1">
      <alignment horizontal="center" vertical="center"/>
    </xf>
    <xf numFmtId="0" fontId="17" fillId="22" borderId="42" xfId="3" applyFont="1" applyFill="1" applyBorder="1" applyAlignment="1">
      <alignment horizontal="center" vertical="center" wrapText="1"/>
    </xf>
    <xf numFmtId="0" fontId="17" fillId="22" borderId="7" xfId="3" applyFont="1" applyFill="1" applyBorder="1" applyAlignment="1">
      <alignment horizontal="center" vertical="center" wrapText="1"/>
    </xf>
    <xf numFmtId="0" fontId="17" fillId="22" borderId="13" xfId="3" applyFont="1" applyFill="1" applyBorder="1" applyAlignment="1">
      <alignment horizontal="center" vertical="center" wrapText="1"/>
    </xf>
    <xf numFmtId="0" fontId="17" fillId="22" borderId="10" xfId="3" applyFont="1" applyFill="1" applyBorder="1" applyAlignment="1">
      <alignment horizontal="center" vertical="center" wrapText="1"/>
    </xf>
    <xf numFmtId="0" fontId="17" fillId="22" borderId="46" xfId="3" applyFont="1" applyFill="1" applyBorder="1" applyAlignment="1">
      <alignment horizontal="center" vertical="center" wrapText="1"/>
    </xf>
    <xf numFmtId="0" fontId="17" fillId="22" borderId="47" xfId="3" applyFont="1" applyFill="1" applyBorder="1" applyAlignment="1">
      <alignment horizontal="center" vertical="center" wrapText="1"/>
    </xf>
    <xf numFmtId="49" fontId="17" fillId="22" borderId="42" xfId="3" applyNumberFormat="1" applyFont="1" applyFill="1" applyBorder="1" applyAlignment="1">
      <alignment horizontal="center" vertical="center" wrapText="1"/>
    </xf>
    <xf numFmtId="49" fontId="17" fillId="22" borderId="7" xfId="3" applyNumberFormat="1" applyFont="1" applyFill="1" applyBorder="1" applyAlignment="1">
      <alignment horizontal="center" vertical="center" wrapText="1"/>
    </xf>
    <xf numFmtId="0" fontId="17" fillId="21" borderId="48" xfId="205" applyFont="1" applyFill="1" applyBorder="1" applyAlignment="1">
      <alignment horizontal="center" vertical="center"/>
    </xf>
    <xf numFmtId="0" fontId="17" fillId="21" borderId="8" xfId="205" applyFont="1" applyFill="1" applyBorder="1" applyAlignment="1">
      <alignment horizontal="center" vertical="center"/>
    </xf>
    <xf numFmtId="0" fontId="17" fillId="21" borderId="49" xfId="205" applyFont="1" applyFill="1" applyBorder="1" applyAlignment="1">
      <alignment horizontal="center" vertical="center"/>
    </xf>
    <xf numFmtId="167" fontId="17" fillId="21" borderId="49" xfId="115" applyNumberFormat="1" applyFont="1" applyFill="1" applyBorder="1" applyAlignment="1">
      <alignment horizontal="center" vertical="center"/>
    </xf>
    <xf numFmtId="0" fontId="17" fillId="21" borderId="48" xfId="205" applyFont="1" applyFill="1" applyBorder="1" applyAlignment="1">
      <alignment horizontal="center" vertical="center" wrapText="1"/>
    </xf>
    <xf numFmtId="167" fontId="17" fillId="21" borderId="8" xfId="115" applyNumberFormat="1" applyFont="1" applyFill="1" applyBorder="1" applyAlignment="1">
      <alignment horizontal="center" vertical="center" wrapText="1"/>
    </xf>
    <xf numFmtId="167" fontId="17" fillId="21" borderId="49" xfId="115" applyNumberFormat="1" applyFont="1" applyFill="1" applyBorder="1" applyAlignment="1">
      <alignment horizontal="center" vertical="center" wrapText="1"/>
    </xf>
    <xf numFmtId="167" fontId="17" fillId="21" borderId="8" xfId="115" applyNumberFormat="1" applyFont="1" applyFill="1" applyBorder="1" applyAlignment="1">
      <alignment vertical="center"/>
    </xf>
    <xf numFmtId="167" fontId="17" fillId="21" borderId="8" xfId="115" applyNumberFormat="1" applyFont="1" applyFill="1" applyBorder="1" applyAlignment="1">
      <alignment horizontal="center" vertical="center"/>
    </xf>
    <xf numFmtId="0" fontId="17" fillId="21" borderId="8" xfId="205" applyFont="1" applyFill="1" applyBorder="1" applyAlignment="1">
      <alignment vertical="center"/>
    </xf>
    <xf numFmtId="0" fontId="17" fillId="21" borderId="8" xfId="205" applyFont="1" applyFill="1" applyBorder="1" applyAlignment="1">
      <alignment horizontal="center" vertical="center" wrapText="1"/>
    </xf>
    <xf numFmtId="0" fontId="17" fillId="21" borderId="7" xfId="213" applyFont="1" applyFill="1" applyBorder="1" applyAlignment="1">
      <alignment vertical="center" wrapText="1"/>
    </xf>
    <xf numFmtId="0" fontId="17" fillId="21" borderId="42" xfId="0" applyFont="1" applyFill="1" applyBorder="1" applyAlignment="1">
      <alignment vertical="center" wrapText="1"/>
    </xf>
    <xf numFmtId="0" fontId="17" fillId="21" borderId="10" xfId="0" applyFont="1" applyFill="1" applyBorder="1" applyAlignment="1">
      <alignment vertical="center" wrapText="1"/>
    </xf>
    <xf numFmtId="0" fontId="17" fillId="21" borderId="52" xfId="0" applyFont="1" applyFill="1" applyBorder="1" applyAlignment="1">
      <alignment horizontal="center" vertical="center" wrapText="1"/>
    </xf>
    <xf numFmtId="0" fontId="17" fillId="21" borderId="53" xfId="0" applyFont="1" applyFill="1" applyBorder="1" applyAlignment="1">
      <alignment horizontal="center" vertical="center" wrapText="1"/>
    </xf>
    <xf numFmtId="0" fontId="17" fillId="21" borderId="54" xfId="0" applyFont="1" applyFill="1" applyBorder="1" applyAlignment="1">
      <alignment horizontal="center" vertical="center" wrapText="1"/>
    </xf>
    <xf numFmtId="0" fontId="17" fillId="21" borderId="0" xfId="0" applyFont="1" applyFill="1" applyBorder="1" applyAlignment="1">
      <alignment vertical="center" wrapText="1"/>
    </xf>
    <xf numFmtId="0" fontId="17" fillId="21" borderId="12" xfId="0" applyFont="1" applyFill="1" applyBorder="1" applyAlignment="1">
      <alignment vertical="center" wrapText="1"/>
    </xf>
    <xf numFmtId="0" fontId="16" fillId="21" borderId="8" xfId="0" applyFont="1" applyFill="1" applyBorder="1" applyAlignment="1">
      <alignment vertical="center" wrapText="1"/>
    </xf>
    <xf numFmtId="0" fontId="16" fillId="21" borderId="49" xfId="0" applyFont="1" applyFill="1" applyBorder="1" applyAlignment="1">
      <alignment vertical="center" wrapText="1"/>
    </xf>
    <xf numFmtId="164" fontId="17" fillId="21" borderId="57" xfId="0" applyNumberFormat="1" applyFont="1" applyFill="1" applyBorder="1" applyAlignment="1">
      <alignment horizontal="right" vertical="center" wrapText="1"/>
    </xf>
    <xf numFmtId="164" fontId="17" fillId="21" borderId="60" xfId="0" applyNumberFormat="1" applyFont="1" applyFill="1" applyBorder="1" applyAlignment="1">
      <alignment horizontal="right" vertical="center" wrapText="1"/>
    </xf>
    <xf numFmtId="0" fontId="17" fillId="21" borderId="7" xfId="0" applyFont="1" applyFill="1" applyBorder="1" applyAlignment="1">
      <alignment vertical="center" wrapText="1"/>
    </xf>
    <xf numFmtId="0" fontId="17" fillId="21" borderId="8" xfId="213" applyFont="1" applyFill="1" applyBorder="1" applyAlignment="1">
      <alignment vertical="center" wrapText="1"/>
    </xf>
    <xf numFmtId="0" fontId="17" fillId="21" borderId="8" xfId="0" applyFont="1" applyFill="1" applyBorder="1" applyAlignment="1">
      <alignment vertical="center" wrapText="1"/>
    </xf>
    <xf numFmtId="3" fontId="17" fillId="21" borderId="63" xfId="0" applyNumberFormat="1" applyFont="1" applyFill="1" applyBorder="1" applyAlignment="1">
      <alignment horizontal="right" vertical="center" wrapText="1"/>
    </xf>
    <xf numFmtId="3" fontId="17" fillId="21" borderId="64" xfId="0" applyNumberFormat="1" applyFont="1" applyFill="1" applyBorder="1" applyAlignment="1">
      <alignment horizontal="right" vertical="center" wrapText="1"/>
    </xf>
    <xf numFmtId="164" fontId="17" fillId="21" borderId="56" xfId="0" applyNumberFormat="1" applyFont="1" applyFill="1" applyBorder="1" applyAlignment="1">
      <alignment horizontal="right" vertical="center" wrapText="1"/>
    </xf>
    <xf numFmtId="164" fontId="17" fillId="21" borderId="59" xfId="0" applyNumberFormat="1" applyFont="1" applyFill="1" applyBorder="1" applyAlignment="1">
      <alignment horizontal="right" vertical="center" wrapText="1"/>
    </xf>
    <xf numFmtId="3" fontId="17" fillId="21" borderId="56" xfId="0" applyNumberFormat="1" applyFont="1" applyFill="1" applyBorder="1" applyAlignment="1">
      <alignment horizontal="right" vertical="center" wrapText="1"/>
    </xf>
    <xf numFmtId="3" fontId="17" fillId="21" borderId="59" xfId="0" applyNumberFormat="1" applyFont="1" applyFill="1" applyBorder="1" applyAlignment="1">
      <alignment horizontal="right" vertical="center" wrapText="1"/>
    </xf>
    <xf numFmtId="0" fontId="36" fillId="21" borderId="8" xfId="0" applyFont="1" applyFill="1" applyBorder="1" applyAlignment="1">
      <alignment vertical="center" wrapText="1"/>
    </xf>
    <xf numFmtId="0" fontId="14" fillId="21" borderId="7" xfId="0" applyFont="1" applyFill="1" applyBorder="1" applyAlignment="1">
      <alignment horizontal="left" vertical="center" wrapText="1" readingOrder="1"/>
    </xf>
    <xf numFmtId="0" fontId="14" fillId="21" borderId="8" xfId="0" applyFont="1" applyFill="1" applyBorder="1" applyAlignment="1">
      <alignment horizontal="left" vertical="center" wrapText="1" readingOrder="1"/>
    </xf>
    <xf numFmtId="0" fontId="14" fillId="21" borderId="0" xfId="0" applyFont="1" applyFill="1" applyBorder="1" applyAlignment="1">
      <alignment horizontal="left" vertical="center" wrapText="1" readingOrder="1"/>
    </xf>
    <xf numFmtId="9" fontId="12" fillId="21" borderId="13" xfId="0" applyNumberFormat="1" applyFont="1" applyFill="1" applyBorder="1" applyAlignment="1">
      <alignment horizontal="right" vertical="center"/>
    </xf>
    <xf numFmtId="9" fontId="12" fillId="21" borderId="46" xfId="0" applyNumberFormat="1" applyFont="1" applyFill="1" applyBorder="1" applyAlignment="1">
      <alignment horizontal="right" vertical="center"/>
    </xf>
    <xf numFmtId="0" fontId="12" fillId="21" borderId="8" xfId="0" applyFont="1" applyFill="1" applyBorder="1" applyAlignment="1">
      <alignment horizontal="center"/>
    </xf>
    <xf numFmtId="9" fontId="12" fillId="21" borderId="17" xfId="0" applyNumberFormat="1" applyFont="1" applyFill="1" applyBorder="1" applyAlignment="1">
      <alignment horizontal="right" vertical="center"/>
    </xf>
    <xf numFmtId="9" fontId="12" fillId="21" borderId="51" xfId="0" applyNumberFormat="1" applyFont="1" applyFill="1" applyBorder="1" applyAlignment="1">
      <alignment horizontal="right" vertical="center"/>
    </xf>
    <xf numFmtId="9" fontId="12" fillId="21" borderId="11" xfId="0" applyNumberFormat="1" applyFont="1" applyFill="1" applyBorder="1" applyAlignment="1">
      <alignment horizontal="right" vertical="center"/>
    </xf>
    <xf numFmtId="9" fontId="12" fillId="21" borderId="16" xfId="0" applyNumberFormat="1" applyFont="1" applyFill="1" applyBorder="1" applyAlignment="1">
      <alignment horizontal="right" vertical="center"/>
    </xf>
  </cellXfs>
  <cellStyles count="214">
    <cellStyle name="20% - Accent1 2" xfId="72"/>
    <cellStyle name="20% - Accent2 2" xfId="73"/>
    <cellStyle name="20% - Accent3 2" xfId="74"/>
    <cellStyle name="20% - Accent4 2" xfId="75"/>
    <cellStyle name="20% - Accent5 2" xfId="99"/>
    <cellStyle name="20% - Accent6 2" xfId="100"/>
    <cellStyle name="40% - Accent1 2" xfId="76"/>
    <cellStyle name="40% - Accent2 2" xfId="101"/>
    <cellStyle name="40% - Accent3 2" xfId="77"/>
    <cellStyle name="40% - Accent4 2" xfId="78"/>
    <cellStyle name="40% - Accent5 2" xfId="102"/>
    <cellStyle name="40% - Accent6 2" xfId="79"/>
    <cellStyle name="60% - Accent1 2" xfId="80"/>
    <cellStyle name="60% - Accent2 2" xfId="103"/>
    <cellStyle name="60% - Accent3 2" xfId="81"/>
    <cellStyle name="60% - Accent4 2" xfId="82"/>
    <cellStyle name="60% - Accent5 2" xfId="104"/>
    <cellStyle name="60% - Accent6 2" xfId="83"/>
    <cellStyle name="Accent1 2" xfId="84"/>
    <cellStyle name="Accent2 2" xfId="85"/>
    <cellStyle name="Accent3 2" xfId="86"/>
    <cellStyle name="Accent4 2" xfId="87"/>
    <cellStyle name="Accent5 2" xfId="105"/>
    <cellStyle name="Accent6 2" xfId="106"/>
    <cellStyle name="Bad 2" xfId="88"/>
    <cellStyle name="Calculation 2" xfId="89"/>
    <cellStyle name="Check Cell 2" xfId="107"/>
    <cellStyle name="Comma 14" xfId="20"/>
    <cellStyle name="Comma 15" xfId="21"/>
    <cellStyle name="Comma 16" xfId="22"/>
    <cellStyle name="Comma 18" xfId="23"/>
    <cellStyle name="Comma 2" xfId="17"/>
    <cellStyle name="Comma 3" xfId="64"/>
    <cellStyle name="Comma 4" xfId="68"/>
    <cellStyle name="Comma_2006 Charts_6" xfId="97"/>
    <cellStyle name="Comma0" xfId="6"/>
    <cellStyle name="Comma0 2" xfId="24"/>
    <cellStyle name="Comma0 3" xfId="25"/>
    <cellStyle name="Comma0 4" xfId="26"/>
    <cellStyle name="Currency 2" xfId="58"/>
    <cellStyle name="Currency 3" xfId="71"/>
    <cellStyle name="Currency_energy2005_1" xfId="206"/>
    <cellStyle name="Currency0" xfId="7"/>
    <cellStyle name="Currency0 2" xfId="27"/>
    <cellStyle name="Currency0 3" xfId="28"/>
    <cellStyle name="Currency0 4" xfId="29"/>
    <cellStyle name="Date" xfId="8"/>
    <cellStyle name="Date 2" xfId="30"/>
    <cellStyle name="Date 3" xfId="31"/>
    <cellStyle name="Date 4" xfId="32"/>
    <cellStyle name="econ" xfId="9"/>
    <cellStyle name="Explanatory Text 2" xfId="108"/>
    <cellStyle name="F3" xfId="10"/>
    <cellStyle name="F3 2" xfId="33"/>
    <cellStyle name="F3 3" xfId="34"/>
    <cellStyle name="F3 4" xfId="35"/>
    <cellStyle name="F4" xfId="209"/>
    <cellStyle name="F5" xfId="210"/>
    <cellStyle name="F6" xfId="211"/>
    <cellStyle name="F7" xfId="212"/>
    <cellStyle name="F8" xfId="11"/>
    <cellStyle name="Fixed" xfId="12"/>
    <cellStyle name="Fixed 2" xfId="36"/>
    <cellStyle name="Fixed 3" xfId="37"/>
    <cellStyle name="Fixed 4" xfId="38"/>
    <cellStyle name="Good 2" xfId="109"/>
    <cellStyle name="Heading 1 2" xfId="90"/>
    <cellStyle name="Heading 1 2 2" xfId="116"/>
    <cellStyle name="Heading 1 2 3" xfId="117"/>
    <cellStyle name="Heading 1 2 4" xfId="118"/>
    <cellStyle name="Heading 1 3" xfId="119"/>
    <cellStyle name="Heading 1 4" xfId="120"/>
    <cellStyle name="Heading 1 5" xfId="121"/>
    <cellStyle name="Heading 1 6" xfId="122"/>
    <cellStyle name="Heading 1 7" xfId="123"/>
    <cellStyle name="Heading 1 8" xfId="124"/>
    <cellStyle name="Heading 2 2" xfId="91"/>
    <cellStyle name="Heading 2 2 2" xfId="125"/>
    <cellStyle name="Heading 2 2 3" xfId="126"/>
    <cellStyle name="Heading 2 2 4" xfId="127"/>
    <cellStyle name="Heading 2 3" xfId="128"/>
    <cellStyle name="Heading 2 4" xfId="129"/>
    <cellStyle name="Heading 2 5" xfId="130"/>
    <cellStyle name="Heading 2 6" xfId="131"/>
    <cellStyle name="Heading 2 7" xfId="132"/>
    <cellStyle name="Heading 2 8" xfId="133"/>
    <cellStyle name="Heading 3 2" xfId="92"/>
    <cellStyle name="Heading 4 2" xfId="93"/>
    <cellStyle name="Hyperlink" xfId="70" builtinId="8"/>
    <cellStyle name="Hyperlink 2" xfId="213"/>
    <cellStyle name="Input 2" xfId="110"/>
    <cellStyle name="Linked Cell 2" xfId="111"/>
    <cellStyle name="Neutral 2" xfId="112"/>
    <cellStyle name="Normal" xfId="0" builtinId="0"/>
    <cellStyle name="Normal 10" xfId="134"/>
    <cellStyle name="Normal 11" xfId="135"/>
    <cellStyle name="Normal 12" xfId="136"/>
    <cellStyle name="Normal 13" xfId="137"/>
    <cellStyle name="Normal 14" xfId="138"/>
    <cellStyle name="Normal 15" xfId="139"/>
    <cellStyle name="Normal 16" xfId="140"/>
    <cellStyle name="Normal 17" xfId="141"/>
    <cellStyle name="Normal 18" xfId="142"/>
    <cellStyle name="Normal 19" xfId="143"/>
    <cellStyle name="Normal 2" xfId="3"/>
    <cellStyle name="Normal 2 2" xfId="16"/>
    <cellStyle name="Normal 2 2 2" xfId="55"/>
    <cellStyle name="Normal 2 2 3" xfId="56"/>
    <cellStyle name="Normal 2 3" xfId="39"/>
    <cellStyle name="Normal 2 4" xfId="40"/>
    <cellStyle name="Normal 2 5" xfId="60"/>
    <cellStyle name="Normal 20" xfId="144"/>
    <cellStyle name="Normal 21" xfId="145"/>
    <cellStyle name="Normal 22" xfId="146"/>
    <cellStyle name="Normal 24" xfId="147"/>
    <cellStyle name="Normal 25" xfId="148"/>
    <cellStyle name="Normal 26" xfId="149"/>
    <cellStyle name="Normal 27" xfId="150"/>
    <cellStyle name="Normal 28" xfId="151"/>
    <cellStyle name="Normal 29" xfId="152"/>
    <cellStyle name="Normal 3" xfId="57"/>
    <cellStyle name="Normal 3 2" xfId="63"/>
    <cellStyle name="Normal 3 3" xfId="66"/>
    <cellStyle name="Normal 3 4" xfId="115"/>
    <cellStyle name="Normal 31" xfId="153"/>
    <cellStyle name="Normal 32" xfId="154"/>
    <cellStyle name="Normal 33" xfId="155"/>
    <cellStyle name="Normal 34" xfId="156"/>
    <cellStyle name="Normal 35" xfId="157"/>
    <cellStyle name="Normal 36" xfId="158"/>
    <cellStyle name="Normal 37" xfId="159"/>
    <cellStyle name="Normal 38" xfId="160"/>
    <cellStyle name="Normal 4" xfId="41"/>
    <cellStyle name="Normal 4 10" xfId="161"/>
    <cellStyle name="Normal 4 11" xfId="162"/>
    <cellStyle name="Normal 4 12" xfId="163"/>
    <cellStyle name="Normal 4 13" xfId="164"/>
    <cellStyle name="Normal 4 14" xfId="165"/>
    <cellStyle name="Normal 4 15" xfId="166"/>
    <cellStyle name="Normal 4 16" xfId="167"/>
    <cellStyle name="Normal 4 17" xfId="168"/>
    <cellStyle name="Normal 4 18" xfId="169"/>
    <cellStyle name="Normal 4 19" xfId="170"/>
    <cellStyle name="Normal 4 2" xfId="98"/>
    <cellStyle name="Normal 4 20" xfId="171"/>
    <cellStyle name="Normal 4 21" xfId="172"/>
    <cellStyle name="Normal 4 22" xfId="173"/>
    <cellStyle name="Normal 4 23" xfId="174"/>
    <cellStyle name="Normal 4 24" xfId="175"/>
    <cellStyle name="Normal 4 25" xfId="176"/>
    <cellStyle name="Normal 4 26" xfId="177"/>
    <cellStyle name="Normal 4 27" xfId="178"/>
    <cellStyle name="Normal 4 28" xfId="179"/>
    <cellStyle name="Normal 4 29" xfId="180"/>
    <cellStyle name="Normal 4 3" xfId="181"/>
    <cellStyle name="Normal 4 30" xfId="182"/>
    <cellStyle name="Normal 4 31" xfId="183"/>
    <cellStyle name="Normal 4 32" xfId="184"/>
    <cellStyle name="Normal 4 33" xfId="185"/>
    <cellStyle name="Normal 4 34" xfId="186"/>
    <cellStyle name="Normal 4 35" xfId="187"/>
    <cellStyle name="Normal 4 36" xfId="188"/>
    <cellStyle name="Normal 4 4" xfId="189"/>
    <cellStyle name="Normal 4 5" xfId="190"/>
    <cellStyle name="Normal 4 6" xfId="191"/>
    <cellStyle name="Normal 4 7" xfId="192"/>
    <cellStyle name="Normal 4 8" xfId="193"/>
    <cellStyle name="Normal 4 9" xfId="194"/>
    <cellStyle name="Normal 40" xfId="195"/>
    <cellStyle name="Normal 5" xfId="42"/>
    <cellStyle name="Normal 6" xfId="43"/>
    <cellStyle name="Normal 7" xfId="44"/>
    <cellStyle name="Normal 8" xfId="196"/>
    <cellStyle name="Normal 9" xfId="197"/>
    <cellStyle name="Normal_Demog 06_1" xfId="4"/>
    <cellStyle name="Normal_ecin2009 11x" xfId="2"/>
    <cellStyle name="Normal_Employment 05_3" xfId="14"/>
    <cellStyle name="Normal_Employment 07" xfId="15"/>
    <cellStyle name="Normal_energy2005_1" xfId="205"/>
    <cellStyle name="Normal_ERG2006_2" xfId="67"/>
    <cellStyle name="Normal_Exports tables_2008" xfId="61"/>
    <cellStyle name="Normal_Personal Income 04" xfId="18"/>
    <cellStyle name="Normal_Personal Income 05_1" xfId="19"/>
    <cellStyle name="Normal_Social Indicators_2" xfId="96"/>
    <cellStyle name="Normal_Tables 10 - 17 (Fields of Study by CIP Classifications)" xfId="114"/>
    <cellStyle name="Note 2" xfId="65"/>
    <cellStyle name="Output 2" xfId="94"/>
    <cellStyle name="Percent" xfId="1" builtinId="5"/>
    <cellStyle name="Percent 10" xfId="45"/>
    <cellStyle name="Percent 11" xfId="46"/>
    <cellStyle name="Percent 12" xfId="47"/>
    <cellStyle name="Percent 2" xfId="5"/>
    <cellStyle name="Percent 2 2" xfId="62"/>
    <cellStyle name="Percent 2 3" xfId="69"/>
    <cellStyle name="Percent 3" xfId="59"/>
    <cellStyle name="Percent 4" xfId="207"/>
    <cellStyle name="Percent 9" xfId="48"/>
    <cellStyle name="Percent_energy2005_1" xfId="208"/>
    <cellStyle name="Style 26" xfId="13"/>
    <cellStyle name="Style 26 2" xfId="49"/>
    <cellStyle name="Style 26 3" xfId="50"/>
    <cellStyle name="Style 26 4" xfId="51"/>
    <cellStyle name="Title 2" xfId="95"/>
    <cellStyle name="Total 2" xfId="52"/>
    <cellStyle name="Total 2 2" xfId="198"/>
    <cellStyle name="Total 2 3" xfId="199"/>
    <cellStyle name="Total 2 4" xfId="200"/>
    <cellStyle name="Total 3" xfId="53"/>
    <cellStyle name="Total 4" xfId="54"/>
    <cellStyle name="Total 5" xfId="201"/>
    <cellStyle name="Total 6" xfId="202"/>
    <cellStyle name="Total 7" xfId="203"/>
    <cellStyle name="Total 8" xfId="204"/>
    <cellStyle name="Warning Text 2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hyperlink" Target="http://nccsweb.urban.org/PubApps/profileDrillDown.php?state=UT&amp;rpt=CO" TargetMode="External"/><Relationship Id="rId7" Type="http://schemas.openxmlformats.org/officeDocument/2006/relationships/hyperlink" Target="http://nccsweb.urban.org/PubApps/profileDrillDown.php?state=UT&amp;rpt=CO" TargetMode="External"/><Relationship Id="rId2" Type="http://schemas.openxmlformats.org/officeDocument/2006/relationships/hyperlink" Target="http://nccsweb.urban.org/PubApps/profileDrillDown.php?state=UT&amp;rpt=PF" TargetMode="External"/><Relationship Id="rId1" Type="http://schemas.openxmlformats.org/officeDocument/2006/relationships/hyperlink" Target="http://nccsweb.urban.org/PubApps/profileDrillDown.php?state=UT&amp;rpt=PC" TargetMode="External"/><Relationship Id="rId6" Type="http://schemas.openxmlformats.org/officeDocument/2006/relationships/hyperlink" Target="http://nccsweb.urban.org/PubApps/profileDrillDown.php?state=UT&amp;rpt=PF" TargetMode="External"/><Relationship Id="rId5" Type="http://schemas.openxmlformats.org/officeDocument/2006/relationships/hyperlink" Target="http://nccsweb.urban.org/PubApps/profileDrillDown.php?state=UT&amp;rpt=RPC" TargetMode="External"/><Relationship Id="rId4" Type="http://schemas.openxmlformats.org/officeDocument/2006/relationships/hyperlink" Target="http://nccsweb.urban.org/PubApps/profileDrillDown.php?state=UT&amp;rpt=PC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workbookViewId="0"/>
  </sheetViews>
  <sheetFormatPr defaultRowHeight="11.25" customHeight="1"/>
  <cols>
    <col min="1" max="1" width="31.28515625" style="2" customWidth="1"/>
    <col min="2" max="2" width="10.28515625" style="2" customWidth="1"/>
    <col min="3" max="3" width="7.5703125" style="2" customWidth="1"/>
    <col min="4" max="4" width="9.7109375" style="2" customWidth="1"/>
    <col min="5" max="5" width="3.5703125" style="2" customWidth="1"/>
    <col min="6" max="6" width="24.42578125" style="2" customWidth="1"/>
    <col min="7" max="7" width="10.28515625" style="2" customWidth="1"/>
    <col min="8" max="8" width="8.42578125" style="2" customWidth="1"/>
    <col min="9" max="9" width="9.5703125" style="2" customWidth="1"/>
    <col min="10" max="16384" width="9.140625" style="2"/>
  </cols>
  <sheetData>
    <row r="1" spans="1:13" ht="11.25" customHeight="1">
      <c r="A1" s="1" t="s">
        <v>0</v>
      </c>
    </row>
    <row r="3" spans="1:13" ht="11.25" customHeight="1">
      <c r="A3" s="3" t="s">
        <v>1</v>
      </c>
      <c r="B3" s="4" t="s">
        <v>2</v>
      </c>
      <c r="C3" s="4" t="s">
        <v>3</v>
      </c>
      <c r="D3" s="4" t="s">
        <v>4</v>
      </c>
      <c r="E3" s="5"/>
      <c r="F3" s="3" t="s">
        <v>5</v>
      </c>
      <c r="G3" s="4" t="s">
        <v>2</v>
      </c>
      <c r="H3" s="4" t="s">
        <v>3</v>
      </c>
      <c r="I3" s="4" t="s">
        <v>4</v>
      </c>
    </row>
    <row r="4" spans="1:13" ht="11.25" customHeight="1">
      <c r="A4" s="6" t="s">
        <v>6</v>
      </c>
      <c r="B4" s="7" t="s">
        <v>7</v>
      </c>
      <c r="C4" s="8">
        <v>1.6E-2</v>
      </c>
      <c r="D4" s="7">
        <v>2013</v>
      </c>
      <c r="E4" s="9"/>
      <c r="F4" s="6" t="s">
        <v>8</v>
      </c>
      <c r="G4" s="7" t="s">
        <v>7</v>
      </c>
      <c r="H4" s="8">
        <v>3.4000000000000002E-2</v>
      </c>
      <c r="I4" s="7" t="s">
        <v>9</v>
      </c>
    </row>
    <row r="5" spans="1:13" ht="11.25" customHeight="1">
      <c r="A5" s="6" t="s">
        <v>10</v>
      </c>
      <c r="B5" s="7" t="s">
        <v>11</v>
      </c>
      <c r="C5" s="7">
        <v>2.37</v>
      </c>
      <c r="D5" s="7">
        <v>2012</v>
      </c>
      <c r="E5" s="9"/>
      <c r="F5" s="6" t="s">
        <v>12</v>
      </c>
      <c r="G5" s="7" t="s">
        <v>13</v>
      </c>
      <c r="H5" s="8">
        <v>3.5999999999999997E-2</v>
      </c>
      <c r="I5" s="7" t="s">
        <v>9</v>
      </c>
    </row>
    <row r="6" spans="1:13" ht="11.25" customHeight="1">
      <c r="A6" s="6" t="s">
        <v>14</v>
      </c>
      <c r="B6" s="7" t="s">
        <v>15</v>
      </c>
      <c r="C6" s="7">
        <v>80.2</v>
      </c>
      <c r="D6" s="7">
        <v>2010</v>
      </c>
      <c r="E6" s="9"/>
      <c r="F6" s="6" t="s">
        <v>16</v>
      </c>
      <c r="G6" s="7" t="s">
        <v>17</v>
      </c>
      <c r="H6" s="8">
        <v>0.86699999999999999</v>
      </c>
      <c r="I6" s="7">
        <v>2010</v>
      </c>
    </row>
    <row r="7" spans="1:13" ht="11.25" customHeight="1">
      <c r="A7" s="6" t="s">
        <v>18</v>
      </c>
      <c r="B7" s="7" t="s">
        <v>11</v>
      </c>
      <c r="C7" s="7">
        <v>30.2</v>
      </c>
      <c r="D7" s="7">
        <v>2013</v>
      </c>
      <c r="E7" s="9"/>
      <c r="F7" s="6" t="s">
        <v>19</v>
      </c>
      <c r="G7" s="7" t="s">
        <v>17</v>
      </c>
      <c r="H7" s="10">
        <v>59877</v>
      </c>
      <c r="I7" s="7" t="s">
        <v>20</v>
      </c>
      <c r="M7" s="11"/>
    </row>
    <row r="8" spans="1:13" ht="11.25" customHeight="1">
      <c r="A8" s="6" t="s">
        <v>21</v>
      </c>
      <c r="B8" s="7" t="s">
        <v>11</v>
      </c>
      <c r="C8" s="7">
        <v>3.17</v>
      </c>
      <c r="D8" s="7">
        <v>2013</v>
      </c>
      <c r="E8" s="9"/>
      <c r="F8" s="6" t="s">
        <v>22</v>
      </c>
      <c r="G8" s="7" t="s">
        <v>23</v>
      </c>
      <c r="H8" s="10">
        <v>41790</v>
      </c>
      <c r="I8" s="7">
        <v>2013</v>
      </c>
      <c r="M8" s="11"/>
    </row>
    <row r="9" spans="1:13" ht="11.25" customHeight="1">
      <c r="A9" s="3" t="s">
        <v>24</v>
      </c>
      <c r="B9" s="12"/>
      <c r="C9" s="13"/>
      <c r="D9" s="13"/>
      <c r="E9" s="9"/>
      <c r="F9" s="6" t="s">
        <v>25</v>
      </c>
      <c r="G9" s="7" t="s">
        <v>26</v>
      </c>
      <c r="H9" s="10">
        <v>36640</v>
      </c>
      <c r="I9" s="7">
        <v>2013</v>
      </c>
      <c r="M9" s="11"/>
    </row>
    <row r="10" spans="1:13" ht="11.25" customHeight="1">
      <c r="A10" s="6" t="s">
        <v>27</v>
      </c>
      <c r="B10" s="7" t="s">
        <v>28</v>
      </c>
      <c r="C10" s="8">
        <v>0.10100000000000001</v>
      </c>
      <c r="D10" s="7" t="s">
        <v>20</v>
      </c>
      <c r="E10" s="9"/>
      <c r="F10" s="6"/>
      <c r="G10" s="9"/>
      <c r="H10" s="9"/>
      <c r="I10" s="9"/>
    </row>
    <row r="11" spans="1:13" ht="11.25" customHeight="1">
      <c r="A11" s="6" t="s">
        <v>29</v>
      </c>
      <c r="B11" s="7"/>
      <c r="C11" s="7"/>
      <c r="D11" s="9"/>
      <c r="E11" s="9"/>
    </row>
    <row r="12" spans="1:13" ht="11.25" customHeight="1">
      <c r="A12" s="14" t="s">
        <v>30</v>
      </c>
      <c r="B12" s="7" t="s">
        <v>31</v>
      </c>
      <c r="C12" s="8">
        <v>0.91500000000000004</v>
      </c>
      <c r="D12" s="7">
        <v>2013</v>
      </c>
      <c r="E12" s="9"/>
    </row>
    <row r="13" spans="1:13" ht="11.25" customHeight="1">
      <c r="A13" s="14" t="s">
        <v>32</v>
      </c>
      <c r="B13" s="7" t="s">
        <v>33</v>
      </c>
      <c r="C13" s="8">
        <v>0.313</v>
      </c>
      <c r="D13" s="7">
        <v>2013</v>
      </c>
      <c r="E13" s="9"/>
    </row>
    <row r="14" spans="1:13" ht="11.25" customHeight="1">
      <c r="C14" s="6"/>
    </row>
    <row r="15" spans="1:13" ht="11.25" customHeight="1">
      <c r="A15" s="2" t="s">
        <v>34</v>
      </c>
      <c r="F15" s="6"/>
    </row>
    <row r="16" spans="1:13" ht="11.25" customHeight="1">
      <c r="A16" s="2" t="s">
        <v>35</v>
      </c>
    </row>
    <row r="17" spans="1:1" ht="11.25" customHeight="1">
      <c r="A17" s="2" t="s">
        <v>36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/>
  </sheetViews>
  <sheetFormatPr defaultRowHeight="10.5"/>
  <cols>
    <col min="1" max="1" width="5.7109375" style="63" customWidth="1"/>
    <col min="2" max="2" width="0.7109375" style="63" customWidth="1"/>
    <col min="3" max="4" width="7.140625" style="63" customWidth="1"/>
    <col min="5" max="5" width="2.85546875" style="63" customWidth="1"/>
    <col min="6" max="6" width="5.7109375" style="63" customWidth="1"/>
    <col min="7" max="7" width="0.7109375" style="63" customWidth="1"/>
    <col min="8" max="9" width="7.140625" style="63" customWidth="1"/>
    <col min="10" max="10" width="2.85546875" style="63" customWidth="1"/>
    <col min="11" max="11" width="5.7109375" style="63" customWidth="1"/>
    <col min="12" max="12" width="0.7109375" style="63" customWidth="1"/>
    <col min="13" max="14" width="7.140625" style="63" customWidth="1"/>
    <col min="15" max="16384" width="9.140625" style="63"/>
  </cols>
  <sheetData>
    <row r="1" spans="1:14">
      <c r="A1" s="62" t="s">
        <v>324</v>
      </c>
    </row>
    <row r="4" spans="1:14">
      <c r="A4" s="194" t="s">
        <v>4</v>
      </c>
      <c r="B4" s="194"/>
      <c r="C4" s="194" t="s">
        <v>50</v>
      </c>
      <c r="D4" s="194" t="s">
        <v>325</v>
      </c>
      <c r="E4" s="195"/>
      <c r="F4" s="194" t="s">
        <v>4</v>
      </c>
      <c r="G4" s="194"/>
      <c r="H4" s="194" t="s">
        <v>50</v>
      </c>
      <c r="I4" s="194" t="s">
        <v>325</v>
      </c>
      <c r="J4" s="195"/>
      <c r="K4" s="194" t="s">
        <v>4</v>
      </c>
      <c r="L4" s="194"/>
      <c r="M4" s="194" t="s">
        <v>50</v>
      </c>
      <c r="N4" s="194" t="s">
        <v>325</v>
      </c>
    </row>
    <row r="5" spans="1:14">
      <c r="A5" s="83"/>
      <c r="B5" s="196"/>
      <c r="C5" s="197"/>
      <c r="D5" s="197"/>
      <c r="E5" s="198"/>
      <c r="F5" s="197"/>
      <c r="G5" s="196"/>
      <c r="H5" s="197"/>
      <c r="I5" s="197"/>
      <c r="J5" s="198"/>
      <c r="K5" s="197"/>
      <c r="L5" s="196"/>
      <c r="M5" s="197"/>
      <c r="N5" s="197"/>
    </row>
    <row r="6" spans="1:14">
      <c r="A6" s="197">
        <v>1960</v>
      </c>
      <c r="B6" s="196"/>
      <c r="C6" s="199">
        <v>4.3</v>
      </c>
      <c r="D6" s="199">
        <v>3.61</v>
      </c>
      <c r="E6" s="198"/>
      <c r="F6" s="197">
        <v>1978</v>
      </c>
      <c r="G6" s="196"/>
      <c r="H6" s="199">
        <v>3.25</v>
      </c>
      <c r="I6" s="199">
        <v>1.76</v>
      </c>
      <c r="J6" s="198"/>
      <c r="K6" s="197">
        <v>1996</v>
      </c>
      <c r="L6" s="196"/>
      <c r="M6" s="199">
        <v>2.5289999999999999</v>
      </c>
      <c r="N6" s="199">
        <v>1.976</v>
      </c>
    </row>
    <row r="7" spans="1:14">
      <c r="A7" s="197">
        <v>1961</v>
      </c>
      <c r="B7" s="196"/>
      <c r="C7" s="199">
        <v>4.24</v>
      </c>
      <c r="D7" s="199">
        <v>3.56</v>
      </c>
      <c r="E7" s="198"/>
      <c r="F7" s="197">
        <v>1979</v>
      </c>
      <c r="G7" s="196"/>
      <c r="H7" s="199">
        <v>3.28</v>
      </c>
      <c r="I7" s="199">
        <v>1.8080000000000001</v>
      </c>
      <c r="J7" s="198"/>
      <c r="K7" s="197">
        <v>1997</v>
      </c>
      <c r="L7" s="196"/>
      <c r="M7" s="199">
        <v>2.5205000000000002</v>
      </c>
      <c r="N7" s="199">
        <v>1.9710000000000001</v>
      </c>
    </row>
    <row r="8" spans="1:14">
      <c r="A8" s="197">
        <v>1962</v>
      </c>
      <c r="B8" s="196"/>
      <c r="C8" s="199">
        <v>4.18</v>
      </c>
      <c r="D8" s="199">
        <v>3.42</v>
      </c>
      <c r="E8" s="198"/>
      <c r="F8" s="197">
        <v>1980</v>
      </c>
      <c r="G8" s="196"/>
      <c r="H8" s="199">
        <v>3.1438999999999999</v>
      </c>
      <c r="I8" s="199">
        <v>1.8394999999999999</v>
      </c>
      <c r="J8" s="198"/>
      <c r="K8" s="197">
        <v>1998</v>
      </c>
      <c r="L8" s="196"/>
      <c r="M8" s="199">
        <v>2.5914999999999999</v>
      </c>
      <c r="N8" s="199">
        <v>1.9990000000000001</v>
      </c>
    </row>
    <row r="9" spans="1:14">
      <c r="A9" s="197">
        <v>1963</v>
      </c>
      <c r="B9" s="196"/>
      <c r="C9" s="199">
        <v>3.87</v>
      </c>
      <c r="D9" s="199">
        <v>3.3</v>
      </c>
      <c r="E9" s="198"/>
      <c r="F9" s="197">
        <v>1981</v>
      </c>
      <c r="G9" s="196"/>
      <c r="H9" s="199">
        <v>3.06</v>
      </c>
      <c r="I9" s="199">
        <v>1.8120000000000001</v>
      </c>
      <c r="J9" s="198"/>
      <c r="K9" s="197">
        <v>1999</v>
      </c>
      <c r="L9" s="196"/>
      <c r="M9" s="199">
        <v>2.6110000000000002</v>
      </c>
      <c r="N9" s="199">
        <v>2.0074999999999998</v>
      </c>
    </row>
    <row r="10" spans="1:14">
      <c r="A10" s="197">
        <v>1964</v>
      </c>
      <c r="B10" s="196"/>
      <c r="C10" s="199">
        <v>3.55</v>
      </c>
      <c r="D10" s="199">
        <v>3.17</v>
      </c>
      <c r="E10" s="198"/>
      <c r="F10" s="197">
        <v>1982</v>
      </c>
      <c r="G10" s="196"/>
      <c r="H10" s="199">
        <v>2.99</v>
      </c>
      <c r="I10" s="199">
        <v>1.8274999999999999</v>
      </c>
      <c r="J10" s="198"/>
      <c r="K10" s="197">
        <v>2000</v>
      </c>
      <c r="L10" s="196"/>
      <c r="M10" s="199">
        <v>2.6305000000000001</v>
      </c>
      <c r="N10" s="199">
        <v>2.056</v>
      </c>
    </row>
    <row r="11" spans="1:14">
      <c r="A11" s="197">
        <v>1965</v>
      </c>
      <c r="B11" s="196"/>
      <c r="C11" s="199">
        <v>3.24</v>
      </c>
      <c r="D11" s="199">
        <v>2.88</v>
      </c>
      <c r="E11" s="198"/>
      <c r="F11" s="197">
        <v>1983</v>
      </c>
      <c r="G11" s="196"/>
      <c r="H11" s="199">
        <v>2.83</v>
      </c>
      <c r="I11" s="199">
        <v>1.7989999999999999</v>
      </c>
      <c r="J11" s="198"/>
      <c r="K11" s="197">
        <v>2001</v>
      </c>
      <c r="L11" s="83"/>
      <c r="M11" s="200">
        <v>2.5615000000000001</v>
      </c>
      <c r="N11" s="199">
        <v>2.0305</v>
      </c>
    </row>
    <row r="12" spans="1:14">
      <c r="A12" s="197">
        <v>1966</v>
      </c>
      <c r="B12" s="196"/>
      <c r="C12" s="199">
        <v>3.17</v>
      </c>
      <c r="D12" s="199">
        <v>2.67</v>
      </c>
      <c r="E12" s="198"/>
      <c r="F12" s="197">
        <v>1984</v>
      </c>
      <c r="G12" s="196"/>
      <c r="H12" s="199">
        <v>2.74</v>
      </c>
      <c r="I12" s="199">
        <v>1.8065</v>
      </c>
      <c r="J12" s="198"/>
      <c r="K12" s="197">
        <v>2002</v>
      </c>
      <c r="L12" s="83"/>
      <c r="M12" s="200">
        <v>2.54</v>
      </c>
      <c r="N12" s="199">
        <v>2.0205000000000002</v>
      </c>
    </row>
    <row r="13" spans="1:14">
      <c r="A13" s="197">
        <v>1967</v>
      </c>
      <c r="B13" s="196"/>
      <c r="C13" s="199">
        <v>3.12</v>
      </c>
      <c r="D13" s="199">
        <v>2.5299999999999998</v>
      </c>
      <c r="E13" s="198"/>
      <c r="F13" s="197">
        <v>1985</v>
      </c>
      <c r="G13" s="196"/>
      <c r="H13" s="199">
        <v>2.69</v>
      </c>
      <c r="I13" s="199">
        <v>1.8440000000000001</v>
      </c>
      <c r="J13" s="198"/>
      <c r="K13" s="197">
        <v>2003</v>
      </c>
      <c r="L13" s="83"/>
      <c r="M13" s="200">
        <v>2.57</v>
      </c>
      <c r="N13" s="199">
        <v>2.0474999999999999</v>
      </c>
    </row>
    <row r="14" spans="1:14">
      <c r="A14" s="197">
        <v>1968</v>
      </c>
      <c r="B14" s="196"/>
      <c r="C14" s="199">
        <v>3.04</v>
      </c>
      <c r="D14" s="199">
        <v>2.4300000000000002</v>
      </c>
      <c r="E14" s="198"/>
      <c r="F14" s="197">
        <v>1986</v>
      </c>
      <c r="G14" s="196"/>
      <c r="H14" s="199">
        <v>2.59</v>
      </c>
      <c r="I14" s="199">
        <v>1.8374999999999999</v>
      </c>
      <c r="J14" s="198"/>
      <c r="K14" s="197">
        <v>2004</v>
      </c>
      <c r="L14" s="196"/>
      <c r="M14" s="200">
        <v>2.54</v>
      </c>
      <c r="N14" s="199">
        <v>2.0514999999999999</v>
      </c>
    </row>
    <row r="15" spans="1:14">
      <c r="A15" s="197">
        <v>1969</v>
      </c>
      <c r="B15" s="196"/>
      <c r="C15" s="199">
        <v>3.09</v>
      </c>
      <c r="D15" s="199">
        <v>2.42</v>
      </c>
      <c r="E15" s="198"/>
      <c r="F15" s="197">
        <v>1987</v>
      </c>
      <c r="G15" s="196"/>
      <c r="H15" s="199">
        <v>2.48</v>
      </c>
      <c r="I15" s="199">
        <v>1.8720000000000001</v>
      </c>
      <c r="J15" s="198"/>
      <c r="K15" s="197">
        <v>2005</v>
      </c>
      <c r="L15" s="196"/>
      <c r="M15" s="200">
        <v>2.4700000000000002</v>
      </c>
      <c r="N15" s="199">
        <v>2.0569999999999999</v>
      </c>
    </row>
    <row r="16" spans="1:14">
      <c r="A16" s="197">
        <v>1970</v>
      </c>
      <c r="B16" s="196"/>
      <c r="C16" s="199">
        <v>3.3048999999999999</v>
      </c>
      <c r="D16" s="199">
        <v>2.48</v>
      </c>
      <c r="E16" s="198"/>
      <c r="F16" s="197">
        <v>1988</v>
      </c>
      <c r="G16" s="196"/>
      <c r="H16" s="199">
        <v>2.52</v>
      </c>
      <c r="I16" s="199">
        <v>1.9339999999999999</v>
      </c>
      <c r="J16" s="198"/>
      <c r="K16" s="197">
        <v>2006</v>
      </c>
      <c r="M16" s="200">
        <v>2.63</v>
      </c>
      <c r="N16" s="199">
        <v>2.1080000000000001</v>
      </c>
    </row>
    <row r="17" spans="1:14">
      <c r="A17" s="197">
        <v>1971</v>
      </c>
      <c r="B17" s="196"/>
      <c r="C17" s="199">
        <v>3.14</v>
      </c>
      <c r="D17" s="199">
        <v>2.2665000000000002</v>
      </c>
      <c r="E17" s="198"/>
      <c r="F17" s="197">
        <v>1989</v>
      </c>
      <c r="G17" s="196"/>
      <c r="H17" s="199">
        <v>2.5499999999999998</v>
      </c>
      <c r="I17" s="199">
        <v>2.0139999999999998</v>
      </c>
      <c r="J17" s="198"/>
      <c r="K17" s="197">
        <v>2007</v>
      </c>
      <c r="M17" s="200">
        <v>2.629</v>
      </c>
      <c r="N17" s="199">
        <v>2.12</v>
      </c>
    </row>
    <row r="18" spans="1:14">
      <c r="A18" s="197">
        <v>1972</v>
      </c>
      <c r="B18" s="196"/>
      <c r="C18" s="199">
        <v>2.88</v>
      </c>
      <c r="D18" s="199">
        <v>2.0099999999999998</v>
      </c>
      <c r="E18" s="198"/>
      <c r="F18" s="197">
        <v>1990</v>
      </c>
      <c r="G18" s="196"/>
      <c r="H18" s="199">
        <v>2.649</v>
      </c>
      <c r="I18" s="199">
        <v>2.081</v>
      </c>
      <c r="J18" s="198"/>
      <c r="K18" s="197">
        <v>2008</v>
      </c>
      <c r="L18" s="201"/>
      <c r="M18" s="200">
        <v>2.597</v>
      </c>
      <c r="N18" s="199">
        <v>2.0720000000000001</v>
      </c>
    </row>
    <row r="19" spans="1:14">
      <c r="A19" s="197">
        <v>1973</v>
      </c>
      <c r="B19" s="196"/>
      <c r="C19" s="199">
        <v>2.84</v>
      </c>
      <c r="D19" s="199">
        <v>1.879</v>
      </c>
      <c r="E19" s="198"/>
      <c r="F19" s="197">
        <v>1991</v>
      </c>
      <c r="G19" s="196"/>
      <c r="H19" s="199">
        <v>2.5325000000000002</v>
      </c>
      <c r="I19" s="199">
        <v>2.0625</v>
      </c>
      <c r="J19" s="198"/>
      <c r="K19" s="197">
        <v>2009</v>
      </c>
      <c r="L19" s="202"/>
      <c r="M19" s="200">
        <v>2.4740000000000002</v>
      </c>
      <c r="N19" s="203">
        <v>2.0019999999999998</v>
      </c>
    </row>
    <row r="20" spans="1:14">
      <c r="A20" s="197">
        <v>1974</v>
      </c>
      <c r="B20" s="196"/>
      <c r="C20" s="199">
        <v>2.91</v>
      </c>
      <c r="D20" s="199">
        <v>1.835</v>
      </c>
      <c r="E20" s="198"/>
      <c r="F20" s="197">
        <v>1992</v>
      </c>
      <c r="G20" s="196"/>
      <c r="H20" s="199">
        <v>2.5325000000000002</v>
      </c>
      <c r="I20" s="199">
        <v>2.0459999999999998</v>
      </c>
      <c r="J20" s="198"/>
      <c r="K20" s="197">
        <v>2010</v>
      </c>
      <c r="M20" s="200">
        <v>2.4500000000000002</v>
      </c>
      <c r="N20" s="199">
        <v>1.931</v>
      </c>
    </row>
    <row r="21" spans="1:14">
      <c r="A21" s="197">
        <v>1975</v>
      </c>
      <c r="B21" s="196"/>
      <c r="C21" s="199">
        <v>2.96</v>
      </c>
      <c r="D21" s="199">
        <v>1.774</v>
      </c>
      <c r="E21" s="198"/>
      <c r="F21" s="197">
        <v>1993</v>
      </c>
      <c r="G21" s="196"/>
      <c r="H21" s="199">
        <v>2.4485000000000001</v>
      </c>
      <c r="I21" s="199">
        <v>2.0194999999999999</v>
      </c>
      <c r="J21" s="198"/>
      <c r="K21" s="197">
        <v>2011</v>
      </c>
      <c r="M21" s="200">
        <v>2.3774999999999999</v>
      </c>
      <c r="N21" s="199">
        <v>1.8945000000000001</v>
      </c>
    </row>
    <row r="22" spans="1:14">
      <c r="A22" s="197">
        <v>1976</v>
      </c>
      <c r="B22" s="196"/>
      <c r="C22" s="199">
        <v>3.19</v>
      </c>
      <c r="D22" s="199">
        <v>1.738</v>
      </c>
      <c r="E22" s="198"/>
      <c r="F22" s="197">
        <v>1994</v>
      </c>
      <c r="G22" s="196"/>
      <c r="H22" s="199">
        <v>2.444</v>
      </c>
      <c r="I22" s="199">
        <v>2.0015000000000001</v>
      </c>
      <c r="J22" s="198"/>
      <c r="K22" s="197">
        <v>2012</v>
      </c>
      <c r="M22" s="200">
        <v>2.3734999999999999</v>
      </c>
      <c r="N22" s="199">
        <v>1.8805000000000001</v>
      </c>
    </row>
    <row r="23" spans="1:14">
      <c r="A23" s="197">
        <v>1977</v>
      </c>
      <c r="B23" s="196"/>
      <c r="C23" s="199">
        <v>3.3</v>
      </c>
      <c r="D23" s="199">
        <v>1.7895000000000001</v>
      </c>
      <c r="E23" s="198"/>
      <c r="F23" s="197">
        <v>1995</v>
      </c>
      <c r="G23" s="196"/>
      <c r="H23" s="199">
        <v>2.452</v>
      </c>
      <c r="I23" s="199">
        <v>1.978</v>
      </c>
      <c r="J23" s="198"/>
    </row>
    <row r="24" spans="1:14">
      <c r="E24" s="198"/>
      <c r="J24" s="198"/>
    </row>
    <row r="25" spans="1:14">
      <c r="A25" s="83" t="s">
        <v>326</v>
      </c>
      <c r="E25" s="198"/>
      <c r="J25" s="198"/>
    </row>
    <row r="26" spans="1:14">
      <c r="E26" s="198"/>
      <c r="J26" s="198"/>
    </row>
    <row r="27" spans="1:14">
      <c r="E27" s="198"/>
      <c r="J27" s="198"/>
    </row>
    <row r="28" spans="1:14">
      <c r="E28" s="201"/>
      <c r="J28" s="201"/>
    </row>
    <row r="29" spans="1:14">
      <c r="E29" s="201"/>
      <c r="J29" s="201"/>
      <c r="K29" s="201"/>
      <c r="L29" s="201"/>
      <c r="M29" s="201"/>
      <c r="N29" s="201"/>
    </row>
    <row r="30" spans="1:14">
      <c r="E30" s="201"/>
      <c r="F30" s="201"/>
      <c r="G30" s="201"/>
      <c r="H30" s="201"/>
      <c r="I30" s="201"/>
      <c r="J30" s="201"/>
    </row>
    <row r="31" spans="1:14">
      <c r="E31" s="201"/>
      <c r="J31" s="201"/>
    </row>
    <row r="33" spans="2:10">
      <c r="B33" s="201"/>
      <c r="C33" s="201"/>
      <c r="D33" s="201"/>
      <c r="E33" s="201"/>
      <c r="J33" s="201"/>
    </row>
  </sheetData>
  <pageMargins left="0.75" right="0.75" top="1" bottom="1" header="0.5" footer="0.5"/>
  <pageSetup paperSize="12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/>
  </sheetViews>
  <sheetFormatPr defaultRowHeight="10.5"/>
  <cols>
    <col min="1" max="1" width="17.42578125" style="63" customWidth="1"/>
    <col min="2" max="3" width="11.140625" style="63" bestFit="1" customWidth="1"/>
    <col min="4" max="4" width="9.42578125" style="63" bestFit="1" customWidth="1"/>
    <col min="5" max="5" width="5.140625" style="63" bestFit="1" customWidth="1"/>
    <col min="6" max="6" width="0.7109375" style="63" customWidth="1"/>
    <col min="7" max="8" width="12.28515625" style="63" customWidth="1"/>
    <col min="9" max="9" width="9.42578125" style="63" bestFit="1" customWidth="1"/>
    <col min="10" max="10" width="5.140625" style="63" bestFit="1" customWidth="1"/>
    <col min="11" max="11" width="1.7109375" style="63" customWidth="1"/>
    <col min="12" max="12" width="7.42578125" style="63" bestFit="1" customWidth="1"/>
    <col min="13" max="13" width="10.28515625" style="63" bestFit="1" customWidth="1"/>
    <col min="14" max="16384" width="9.140625" style="63"/>
  </cols>
  <sheetData>
    <row r="1" spans="1:14">
      <c r="A1" s="62" t="s">
        <v>327</v>
      </c>
    </row>
    <row r="3" spans="1:14">
      <c r="A3" s="83"/>
      <c r="F3" s="83"/>
      <c r="K3" s="83"/>
      <c r="L3" s="204" t="s">
        <v>328</v>
      </c>
      <c r="M3" s="204"/>
    </row>
    <row r="4" spans="1:14">
      <c r="A4" s="83"/>
      <c r="B4" s="205">
        <v>2010</v>
      </c>
      <c r="C4" s="206"/>
      <c r="D4" s="206"/>
      <c r="E4" s="206"/>
      <c r="F4" s="83"/>
      <c r="G4" s="205">
        <v>2013</v>
      </c>
      <c r="H4" s="206"/>
      <c r="I4" s="206"/>
      <c r="J4" s="206"/>
      <c r="K4" s="83"/>
      <c r="L4" s="207" t="s">
        <v>329</v>
      </c>
      <c r="M4" s="207"/>
    </row>
    <row r="5" spans="1:14">
      <c r="A5" s="83"/>
      <c r="B5" s="208" t="s">
        <v>330</v>
      </c>
      <c r="C5" s="208"/>
      <c r="D5" s="208" t="s">
        <v>331</v>
      </c>
      <c r="E5" s="208"/>
      <c r="F5" s="208"/>
      <c r="G5" s="208" t="s">
        <v>330</v>
      </c>
      <c r="H5" s="208"/>
      <c r="I5" s="208" t="s">
        <v>331</v>
      </c>
      <c r="J5" s="208"/>
      <c r="K5" s="208"/>
      <c r="L5" s="208" t="s">
        <v>330</v>
      </c>
      <c r="M5" s="208"/>
    </row>
    <row r="6" spans="1:14">
      <c r="A6" s="83"/>
      <c r="B6" s="208" t="s">
        <v>332</v>
      </c>
      <c r="C6" s="208" t="s">
        <v>330</v>
      </c>
      <c r="D6" s="208" t="s">
        <v>333</v>
      </c>
      <c r="E6" s="208"/>
      <c r="F6" s="208"/>
      <c r="G6" s="208" t="s">
        <v>332</v>
      </c>
      <c r="H6" s="208" t="s">
        <v>330</v>
      </c>
      <c r="I6" s="208" t="s">
        <v>333</v>
      </c>
      <c r="J6" s="208"/>
      <c r="K6" s="208"/>
      <c r="L6" s="91" t="s">
        <v>332</v>
      </c>
      <c r="M6" s="208" t="s">
        <v>330</v>
      </c>
    </row>
    <row r="7" spans="1:14">
      <c r="A7" s="209" t="s">
        <v>334</v>
      </c>
      <c r="B7" s="210" t="s">
        <v>335</v>
      </c>
      <c r="C7" s="210" t="s">
        <v>336</v>
      </c>
      <c r="D7" s="210" t="s">
        <v>337</v>
      </c>
      <c r="E7" s="210" t="s">
        <v>240</v>
      </c>
      <c r="F7" s="210"/>
      <c r="G7" s="210" t="s">
        <v>335</v>
      </c>
      <c r="H7" s="210" t="s">
        <v>336</v>
      </c>
      <c r="I7" s="210" t="s">
        <v>337</v>
      </c>
      <c r="J7" s="210" t="s">
        <v>240</v>
      </c>
      <c r="K7" s="210"/>
      <c r="L7" s="210" t="s">
        <v>338</v>
      </c>
      <c r="M7" s="210" t="s">
        <v>336</v>
      </c>
    </row>
    <row r="8" spans="1:14">
      <c r="A8" s="196"/>
      <c r="B8" s="83"/>
      <c r="C8" s="83"/>
      <c r="D8" s="83"/>
      <c r="E8" s="86"/>
      <c r="F8" s="196"/>
      <c r="G8" s="83"/>
      <c r="H8" s="83"/>
      <c r="I8" s="83"/>
      <c r="J8" s="86"/>
      <c r="K8" s="196"/>
      <c r="L8" s="83"/>
      <c r="M8" s="83"/>
    </row>
    <row r="9" spans="1:14">
      <c r="A9" s="196" t="s">
        <v>51</v>
      </c>
      <c r="B9" s="85">
        <v>131704730</v>
      </c>
      <c r="C9" s="85">
        <v>116716292</v>
      </c>
      <c r="D9" s="211">
        <v>2.58</v>
      </c>
      <c r="E9" s="212" t="s">
        <v>339</v>
      </c>
      <c r="F9" s="196"/>
      <c r="G9" s="213">
        <v>132808137</v>
      </c>
      <c r="H9" s="214">
        <v>116291033</v>
      </c>
      <c r="I9" s="215">
        <v>2.65</v>
      </c>
      <c r="J9" s="212" t="s">
        <v>339</v>
      </c>
      <c r="K9" s="196"/>
      <c r="L9" s="84">
        <f>G9/B9-1</f>
        <v>8.3778843781845413E-3</v>
      </c>
      <c r="M9" s="84">
        <f>H9/C9-1</f>
        <v>-3.6435273320711836E-3</v>
      </c>
    </row>
    <row r="10" spans="1:14">
      <c r="A10" s="196"/>
      <c r="B10" s="85"/>
      <c r="C10" s="85"/>
      <c r="D10" s="211"/>
      <c r="E10" s="86"/>
      <c r="F10" s="196"/>
      <c r="G10" s="213"/>
      <c r="H10" s="214"/>
      <c r="I10" s="64"/>
      <c r="J10" s="86"/>
      <c r="K10" s="196"/>
      <c r="L10" s="84"/>
      <c r="M10" s="84"/>
    </row>
    <row r="11" spans="1:14">
      <c r="A11" s="196" t="s">
        <v>249</v>
      </c>
      <c r="B11" s="85">
        <v>2171853</v>
      </c>
      <c r="C11" s="216">
        <v>1883791</v>
      </c>
      <c r="D11" s="211">
        <v>2.48</v>
      </c>
      <c r="E11" s="86">
        <v>27</v>
      </c>
      <c r="F11" s="196"/>
      <c r="G11" s="214">
        <v>2190027</v>
      </c>
      <c r="H11" s="214">
        <v>1822439</v>
      </c>
      <c r="I11" s="215">
        <v>2.59</v>
      </c>
      <c r="J11" s="63">
        <f>RANK(I11,I$11:I$61)</f>
        <v>21</v>
      </c>
      <c r="K11" s="196"/>
      <c r="L11" s="84">
        <f t="shared" ref="L11:M61" si="0">G11/B11-1</f>
        <v>8.3679696554048721E-3</v>
      </c>
      <c r="M11" s="84">
        <f t="shared" si="0"/>
        <v>-3.2568368784010593E-2</v>
      </c>
      <c r="N11" s="217"/>
    </row>
    <row r="12" spans="1:14">
      <c r="A12" s="196" t="s">
        <v>250</v>
      </c>
      <c r="B12" s="85">
        <v>306967</v>
      </c>
      <c r="C12" s="216">
        <v>258058</v>
      </c>
      <c r="D12" s="211">
        <v>2.65</v>
      </c>
      <c r="E12" s="86">
        <v>7</v>
      </c>
      <c r="F12" s="196"/>
      <c r="G12" s="213">
        <v>307417</v>
      </c>
      <c r="H12" s="214">
        <v>246015</v>
      </c>
      <c r="I12" s="215">
        <v>2.88</v>
      </c>
      <c r="J12" s="63">
        <f t="shared" ref="J12:J61" si="1">RANK(I12,I$11:I$61)</f>
        <v>4</v>
      </c>
      <c r="K12" s="196"/>
      <c r="L12" s="84">
        <f t="shared" si="0"/>
        <v>1.4659556238945104E-3</v>
      </c>
      <c r="M12" s="84">
        <f t="shared" si="0"/>
        <v>-4.666780336203491E-2</v>
      </c>
      <c r="N12" s="217"/>
    </row>
    <row r="13" spans="1:14">
      <c r="A13" s="196" t="s">
        <v>251</v>
      </c>
      <c r="B13" s="85">
        <v>2844526</v>
      </c>
      <c r="C13" s="216">
        <v>2380990</v>
      </c>
      <c r="D13" s="211">
        <v>2.63</v>
      </c>
      <c r="E13" s="86">
        <v>9</v>
      </c>
      <c r="F13" s="196"/>
      <c r="G13" s="213">
        <v>2892359</v>
      </c>
      <c r="H13" s="214">
        <v>2400809</v>
      </c>
      <c r="I13" s="215">
        <v>2.7</v>
      </c>
      <c r="J13" s="63">
        <f t="shared" si="1"/>
        <v>10</v>
      </c>
      <c r="K13" s="196"/>
      <c r="L13" s="84">
        <f t="shared" si="0"/>
        <v>1.6815806921785859E-2</v>
      </c>
      <c r="M13" s="84">
        <f t="shared" si="0"/>
        <v>8.3238484831940074E-3</v>
      </c>
      <c r="N13" s="217"/>
    </row>
    <row r="14" spans="1:14">
      <c r="A14" s="196" t="s">
        <v>252</v>
      </c>
      <c r="B14" s="85">
        <v>1316299</v>
      </c>
      <c r="C14" s="216">
        <v>1147084</v>
      </c>
      <c r="D14" s="211">
        <v>2.4700000000000002</v>
      </c>
      <c r="E14" s="86">
        <v>33</v>
      </c>
      <c r="F14" s="196"/>
      <c r="G14" s="213">
        <v>1329777</v>
      </c>
      <c r="H14" s="214">
        <v>1125899</v>
      </c>
      <c r="I14" s="215">
        <v>2.56</v>
      </c>
      <c r="J14" s="63">
        <f t="shared" si="1"/>
        <v>26</v>
      </c>
      <c r="K14" s="196"/>
      <c r="L14" s="84">
        <f t="shared" si="0"/>
        <v>1.0239314927687371E-2</v>
      </c>
      <c r="M14" s="84">
        <f t="shared" si="0"/>
        <v>-1.8468568997562551E-2</v>
      </c>
      <c r="N14" s="217"/>
    </row>
    <row r="15" spans="1:14">
      <c r="A15" s="196" t="s">
        <v>253</v>
      </c>
      <c r="B15" s="85">
        <v>13680081</v>
      </c>
      <c r="C15" s="216">
        <v>12577498</v>
      </c>
      <c r="D15" s="211">
        <v>2.9</v>
      </c>
      <c r="E15" s="86">
        <v>2</v>
      </c>
      <c r="F15" s="196"/>
      <c r="G15" s="213">
        <v>13791262</v>
      </c>
      <c r="H15" s="214">
        <v>12650592</v>
      </c>
      <c r="I15" s="215">
        <v>2.97</v>
      </c>
      <c r="J15" s="63">
        <f t="shared" si="1"/>
        <v>3</v>
      </c>
      <c r="K15" s="196"/>
      <c r="L15" s="84">
        <f t="shared" si="0"/>
        <v>8.1272179601861172E-3</v>
      </c>
      <c r="M15" s="84">
        <f t="shared" si="0"/>
        <v>5.8114896937371263E-3</v>
      </c>
      <c r="N15" s="217"/>
    </row>
    <row r="16" spans="1:14">
      <c r="A16" s="196" t="s">
        <v>254</v>
      </c>
      <c r="B16" s="85">
        <v>2212898</v>
      </c>
      <c r="C16" s="216">
        <v>1972868</v>
      </c>
      <c r="D16" s="211">
        <v>2.4900000000000002</v>
      </c>
      <c r="E16" s="86">
        <v>22</v>
      </c>
      <c r="F16" s="196"/>
      <c r="G16" s="213">
        <v>2247291</v>
      </c>
      <c r="H16" s="214">
        <v>2002800</v>
      </c>
      <c r="I16" s="215">
        <v>2.57</v>
      </c>
      <c r="J16" s="63">
        <f t="shared" si="1"/>
        <v>25</v>
      </c>
      <c r="K16" s="196"/>
      <c r="L16" s="84">
        <f t="shared" si="0"/>
        <v>1.5542062941897861E-2</v>
      </c>
      <c r="M16" s="84">
        <f t="shared" si="0"/>
        <v>1.5171820922636581E-2</v>
      </c>
      <c r="N16" s="217"/>
    </row>
    <row r="17" spans="1:14">
      <c r="A17" s="196" t="s">
        <v>255</v>
      </c>
      <c r="B17" s="85">
        <v>1487891</v>
      </c>
      <c r="C17" s="216">
        <v>1371087</v>
      </c>
      <c r="D17" s="211">
        <v>2.52</v>
      </c>
      <c r="E17" s="86">
        <v>19</v>
      </c>
      <c r="F17" s="196"/>
      <c r="G17" s="213">
        <v>1488072</v>
      </c>
      <c r="H17" s="214">
        <v>1339860</v>
      </c>
      <c r="I17" s="215">
        <v>2.6</v>
      </c>
      <c r="J17" s="63">
        <f t="shared" si="1"/>
        <v>19</v>
      </c>
      <c r="K17" s="196"/>
      <c r="L17" s="84">
        <f t="shared" si="0"/>
        <v>1.2164869604025519E-4</v>
      </c>
      <c r="M17" s="84">
        <f t="shared" si="0"/>
        <v>-2.2775359988096988E-2</v>
      </c>
      <c r="N17" s="217"/>
    </row>
    <row r="18" spans="1:14">
      <c r="A18" s="196" t="s">
        <v>256</v>
      </c>
      <c r="B18" s="85">
        <v>405885</v>
      </c>
      <c r="C18" s="216">
        <v>342297</v>
      </c>
      <c r="D18" s="211">
        <v>2.5499999999999998</v>
      </c>
      <c r="E18" s="86">
        <v>15</v>
      </c>
      <c r="F18" s="196"/>
      <c r="G18" s="213">
        <v>412015</v>
      </c>
      <c r="H18" s="214">
        <v>339071</v>
      </c>
      <c r="I18" s="215">
        <v>2.66</v>
      </c>
      <c r="J18" s="63">
        <f t="shared" si="1"/>
        <v>13</v>
      </c>
      <c r="K18" s="196"/>
      <c r="L18" s="84">
        <f t="shared" si="0"/>
        <v>1.5102800054202614E-2</v>
      </c>
      <c r="M18" s="84">
        <f t="shared" si="0"/>
        <v>-9.4245640481803727E-3</v>
      </c>
      <c r="N18" s="217"/>
    </row>
    <row r="19" spans="1:14">
      <c r="A19" s="196" t="s">
        <v>257</v>
      </c>
      <c r="B19" s="85">
        <v>296719</v>
      </c>
      <c r="C19" s="216">
        <v>266707</v>
      </c>
      <c r="D19" s="211">
        <v>2.11</v>
      </c>
      <c r="E19" s="86">
        <v>51</v>
      </c>
      <c r="F19" s="196"/>
      <c r="G19" s="213">
        <v>302975</v>
      </c>
      <c r="H19" s="214">
        <v>271651</v>
      </c>
      <c r="I19" s="215">
        <v>2.23</v>
      </c>
      <c r="J19" s="63">
        <f t="shared" si="1"/>
        <v>51</v>
      </c>
      <c r="K19" s="196"/>
      <c r="L19" s="84">
        <f t="shared" si="0"/>
        <v>2.1083921150987894E-2</v>
      </c>
      <c r="M19" s="84">
        <f t="shared" si="0"/>
        <v>1.8537196249067245E-2</v>
      </c>
      <c r="N19" s="217"/>
    </row>
    <row r="20" spans="1:14">
      <c r="A20" s="196" t="s">
        <v>258</v>
      </c>
      <c r="B20" s="85">
        <v>8989580</v>
      </c>
      <c r="C20" s="216">
        <v>7420802</v>
      </c>
      <c r="D20" s="211">
        <v>2.48</v>
      </c>
      <c r="E20" s="86">
        <v>27</v>
      </c>
      <c r="F20" s="196"/>
      <c r="G20" s="213">
        <v>9047973</v>
      </c>
      <c r="H20" s="214">
        <v>7211584</v>
      </c>
      <c r="I20" s="215">
        <v>2.65</v>
      </c>
      <c r="J20" s="63">
        <f t="shared" si="1"/>
        <v>15</v>
      </c>
      <c r="K20" s="196"/>
      <c r="L20" s="84">
        <f t="shared" si="0"/>
        <v>6.495631609040764E-3</v>
      </c>
      <c r="M20" s="84">
        <f t="shared" si="0"/>
        <v>-2.819344863264106E-2</v>
      </c>
      <c r="N20" s="217"/>
    </row>
    <row r="21" spans="1:14">
      <c r="A21" s="196" t="s">
        <v>259</v>
      </c>
      <c r="B21" s="85">
        <v>4088801</v>
      </c>
      <c r="C21" s="216">
        <v>3585584</v>
      </c>
      <c r="D21" s="211">
        <v>2.63</v>
      </c>
      <c r="E21" s="86">
        <v>9</v>
      </c>
      <c r="F21" s="196"/>
      <c r="G21" s="213">
        <v>4110162</v>
      </c>
      <c r="H21" s="214">
        <v>3546965</v>
      </c>
      <c r="I21" s="215">
        <v>2.74</v>
      </c>
      <c r="J21" s="63">
        <f t="shared" si="1"/>
        <v>7</v>
      </c>
      <c r="K21" s="196"/>
      <c r="L21" s="84">
        <f t="shared" si="0"/>
        <v>5.2242699021056715E-3</v>
      </c>
      <c r="M21" s="84">
        <f t="shared" si="0"/>
        <v>-1.0770630391032543E-2</v>
      </c>
      <c r="N21" s="217"/>
    </row>
    <row r="22" spans="1:14">
      <c r="A22" s="196" t="s">
        <v>260</v>
      </c>
      <c r="B22" s="85">
        <v>519508</v>
      </c>
      <c r="C22" s="216">
        <v>455338</v>
      </c>
      <c r="D22" s="211">
        <v>2.89</v>
      </c>
      <c r="E22" s="86">
        <v>3</v>
      </c>
      <c r="F22" s="196"/>
      <c r="G22" s="213">
        <v>526305</v>
      </c>
      <c r="H22" s="214">
        <v>450120</v>
      </c>
      <c r="I22" s="215">
        <v>3.02</v>
      </c>
      <c r="J22" s="63">
        <f t="shared" si="1"/>
        <v>2</v>
      </c>
      <c r="K22" s="196"/>
      <c r="L22" s="84">
        <f t="shared" si="0"/>
        <v>1.3083532881110527E-2</v>
      </c>
      <c r="M22" s="84">
        <f t="shared" si="0"/>
        <v>-1.1459619008297173E-2</v>
      </c>
      <c r="N22" s="217"/>
    </row>
    <row r="23" spans="1:14">
      <c r="A23" s="196" t="s">
        <v>261</v>
      </c>
      <c r="B23" s="85">
        <v>667796</v>
      </c>
      <c r="C23" s="216">
        <v>579408</v>
      </c>
      <c r="D23" s="211">
        <v>2.66</v>
      </c>
      <c r="E23" s="86">
        <v>6</v>
      </c>
      <c r="F23" s="196"/>
      <c r="G23" s="213">
        <v>676192</v>
      </c>
      <c r="H23" s="214">
        <v>588489</v>
      </c>
      <c r="I23" s="215">
        <v>2.69</v>
      </c>
      <c r="J23" s="63">
        <f t="shared" si="1"/>
        <v>11</v>
      </c>
      <c r="K23" s="196"/>
      <c r="L23" s="84">
        <f t="shared" si="0"/>
        <v>1.2572701843077905E-2</v>
      </c>
      <c r="M23" s="84">
        <f t="shared" si="0"/>
        <v>1.5672893712202818E-2</v>
      </c>
      <c r="N23" s="217"/>
    </row>
    <row r="24" spans="1:14">
      <c r="A24" s="196" t="s">
        <v>310</v>
      </c>
      <c r="B24" s="85">
        <v>5296715</v>
      </c>
      <c r="C24" s="216">
        <v>4836972</v>
      </c>
      <c r="D24" s="211">
        <v>2.59</v>
      </c>
      <c r="E24" s="86">
        <v>12</v>
      </c>
      <c r="F24" s="196"/>
      <c r="G24" s="213">
        <v>5289653</v>
      </c>
      <c r="H24" s="214">
        <v>4783421</v>
      </c>
      <c r="I24" s="215">
        <v>2.63</v>
      </c>
      <c r="J24" s="63">
        <f t="shared" si="1"/>
        <v>17</v>
      </c>
      <c r="K24" s="196"/>
      <c r="L24" s="84">
        <f t="shared" si="0"/>
        <v>-1.33327921173787E-3</v>
      </c>
      <c r="M24" s="84">
        <f t="shared" si="0"/>
        <v>-1.107118254974393E-2</v>
      </c>
      <c r="N24" s="217"/>
    </row>
    <row r="25" spans="1:14">
      <c r="A25" s="196" t="s">
        <v>263</v>
      </c>
      <c r="B25" s="85">
        <v>2795541</v>
      </c>
      <c r="C25" s="216">
        <v>2502154</v>
      </c>
      <c r="D25" s="211">
        <v>2.52</v>
      </c>
      <c r="E25" s="86">
        <v>19</v>
      </c>
      <c r="F25" s="196"/>
      <c r="G25" s="213">
        <v>2809640</v>
      </c>
      <c r="H25" s="214">
        <v>2498395</v>
      </c>
      <c r="I25" s="215">
        <v>2.5499999999999998</v>
      </c>
      <c r="J25" s="63">
        <f t="shared" si="1"/>
        <v>27</v>
      </c>
      <c r="K25" s="196"/>
      <c r="L25" s="84">
        <f t="shared" si="0"/>
        <v>5.0433887394247812E-3</v>
      </c>
      <c r="M25" s="84">
        <f t="shared" si="0"/>
        <v>-1.5023056134834123E-3</v>
      </c>
      <c r="N25" s="217"/>
    </row>
    <row r="26" spans="1:14">
      <c r="A26" s="196" t="s">
        <v>264</v>
      </c>
      <c r="B26" s="85">
        <v>1336417</v>
      </c>
      <c r="C26" s="216">
        <v>1221576</v>
      </c>
      <c r="D26" s="211">
        <v>2.41</v>
      </c>
      <c r="E26" s="86">
        <v>45</v>
      </c>
      <c r="F26" s="196"/>
      <c r="G26" s="213">
        <v>1349607</v>
      </c>
      <c r="H26" s="214">
        <v>1236209</v>
      </c>
      <c r="I26" s="215">
        <v>2.42</v>
      </c>
      <c r="J26" s="63">
        <f t="shared" si="1"/>
        <v>47</v>
      </c>
      <c r="K26" s="196"/>
      <c r="L26" s="84">
        <f t="shared" si="0"/>
        <v>9.8696739116608256E-3</v>
      </c>
      <c r="M26" s="84">
        <f t="shared" si="0"/>
        <v>1.1978788057394718E-2</v>
      </c>
      <c r="N26" s="217"/>
    </row>
    <row r="27" spans="1:14">
      <c r="A27" s="196" t="s">
        <v>265</v>
      </c>
      <c r="B27" s="85">
        <v>1233215</v>
      </c>
      <c r="C27" s="216">
        <v>1112096</v>
      </c>
      <c r="D27" s="211">
        <v>2.4900000000000002</v>
      </c>
      <c r="E27" s="86">
        <v>22</v>
      </c>
      <c r="F27" s="196"/>
      <c r="G27" s="213">
        <v>1239755</v>
      </c>
      <c r="H27" s="214">
        <v>1113729</v>
      </c>
      <c r="I27" s="215">
        <v>2.5299999999999998</v>
      </c>
      <c r="J27" s="63">
        <f t="shared" si="1"/>
        <v>32</v>
      </c>
      <c r="K27" s="196"/>
      <c r="L27" s="84">
        <f t="shared" si="0"/>
        <v>5.303211524348983E-3</v>
      </c>
      <c r="M27" s="84">
        <f t="shared" si="0"/>
        <v>1.4683984116479198E-3</v>
      </c>
      <c r="N27" s="217"/>
    </row>
    <row r="28" spans="1:14">
      <c r="A28" s="196" t="s">
        <v>266</v>
      </c>
      <c r="B28" s="85">
        <v>1927164</v>
      </c>
      <c r="C28" s="216">
        <v>1719965</v>
      </c>
      <c r="D28" s="211">
        <v>2.4500000000000002</v>
      </c>
      <c r="E28" s="86">
        <v>37</v>
      </c>
      <c r="F28" s="196"/>
      <c r="G28" s="213">
        <v>1936634</v>
      </c>
      <c r="H28" s="214">
        <v>1705623</v>
      </c>
      <c r="I28" s="215">
        <v>2.5</v>
      </c>
      <c r="J28" s="63">
        <f t="shared" si="1"/>
        <v>35</v>
      </c>
      <c r="K28" s="196"/>
      <c r="L28" s="84">
        <f t="shared" si="0"/>
        <v>4.9139564666007551E-3</v>
      </c>
      <c r="M28" s="84">
        <f t="shared" si="0"/>
        <v>-8.3385417726523636E-3</v>
      </c>
      <c r="N28" s="217"/>
    </row>
    <row r="29" spans="1:14">
      <c r="A29" s="196" t="s">
        <v>267</v>
      </c>
      <c r="B29" s="85">
        <v>1964981</v>
      </c>
      <c r="C29" s="216">
        <v>1728360</v>
      </c>
      <c r="D29" s="211">
        <v>2.5499999999999998</v>
      </c>
      <c r="E29" s="86">
        <v>15</v>
      </c>
      <c r="F29" s="196"/>
      <c r="G29" s="213">
        <v>1990967</v>
      </c>
      <c r="H29" s="214">
        <v>1728149</v>
      </c>
      <c r="I29" s="215">
        <v>2.6</v>
      </c>
      <c r="J29" s="63">
        <f t="shared" si="1"/>
        <v>19</v>
      </c>
      <c r="K29" s="196"/>
      <c r="L29" s="84">
        <f t="shared" si="0"/>
        <v>1.3224555351934786E-2</v>
      </c>
      <c r="M29" s="84">
        <f t="shared" si="0"/>
        <v>-1.2208104792987839E-4</v>
      </c>
      <c r="N29" s="217"/>
    </row>
    <row r="30" spans="1:14">
      <c r="A30" s="196" t="s">
        <v>268</v>
      </c>
      <c r="B30" s="85">
        <v>721830</v>
      </c>
      <c r="C30" s="216">
        <v>557219</v>
      </c>
      <c r="D30" s="211">
        <v>2.3199999999999998</v>
      </c>
      <c r="E30" s="86">
        <v>49</v>
      </c>
      <c r="F30" s="196"/>
      <c r="G30" s="213">
        <v>723140</v>
      </c>
      <c r="H30" s="214">
        <v>547686</v>
      </c>
      <c r="I30" s="215">
        <v>2.36</v>
      </c>
      <c r="J30" s="63">
        <f t="shared" si="1"/>
        <v>49</v>
      </c>
      <c r="K30" s="196"/>
      <c r="L30" s="84">
        <f t="shared" si="0"/>
        <v>1.8148317470871866E-3</v>
      </c>
      <c r="M30" s="84">
        <f t="shared" si="0"/>
        <v>-1.7108174703303392E-2</v>
      </c>
      <c r="N30" s="217"/>
    </row>
    <row r="31" spans="1:14">
      <c r="A31" s="196" t="s">
        <v>269</v>
      </c>
      <c r="B31" s="85">
        <v>2378814</v>
      </c>
      <c r="C31" s="216">
        <v>2156411</v>
      </c>
      <c r="D31" s="211">
        <v>2.61</v>
      </c>
      <c r="E31" s="86">
        <v>11</v>
      </c>
      <c r="F31" s="196"/>
      <c r="G31" s="213">
        <v>2404177</v>
      </c>
      <c r="H31" s="214">
        <v>2161680</v>
      </c>
      <c r="I31" s="215">
        <v>2.68</v>
      </c>
      <c r="J31" s="63">
        <f t="shared" si="1"/>
        <v>12</v>
      </c>
      <c r="K31" s="196"/>
      <c r="L31" s="84">
        <f t="shared" si="0"/>
        <v>1.0662035787581514E-2</v>
      </c>
      <c r="M31" s="84">
        <f t="shared" si="0"/>
        <v>2.443411761487102E-3</v>
      </c>
      <c r="N31" s="217"/>
    </row>
    <row r="32" spans="1:14">
      <c r="A32" s="196" t="s">
        <v>270</v>
      </c>
      <c r="B32" s="85">
        <v>2808254</v>
      </c>
      <c r="C32" s="216">
        <v>2547075</v>
      </c>
      <c r="D32" s="211">
        <v>2.48</v>
      </c>
      <c r="E32" s="86">
        <v>27</v>
      </c>
      <c r="F32" s="196"/>
      <c r="G32" s="213">
        <v>2813641</v>
      </c>
      <c r="H32" s="214">
        <v>2536321</v>
      </c>
      <c r="I32" s="215">
        <v>2.54</v>
      </c>
      <c r="J32" s="63">
        <f t="shared" si="1"/>
        <v>30</v>
      </c>
      <c r="K32" s="196"/>
      <c r="L32" s="84">
        <f t="shared" si="0"/>
        <v>1.9182737743808076E-3</v>
      </c>
      <c r="M32" s="84">
        <f t="shared" si="0"/>
        <v>-4.2220978966068801E-3</v>
      </c>
      <c r="N32" s="217"/>
    </row>
    <row r="33" spans="1:14">
      <c r="A33" s="196" t="s">
        <v>271</v>
      </c>
      <c r="B33" s="85">
        <v>4532233</v>
      </c>
      <c r="C33" s="216">
        <v>3872508</v>
      </c>
      <c r="D33" s="211">
        <v>2.4900000000000002</v>
      </c>
      <c r="E33" s="86">
        <v>22</v>
      </c>
      <c r="F33" s="196"/>
      <c r="G33" s="213">
        <v>4525266</v>
      </c>
      <c r="H33" s="214">
        <v>3832466</v>
      </c>
      <c r="I33" s="215">
        <v>2.52</v>
      </c>
      <c r="J33" s="63">
        <f t="shared" si="1"/>
        <v>33</v>
      </c>
      <c r="K33" s="196"/>
      <c r="L33" s="84">
        <f t="shared" si="0"/>
        <v>-1.53721134813678E-3</v>
      </c>
      <c r="M33" s="84">
        <f t="shared" si="0"/>
        <v>-1.0340069019870279E-2</v>
      </c>
      <c r="N33" s="217"/>
    </row>
    <row r="34" spans="1:14">
      <c r="A34" s="196" t="s">
        <v>272</v>
      </c>
      <c r="B34" s="85">
        <v>2347201</v>
      </c>
      <c r="C34" s="216">
        <v>2087227</v>
      </c>
      <c r="D34" s="211">
        <v>2.48</v>
      </c>
      <c r="E34" s="86">
        <v>27</v>
      </c>
      <c r="F34" s="196"/>
      <c r="G34" s="213">
        <v>2368754</v>
      </c>
      <c r="H34" s="214">
        <v>2119954</v>
      </c>
      <c r="I34" s="215">
        <v>2.4900000000000002</v>
      </c>
      <c r="J34" s="63">
        <f t="shared" si="1"/>
        <v>37</v>
      </c>
      <c r="K34" s="196"/>
      <c r="L34" s="84">
        <f t="shared" si="0"/>
        <v>9.1824262174393656E-3</v>
      </c>
      <c r="M34" s="84">
        <f t="shared" si="0"/>
        <v>1.5679655351334532E-2</v>
      </c>
      <c r="N34" s="217"/>
    </row>
    <row r="35" spans="1:14">
      <c r="A35" s="196" t="s">
        <v>273</v>
      </c>
      <c r="B35" s="85">
        <v>1274719</v>
      </c>
      <c r="C35" s="216">
        <v>1115768</v>
      </c>
      <c r="D35" s="211">
        <v>2.58</v>
      </c>
      <c r="E35" s="86">
        <v>13</v>
      </c>
      <c r="F35" s="196"/>
      <c r="G35" s="213">
        <v>1283192</v>
      </c>
      <c r="H35" s="214">
        <v>1091002</v>
      </c>
      <c r="I35" s="215">
        <v>2.66</v>
      </c>
      <c r="J35" s="63">
        <f t="shared" si="1"/>
        <v>13</v>
      </c>
      <c r="K35" s="196"/>
      <c r="L35" s="84">
        <f t="shared" si="0"/>
        <v>6.6469551328567356E-3</v>
      </c>
      <c r="M35" s="84">
        <f t="shared" si="0"/>
        <v>-2.2196370571660018E-2</v>
      </c>
      <c r="N35" s="217"/>
    </row>
    <row r="36" spans="1:14">
      <c r="A36" s="196" t="s">
        <v>274</v>
      </c>
      <c r="B36" s="85">
        <v>2712729</v>
      </c>
      <c r="C36" s="216">
        <v>2375611</v>
      </c>
      <c r="D36" s="211">
        <v>2.4500000000000002</v>
      </c>
      <c r="E36" s="86">
        <v>37</v>
      </c>
      <c r="F36" s="196"/>
      <c r="G36" s="213">
        <v>2719109</v>
      </c>
      <c r="H36" s="214">
        <v>2362853</v>
      </c>
      <c r="I36" s="215">
        <v>2.48</v>
      </c>
      <c r="J36" s="63">
        <f t="shared" si="1"/>
        <v>40</v>
      </c>
      <c r="K36" s="196"/>
      <c r="L36" s="84">
        <f t="shared" si="0"/>
        <v>2.3518751780955416E-3</v>
      </c>
      <c r="M36" s="84">
        <f t="shared" si="0"/>
        <v>-5.370407865597504E-3</v>
      </c>
      <c r="N36" s="217"/>
    </row>
    <row r="37" spans="1:14">
      <c r="A37" s="196" t="s">
        <v>275</v>
      </c>
      <c r="B37" s="85">
        <v>482825</v>
      </c>
      <c r="C37" s="216">
        <v>409607</v>
      </c>
      <c r="D37" s="211">
        <v>2.35</v>
      </c>
      <c r="E37" s="86">
        <v>47</v>
      </c>
      <c r="F37" s="196"/>
      <c r="G37" s="213">
        <v>485767</v>
      </c>
      <c r="H37" s="214">
        <v>406288</v>
      </c>
      <c r="I37" s="215">
        <v>2.4300000000000002</v>
      </c>
      <c r="J37" s="63">
        <f t="shared" si="1"/>
        <v>46</v>
      </c>
      <c r="K37" s="196"/>
      <c r="L37" s="84">
        <f t="shared" si="0"/>
        <v>6.0933050277014456E-3</v>
      </c>
      <c r="M37" s="84">
        <f t="shared" si="0"/>
        <v>-8.1028888666453414E-3</v>
      </c>
      <c r="N37" s="217"/>
    </row>
    <row r="38" spans="1:14">
      <c r="A38" s="196" t="s">
        <v>276</v>
      </c>
      <c r="B38" s="85">
        <v>796793</v>
      </c>
      <c r="C38" s="216">
        <v>721130</v>
      </c>
      <c r="D38" s="211">
        <v>2.46</v>
      </c>
      <c r="E38" s="86">
        <v>35</v>
      </c>
      <c r="F38" s="196"/>
      <c r="G38" s="213">
        <v>806888</v>
      </c>
      <c r="H38" s="214">
        <v>730579</v>
      </c>
      <c r="I38" s="215">
        <v>2.4900000000000002</v>
      </c>
      <c r="J38" s="63">
        <f t="shared" si="1"/>
        <v>37</v>
      </c>
      <c r="K38" s="196"/>
      <c r="L38" s="84">
        <f t="shared" si="0"/>
        <v>1.2669539014524389E-2</v>
      </c>
      <c r="M38" s="84">
        <f t="shared" si="0"/>
        <v>1.3103046607407798E-2</v>
      </c>
      <c r="N38" s="217"/>
    </row>
    <row r="39" spans="1:14">
      <c r="A39" s="196" t="s">
        <v>277</v>
      </c>
      <c r="B39" s="85">
        <v>1173814</v>
      </c>
      <c r="C39" s="216">
        <v>1006250</v>
      </c>
      <c r="D39" s="211">
        <v>2.65</v>
      </c>
      <c r="E39" s="86">
        <v>7</v>
      </c>
      <c r="F39" s="196"/>
      <c r="G39" s="213">
        <v>1186936</v>
      </c>
      <c r="H39" s="214">
        <v>1002571</v>
      </c>
      <c r="I39" s="215">
        <v>2.75</v>
      </c>
      <c r="J39" s="63">
        <f t="shared" si="1"/>
        <v>6</v>
      </c>
      <c r="K39" s="196"/>
      <c r="L39" s="84">
        <f t="shared" si="0"/>
        <v>1.1178943171575639E-2</v>
      </c>
      <c r="M39" s="84">
        <f t="shared" si="0"/>
        <v>-3.6561490683230113E-3</v>
      </c>
      <c r="N39" s="217"/>
    </row>
    <row r="40" spans="1:14">
      <c r="A40" s="196" t="s">
        <v>278</v>
      </c>
      <c r="B40" s="85">
        <v>614754</v>
      </c>
      <c r="C40" s="216">
        <v>518973</v>
      </c>
      <c r="D40" s="211">
        <v>2.46</v>
      </c>
      <c r="E40" s="86">
        <v>35</v>
      </c>
      <c r="F40" s="196"/>
      <c r="G40" s="213">
        <v>616496</v>
      </c>
      <c r="H40" s="214">
        <v>519246</v>
      </c>
      <c r="I40" s="215">
        <v>2.4700000000000002</v>
      </c>
      <c r="J40" s="63">
        <f t="shared" si="1"/>
        <v>41</v>
      </c>
      <c r="K40" s="196"/>
      <c r="L40" s="84">
        <f t="shared" si="0"/>
        <v>2.8336537867179601E-3</v>
      </c>
      <c r="M40" s="84">
        <f t="shared" si="0"/>
        <v>5.2603892688063425E-4</v>
      </c>
      <c r="N40" s="217"/>
    </row>
    <row r="41" spans="1:14">
      <c r="A41" s="196" t="s">
        <v>279</v>
      </c>
      <c r="B41" s="85">
        <v>3553562</v>
      </c>
      <c r="C41" s="216">
        <v>3214360</v>
      </c>
      <c r="D41" s="211">
        <v>2.68</v>
      </c>
      <c r="E41" s="86">
        <v>5</v>
      </c>
      <c r="F41" s="196"/>
      <c r="G41" s="213">
        <v>3578260</v>
      </c>
      <c r="H41" s="214">
        <v>3176139</v>
      </c>
      <c r="I41" s="215">
        <v>2.74</v>
      </c>
      <c r="J41" s="63">
        <f t="shared" si="1"/>
        <v>7</v>
      </c>
      <c r="K41" s="196"/>
      <c r="L41" s="84">
        <f t="shared" si="0"/>
        <v>6.9502093955304822E-3</v>
      </c>
      <c r="M41" s="84">
        <f t="shared" si="0"/>
        <v>-1.1890702970420275E-2</v>
      </c>
      <c r="N41" s="217"/>
    </row>
    <row r="42" spans="1:14">
      <c r="A42" s="196" t="s">
        <v>280</v>
      </c>
      <c r="B42" s="85">
        <v>901388</v>
      </c>
      <c r="C42" s="216">
        <v>791395</v>
      </c>
      <c r="D42" s="211">
        <v>2.5499999999999998</v>
      </c>
      <c r="E42" s="86">
        <v>15</v>
      </c>
      <c r="F42" s="196"/>
      <c r="G42" s="213">
        <v>905134</v>
      </c>
      <c r="H42" s="214">
        <v>753507</v>
      </c>
      <c r="I42" s="215">
        <v>2.71</v>
      </c>
      <c r="J42" s="63">
        <f t="shared" si="1"/>
        <v>9</v>
      </c>
      <c r="K42" s="196"/>
      <c r="L42" s="84">
        <f t="shared" si="0"/>
        <v>4.1558130350083378E-3</v>
      </c>
      <c r="M42" s="84">
        <f t="shared" si="0"/>
        <v>-4.7874954984552631E-2</v>
      </c>
      <c r="N42" s="217"/>
    </row>
    <row r="43" spans="1:14">
      <c r="A43" s="196" t="s">
        <v>281</v>
      </c>
      <c r="B43" s="85">
        <v>8108103</v>
      </c>
      <c r="C43" s="216">
        <v>7317755</v>
      </c>
      <c r="D43" s="211">
        <v>2.57</v>
      </c>
      <c r="E43" s="86">
        <v>14</v>
      </c>
      <c r="F43" s="196"/>
      <c r="G43" s="213">
        <v>8126399</v>
      </c>
      <c r="H43" s="214">
        <v>7219356</v>
      </c>
      <c r="I43" s="215">
        <v>2.64</v>
      </c>
      <c r="J43" s="63">
        <f t="shared" si="1"/>
        <v>16</v>
      </c>
      <c r="K43" s="196"/>
      <c r="L43" s="84">
        <f t="shared" si="0"/>
        <v>2.2565080882668287E-3</v>
      </c>
      <c r="M43" s="84">
        <f t="shared" si="0"/>
        <v>-1.3446610333360476E-2</v>
      </c>
      <c r="N43" s="217"/>
    </row>
    <row r="44" spans="1:14">
      <c r="A44" s="196" t="s">
        <v>282</v>
      </c>
      <c r="B44" s="85">
        <v>4327528</v>
      </c>
      <c r="C44" s="216">
        <v>3745155</v>
      </c>
      <c r="D44" s="211">
        <v>2.48</v>
      </c>
      <c r="E44" s="86">
        <v>27</v>
      </c>
      <c r="F44" s="196"/>
      <c r="G44" s="213">
        <v>4394515</v>
      </c>
      <c r="H44" s="214">
        <v>3757480</v>
      </c>
      <c r="I44" s="215">
        <v>2.5499999999999998</v>
      </c>
      <c r="J44" s="63">
        <f t="shared" si="1"/>
        <v>27</v>
      </c>
      <c r="K44" s="196"/>
      <c r="L44" s="84">
        <f t="shared" si="0"/>
        <v>1.5479275928428349E-2</v>
      </c>
      <c r="M44" s="84">
        <f t="shared" si="0"/>
        <v>3.2909185334117907E-3</v>
      </c>
      <c r="N44" s="217"/>
    </row>
    <row r="45" spans="1:14">
      <c r="A45" s="196" t="s">
        <v>283</v>
      </c>
      <c r="B45" s="85">
        <v>317498</v>
      </c>
      <c r="C45" s="216">
        <v>281192</v>
      </c>
      <c r="D45" s="211">
        <v>2.2999999999999998</v>
      </c>
      <c r="E45" s="86">
        <v>50</v>
      </c>
      <c r="F45" s="196"/>
      <c r="G45" s="213">
        <v>339293</v>
      </c>
      <c r="H45" s="214">
        <v>298298</v>
      </c>
      <c r="I45" s="215">
        <v>2.33</v>
      </c>
      <c r="J45" s="63">
        <f t="shared" si="1"/>
        <v>50</v>
      </c>
      <c r="K45" s="196"/>
      <c r="L45" s="84">
        <f t="shared" si="0"/>
        <v>6.8646101707727336E-2</v>
      </c>
      <c r="M45" s="84">
        <f t="shared" si="0"/>
        <v>6.0833878630971006E-2</v>
      </c>
      <c r="N45" s="217"/>
    </row>
    <row r="46" spans="1:14">
      <c r="A46" s="196" t="s">
        <v>284</v>
      </c>
      <c r="B46" s="85">
        <v>5127508</v>
      </c>
      <c r="C46" s="216">
        <v>4603435</v>
      </c>
      <c r="D46" s="211">
        <v>2.44</v>
      </c>
      <c r="E46" s="86">
        <v>40</v>
      </c>
      <c r="F46" s="196"/>
      <c r="G46" s="213">
        <v>5124126</v>
      </c>
      <c r="H46" s="214">
        <v>4564745</v>
      </c>
      <c r="I46" s="215">
        <v>2.4700000000000002</v>
      </c>
      <c r="J46" s="63">
        <f t="shared" si="1"/>
        <v>41</v>
      </c>
      <c r="K46" s="196"/>
      <c r="L46" s="84">
        <f t="shared" si="0"/>
        <v>-6.595796632594686E-4</v>
      </c>
      <c r="M46" s="84">
        <f t="shared" si="0"/>
        <v>-8.404593526355808E-3</v>
      </c>
      <c r="N46" s="217"/>
    </row>
    <row r="47" spans="1:14">
      <c r="A47" s="196" t="s">
        <v>285</v>
      </c>
      <c r="B47" s="85">
        <v>1664378</v>
      </c>
      <c r="C47" s="216">
        <v>1460450</v>
      </c>
      <c r="D47" s="211">
        <v>2.4900000000000002</v>
      </c>
      <c r="E47" s="86">
        <v>22</v>
      </c>
      <c r="F47" s="196"/>
      <c r="G47" s="213">
        <v>1682358</v>
      </c>
      <c r="H47" s="214">
        <v>1447277</v>
      </c>
      <c r="I47" s="215">
        <v>2.58</v>
      </c>
      <c r="J47" s="63">
        <f t="shared" si="1"/>
        <v>22</v>
      </c>
      <c r="K47" s="196"/>
      <c r="L47" s="84">
        <f t="shared" si="0"/>
        <v>1.0802834452269927E-2</v>
      </c>
      <c r="M47" s="84">
        <f t="shared" si="0"/>
        <v>-9.0198226574000895E-3</v>
      </c>
      <c r="N47" s="217"/>
    </row>
    <row r="48" spans="1:14">
      <c r="A48" s="196" t="s">
        <v>286</v>
      </c>
      <c r="B48" s="85">
        <v>1675562</v>
      </c>
      <c r="C48" s="216">
        <v>1518938</v>
      </c>
      <c r="D48" s="211">
        <v>2.4700000000000002</v>
      </c>
      <c r="E48" s="86">
        <v>33</v>
      </c>
      <c r="F48" s="196"/>
      <c r="G48" s="213">
        <v>1684107</v>
      </c>
      <c r="H48" s="214">
        <v>1523799</v>
      </c>
      <c r="I48" s="215">
        <v>2.52</v>
      </c>
      <c r="J48" s="63">
        <f t="shared" si="1"/>
        <v>33</v>
      </c>
      <c r="K48" s="196"/>
      <c r="L48" s="84">
        <f t="shared" si="0"/>
        <v>5.0997814464639468E-3</v>
      </c>
      <c r="M48" s="84">
        <f t="shared" si="0"/>
        <v>3.200262288520106E-3</v>
      </c>
      <c r="N48" s="217"/>
    </row>
    <row r="49" spans="1:14">
      <c r="A49" s="196" t="s">
        <v>287</v>
      </c>
      <c r="B49" s="85">
        <v>5567315</v>
      </c>
      <c r="C49" s="216">
        <v>5018904</v>
      </c>
      <c r="D49" s="211">
        <v>2.4500000000000002</v>
      </c>
      <c r="E49" s="86">
        <v>37</v>
      </c>
      <c r="F49" s="196"/>
      <c r="G49" s="213">
        <v>5565354</v>
      </c>
      <c r="H49" s="214">
        <v>4938894</v>
      </c>
      <c r="I49" s="215">
        <v>2.5</v>
      </c>
      <c r="J49" s="63">
        <f t="shared" si="1"/>
        <v>35</v>
      </c>
      <c r="K49" s="196"/>
      <c r="L49" s="84">
        <f t="shared" si="0"/>
        <v>-3.5223442539178418E-4</v>
      </c>
      <c r="M49" s="84">
        <f t="shared" si="0"/>
        <v>-1.5941727516605164E-2</v>
      </c>
      <c r="N49" s="217"/>
    </row>
    <row r="50" spans="1:14">
      <c r="A50" s="196" t="s">
        <v>288</v>
      </c>
      <c r="B50" s="85">
        <v>463388</v>
      </c>
      <c r="C50" s="216">
        <v>413600</v>
      </c>
      <c r="D50" s="211">
        <v>2.44</v>
      </c>
      <c r="E50" s="86">
        <v>40</v>
      </c>
      <c r="F50" s="196"/>
      <c r="G50" s="213">
        <v>461658</v>
      </c>
      <c r="H50" s="214">
        <v>406366</v>
      </c>
      <c r="I50" s="215">
        <v>2.4900000000000002</v>
      </c>
      <c r="J50" s="63">
        <f t="shared" si="1"/>
        <v>37</v>
      </c>
      <c r="K50" s="196"/>
      <c r="L50" s="84">
        <f t="shared" si="0"/>
        <v>-3.7333724654069478E-3</v>
      </c>
      <c r="M50" s="84">
        <f t="shared" si="0"/>
        <v>-1.749032882011603E-2</v>
      </c>
      <c r="N50" s="217"/>
    </row>
    <row r="51" spans="1:14">
      <c r="A51" s="196" t="s">
        <v>289</v>
      </c>
      <c r="B51" s="85">
        <v>2137683</v>
      </c>
      <c r="C51" s="216">
        <v>1801181</v>
      </c>
      <c r="D51" s="211">
        <v>2.4900000000000002</v>
      </c>
      <c r="E51" s="86">
        <v>22</v>
      </c>
      <c r="F51" s="196"/>
      <c r="G51" s="213">
        <v>2158784</v>
      </c>
      <c r="H51" s="214">
        <v>1794989</v>
      </c>
      <c r="I51" s="215">
        <v>2.58</v>
      </c>
      <c r="J51" s="63">
        <f t="shared" si="1"/>
        <v>22</v>
      </c>
      <c r="K51" s="196"/>
      <c r="L51" s="84">
        <f t="shared" si="0"/>
        <v>9.870967772115824E-3</v>
      </c>
      <c r="M51" s="84">
        <f t="shared" si="0"/>
        <v>-3.4377444576642047E-3</v>
      </c>
      <c r="N51" s="217"/>
    </row>
    <row r="52" spans="1:14">
      <c r="A52" s="196" t="s">
        <v>290</v>
      </c>
      <c r="B52" s="85">
        <v>363438</v>
      </c>
      <c r="C52" s="216">
        <v>322282</v>
      </c>
      <c r="D52" s="211">
        <v>2.42</v>
      </c>
      <c r="E52" s="86">
        <v>43</v>
      </c>
      <c r="F52" s="196"/>
      <c r="G52" s="213">
        <v>370207</v>
      </c>
      <c r="H52" s="214">
        <v>331406</v>
      </c>
      <c r="I52" s="215">
        <v>2.4500000000000002</v>
      </c>
      <c r="J52" s="63">
        <f t="shared" si="1"/>
        <v>43</v>
      </c>
      <c r="K52" s="196"/>
      <c r="L52" s="84">
        <f t="shared" si="0"/>
        <v>1.8624909888344199E-2</v>
      </c>
      <c r="M52" s="84">
        <f t="shared" si="0"/>
        <v>2.8310609962703515E-2</v>
      </c>
      <c r="N52" s="217"/>
    </row>
    <row r="53" spans="1:14">
      <c r="A53" s="196" t="s">
        <v>291</v>
      </c>
      <c r="B53" s="85">
        <v>2812133</v>
      </c>
      <c r="C53" s="216">
        <v>2493552</v>
      </c>
      <c r="D53" s="211">
        <v>2.48</v>
      </c>
      <c r="E53" s="86">
        <v>27</v>
      </c>
      <c r="F53" s="196"/>
      <c r="G53" s="213">
        <v>2840998</v>
      </c>
      <c r="H53" s="214">
        <v>2490249</v>
      </c>
      <c r="I53" s="215">
        <v>2.5499999999999998</v>
      </c>
      <c r="J53" s="63">
        <f t="shared" si="1"/>
        <v>27</v>
      </c>
      <c r="K53" s="196"/>
      <c r="L53" s="84">
        <f t="shared" si="0"/>
        <v>1.0264450507852851E-2</v>
      </c>
      <c r="M53" s="84">
        <f t="shared" si="0"/>
        <v>-1.3246164507497715E-3</v>
      </c>
      <c r="N53" s="217"/>
    </row>
    <row r="54" spans="1:14">
      <c r="A54" s="196" t="s">
        <v>292</v>
      </c>
      <c r="B54" s="85">
        <v>9977436</v>
      </c>
      <c r="C54" s="216">
        <v>8922933</v>
      </c>
      <c r="D54" s="211">
        <v>2.75</v>
      </c>
      <c r="E54" s="86">
        <v>4</v>
      </c>
      <c r="F54" s="196"/>
      <c r="G54" s="213">
        <v>10256203</v>
      </c>
      <c r="H54" s="214">
        <v>9110853</v>
      </c>
      <c r="I54" s="215">
        <v>2.84</v>
      </c>
      <c r="J54" s="63">
        <f t="shared" si="1"/>
        <v>5</v>
      </c>
      <c r="K54" s="196"/>
      <c r="L54" s="84">
        <f t="shared" si="0"/>
        <v>2.7939743236639059E-2</v>
      </c>
      <c r="M54" s="84">
        <f t="shared" si="0"/>
        <v>2.1060339688754759E-2</v>
      </c>
      <c r="N54" s="217"/>
    </row>
    <row r="55" spans="1:14" s="62" customFormat="1">
      <c r="A55" s="196" t="s">
        <v>50</v>
      </c>
      <c r="B55" s="85">
        <v>979709</v>
      </c>
      <c r="C55" s="216">
        <v>877692</v>
      </c>
      <c r="D55" s="211">
        <v>3.1</v>
      </c>
      <c r="E55" s="86">
        <v>1</v>
      </c>
      <c r="F55" s="196"/>
      <c r="G55" s="213">
        <v>1006164</v>
      </c>
      <c r="H55" s="214">
        <v>899475</v>
      </c>
      <c r="I55" s="215">
        <v>3.17</v>
      </c>
      <c r="J55" s="63">
        <f t="shared" si="1"/>
        <v>1</v>
      </c>
      <c r="K55" s="196"/>
      <c r="L55" s="84">
        <f t="shared" si="0"/>
        <v>2.7002916172047087E-2</v>
      </c>
      <c r="M55" s="84">
        <f t="shared" si="0"/>
        <v>2.4818501251008263E-2</v>
      </c>
      <c r="N55" s="218"/>
    </row>
    <row r="56" spans="1:14">
      <c r="A56" s="196" t="s">
        <v>293</v>
      </c>
      <c r="B56" s="85">
        <v>322539</v>
      </c>
      <c r="C56" s="216">
        <v>256442</v>
      </c>
      <c r="D56" s="211">
        <v>2.34</v>
      </c>
      <c r="E56" s="86">
        <v>48</v>
      </c>
      <c r="F56" s="196"/>
      <c r="G56" s="213">
        <v>323936</v>
      </c>
      <c r="H56" s="214">
        <v>253234</v>
      </c>
      <c r="I56" s="215">
        <v>2.37</v>
      </c>
      <c r="J56" s="63">
        <f t="shared" si="1"/>
        <v>48</v>
      </c>
      <c r="K56" s="196"/>
      <c r="L56" s="84">
        <f t="shared" si="0"/>
        <v>4.33125916555821E-3</v>
      </c>
      <c r="M56" s="84">
        <f t="shared" si="0"/>
        <v>-1.2509651305168457E-2</v>
      </c>
      <c r="N56" s="217"/>
    </row>
    <row r="57" spans="1:14">
      <c r="A57" s="196" t="s">
        <v>294</v>
      </c>
      <c r="B57" s="85">
        <v>3364939</v>
      </c>
      <c r="C57" s="216">
        <v>3056058</v>
      </c>
      <c r="D57" s="211">
        <v>2.54</v>
      </c>
      <c r="E57" s="86">
        <v>18</v>
      </c>
      <c r="F57" s="196"/>
      <c r="G57" s="213">
        <v>3412577</v>
      </c>
      <c r="H57" s="214">
        <v>3055863</v>
      </c>
      <c r="I57" s="215">
        <v>2.62</v>
      </c>
      <c r="J57" s="63">
        <f t="shared" si="1"/>
        <v>18</v>
      </c>
      <c r="K57" s="196"/>
      <c r="L57" s="84">
        <f t="shared" si="0"/>
        <v>1.415716599914596E-2</v>
      </c>
      <c r="M57" s="84">
        <f t="shared" si="0"/>
        <v>-6.3807689513750709E-5</v>
      </c>
      <c r="N57" s="217"/>
    </row>
    <row r="58" spans="1:14">
      <c r="A58" s="196" t="s">
        <v>295</v>
      </c>
      <c r="B58" s="85">
        <v>2885677</v>
      </c>
      <c r="C58" s="216">
        <v>2620076</v>
      </c>
      <c r="D58" s="211">
        <v>2.5099999999999998</v>
      </c>
      <c r="E58" s="86">
        <v>21</v>
      </c>
      <c r="F58" s="196"/>
      <c r="G58" s="213">
        <v>2928300</v>
      </c>
      <c r="H58" s="214">
        <v>2644557</v>
      </c>
      <c r="I58" s="215">
        <v>2.58</v>
      </c>
      <c r="J58" s="63">
        <f t="shared" si="1"/>
        <v>22</v>
      </c>
      <c r="K58" s="196"/>
      <c r="L58" s="84">
        <f t="shared" si="0"/>
        <v>1.4770537381695981E-2</v>
      </c>
      <c r="M58" s="84">
        <f t="shared" si="0"/>
        <v>9.3436220934048908E-3</v>
      </c>
      <c r="N58" s="217"/>
    </row>
    <row r="59" spans="1:14">
      <c r="A59" s="196" t="s">
        <v>296</v>
      </c>
      <c r="B59" s="85">
        <v>881917</v>
      </c>
      <c r="C59" s="216">
        <v>763831</v>
      </c>
      <c r="D59" s="211">
        <v>2.36</v>
      </c>
      <c r="E59" s="86">
        <v>46</v>
      </c>
      <c r="F59" s="196"/>
      <c r="G59" s="213">
        <v>879424</v>
      </c>
      <c r="H59" s="214">
        <v>738653</v>
      </c>
      <c r="I59" s="215">
        <v>2.44</v>
      </c>
      <c r="J59" s="63">
        <f t="shared" si="1"/>
        <v>44</v>
      </c>
      <c r="K59" s="196"/>
      <c r="L59" s="84">
        <f t="shared" si="0"/>
        <v>-2.8267966259863941E-3</v>
      </c>
      <c r="M59" s="84">
        <f t="shared" si="0"/>
        <v>-3.2962788889165262E-2</v>
      </c>
      <c r="N59" s="217"/>
    </row>
    <row r="60" spans="1:14">
      <c r="A60" s="196" t="s">
        <v>297</v>
      </c>
      <c r="B60" s="85">
        <v>2624358</v>
      </c>
      <c r="C60" s="216">
        <v>2279768</v>
      </c>
      <c r="D60" s="211">
        <v>2.4300000000000002</v>
      </c>
      <c r="E60" s="86">
        <v>42</v>
      </c>
      <c r="F60" s="196"/>
      <c r="G60" s="213">
        <v>2633420</v>
      </c>
      <c r="H60" s="214">
        <v>2289424</v>
      </c>
      <c r="I60" s="215">
        <v>2.44</v>
      </c>
      <c r="J60" s="63">
        <f t="shared" si="1"/>
        <v>44</v>
      </c>
      <c r="K60" s="196"/>
      <c r="L60" s="84">
        <f t="shared" si="0"/>
        <v>3.453034989890913E-3</v>
      </c>
      <c r="M60" s="84">
        <f t="shared" si="0"/>
        <v>4.2355187019029739E-3</v>
      </c>
      <c r="N60" s="217"/>
    </row>
    <row r="61" spans="1:14">
      <c r="A61" s="196" t="s">
        <v>298</v>
      </c>
      <c r="B61" s="85">
        <v>261868</v>
      </c>
      <c r="C61" s="216">
        <v>226879</v>
      </c>
      <c r="D61" s="211">
        <v>2.42</v>
      </c>
      <c r="E61" s="86">
        <v>43</v>
      </c>
      <c r="F61" s="196"/>
      <c r="G61" s="213">
        <v>265471</v>
      </c>
      <c r="H61" s="214">
        <v>224003</v>
      </c>
      <c r="I61" s="215">
        <v>2.54</v>
      </c>
      <c r="J61" s="63">
        <f t="shared" si="1"/>
        <v>30</v>
      </c>
      <c r="K61" s="196"/>
      <c r="L61" s="84">
        <f t="shared" si="0"/>
        <v>1.3758840331770106E-2</v>
      </c>
      <c r="M61" s="84">
        <f t="shared" si="0"/>
        <v>-1.267636052697696E-2</v>
      </c>
      <c r="N61" s="217"/>
    </row>
    <row r="62" spans="1:14">
      <c r="A62" s="83"/>
      <c r="B62" s="83"/>
      <c r="C62" s="219"/>
      <c r="D62" s="83"/>
      <c r="E62" s="83"/>
      <c r="F62" s="83"/>
      <c r="G62" s="80"/>
      <c r="H62" s="214"/>
      <c r="I62" s="83"/>
      <c r="J62" s="83"/>
      <c r="K62" s="83"/>
      <c r="L62" s="84"/>
      <c r="M62" s="83"/>
    </row>
    <row r="63" spans="1:14">
      <c r="A63" s="83" t="s">
        <v>340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</row>
    <row r="64" spans="1:14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</row>
    <row r="65" spans="1:13">
      <c r="A65" s="83" t="s">
        <v>174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</row>
    <row r="66" spans="1:13">
      <c r="A66" s="87" t="s">
        <v>341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</row>
    <row r="67" spans="1:13">
      <c r="A67" s="87" t="s">
        <v>342</v>
      </c>
      <c r="B67" s="83"/>
      <c r="C67" s="83"/>
      <c r="D67" s="83"/>
      <c r="E67" s="83"/>
      <c r="F67" s="83"/>
      <c r="G67" s="83"/>
      <c r="H67" s="83"/>
      <c r="I67" s="83"/>
      <c r="K67" s="83"/>
      <c r="L67" s="83"/>
      <c r="M67" s="83"/>
    </row>
    <row r="68" spans="1:13">
      <c r="G68" s="83"/>
      <c r="L68" s="83"/>
    </row>
  </sheetData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/>
  </sheetViews>
  <sheetFormatPr defaultRowHeight="10.5"/>
  <cols>
    <col min="1" max="1" width="18.42578125" style="63" customWidth="1"/>
    <col min="2" max="2" width="9.42578125" style="63" bestFit="1" customWidth="1"/>
    <col min="3" max="3" width="0.7109375" style="63" customWidth="1"/>
    <col min="4" max="5" width="9.140625" style="63" bestFit="1" customWidth="1"/>
    <col min="6" max="6" width="8.85546875" style="63" customWidth="1"/>
    <col min="7" max="7" width="9.7109375" style="63" bestFit="1" customWidth="1"/>
    <col min="8" max="8" width="8.85546875" style="63" customWidth="1"/>
    <col min="9" max="9" width="9.140625" style="63" bestFit="1" customWidth="1"/>
    <col min="10" max="10" width="0.7109375" style="63" customWidth="1"/>
    <col min="11" max="11" width="8.85546875" style="63" bestFit="1" customWidth="1"/>
    <col min="12" max="12" width="0.7109375" style="63" customWidth="1"/>
    <col min="13" max="13" width="8.85546875" style="63" customWidth="1"/>
    <col min="14" max="14" width="0.7109375" style="63" customWidth="1"/>
    <col min="15" max="15" width="10" style="63" bestFit="1" customWidth="1"/>
    <col min="16" max="16" width="0.7109375" style="63" customWidth="1"/>
    <col min="17" max="17" width="8.5703125" style="63" customWidth="1"/>
    <col min="18" max="16384" width="9.140625" style="63"/>
  </cols>
  <sheetData>
    <row r="1" spans="1:17">
      <c r="A1" s="62" t="s">
        <v>343</v>
      </c>
    </row>
    <row r="3" spans="1:17">
      <c r="A3" s="86"/>
      <c r="B3" s="220"/>
      <c r="C3" s="220"/>
      <c r="D3" s="221" t="s">
        <v>344</v>
      </c>
      <c r="E3" s="221"/>
      <c r="F3" s="221"/>
      <c r="G3" s="221"/>
      <c r="H3" s="221"/>
      <c r="I3" s="221"/>
      <c r="J3" s="221"/>
      <c r="K3" s="221"/>
      <c r="L3" s="222"/>
      <c r="M3" s="86"/>
      <c r="N3" s="86"/>
      <c r="O3" s="86"/>
      <c r="P3" s="86"/>
    </row>
    <row r="4" spans="1:17" ht="17.25" customHeight="1">
      <c r="A4" s="223"/>
      <c r="B4" s="223"/>
      <c r="C4" s="223"/>
      <c r="D4" s="221" t="s">
        <v>345</v>
      </c>
      <c r="E4" s="221"/>
      <c r="F4" s="221"/>
      <c r="G4" s="221"/>
      <c r="H4" s="221"/>
      <c r="I4" s="221"/>
      <c r="J4" s="222"/>
      <c r="K4" s="224"/>
      <c r="L4" s="224"/>
      <c r="M4" s="223"/>
      <c r="N4" s="223"/>
      <c r="O4" s="86"/>
      <c r="P4" s="223"/>
    </row>
    <row r="5" spans="1:17" ht="52.5">
      <c r="A5" s="225" t="s">
        <v>346</v>
      </c>
      <c r="B5" s="226" t="s">
        <v>347</v>
      </c>
      <c r="C5" s="226"/>
      <c r="D5" s="226" t="s">
        <v>330</v>
      </c>
      <c r="E5" s="226" t="s">
        <v>348</v>
      </c>
      <c r="F5" s="226" t="s">
        <v>349</v>
      </c>
      <c r="G5" s="227" t="s">
        <v>350</v>
      </c>
      <c r="H5" s="226" t="s">
        <v>351</v>
      </c>
      <c r="I5" s="228" t="s">
        <v>352</v>
      </c>
      <c r="J5" s="226"/>
      <c r="K5" s="226" t="s">
        <v>353</v>
      </c>
      <c r="L5" s="226"/>
      <c r="M5" s="226" t="s">
        <v>354</v>
      </c>
      <c r="N5" s="226"/>
      <c r="O5" s="229" t="s">
        <v>355</v>
      </c>
      <c r="P5" s="226"/>
      <c r="Q5" s="230" t="s">
        <v>356</v>
      </c>
    </row>
    <row r="6" spans="1:17">
      <c r="A6" s="231"/>
      <c r="B6" s="232"/>
      <c r="C6" s="231"/>
      <c r="D6" s="223"/>
      <c r="E6" s="223"/>
      <c r="F6" s="223"/>
      <c r="G6" s="233"/>
      <c r="H6" s="234"/>
      <c r="I6" s="223"/>
      <c r="J6" s="231"/>
      <c r="K6" s="232"/>
      <c r="L6" s="231"/>
      <c r="M6" s="223"/>
      <c r="N6" s="231"/>
      <c r="O6" s="86"/>
      <c r="P6" s="231"/>
    </row>
    <row r="7" spans="1:17">
      <c r="A7" s="235" t="s">
        <v>248</v>
      </c>
      <c r="B7" s="236">
        <v>2900872</v>
      </c>
      <c r="C7" s="235">
        <v>0</v>
      </c>
      <c r="D7" s="223">
        <v>2834154</v>
      </c>
      <c r="E7" s="223">
        <v>2658182</v>
      </c>
      <c r="F7" s="223">
        <v>38149</v>
      </c>
      <c r="G7" s="223">
        <v>43170</v>
      </c>
      <c r="H7" s="223">
        <v>66404</v>
      </c>
      <c r="I7" s="223">
        <v>28249</v>
      </c>
      <c r="J7" s="237">
        <v>0</v>
      </c>
      <c r="K7" s="223">
        <v>66718</v>
      </c>
      <c r="L7" s="235">
        <v>0</v>
      </c>
      <c r="M7" s="223">
        <v>387569</v>
      </c>
      <c r="N7" s="235">
        <v>0</v>
      </c>
      <c r="O7" s="77">
        <v>2312601</v>
      </c>
      <c r="P7" s="235">
        <v>0</v>
      </c>
      <c r="Q7" s="80">
        <f>B7-O7</f>
        <v>588271</v>
      </c>
    </row>
    <row r="8" spans="1:17" s="64" customFormat="1">
      <c r="A8" s="238"/>
      <c r="B8" s="239"/>
      <c r="C8" s="240"/>
      <c r="D8" s="236"/>
      <c r="E8" s="236"/>
      <c r="F8" s="236"/>
      <c r="G8" s="236"/>
      <c r="H8" s="236"/>
      <c r="I8" s="236"/>
      <c r="J8" s="240"/>
      <c r="K8" s="236"/>
      <c r="L8" s="240"/>
      <c r="M8" s="223"/>
      <c r="N8" s="235"/>
      <c r="O8" s="223"/>
      <c r="P8" s="235"/>
      <c r="Q8" s="223"/>
    </row>
    <row r="9" spans="1:17">
      <c r="A9" s="235" t="s">
        <v>357</v>
      </c>
      <c r="B9" s="241">
        <f>B7/B7</f>
        <v>1</v>
      </c>
      <c r="C9" s="242"/>
      <c r="D9" s="243">
        <f>D7/B7</f>
        <v>0.97700070875240275</v>
      </c>
      <c r="E9" s="243">
        <f>E7/B7</f>
        <v>0.9163389491159899</v>
      </c>
      <c r="F9" s="243">
        <f>F7/B7</f>
        <v>1.3150873254662736E-2</v>
      </c>
      <c r="G9" s="243">
        <f>G7/B7</f>
        <v>1.4881732113654102E-2</v>
      </c>
      <c r="H9" s="243">
        <f>H7/B7</f>
        <v>2.2891047933173196E-2</v>
      </c>
      <c r="I9" s="243">
        <f>I7/B7</f>
        <v>9.7381063349227404E-3</v>
      </c>
      <c r="J9" s="242"/>
      <c r="K9" s="243">
        <f>K7/B7</f>
        <v>2.2999291247597274E-2</v>
      </c>
      <c r="L9" s="242"/>
      <c r="M9" s="243">
        <f>M7/B7</f>
        <v>0.13360430932492023</v>
      </c>
      <c r="N9" s="242"/>
      <c r="O9" s="244">
        <f>O7/B7</f>
        <v>0.79720890821794277</v>
      </c>
      <c r="P9" s="242"/>
      <c r="Q9" s="244">
        <f>Q7/D7</f>
        <v>0.20756493824965053</v>
      </c>
    </row>
    <row r="10" spans="1:17">
      <c r="A10" s="235"/>
      <c r="B10" s="245"/>
      <c r="C10" s="235"/>
      <c r="D10" s="223"/>
      <c r="E10" s="223"/>
      <c r="F10" s="223"/>
      <c r="G10" s="233"/>
      <c r="H10" s="223"/>
      <c r="I10" s="223"/>
      <c r="J10" s="235"/>
      <c r="K10" s="223"/>
      <c r="L10" s="235"/>
      <c r="M10" s="223"/>
      <c r="N10" s="235"/>
      <c r="O10" s="223"/>
      <c r="P10" s="235"/>
    </row>
    <row r="11" spans="1:17">
      <c r="A11" s="196" t="s">
        <v>358</v>
      </c>
      <c r="B11" s="245">
        <v>6459</v>
      </c>
      <c r="C11" s="237"/>
      <c r="D11" s="223">
        <f>E11+F11+G11+H11+I11</f>
        <v>6363</v>
      </c>
      <c r="E11" s="223">
        <v>6116</v>
      </c>
      <c r="F11" s="223">
        <v>23</v>
      </c>
      <c r="G11" s="223">
        <v>115</v>
      </c>
      <c r="H11" s="223">
        <v>81</v>
      </c>
      <c r="I11" s="223">
        <v>28</v>
      </c>
      <c r="J11" s="237"/>
      <c r="K11" s="223">
        <v>96</v>
      </c>
      <c r="L11" s="237"/>
      <c r="M11" s="223">
        <v>674</v>
      </c>
      <c r="N11" s="237"/>
      <c r="O11" s="223">
        <v>5557</v>
      </c>
      <c r="P11" s="237"/>
      <c r="Q11" s="80">
        <f>B11-O11</f>
        <v>902</v>
      </c>
    </row>
    <row r="12" spans="1:17">
      <c r="A12" s="196" t="s">
        <v>359</v>
      </c>
      <c r="B12" s="245">
        <v>50794</v>
      </c>
      <c r="C12" s="237"/>
      <c r="D12" s="223">
        <f t="shared" ref="D12:D39" si="0">E12+F12+G12+H12+I12</f>
        <v>49887</v>
      </c>
      <c r="E12" s="223">
        <v>48469</v>
      </c>
      <c r="F12" s="223">
        <v>246</v>
      </c>
      <c r="G12" s="223">
        <v>609</v>
      </c>
      <c r="H12" s="223">
        <v>460</v>
      </c>
      <c r="I12" s="223">
        <v>103</v>
      </c>
      <c r="J12" s="237"/>
      <c r="K12" s="223">
        <v>907</v>
      </c>
      <c r="L12" s="237"/>
      <c r="M12" s="223">
        <v>4547</v>
      </c>
      <c r="N12" s="237"/>
      <c r="O12" s="223">
        <v>44462</v>
      </c>
      <c r="P12" s="237"/>
      <c r="Q12" s="80">
        <f t="shared" ref="Q12:Q39" si="1">B12-O12</f>
        <v>6332</v>
      </c>
    </row>
    <row r="13" spans="1:17">
      <c r="A13" s="196" t="s">
        <v>360</v>
      </c>
      <c r="B13" s="245">
        <v>116909</v>
      </c>
      <c r="C13" s="237"/>
      <c r="D13" s="223">
        <f t="shared" si="0"/>
        <v>114870</v>
      </c>
      <c r="E13" s="223">
        <v>109522</v>
      </c>
      <c r="F13" s="223">
        <v>972</v>
      </c>
      <c r="G13" s="223">
        <v>1076</v>
      </c>
      <c r="H13" s="223">
        <v>2715</v>
      </c>
      <c r="I13" s="223">
        <v>585</v>
      </c>
      <c r="J13" s="237"/>
      <c r="K13" s="223">
        <v>2039</v>
      </c>
      <c r="L13" s="237"/>
      <c r="M13" s="223">
        <v>11953</v>
      </c>
      <c r="N13" s="237"/>
      <c r="O13" s="223">
        <v>99085</v>
      </c>
      <c r="P13" s="237"/>
      <c r="Q13" s="80">
        <f t="shared" si="1"/>
        <v>17824</v>
      </c>
    </row>
    <row r="14" spans="1:17">
      <c r="A14" s="196" t="s">
        <v>361</v>
      </c>
      <c r="B14" s="245">
        <v>20988</v>
      </c>
      <c r="C14" s="237"/>
      <c r="D14" s="223">
        <f t="shared" si="0"/>
        <v>20621</v>
      </c>
      <c r="E14" s="223">
        <v>19956</v>
      </c>
      <c r="F14" s="223">
        <v>137</v>
      </c>
      <c r="G14" s="223">
        <v>304</v>
      </c>
      <c r="H14" s="223">
        <v>183</v>
      </c>
      <c r="I14" s="223">
        <v>41</v>
      </c>
      <c r="J14" s="237"/>
      <c r="K14" s="223">
        <v>367</v>
      </c>
      <c r="L14" s="237"/>
      <c r="M14" s="223">
        <v>2708</v>
      </c>
      <c r="N14" s="237"/>
      <c r="O14" s="223">
        <v>17502</v>
      </c>
      <c r="P14" s="237"/>
      <c r="Q14" s="80">
        <f t="shared" si="1"/>
        <v>3486</v>
      </c>
    </row>
    <row r="15" spans="1:17">
      <c r="A15" s="196" t="s">
        <v>362</v>
      </c>
      <c r="B15" s="245">
        <v>1127</v>
      </c>
      <c r="C15" s="237"/>
      <c r="D15" s="223">
        <f t="shared" si="0"/>
        <v>1109</v>
      </c>
      <c r="E15" s="223">
        <v>1082</v>
      </c>
      <c r="F15" s="223">
        <v>4</v>
      </c>
      <c r="G15" s="223">
        <v>16</v>
      </c>
      <c r="H15" s="223">
        <v>6</v>
      </c>
      <c r="I15" s="223">
        <v>1</v>
      </c>
      <c r="J15" s="237"/>
      <c r="K15" s="223">
        <v>18</v>
      </c>
      <c r="L15" s="237"/>
      <c r="M15" s="223">
        <v>48</v>
      </c>
      <c r="N15" s="237"/>
      <c r="O15" s="223">
        <v>1048</v>
      </c>
      <c r="P15" s="237"/>
      <c r="Q15" s="80">
        <f t="shared" si="1"/>
        <v>79</v>
      </c>
    </row>
    <row r="16" spans="1:17">
      <c r="A16" s="196" t="s">
        <v>363</v>
      </c>
      <c r="B16" s="245">
        <v>322094</v>
      </c>
      <c r="C16" s="237"/>
      <c r="D16" s="223">
        <f t="shared" si="0"/>
        <v>314245</v>
      </c>
      <c r="E16" s="223">
        <v>299066</v>
      </c>
      <c r="F16" s="223">
        <v>4579</v>
      </c>
      <c r="G16" s="223">
        <v>2100</v>
      </c>
      <c r="H16" s="223">
        <v>6286</v>
      </c>
      <c r="I16" s="223">
        <v>2214</v>
      </c>
      <c r="J16" s="237"/>
      <c r="K16" s="223">
        <v>7849</v>
      </c>
      <c r="L16" s="237"/>
      <c r="M16" s="223">
        <v>28380</v>
      </c>
      <c r="N16" s="237"/>
      <c r="O16" s="223">
        <v>274097</v>
      </c>
      <c r="P16" s="237"/>
      <c r="Q16" s="80">
        <f t="shared" si="1"/>
        <v>47997</v>
      </c>
    </row>
    <row r="17" spans="1:17">
      <c r="A17" s="196" t="s">
        <v>364</v>
      </c>
      <c r="B17" s="245">
        <v>20308</v>
      </c>
      <c r="C17" s="237"/>
      <c r="D17" s="223">
        <f t="shared" si="0"/>
        <v>19814</v>
      </c>
      <c r="E17" s="223">
        <v>18596</v>
      </c>
      <c r="F17" s="223">
        <v>118</v>
      </c>
      <c r="G17" s="223">
        <v>935</v>
      </c>
      <c r="H17" s="223">
        <v>86</v>
      </c>
      <c r="I17" s="223">
        <v>79</v>
      </c>
      <c r="J17" s="237"/>
      <c r="K17" s="223">
        <v>494</v>
      </c>
      <c r="L17" s="237"/>
      <c r="M17" s="223">
        <v>1561</v>
      </c>
      <c r="N17" s="237"/>
      <c r="O17" s="223">
        <v>17372</v>
      </c>
      <c r="P17" s="237"/>
      <c r="Q17" s="80">
        <f t="shared" si="1"/>
        <v>2936</v>
      </c>
    </row>
    <row r="18" spans="1:17">
      <c r="A18" s="196" t="s">
        <v>365</v>
      </c>
      <c r="B18" s="245">
        <v>10749</v>
      </c>
      <c r="C18" s="237"/>
      <c r="D18" s="223">
        <f t="shared" si="0"/>
        <v>10651</v>
      </c>
      <c r="E18" s="223">
        <v>10437</v>
      </c>
      <c r="F18" s="223">
        <v>48</v>
      </c>
      <c r="G18" s="223">
        <v>104</v>
      </c>
      <c r="H18" s="223">
        <v>52</v>
      </c>
      <c r="I18" s="223">
        <v>10</v>
      </c>
      <c r="J18" s="237"/>
      <c r="K18" s="223">
        <v>98</v>
      </c>
      <c r="L18" s="237"/>
      <c r="M18" s="223">
        <v>681</v>
      </c>
      <c r="N18" s="237"/>
      <c r="O18" s="223">
        <v>9820</v>
      </c>
      <c r="P18" s="237"/>
      <c r="Q18" s="80">
        <f t="shared" si="1"/>
        <v>929</v>
      </c>
    </row>
    <row r="19" spans="1:17">
      <c r="A19" s="196" t="s">
        <v>366</v>
      </c>
      <c r="B19" s="245">
        <v>5083</v>
      </c>
      <c r="C19" s="237"/>
      <c r="D19" s="223">
        <f t="shared" si="0"/>
        <v>5018</v>
      </c>
      <c r="E19" s="223">
        <v>4822</v>
      </c>
      <c r="F19" s="223">
        <v>25</v>
      </c>
      <c r="G19" s="223">
        <v>118</v>
      </c>
      <c r="H19" s="223">
        <v>41</v>
      </c>
      <c r="I19" s="223">
        <v>12</v>
      </c>
      <c r="J19" s="237"/>
      <c r="K19" s="223">
        <v>65</v>
      </c>
      <c r="L19" s="237"/>
      <c r="M19" s="223">
        <v>272</v>
      </c>
      <c r="N19" s="237"/>
      <c r="O19" s="223">
        <v>4600</v>
      </c>
      <c r="P19" s="237"/>
      <c r="Q19" s="80">
        <f t="shared" si="1"/>
        <v>483</v>
      </c>
    </row>
    <row r="20" spans="1:17">
      <c r="A20" s="196" t="s">
        <v>367</v>
      </c>
      <c r="B20" s="245">
        <v>9360</v>
      </c>
      <c r="C20" s="237"/>
      <c r="D20" s="223">
        <f t="shared" si="0"/>
        <v>9170</v>
      </c>
      <c r="E20" s="223">
        <v>8599</v>
      </c>
      <c r="F20" s="223">
        <v>68</v>
      </c>
      <c r="G20" s="223">
        <v>404</v>
      </c>
      <c r="H20" s="223">
        <v>94</v>
      </c>
      <c r="I20" s="223">
        <v>5</v>
      </c>
      <c r="J20" s="237"/>
      <c r="K20" s="223">
        <v>190</v>
      </c>
      <c r="L20" s="237"/>
      <c r="M20" s="223">
        <v>917</v>
      </c>
      <c r="N20" s="237"/>
      <c r="O20" s="223">
        <v>7814</v>
      </c>
      <c r="P20" s="237"/>
      <c r="Q20" s="80">
        <f t="shared" si="1"/>
        <v>1546</v>
      </c>
    </row>
    <row r="21" spans="1:17">
      <c r="A21" s="196" t="s">
        <v>368</v>
      </c>
      <c r="B21" s="245">
        <v>46780</v>
      </c>
      <c r="C21" s="237"/>
      <c r="D21" s="223">
        <f t="shared" si="0"/>
        <v>45872</v>
      </c>
      <c r="E21" s="223">
        <v>43777</v>
      </c>
      <c r="F21" s="223">
        <v>279</v>
      </c>
      <c r="G21" s="223">
        <v>1140</v>
      </c>
      <c r="H21" s="223">
        <v>492</v>
      </c>
      <c r="I21" s="223">
        <v>184</v>
      </c>
      <c r="J21" s="237"/>
      <c r="K21" s="223">
        <v>908</v>
      </c>
      <c r="L21" s="237"/>
      <c r="M21" s="223">
        <v>3800</v>
      </c>
      <c r="N21" s="237"/>
      <c r="O21" s="223">
        <v>40499</v>
      </c>
      <c r="P21" s="237"/>
      <c r="Q21" s="80">
        <f t="shared" si="1"/>
        <v>6281</v>
      </c>
    </row>
    <row r="22" spans="1:17">
      <c r="A22" s="196" t="s">
        <v>369</v>
      </c>
      <c r="B22" s="245">
        <v>10348</v>
      </c>
      <c r="C22" s="237"/>
      <c r="D22" s="223">
        <f t="shared" si="0"/>
        <v>10196</v>
      </c>
      <c r="E22" s="223">
        <v>9983</v>
      </c>
      <c r="F22" s="223">
        <v>50</v>
      </c>
      <c r="G22" s="223">
        <v>102</v>
      </c>
      <c r="H22" s="223">
        <v>39</v>
      </c>
      <c r="I22" s="223">
        <v>22</v>
      </c>
      <c r="J22" s="237"/>
      <c r="K22" s="223">
        <v>152</v>
      </c>
      <c r="L22" s="237"/>
      <c r="M22" s="223">
        <v>466</v>
      </c>
      <c r="N22" s="237"/>
      <c r="O22" s="223">
        <v>9601</v>
      </c>
      <c r="P22" s="237"/>
      <c r="Q22" s="80">
        <f t="shared" si="1"/>
        <v>747</v>
      </c>
    </row>
    <row r="23" spans="1:17">
      <c r="A23" s="196" t="s">
        <v>370</v>
      </c>
      <c r="B23" s="245">
        <v>7260</v>
      </c>
      <c r="C23" s="237"/>
      <c r="D23" s="223">
        <f t="shared" si="0"/>
        <v>7161</v>
      </c>
      <c r="E23" s="223">
        <v>6964</v>
      </c>
      <c r="F23" s="223">
        <v>28</v>
      </c>
      <c r="G23" s="223">
        <v>131</v>
      </c>
      <c r="H23" s="223">
        <v>33</v>
      </c>
      <c r="I23" s="223">
        <v>5</v>
      </c>
      <c r="J23" s="237"/>
      <c r="K23" s="223">
        <v>99</v>
      </c>
      <c r="L23" s="237"/>
      <c r="M23" s="223">
        <v>304</v>
      </c>
      <c r="N23" s="237"/>
      <c r="O23" s="223">
        <v>6681</v>
      </c>
      <c r="P23" s="237"/>
      <c r="Q23" s="80">
        <f t="shared" si="1"/>
        <v>579</v>
      </c>
    </row>
    <row r="24" spans="1:17">
      <c r="A24" s="196" t="s">
        <v>371</v>
      </c>
      <c r="B24" s="245">
        <v>12662</v>
      </c>
      <c r="C24" s="237"/>
      <c r="D24" s="223">
        <f t="shared" si="0"/>
        <v>12496</v>
      </c>
      <c r="E24" s="223">
        <v>12044</v>
      </c>
      <c r="F24" s="223">
        <v>91</v>
      </c>
      <c r="G24" s="223">
        <v>238</v>
      </c>
      <c r="H24" s="223">
        <v>99</v>
      </c>
      <c r="I24" s="223">
        <v>24</v>
      </c>
      <c r="J24" s="237"/>
      <c r="K24" s="223">
        <v>166</v>
      </c>
      <c r="L24" s="237"/>
      <c r="M24" s="223">
        <v>1674</v>
      </c>
      <c r="N24" s="237"/>
      <c r="O24" s="223">
        <v>10628</v>
      </c>
      <c r="P24" s="237"/>
      <c r="Q24" s="80">
        <f t="shared" si="1"/>
        <v>2034</v>
      </c>
    </row>
    <row r="25" spans="1:17">
      <c r="A25" s="196" t="s">
        <v>372</v>
      </c>
      <c r="B25" s="245">
        <v>10173</v>
      </c>
      <c r="C25" s="237"/>
      <c r="D25" s="223">
        <f t="shared" si="0"/>
        <v>10081</v>
      </c>
      <c r="E25" s="223">
        <v>9952</v>
      </c>
      <c r="F25" s="223">
        <v>27</v>
      </c>
      <c r="G25" s="223">
        <v>39</v>
      </c>
      <c r="H25" s="223">
        <v>53</v>
      </c>
      <c r="I25" s="223">
        <v>10</v>
      </c>
      <c r="J25" s="237"/>
      <c r="K25" s="223">
        <v>92</v>
      </c>
      <c r="L25" s="237"/>
      <c r="M25" s="223">
        <v>294</v>
      </c>
      <c r="N25" s="237"/>
      <c r="O25" s="223">
        <v>9695</v>
      </c>
      <c r="P25" s="237"/>
      <c r="Q25" s="80">
        <f t="shared" si="1"/>
        <v>478</v>
      </c>
    </row>
    <row r="26" spans="1:17">
      <c r="A26" s="196" t="s">
        <v>373</v>
      </c>
      <c r="B26" s="245">
        <v>1510</v>
      </c>
      <c r="C26" s="237"/>
      <c r="D26" s="223">
        <f t="shared" si="0"/>
        <v>1495</v>
      </c>
      <c r="E26" s="223">
        <v>1468</v>
      </c>
      <c r="F26" s="223">
        <v>3</v>
      </c>
      <c r="G26" s="223">
        <v>14</v>
      </c>
      <c r="H26" s="223">
        <v>8</v>
      </c>
      <c r="I26" s="223">
        <v>2</v>
      </c>
      <c r="J26" s="237"/>
      <c r="K26" s="223">
        <v>15</v>
      </c>
      <c r="L26" s="237"/>
      <c r="M26" s="223">
        <v>122</v>
      </c>
      <c r="N26" s="237"/>
      <c r="O26" s="223">
        <v>1360</v>
      </c>
      <c r="P26" s="237"/>
      <c r="Q26" s="80">
        <f t="shared" si="1"/>
        <v>150</v>
      </c>
    </row>
    <row r="27" spans="1:17">
      <c r="A27" s="196" t="s">
        <v>374</v>
      </c>
      <c r="B27" s="245">
        <v>2288</v>
      </c>
      <c r="C27" s="237"/>
      <c r="D27" s="223">
        <f t="shared" si="0"/>
        <v>2269</v>
      </c>
      <c r="E27" s="223">
        <v>2246</v>
      </c>
      <c r="F27" s="223">
        <v>0</v>
      </c>
      <c r="G27" s="223">
        <v>14</v>
      </c>
      <c r="H27" s="223">
        <v>8</v>
      </c>
      <c r="I27" s="223">
        <v>1</v>
      </c>
      <c r="J27" s="237"/>
      <c r="K27" s="223">
        <v>19</v>
      </c>
      <c r="L27" s="237"/>
      <c r="M27" s="223">
        <v>101</v>
      </c>
      <c r="N27" s="237"/>
      <c r="O27" s="223">
        <v>2151</v>
      </c>
      <c r="P27" s="237"/>
      <c r="Q27" s="80">
        <f t="shared" si="1"/>
        <v>137</v>
      </c>
    </row>
    <row r="28" spans="1:17">
      <c r="A28" s="196" t="s">
        <v>375</v>
      </c>
      <c r="B28" s="245">
        <v>1079721</v>
      </c>
      <c r="C28" s="237"/>
      <c r="D28" s="223">
        <f t="shared" si="0"/>
        <v>1052318</v>
      </c>
      <c r="E28" s="223">
        <v>959797</v>
      </c>
      <c r="F28" s="223">
        <v>20921</v>
      </c>
      <c r="G28" s="223">
        <v>14019</v>
      </c>
      <c r="H28" s="223">
        <v>40165</v>
      </c>
      <c r="I28" s="223">
        <v>17416</v>
      </c>
      <c r="J28" s="237"/>
      <c r="K28" s="223">
        <v>27403</v>
      </c>
      <c r="L28" s="237"/>
      <c r="M28" s="223">
        <v>189707</v>
      </c>
      <c r="N28" s="237"/>
      <c r="O28" s="223">
        <v>789935</v>
      </c>
      <c r="P28" s="237"/>
      <c r="Q28" s="80">
        <f t="shared" si="1"/>
        <v>289786</v>
      </c>
    </row>
    <row r="29" spans="1:17">
      <c r="A29" s="196" t="s">
        <v>376</v>
      </c>
      <c r="B29" s="245">
        <v>14973</v>
      </c>
      <c r="C29" s="237"/>
      <c r="D29" s="223">
        <f t="shared" si="0"/>
        <v>14637</v>
      </c>
      <c r="E29" s="223">
        <v>7518</v>
      </c>
      <c r="F29" s="223">
        <v>57</v>
      </c>
      <c r="G29" s="223">
        <v>6984</v>
      </c>
      <c r="H29" s="223">
        <v>66</v>
      </c>
      <c r="I29" s="223">
        <v>12</v>
      </c>
      <c r="J29" s="237"/>
      <c r="K29" s="223">
        <v>336</v>
      </c>
      <c r="L29" s="237"/>
      <c r="M29" s="223">
        <v>737</v>
      </c>
      <c r="N29" s="237"/>
      <c r="O29" s="223">
        <v>7026</v>
      </c>
      <c r="P29" s="237"/>
      <c r="Q29" s="80">
        <f t="shared" si="1"/>
        <v>7947</v>
      </c>
    </row>
    <row r="30" spans="1:17">
      <c r="A30" s="196" t="s">
        <v>377</v>
      </c>
      <c r="B30" s="245">
        <v>28237</v>
      </c>
      <c r="C30" s="237"/>
      <c r="D30" s="223">
        <f t="shared" si="0"/>
        <v>27791</v>
      </c>
      <c r="E30" s="223">
        <v>26671</v>
      </c>
      <c r="F30" s="223">
        <v>271</v>
      </c>
      <c r="G30" s="223">
        <v>451</v>
      </c>
      <c r="H30" s="223">
        <v>229</v>
      </c>
      <c r="I30" s="223">
        <v>169</v>
      </c>
      <c r="J30" s="237"/>
      <c r="K30" s="223">
        <v>446</v>
      </c>
      <c r="L30" s="237"/>
      <c r="M30" s="223">
        <v>2697</v>
      </c>
      <c r="N30" s="237"/>
      <c r="O30" s="223">
        <v>24359</v>
      </c>
      <c r="P30" s="237"/>
      <c r="Q30" s="80">
        <f t="shared" si="1"/>
        <v>3878</v>
      </c>
    </row>
    <row r="31" spans="1:17">
      <c r="A31" s="196" t="s">
        <v>378</v>
      </c>
      <c r="B31" s="245">
        <v>20852</v>
      </c>
      <c r="C31" s="237"/>
      <c r="D31" s="223">
        <f t="shared" si="0"/>
        <v>20592</v>
      </c>
      <c r="E31" s="223">
        <v>20113</v>
      </c>
      <c r="F31" s="223">
        <v>55</v>
      </c>
      <c r="G31" s="223">
        <v>308</v>
      </c>
      <c r="H31" s="223">
        <v>77</v>
      </c>
      <c r="I31" s="223">
        <v>39</v>
      </c>
      <c r="J31" s="237"/>
      <c r="K31" s="223">
        <v>260</v>
      </c>
      <c r="L31" s="237"/>
      <c r="M31" s="223">
        <v>1006</v>
      </c>
      <c r="N31" s="237"/>
      <c r="O31" s="223">
        <v>19251</v>
      </c>
      <c r="P31" s="237"/>
      <c r="Q31" s="80">
        <f t="shared" si="1"/>
        <v>1601</v>
      </c>
    </row>
    <row r="32" spans="1:17">
      <c r="A32" s="196" t="s">
        <v>379</v>
      </c>
      <c r="B32" s="245">
        <v>38486</v>
      </c>
      <c r="C32" s="237"/>
      <c r="D32" s="223">
        <f t="shared" si="0"/>
        <v>37911</v>
      </c>
      <c r="E32" s="223">
        <v>36788</v>
      </c>
      <c r="F32" s="223">
        <v>256</v>
      </c>
      <c r="G32" s="223">
        <v>213</v>
      </c>
      <c r="H32" s="223">
        <v>594</v>
      </c>
      <c r="I32" s="223">
        <v>60</v>
      </c>
      <c r="J32" s="237"/>
      <c r="K32" s="223">
        <v>575</v>
      </c>
      <c r="L32" s="237"/>
      <c r="M32" s="223">
        <v>4363</v>
      </c>
      <c r="N32" s="237"/>
      <c r="O32" s="223">
        <v>32778</v>
      </c>
      <c r="P32" s="237"/>
      <c r="Q32" s="80">
        <f t="shared" si="1"/>
        <v>5708</v>
      </c>
    </row>
    <row r="33" spans="1:17">
      <c r="A33" s="196" t="s">
        <v>380</v>
      </c>
      <c r="B33" s="245">
        <v>60762</v>
      </c>
      <c r="C33" s="237"/>
      <c r="D33" s="223">
        <f t="shared" si="0"/>
        <v>59478</v>
      </c>
      <c r="E33" s="223">
        <v>57378</v>
      </c>
      <c r="F33" s="223">
        <v>497</v>
      </c>
      <c r="G33" s="223">
        <v>789</v>
      </c>
      <c r="H33" s="223">
        <v>522</v>
      </c>
      <c r="I33" s="223">
        <v>292</v>
      </c>
      <c r="J33" s="237"/>
      <c r="K33" s="223">
        <v>1284</v>
      </c>
      <c r="L33" s="237"/>
      <c r="M33" s="223">
        <v>7238</v>
      </c>
      <c r="N33" s="237"/>
      <c r="O33" s="223">
        <v>50852</v>
      </c>
      <c r="P33" s="237"/>
      <c r="Q33" s="80">
        <f t="shared" si="1"/>
        <v>9910</v>
      </c>
    </row>
    <row r="34" spans="1:17">
      <c r="A34" s="196" t="s">
        <v>381</v>
      </c>
      <c r="B34" s="245">
        <v>35555</v>
      </c>
      <c r="C34" s="237"/>
      <c r="D34" s="223">
        <f t="shared" si="0"/>
        <v>34796</v>
      </c>
      <c r="E34" s="223">
        <v>31507</v>
      </c>
      <c r="F34" s="223">
        <v>189</v>
      </c>
      <c r="G34" s="223">
        <v>2760</v>
      </c>
      <c r="H34" s="223">
        <v>197</v>
      </c>
      <c r="I34" s="223">
        <v>143</v>
      </c>
      <c r="J34" s="237"/>
      <c r="K34" s="223">
        <v>759</v>
      </c>
      <c r="L34" s="237"/>
      <c r="M34" s="223">
        <v>2816</v>
      </c>
      <c r="N34" s="237"/>
      <c r="O34" s="223">
        <v>29202</v>
      </c>
      <c r="P34" s="237"/>
      <c r="Q34" s="80">
        <f t="shared" si="1"/>
        <v>6353</v>
      </c>
    </row>
    <row r="35" spans="1:17">
      <c r="A35" s="196" t="s">
        <v>50</v>
      </c>
      <c r="B35" s="245">
        <v>551891</v>
      </c>
      <c r="C35" s="237"/>
      <c r="D35" s="223">
        <f t="shared" si="0"/>
        <v>538868</v>
      </c>
      <c r="E35" s="223">
        <v>516876</v>
      </c>
      <c r="F35" s="223">
        <v>4038</v>
      </c>
      <c r="G35" s="223">
        <v>4469</v>
      </c>
      <c r="H35" s="223">
        <v>8810</v>
      </c>
      <c r="I35" s="223">
        <v>4675</v>
      </c>
      <c r="J35" s="237"/>
      <c r="K35" s="223">
        <v>13023</v>
      </c>
      <c r="L35" s="237"/>
      <c r="M35" s="223">
        <v>60833</v>
      </c>
      <c r="N35" s="237"/>
      <c r="O35" s="223">
        <v>461539</v>
      </c>
      <c r="P35" s="237"/>
      <c r="Q35" s="80">
        <f t="shared" si="1"/>
        <v>90352</v>
      </c>
    </row>
    <row r="36" spans="1:17">
      <c r="A36" s="196" t="s">
        <v>382</v>
      </c>
      <c r="B36" s="245">
        <v>26437</v>
      </c>
      <c r="C36" s="237"/>
      <c r="D36" s="223">
        <f t="shared" si="0"/>
        <v>26060</v>
      </c>
      <c r="E36" s="223">
        <v>25387</v>
      </c>
      <c r="F36" s="223">
        <v>115</v>
      </c>
      <c r="G36" s="223">
        <v>229</v>
      </c>
      <c r="H36" s="223">
        <v>280</v>
      </c>
      <c r="I36" s="223">
        <v>49</v>
      </c>
      <c r="J36" s="237"/>
      <c r="K36" s="223">
        <v>377</v>
      </c>
      <c r="L36" s="237"/>
      <c r="M36" s="223">
        <v>3418</v>
      </c>
      <c r="N36" s="237"/>
      <c r="O36" s="223">
        <v>22315</v>
      </c>
      <c r="P36" s="237"/>
      <c r="Q36" s="80">
        <f t="shared" si="1"/>
        <v>4122</v>
      </c>
    </row>
    <row r="37" spans="1:17">
      <c r="A37" s="196" t="s">
        <v>295</v>
      </c>
      <c r="B37" s="245">
        <v>147800</v>
      </c>
      <c r="C37" s="237"/>
      <c r="D37" s="223">
        <f t="shared" si="0"/>
        <v>144947</v>
      </c>
      <c r="E37" s="223">
        <v>138709</v>
      </c>
      <c r="F37" s="223">
        <v>1227</v>
      </c>
      <c r="G37" s="223">
        <v>2529</v>
      </c>
      <c r="H37" s="223">
        <v>1203</v>
      </c>
      <c r="I37" s="223">
        <v>1279</v>
      </c>
      <c r="J37" s="237"/>
      <c r="K37" s="223">
        <v>2853</v>
      </c>
      <c r="L37" s="117"/>
      <c r="M37" s="223">
        <v>14591</v>
      </c>
      <c r="N37" s="237"/>
      <c r="O37" s="223">
        <v>126269</v>
      </c>
      <c r="P37" s="237"/>
      <c r="Q37" s="80">
        <f t="shared" si="1"/>
        <v>21531</v>
      </c>
    </row>
    <row r="38" spans="1:17">
      <c r="A38" s="196" t="s">
        <v>383</v>
      </c>
      <c r="B38" s="245">
        <v>2747</v>
      </c>
      <c r="C38" s="237"/>
      <c r="D38" s="223">
        <f t="shared" si="0"/>
        <v>2707</v>
      </c>
      <c r="E38" s="223">
        <v>2646</v>
      </c>
      <c r="F38" s="223">
        <v>4</v>
      </c>
      <c r="G38" s="223">
        <v>28</v>
      </c>
      <c r="H38" s="223">
        <v>22</v>
      </c>
      <c r="I38" s="223">
        <v>7</v>
      </c>
      <c r="J38" s="237"/>
      <c r="K38" s="223">
        <v>40</v>
      </c>
      <c r="L38" s="237"/>
      <c r="M38" s="223">
        <v>147</v>
      </c>
      <c r="N38" s="237"/>
      <c r="O38" s="223">
        <v>2525</v>
      </c>
      <c r="P38" s="237"/>
      <c r="Q38" s="80">
        <f t="shared" si="1"/>
        <v>222</v>
      </c>
    </row>
    <row r="39" spans="1:17">
      <c r="A39" s="196" t="s">
        <v>384</v>
      </c>
      <c r="B39" s="245">
        <v>238519</v>
      </c>
      <c r="C39" s="237"/>
      <c r="D39" s="223">
        <f t="shared" si="0"/>
        <v>232731</v>
      </c>
      <c r="E39" s="223">
        <v>221693</v>
      </c>
      <c r="F39" s="223">
        <v>3821</v>
      </c>
      <c r="G39" s="223">
        <v>2932</v>
      </c>
      <c r="H39" s="223">
        <v>3503</v>
      </c>
      <c r="I39" s="223">
        <v>782</v>
      </c>
      <c r="J39" s="237"/>
      <c r="K39" s="223">
        <v>5788</v>
      </c>
      <c r="L39" s="237"/>
      <c r="M39" s="223">
        <v>41514</v>
      </c>
      <c r="N39" s="237"/>
      <c r="O39" s="223">
        <v>184578</v>
      </c>
      <c r="P39" s="237"/>
      <c r="Q39" s="80">
        <f t="shared" si="1"/>
        <v>53941</v>
      </c>
    </row>
    <row r="40" spans="1:17">
      <c r="A40" s="86"/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</row>
    <row r="41" spans="1:17">
      <c r="A41" s="86" t="s">
        <v>385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1:17">
      <c r="A42" s="86" t="s">
        <v>386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1:17">
      <c r="A43" s="86" t="s">
        <v>387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1:17">
      <c r="A44" s="86" t="s">
        <v>388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1:17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1:17">
      <c r="A46" s="246" t="s">
        <v>299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</sheetData>
  <pageMargins left="0.75" right="0.75" top="1" bottom="1" header="0.5" footer="0.5"/>
  <pageSetup paperSize="12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5"/>
  <sheetViews>
    <sheetView workbookViewId="0"/>
  </sheetViews>
  <sheetFormatPr defaultRowHeight="10.5"/>
  <cols>
    <col min="1" max="1" width="26.5703125" style="249" customWidth="1"/>
    <col min="2" max="3" width="9.140625" style="248" bestFit="1" customWidth="1"/>
    <col min="4" max="4" width="1.42578125" style="248" customWidth="1"/>
    <col min="5" max="8" width="9.140625" style="248" bestFit="1" customWidth="1"/>
    <col min="9" max="9" width="1.42578125" style="248" customWidth="1"/>
    <col min="10" max="10" width="7.28515625" style="249" bestFit="1" customWidth="1"/>
    <col min="11" max="11" width="7.5703125" style="249" bestFit="1" customWidth="1"/>
    <col min="12" max="12" width="7.28515625" style="249" bestFit="1" customWidth="1"/>
    <col min="13" max="13" width="7.42578125" style="249" bestFit="1" customWidth="1"/>
    <col min="14" max="14" width="5.85546875" style="249" customWidth="1"/>
    <col min="15" max="15" width="28.42578125" style="250" bestFit="1" customWidth="1"/>
    <col min="16" max="16384" width="9.140625" style="250"/>
  </cols>
  <sheetData>
    <row r="1" spans="1:14">
      <c r="A1" s="247" t="s">
        <v>389</v>
      </c>
    </row>
    <row r="3" spans="1:14">
      <c r="B3" s="1251">
        <v>40269</v>
      </c>
      <c r="C3" s="1251"/>
      <c r="D3" s="251"/>
      <c r="E3" s="249"/>
      <c r="F3" s="249"/>
      <c r="G3" s="249"/>
      <c r="H3" s="252"/>
      <c r="I3" s="252"/>
      <c r="J3" s="1252" t="s">
        <v>390</v>
      </c>
      <c r="K3" s="1252"/>
      <c r="L3" s="1252" t="s">
        <v>390</v>
      </c>
      <c r="M3" s="1252"/>
    </row>
    <row r="4" spans="1:14">
      <c r="B4" s="251"/>
      <c r="C4" s="253" t="s">
        <v>391</v>
      </c>
      <c r="D4" s="253"/>
      <c r="E4" s="1253" t="s">
        <v>392</v>
      </c>
      <c r="F4" s="1253"/>
      <c r="G4" s="1253"/>
      <c r="H4" s="1253"/>
      <c r="I4" s="252"/>
      <c r="J4" s="1254" t="s">
        <v>393</v>
      </c>
      <c r="K4" s="1254"/>
      <c r="L4" s="1254" t="s">
        <v>394</v>
      </c>
      <c r="M4" s="1254"/>
    </row>
    <row r="5" spans="1:14">
      <c r="A5" s="254"/>
      <c r="B5" s="255" t="s">
        <v>180</v>
      </c>
      <c r="C5" s="255" t="s">
        <v>395</v>
      </c>
      <c r="D5" s="255"/>
      <c r="E5" s="256">
        <v>2010</v>
      </c>
      <c r="F5" s="256">
        <v>2011</v>
      </c>
      <c r="G5" s="256">
        <v>2012</v>
      </c>
      <c r="H5" s="256">
        <v>2013</v>
      </c>
      <c r="I5" s="257"/>
      <c r="J5" s="258" t="s">
        <v>134</v>
      </c>
      <c r="K5" s="258" t="s">
        <v>396</v>
      </c>
      <c r="L5" s="258" t="s">
        <v>134</v>
      </c>
      <c r="M5" s="258" t="s">
        <v>396</v>
      </c>
      <c r="N5" s="259"/>
    </row>
    <row r="6" spans="1:14">
      <c r="A6" s="260"/>
      <c r="B6" s="261"/>
      <c r="C6" s="261"/>
      <c r="D6" s="261"/>
      <c r="E6" s="262"/>
      <c r="F6" s="262"/>
      <c r="G6" s="262"/>
      <c r="H6" s="262"/>
      <c r="I6" s="262"/>
      <c r="J6" s="260"/>
      <c r="K6" s="260"/>
      <c r="L6" s="260"/>
      <c r="M6" s="260"/>
      <c r="N6" s="260"/>
    </row>
    <row r="7" spans="1:14">
      <c r="A7" s="250" t="s">
        <v>50</v>
      </c>
      <c r="B7" s="263">
        <v>2763885</v>
      </c>
      <c r="C7" s="263">
        <v>2763885</v>
      </c>
      <c r="D7" s="263"/>
      <c r="E7" s="263">
        <v>2774424</v>
      </c>
      <c r="F7" s="263">
        <v>2814784</v>
      </c>
      <c r="G7" s="263">
        <v>2854871</v>
      </c>
      <c r="H7" s="263">
        <v>2900872</v>
      </c>
      <c r="I7" s="263"/>
      <c r="J7" s="264">
        <f>H7/B7-1</f>
        <v>4.956320541556547E-2</v>
      </c>
      <c r="K7" s="265">
        <f>H7-B7</f>
        <v>136987</v>
      </c>
      <c r="L7" s="264">
        <f>H7/G7-1</f>
        <v>1.6113162381067303E-2</v>
      </c>
      <c r="M7" s="265">
        <f>H7-G7</f>
        <v>46001</v>
      </c>
    </row>
    <row r="8" spans="1:14">
      <c r="A8" s="250"/>
      <c r="B8" s="263"/>
      <c r="C8" s="263"/>
      <c r="D8" s="263"/>
      <c r="E8" s="263"/>
      <c r="F8" s="263"/>
      <c r="G8" s="263"/>
      <c r="H8" s="263"/>
      <c r="I8" s="263"/>
      <c r="J8" s="264"/>
      <c r="K8" s="265"/>
      <c r="L8" s="264"/>
      <c r="M8" s="265"/>
    </row>
    <row r="9" spans="1:14">
      <c r="A9" s="250" t="s">
        <v>397</v>
      </c>
      <c r="B9" s="263">
        <v>6629</v>
      </c>
      <c r="C9" s="263">
        <v>6629</v>
      </c>
      <c r="D9" s="263"/>
      <c r="E9" s="263">
        <v>6639</v>
      </c>
      <c r="F9" s="263">
        <v>6514</v>
      </c>
      <c r="G9" s="263">
        <v>6480</v>
      </c>
      <c r="H9" s="263">
        <v>6459</v>
      </c>
      <c r="I9" s="263"/>
      <c r="J9" s="264">
        <f t="shared" ref="J9:J71" si="0">H9/B9-1</f>
        <v>-2.5644893649117484E-2</v>
      </c>
      <c r="K9" s="265">
        <f t="shared" ref="K9:K71" si="1">H9-B9</f>
        <v>-170</v>
      </c>
      <c r="L9" s="264">
        <f t="shared" ref="L9:L71" si="2">H9/G9-1</f>
        <v>-3.2407407407407662E-3</v>
      </c>
      <c r="M9" s="265">
        <f t="shared" ref="M9:M71" si="3">H9-G9</f>
        <v>-21</v>
      </c>
    </row>
    <row r="10" spans="1:14">
      <c r="A10" s="250" t="s">
        <v>398</v>
      </c>
      <c r="B10" s="263">
        <v>3112</v>
      </c>
      <c r="C10" s="263">
        <v>3108</v>
      </c>
      <c r="D10" s="263"/>
      <c r="E10" s="263">
        <v>3116</v>
      </c>
      <c r="F10" s="263">
        <v>3053</v>
      </c>
      <c r="G10" s="263">
        <v>3053</v>
      </c>
      <c r="H10" s="263">
        <v>3041</v>
      </c>
      <c r="I10" s="263"/>
      <c r="J10" s="264">
        <f t="shared" si="0"/>
        <v>-2.2814910025706903E-2</v>
      </c>
      <c r="K10" s="265">
        <f t="shared" si="1"/>
        <v>-71</v>
      </c>
      <c r="L10" s="264">
        <f t="shared" si="2"/>
        <v>-3.9305601048149619E-3</v>
      </c>
      <c r="M10" s="265">
        <f t="shared" si="3"/>
        <v>-12</v>
      </c>
    </row>
    <row r="11" spans="1:14">
      <c r="A11" s="250" t="s">
        <v>399</v>
      </c>
      <c r="B11" s="263">
        <v>1409</v>
      </c>
      <c r="C11" s="263">
        <v>1408</v>
      </c>
      <c r="D11" s="263"/>
      <c r="E11" s="263">
        <v>1408</v>
      </c>
      <c r="F11" s="263">
        <v>1380</v>
      </c>
      <c r="G11" s="263">
        <v>1366</v>
      </c>
      <c r="H11" s="263">
        <v>1360</v>
      </c>
      <c r="I11" s="263"/>
      <c r="J11" s="264">
        <f t="shared" si="0"/>
        <v>-3.4776437189496079E-2</v>
      </c>
      <c r="K11" s="265">
        <f t="shared" si="1"/>
        <v>-49</v>
      </c>
      <c r="L11" s="264">
        <f t="shared" si="2"/>
        <v>-4.3923865300146137E-3</v>
      </c>
      <c r="M11" s="265">
        <f t="shared" si="3"/>
        <v>-6</v>
      </c>
    </row>
    <row r="12" spans="1:14">
      <c r="A12" s="250" t="s">
        <v>400</v>
      </c>
      <c r="B12" s="263">
        <v>907</v>
      </c>
      <c r="C12" s="263">
        <v>907</v>
      </c>
      <c r="D12" s="263"/>
      <c r="E12" s="263">
        <v>907</v>
      </c>
      <c r="F12" s="263">
        <v>891</v>
      </c>
      <c r="G12" s="263">
        <v>883</v>
      </c>
      <c r="H12" s="263">
        <v>882</v>
      </c>
      <c r="I12" s="263"/>
      <c r="J12" s="264">
        <f t="shared" si="0"/>
        <v>-2.7563395810363822E-2</v>
      </c>
      <c r="K12" s="265">
        <f t="shared" si="1"/>
        <v>-25</v>
      </c>
      <c r="L12" s="264">
        <f t="shared" si="2"/>
        <v>-1.1325028312570984E-3</v>
      </c>
      <c r="M12" s="265">
        <f t="shared" si="3"/>
        <v>-1</v>
      </c>
    </row>
    <row r="13" spans="1:14">
      <c r="A13" s="250" t="s">
        <v>401</v>
      </c>
      <c r="B13" s="263">
        <v>1201</v>
      </c>
      <c r="C13" s="263">
        <v>1206</v>
      </c>
      <c r="D13" s="263"/>
      <c r="E13" s="263">
        <v>1208</v>
      </c>
      <c r="F13" s="263">
        <v>1190</v>
      </c>
      <c r="G13" s="263">
        <v>1178</v>
      </c>
      <c r="H13" s="263">
        <v>1176</v>
      </c>
      <c r="I13" s="263"/>
      <c r="J13" s="264">
        <f t="shared" si="0"/>
        <v>-2.0815986677768517E-2</v>
      </c>
      <c r="K13" s="265">
        <f t="shared" si="1"/>
        <v>-25</v>
      </c>
      <c r="L13" s="264">
        <f t="shared" si="2"/>
        <v>-1.6977928692699651E-3</v>
      </c>
      <c r="M13" s="265">
        <f t="shared" si="3"/>
        <v>-2</v>
      </c>
    </row>
    <row r="14" spans="1:14">
      <c r="A14" s="250"/>
      <c r="B14" s="263"/>
      <c r="C14" s="263"/>
      <c r="D14" s="263"/>
      <c r="E14" s="263"/>
      <c r="F14" s="263"/>
      <c r="G14" s="263"/>
      <c r="H14" s="263"/>
      <c r="I14" s="263"/>
      <c r="J14" s="264"/>
      <c r="K14" s="265"/>
      <c r="L14" s="264"/>
      <c r="M14" s="265"/>
    </row>
    <row r="15" spans="1:14">
      <c r="A15" s="250" t="s">
        <v>402</v>
      </c>
      <c r="B15" s="263">
        <v>49975</v>
      </c>
      <c r="C15" s="263">
        <v>49975</v>
      </c>
      <c r="D15" s="263"/>
      <c r="E15" s="263">
        <v>50153</v>
      </c>
      <c r="F15" s="263">
        <v>50249</v>
      </c>
      <c r="G15" s="263">
        <v>50232</v>
      </c>
      <c r="H15" s="263">
        <v>50794</v>
      </c>
      <c r="I15" s="263"/>
      <c r="J15" s="264">
        <f t="shared" si="0"/>
        <v>1.6388194097048503E-2</v>
      </c>
      <c r="K15" s="265">
        <f t="shared" si="1"/>
        <v>819</v>
      </c>
      <c r="L15" s="264">
        <f t="shared" si="2"/>
        <v>1.1188087275043834E-2</v>
      </c>
      <c r="M15" s="265">
        <f t="shared" si="3"/>
        <v>562</v>
      </c>
    </row>
    <row r="16" spans="1:14">
      <c r="A16" s="250" t="s">
        <v>403</v>
      </c>
      <c r="B16" s="263">
        <v>853</v>
      </c>
      <c r="C16" s="263">
        <v>853</v>
      </c>
      <c r="D16" s="263"/>
      <c r="E16" s="263">
        <v>855</v>
      </c>
      <c r="F16" s="263">
        <v>849</v>
      </c>
      <c r="G16" s="263">
        <v>838</v>
      </c>
      <c r="H16" s="263">
        <v>842</v>
      </c>
      <c r="I16" s="263"/>
      <c r="J16" s="264">
        <f t="shared" si="0"/>
        <v>-1.289566236811257E-2</v>
      </c>
      <c r="K16" s="265">
        <f t="shared" si="1"/>
        <v>-11</v>
      </c>
      <c r="L16" s="264">
        <f t="shared" si="2"/>
        <v>4.7732696897375693E-3</v>
      </c>
      <c r="M16" s="265">
        <f t="shared" si="3"/>
        <v>4</v>
      </c>
    </row>
    <row r="17" spans="1:13">
      <c r="A17" s="250" t="s">
        <v>404</v>
      </c>
      <c r="B17" s="263">
        <v>17899</v>
      </c>
      <c r="C17" s="263">
        <v>17908</v>
      </c>
      <c r="D17" s="263"/>
      <c r="E17" s="263">
        <v>17963</v>
      </c>
      <c r="F17" s="263">
        <v>18055</v>
      </c>
      <c r="G17" s="263">
        <v>18199</v>
      </c>
      <c r="H17" s="263">
        <v>18454</v>
      </c>
      <c r="I17" s="263"/>
      <c r="J17" s="264">
        <f t="shared" si="0"/>
        <v>3.1007318844628262E-2</v>
      </c>
      <c r="K17" s="265">
        <f t="shared" si="1"/>
        <v>555</v>
      </c>
      <c r="L17" s="264">
        <f t="shared" si="2"/>
        <v>1.4011758887851E-2</v>
      </c>
      <c r="M17" s="265">
        <f t="shared" si="3"/>
        <v>255</v>
      </c>
    </row>
    <row r="18" spans="1:13">
      <c r="A18" s="250" t="s">
        <v>405</v>
      </c>
      <c r="B18" s="263">
        <v>685</v>
      </c>
      <c r="C18" s="263">
        <v>685</v>
      </c>
      <c r="D18" s="263"/>
      <c r="E18" s="263">
        <v>689</v>
      </c>
      <c r="F18" s="263">
        <v>680</v>
      </c>
      <c r="G18" s="263">
        <v>689</v>
      </c>
      <c r="H18" s="263">
        <v>688</v>
      </c>
      <c r="I18" s="263"/>
      <c r="J18" s="264">
        <f t="shared" si="0"/>
        <v>4.3795620437956373E-3</v>
      </c>
      <c r="K18" s="265">
        <f t="shared" si="1"/>
        <v>3</v>
      </c>
      <c r="L18" s="264">
        <f t="shared" si="2"/>
        <v>-1.4513788098693414E-3</v>
      </c>
      <c r="M18" s="265">
        <f t="shared" si="3"/>
        <v>-1</v>
      </c>
    </row>
    <row r="19" spans="1:13">
      <c r="A19" s="250" t="s">
        <v>406</v>
      </c>
      <c r="B19" s="263">
        <v>332</v>
      </c>
      <c r="C19" s="263">
        <v>332</v>
      </c>
      <c r="D19" s="263"/>
      <c r="E19" s="263">
        <v>333</v>
      </c>
      <c r="F19" s="263">
        <v>329</v>
      </c>
      <c r="G19" s="263">
        <v>326</v>
      </c>
      <c r="H19" s="263">
        <v>327</v>
      </c>
      <c r="I19" s="263"/>
      <c r="J19" s="264">
        <f t="shared" si="0"/>
        <v>-1.5060240963855387E-2</v>
      </c>
      <c r="K19" s="265">
        <f t="shared" si="1"/>
        <v>-5</v>
      </c>
      <c r="L19" s="264">
        <f t="shared" si="2"/>
        <v>3.0674846625766694E-3</v>
      </c>
      <c r="M19" s="265">
        <f t="shared" si="3"/>
        <v>1</v>
      </c>
    </row>
    <row r="20" spans="1:13">
      <c r="A20" s="250" t="s">
        <v>407</v>
      </c>
      <c r="B20" s="263">
        <v>1034</v>
      </c>
      <c r="C20" s="263">
        <v>1034</v>
      </c>
      <c r="D20" s="263"/>
      <c r="E20" s="263">
        <v>1039</v>
      </c>
      <c r="F20" s="263">
        <v>1036</v>
      </c>
      <c r="G20" s="263">
        <v>1032</v>
      </c>
      <c r="H20" s="263">
        <v>1034</v>
      </c>
      <c r="I20" s="263"/>
      <c r="J20" s="264">
        <f t="shared" si="0"/>
        <v>0</v>
      </c>
      <c r="K20" s="265">
        <f t="shared" si="1"/>
        <v>0</v>
      </c>
      <c r="L20" s="264">
        <f t="shared" si="2"/>
        <v>1.9379844961240345E-3</v>
      </c>
      <c r="M20" s="265">
        <f t="shared" si="3"/>
        <v>2</v>
      </c>
    </row>
    <row r="21" spans="1:13">
      <c r="A21" s="250" t="s">
        <v>408</v>
      </c>
      <c r="B21" s="263">
        <v>455</v>
      </c>
      <c r="C21" s="263">
        <v>453</v>
      </c>
      <c r="D21" s="263"/>
      <c r="E21" s="263">
        <v>454</v>
      </c>
      <c r="F21" s="263">
        <v>446</v>
      </c>
      <c r="G21" s="263">
        <v>439</v>
      </c>
      <c r="H21" s="263">
        <v>437</v>
      </c>
      <c r="I21" s="263"/>
      <c r="J21" s="264">
        <f t="shared" si="0"/>
        <v>-3.9560439560439531E-2</v>
      </c>
      <c r="K21" s="265">
        <f t="shared" si="1"/>
        <v>-18</v>
      </c>
      <c r="L21" s="264">
        <f t="shared" si="2"/>
        <v>-4.5558086560364419E-3</v>
      </c>
      <c r="M21" s="265">
        <f t="shared" si="3"/>
        <v>-2</v>
      </c>
    </row>
    <row r="22" spans="1:13">
      <c r="A22" s="250" t="s">
        <v>409</v>
      </c>
      <c r="B22" s="263">
        <v>2400</v>
      </c>
      <c r="C22" s="263">
        <v>2428</v>
      </c>
      <c r="D22" s="263"/>
      <c r="E22" s="263">
        <v>2432</v>
      </c>
      <c r="F22" s="263">
        <v>2415</v>
      </c>
      <c r="G22" s="263">
        <v>2388</v>
      </c>
      <c r="H22" s="263">
        <v>2402</v>
      </c>
      <c r="I22" s="263"/>
      <c r="J22" s="264">
        <f t="shared" si="0"/>
        <v>8.3333333333324155E-4</v>
      </c>
      <c r="K22" s="265">
        <f t="shared" si="1"/>
        <v>2</v>
      </c>
      <c r="L22" s="264">
        <f t="shared" si="2"/>
        <v>5.862646566164198E-3</v>
      </c>
      <c r="M22" s="265">
        <f t="shared" si="3"/>
        <v>14</v>
      </c>
    </row>
    <row r="23" spans="1:13">
      <c r="A23" s="250" t="s">
        <v>410</v>
      </c>
      <c r="B23" s="263">
        <v>1441</v>
      </c>
      <c r="C23" s="263">
        <v>1441</v>
      </c>
      <c r="D23" s="263"/>
      <c r="E23" s="263">
        <v>1447</v>
      </c>
      <c r="F23" s="263">
        <v>1433</v>
      </c>
      <c r="G23" s="263">
        <v>1421</v>
      </c>
      <c r="H23" s="263">
        <v>1421</v>
      </c>
      <c r="I23" s="263"/>
      <c r="J23" s="264">
        <f t="shared" si="0"/>
        <v>-1.3879250520471897E-2</v>
      </c>
      <c r="K23" s="265">
        <f t="shared" si="1"/>
        <v>-20</v>
      </c>
      <c r="L23" s="264">
        <f t="shared" si="2"/>
        <v>0</v>
      </c>
      <c r="M23" s="265">
        <f t="shared" si="3"/>
        <v>0</v>
      </c>
    </row>
    <row r="24" spans="1:13">
      <c r="A24" s="250" t="s">
        <v>411</v>
      </c>
      <c r="B24" s="263">
        <v>245</v>
      </c>
      <c r="C24" s="263">
        <v>245</v>
      </c>
      <c r="D24" s="263"/>
      <c r="E24" s="263">
        <v>245</v>
      </c>
      <c r="F24" s="263">
        <v>245</v>
      </c>
      <c r="G24" s="263">
        <v>246</v>
      </c>
      <c r="H24" s="263">
        <v>246</v>
      </c>
      <c r="I24" s="263"/>
      <c r="J24" s="264">
        <f t="shared" si="0"/>
        <v>4.0816326530612734E-3</v>
      </c>
      <c r="K24" s="265">
        <f t="shared" si="1"/>
        <v>1</v>
      </c>
      <c r="L24" s="264">
        <f t="shared" si="2"/>
        <v>0</v>
      </c>
      <c r="M24" s="265">
        <f t="shared" si="3"/>
        <v>0</v>
      </c>
    </row>
    <row r="25" spans="1:13">
      <c r="A25" s="250" t="s">
        <v>412</v>
      </c>
      <c r="B25" s="263">
        <v>687</v>
      </c>
      <c r="C25" s="263">
        <v>687</v>
      </c>
      <c r="D25" s="263"/>
      <c r="E25" s="263">
        <v>688</v>
      </c>
      <c r="F25" s="263">
        <v>679</v>
      </c>
      <c r="G25" s="263">
        <v>672</v>
      </c>
      <c r="H25" s="263">
        <v>676</v>
      </c>
      <c r="I25" s="263"/>
      <c r="J25" s="264">
        <f t="shared" si="0"/>
        <v>-1.6011644832605532E-2</v>
      </c>
      <c r="K25" s="265">
        <f t="shared" si="1"/>
        <v>-11</v>
      </c>
      <c r="L25" s="264">
        <f t="shared" si="2"/>
        <v>5.9523809523809312E-3</v>
      </c>
      <c r="M25" s="265">
        <f t="shared" si="3"/>
        <v>4</v>
      </c>
    </row>
    <row r="26" spans="1:13">
      <c r="A26" s="250" t="s">
        <v>413</v>
      </c>
      <c r="B26" s="263">
        <v>4512</v>
      </c>
      <c r="C26" s="263">
        <v>4512</v>
      </c>
      <c r="D26" s="263"/>
      <c r="E26" s="263">
        <v>4526</v>
      </c>
      <c r="F26" s="263">
        <v>4508</v>
      </c>
      <c r="G26" s="263">
        <v>4490</v>
      </c>
      <c r="H26" s="263">
        <v>4531</v>
      </c>
      <c r="I26" s="263"/>
      <c r="J26" s="264">
        <f t="shared" si="0"/>
        <v>4.2109929078013586E-3</v>
      </c>
      <c r="K26" s="265">
        <f t="shared" si="1"/>
        <v>19</v>
      </c>
      <c r="L26" s="264">
        <f t="shared" si="2"/>
        <v>9.1314031180400601E-3</v>
      </c>
      <c r="M26" s="265">
        <f t="shared" si="3"/>
        <v>41</v>
      </c>
    </row>
    <row r="27" spans="1:13">
      <c r="A27" s="250" t="s">
        <v>414</v>
      </c>
      <c r="B27" s="263">
        <v>414</v>
      </c>
      <c r="C27" s="263">
        <v>404</v>
      </c>
      <c r="D27" s="263"/>
      <c r="E27" s="263">
        <v>405</v>
      </c>
      <c r="F27" s="263">
        <v>401</v>
      </c>
      <c r="G27" s="263">
        <v>397</v>
      </c>
      <c r="H27" s="263">
        <v>395</v>
      </c>
      <c r="I27" s="263"/>
      <c r="J27" s="264">
        <f t="shared" si="0"/>
        <v>-4.5893719806763267E-2</v>
      </c>
      <c r="K27" s="265">
        <f t="shared" si="1"/>
        <v>-19</v>
      </c>
      <c r="L27" s="264">
        <f t="shared" si="2"/>
        <v>-5.0377833753149082E-3</v>
      </c>
      <c r="M27" s="265">
        <f t="shared" si="3"/>
        <v>-2</v>
      </c>
    </row>
    <row r="28" spans="1:13">
      <c r="A28" s="250" t="s">
        <v>415</v>
      </c>
      <c r="B28" s="263">
        <v>245</v>
      </c>
      <c r="C28" s="263">
        <v>245</v>
      </c>
      <c r="D28" s="263"/>
      <c r="E28" s="263">
        <v>245</v>
      </c>
      <c r="F28" s="263">
        <v>248</v>
      </c>
      <c r="G28" s="263">
        <v>245</v>
      </c>
      <c r="H28" s="263">
        <v>246</v>
      </c>
      <c r="I28" s="263"/>
      <c r="J28" s="264">
        <f t="shared" si="0"/>
        <v>4.0816326530612734E-3</v>
      </c>
      <c r="K28" s="265">
        <f t="shared" si="1"/>
        <v>1</v>
      </c>
      <c r="L28" s="264">
        <f t="shared" si="2"/>
        <v>4.0816326530612734E-3</v>
      </c>
      <c r="M28" s="265">
        <f t="shared" si="3"/>
        <v>1</v>
      </c>
    </row>
    <row r="29" spans="1:13">
      <c r="A29" s="250" t="s">
        <v>416</v>
      </c>
      <c r="B29" s="263">
        <v>167</v>
      </c>
      <c r="C29" s="263">
        <v>167</v>
      </c>
      <c r="D29" s="263"/>
      <c r="E29" s="263">
        <v>167</v>
      </c>
      <c r="F29" s="263">
        <v>168</v>
      </c>
      <c r="G29" s="263">
        <v>164</v>
      </c>
      <c r="H29" s="263">
        <v>164</v>
      </c>
      <c r="I29" s="263"/>
      <c r="J29" s="264">
        <f t="shared" si="0"/>
        <v>-1.7964071856287456E-2</v>
      </c>
      <c r="K29" s="265">
        <f t="shared" si="1"/>
        <v>-3</v>
      </c>
      <c r="L29" s="264">
        <f t="shared" si="2"/>
        <v>0</v>
      </c>
      <c r="M29" s="265">
        <f t="shared" si="3"/>
        <v>0</v>
      </c>
    </row>
    <row r="30" spans="1:13">
      <c r="A30" s="250" t="s">
        <v>417</v>
      </c>
      <c r="B30" s="263">
        <v>7647</v>
      </c>
      <c r="C30" s="263">
        <v>7614</v>
      </c>
      <c r="D30" s="263"/>
      <c r="E30" s="263">
        <v>7660</v>
      </c>
      <c r="F30" s="263">
        <v>7791</v>
      </c>
      <c r="G30" s="263">
        <v>7774</v>
      </c>
      <c r="H30" s="263">
        <v>7903</v>
      </c>
      <c r="I30" s="263"/>
      <c r="J30" s="264">
        <f t="shared" si="0"/>
        <v>3.3477180593696865E-2</v>
      </c>
      <c r="K30" s="265">
        <f t="shared" si="1"/>
        <v>256</v>
      </c>
      <c r="L30" s="264">
        <f t="shared" si="2"/>
        <v>1.6593774118857763E-2</v>
      </c>
      <c r="M30" s="265">
        <f t="shared" si="3"/>
        <v>129</v>
      </c>
    </row>
    <row r="31" spans="1:13">
      <c r="A31" s="250" t="s">
        <v>418</v>
      </c>
      <c r="B31" s="263">
        <v>1772</v>
      </c>
      <c r="C31" s="263">
        <v>1772</v>
      </c>
      <c r="D31" s="263"/>
      <c r="E31" s="263">
        <v>1775</v>
      </c>
      <c r="F31" s="263">
        <v>1764</v>
      </c>
      <c r="G31" s="263">
        <v>1751</v>
      </c>
      <c r="H31" s="263">
        <v>1761</v>
      </c>
      <c r="I31" s="263"/>
      <c r="J31" s="264">
        <f t="shared" si="0"/>
        <v>-6.2076749435665546E-3</v>
      </c>
      <c r="K31" s="265">
        <f t="shared" si="1"/>
        <v>-11</v>
      </c>
      <c r="L31" s="264">
        <f t="shared" si="2"/>
        <v>5.7110222729868099E-3</v>
      </c>
      <c r="M31" s="265">
        <f t="shared" si="3"/>
        <v>10</v>
      </c>
    </row>
    <row r="32" spans="1:13">
      <c r="A32" s="250" t="s">
        <v>419</v>
      </c>
      <c r="B32" s="263">
        <v>9187</v>
      </c>
      <c r="C32" s="263">
        <v>9195</v>
      </c>
      <c r="D32" s="263"/>
      <c r="E32" s="263">
        <v>9230</v>
      </c>
      <c r="F32" s="263">
        <v>9202</v>
      </c>
      <c r="G32" s="263">
        <v>9161</v>
      </c>
      <c r="H32" s="263">
        <v>9267</v>
      </c>
      <c r="I32" s="263"/>
      <c r="J32" s="264">
        <f t="shared" si="0"/>
        <v>8.7079568956134334E-3</v>
      </c>
      <c r="K32" s="265">
        <f t="shared" si="1"/>
        <v>80</v>
      </c>
      <c r="L32" s="264">
        <f t="shared" si="2"/>
        <v>1.1570789215151089E-2</v>
      </c>
      <c r="M32" s="265">
        <f t="shared" si="3"/>
        <v>106</v>
      </c>
    </row>
    <row r="33" spans="1:13">
      <c r="A33" s="250"/>
      <c r="B33" s="263"/>
      <c r="C33" s="263"/>
      <c r="D33" s="263"/>
      <c r="E33" s="263"/>
      <c r="F33" s="263"/>
      <c r="G33" s="263"/>
      <c r="H33" s="263"/>
      <c r="I33" s="263"/>
      <c r="J33" s="264"/>
      <c r="K33" s="265"/>
      <c r="L33" s="264"/>
      <c r="M33" s="265"/>
    </row>
    <row r="34" spans="1:13">
      <c r="A34" s="250" t="s">
        <v>420</v>
      </c>
      <c r="B34" s="263">
        <v>112656</v>
      </c>
      <c r="C34" s="263">
        <v>112656</v>
      </c>
      <c r="D34" s="263"/>
      <c r="E34" s="263">
        <v>113274</v>
      </c>
      <c r="F34" s="263">
        <v>114700</v>
      </c>
      <c r="G34" s="263">
        <v>115729</v>
      </c>
      <c r="H34" s="263">
        <v>116909</v>
      </c>
      <c r="I34" s="263"/>
      <c r="J34" s="264">
        <f t="shared" si="0"/>
        <v>3.7752094872887332E-2</v>
      </c>
      <c r="K34" s="265">
        <f t="shared" si="1"/>
        <v>4253</v>
      </c>
      <c r="L34" s="264">
        <f t="shared" si="2"/>
        <v>1.0196234306008023E-2</v>
      </c>
      <c r="M34" s="265">
        <f t="shared" si="3"/>
        <v>1180</v>
      </c>
    </row>
    <row r="35" spans="1:13">
      <c r="A35" s="250" t="s">
        <v>421</v>
      </c>
      <c r="B35" s="263">
        <v>488</v>
      </c>
      <c r="C35" s="263">
        <v>488</v>
      </c>
      <c r="D35" s="263"/>
      <c r="E35" s="263">
        <v>490</v>
      </c>
      <c r="F35" s="263">
        <v>492</v>
      </c>
      <c r="G35" s="263">
        <v>495</v>
      </c>
      <c r="H35" s="263">
        <v>493</v>
      </c>
      <c r="I35" s="263"/>
      <c r="J35" s="264">
        <f t="shared" si="0"/>
        <v>1.0245901639344357E-2</v>
      </c>
      <c r="K35" s="265">
        <f t="shared" si="1"/>
        <v>5</v>
      </c>
      <c r="L35" s="264">
        <f t="shared" si="2"/>
        <v>-4.0404040404040664E-3</v>
      </c>
      <c r="M35" s="265">
        <f t="shared" si="3"/>
        <v>-2</v>
      </c>
    </row>
    <row r="36" spans="1:13">
      <c r="A36" s="250" t="s">
        <v>422</v>
      </c>
      <c r="B36" s="263">
        <v>666</v>
      </c>
      <c r="C36" s="263">
        <v>666</v>
      </c>
      <c r="D36" s="263"/>
      <c r="E36" s="263">
        <v>668</v>
      </c>
      <c r="F36" s="263">
        <v>673</v>
      </c>
      <c r="G36" s="263">
        <v>675</v>
      </c>
      <c r="H36" s="263">
        <v>666</v>
      </c>
      <c r="I36" s="263"/>
      <c r="J36" s="264">
        <f t="shared" si="0"/>
        <v>0</v>
      </c>
      <c r="K36" s="265">
        <f t="shared" si="1"/>
        <v>0</v>
      </c>
      <c r="L36" s="264">
        <f t="shared" si="2"/>
        <v>-1.3333333333333308E-2</v>
      </c>
      <c r="M36" s="265">
        <f t="shared" si="3"/>
        <v>-9</v>
      </c>
    </row>
    <row r="37" spans="1:13">
      <c r="A37" s="250" t="s">
        <v>423</v>
      </c>
      <c r="B37" s="263">
        <v>288</v>
      </c>
      <c r="C37" s="263">
        <v>289</v>
      </c>
      <c r="D37" s="263"/>
      <c r="E37" s="263">
        <v>290</v>
      </c>
      <c r="F37" s="263">
        <v>293</v>
      </c>
      <c r="G37" s="263">
        <v>295</v>
      </c>
      <c r="H37" s="263">
        <v>296</v>
      </c>
      <c r="I37" s="263"/>
      <c r="J37" s="264">
        <f t="shared" si="0"/>
        <v>2.7777777777777679E-2</v>
      </c>
      <c r="K37" s="265">
        <f t="shared" si="1"/>
        <v>8</v>
      </c>
      <c r="L37" s="264">
        <f t="shared" si="2"/>
        <v>3.3898305084745228E-3</v>
      </c>
      <c r="M37" s="265">
        <f t="shared" si="3"/>
        <v>1</v>
      </c>
    </row>
    <row r="38" spans="1:13">
      <c r="A38" s="250" t="s">
        <v>424</v>
      </c>
      <c r="B38" s="263">
        <v>3833</v>
      </c>
      <c r="C38" s="263">
        <v>3830</v>
      </c>
      <c r="D38" s="263"/>
      <c r="E38" s="263">
        <v>3869</v>
      </c>
      <c r="F38" s="263">
        <v>3967</v>
      </c>
      <c r="G38" s="263">
        <v>4062</v>
      </c>
      <c r="H38" s="263">
        <v>4145</v>
      </c>
      <c r="I38" s="263"/>
      <c r="J38" s="264">
        <f t="shared" si="0"/>
        <v>8.1398382468040653E-2</v>
      </c>
      <c r="K38" s="265">
        <f t="shared" si="1"/>
        <v>312</v>
      </c>
      <c r="L38" s="264">
        <f t="shared" si="2"/>
        <v>2.0433284096504245E-2</v>
      </c>
      <c r="M38" s="265">
        <f t="shared" si="3"/>
        <v>83</v>
      </c>
    </row>
    <row r="39" spans="1:13">
      <c r="A39" s="250" t="s">
        <v>425</v>
      </c>
      <c r="B39" s="263">
        <v>7609</v>
      </c>
      <c r="C39" s="263">
        <v>7609</v>
      </c>
      <c r="D39" s="263"/>
      <c r="E39" s="263">
        <v>7653</v>
      </c>
      <c r="F39" s="263">
        <v>7719</v>
      </c>
      <c r="G39" s="263">
        <v>7765</v>
      </c>
      <c r="H39" s="263">
        <v>7745</v>
      </c>
      <c r="I39" s="263"/>
      <c r="J39" s="264">
        <f t="shared" si="0"/>
        <v>1.7873570771454794E-2</v>
      </c>
      <c r="K39" s="265">
        <f t="shared" si="1"/>
        <v>136</v>
      </c>
      <c r="L39" s="264">
        <f t="shared" si="2"/>
        <v>-2.5756600128783447E-3</v>
      </c>
      <c r="M39" s="265">
        <f t="shared" si="3"/>
        <v>-20</v>
      </c>
    </row>
    <row r="40" spans="1:13">
      <c r="A40" s="250" t="s">
        <v>426</v>
      </c>
      <c r="B40" s="263">
        <v>1766</v>
      </c>
      <c r="C40" s="263">
        <v>1766</v>
      </c>
      <c r="D40" s="263"/>
      <c r="E40" s="263">
        <v>1780</v>
      </c>
      <c r="F40" s="263">
        <v>1779</v>
      </c>
      <c r="G40" s="263">
        <v>1777</v>
      </c>
      <c r="H40" s="263">
        <v>1759</v>
      </c>
      <c r="I40" s="263"/>
      <c r="J40" s="264">
        <f t="shared" si="0"/>
        <v>-3.9637599093997888E-3</v>
      </c>
      <c r="K40" s="265">
        <f t="shared" si="1"/>
        <v>-7</v>
      </c>
      <c r="L40" s="264">
        <f t="shared" si="2"/>
        <v>-1.0129431626336505E-2</v>
      </c>
      <c r="M40" s="265">
        <f t="shared" si="3"/>
        <v>-18</v>
      </c>
    </row>
    <row r="41" spans="1:13">
      <c r="A41" s="250" t="s">
        <v>427</v>
      </c>
      <c r="B41" s="263">
        <v>48174</v>
      </c>
      <c r="C41" s="263">
        <v>48174</v>
      </c>
      <c r="D41" s="263"/>
      <c r="E41" s="263">
        <v>48375</v>
      </c>
      <c r="F41" s="263">
        <v>49020</v>
      </c>
      <c r="G41" s="263">
        <v>49017</v>
      </c>
      <c r="H41" s="263">
        <v>48913</v>
      </c>
      <c r="I41" s="263"/>
      <c r="J41" s="264">
        <f t="shared" si="0"/>
        <v>1.5340225017644427E-2</v>
      </c>
      <c r="K41" s="265">
        <f t="shared" si="1"/>
        <v>739</v>
      </c>
      <c r="L41" s="264">
        <f t="shared" si="2"/>
        <v>-2.1217128751249703E-3</v>
      </c>
      <c r="M41" s="265">
        <f t="shared" si="3"/>
        <v>-104</v>
      </c>
    </row>
    <row r="42" spans="1:13">
      <c r="A42" s="250" t="s">
        <v>428</v>
      </c>
      <c r="B42" s="263">
        <v>1282</v>
      </c>
      <c r="C42" s="263">
        <v>1282</v>
      </c>
      <c r="D42" s="263"/>
      <c r="E42" s="263">
        <v>1286</v>
      </c>
      <c r="F42" s="263">
        <v>1281</v>
      </c>
      <c r="G42" s="263">
        <v>1275</v>
      </c>
      <c r="H42" s="263">
        <v>1267</v>
      </c>
      <c r="I42" s="263"/>
      <c r="J42" s="264">
        <f t="shared" si="0"/>
        <v>-1.1700468018720711E-2</v>
      </c>
      <c r="K42" s="265">
        <f t="shared" si="1"/>
        <v>-15</v>
      </c>
      <c r="L42" s="264">
        <f t="shared" si="2"/>
        <v>-6.2745098039215241E-3</v>
      </c>
      <c r="M42" s="265">
        <f t="shared" si="3"/>
        <v>-8</v>
      </c>
    </row>
    <row r="43" spans="1:13">
      <c r="A43" s="250" t="s">
        <v>429</v>
      </c>
      <c r="B43" s="263">
        <v>1829</v>
      </c>
      <c r="C43" s="263">
        <v>1837</v>
      </c>
      <c r="D43" s="263"/>
      <c r="E43" s="263">
        <v>1846</v>
      </c>
      <c r="F43" s="263">
        <v>1862</v>
      </c>
      <c r="G43" s="263">
        <v>1872</v>
      </c>
      <c r="H43" s="263">
        <v>1869</v>
      </c>
      <c r="I43" s="263"/>
      <c r="J43" s="264">
        <f t="shared" si="0"/>
        <v>2.1869874248223065E-2</v>
      </c>
      <c r="K43" s="265">
        <f t="shared" si="1"/>
        <v>40</v>
      </c>
      <c r="L43" s="264">
        <f t="shared" si="2"/>
        <v>-1.6025641025640969E-3</v>
      </c>
      <c r="M43" s="265">
        <f t="shared" si="3"/>
        <v>-3</v>
      </c>
    </row>
    <row r="44" spans="1:13">
      <c r="A44" s="250" t="s">
        <v>430</v>
      </c>
      <c r="B44" s="263">
        <v>789</v>
      </c>
      <c r="C44" s="263">
        <v>789</v>
      </c>
      <c r="D44" s="263"/>
      <c r="E44" s="263">
        <v>791</v>
      </c>
      <c r="F44" s="263">
        <v>788</v>
      </c>
      <c r="G44" s="263">
        <v>789</v>
      </c>
      <c r="H44" s="263">
        <v>782</v>
      </c>
      <c r="I44" s="263"/>
      <c r="J44" s="264">
        <f t="shared" si="0"/>
        <v>-8.8719898605830183E-3</v>
      </c>
      <c r="K44" s="265">
        <f t="shared" si="1"/>
        <v>-7</v>
      </c>
      <c r="L44" s="264">
        <f t="shared" si="2"/>
        <v>-8.8719898605830183E-3</v>
      </c>
      <c r="M44" s="265">
        <f t="shared" si="3"/>
        <v>-7</v>
      </c>
    </row>
    <row r="45" spans="1:13">
      <c r="A45" s="250" t="s">
        <v>431</v>
      </c>
      <c r="B45" s="263">
        <v>5438</v>
      </c>
      <c r="C45" s="263">
        <v>5438</v>
      </c>
      <c r="D45" s="263"/>
      <c r="E45" s="263">
        <v>5530</v>
      </c>
      <c r="F45" s="263">
        <v>5720</v>
      </c>
      <c r="G45" s="263">
        <v>5828</v>
      </c>
      <c r="H45" s="263">
        <v>5938</v>
      </c>
      <c r="I45" s="263"/>
      <c r="J45" s="264">
        <f t="shared" si="0"/>
        <v>9.1945568223611662E-2</v>
      </c>
      <c r="K45" s="265">
        <f t="shared" si="1"/>
        <v>500</v>
      </c>
      <c r="L45" s="264">
        <f t="shared" si="2"/>
        <v>1.8874399450926616E-2</v>
      </c>
      <c r="M45" s="265">
        <f t="shared" si="3"/>
        <v>110</v>
      </c>
    </row>
    <row r="46" spans="1:13">
      <c r="A46" s="250" t="s">
        <v>432</v>
      </c>
      <c r="B46" s="263">
        <v>8269</v>
      </c>
      <c r="C46" s="263">
        <v>8269</v>
      </c>
      <c r="D46" s="263"/>
      <c r="E46" s="263">
        <v>8306</v>
      </c>
      <c r="F46" s="263">
        <v>8375</v>
      </c>
      <c r="G46" s="263">
        <v>8780</v>
      </c>
      <c r="H46" s="263">
        <v>9659</v>
      </c>
      <c r="I46" s="263"/>
      <c r="J46" s="264">
        <f t="shared" si="0"/>
        <v>0.16809771435481924</v>
      </c>
      <c r="K46" s="265">
        <f t="shared" si="1"/>
        <v>1390</v>
      </c>
      <c r="L46" s="264">
        <f t="shared" si="2"/>
        <v>0.10011389521640091</v>
      </c>
      <c r="M46" s="265">
        <f t="shared" si="3"/>
        <v>879</v>
      </c>
    </row>
    <row r="47" spans="1:13">
      <c r="A47" s="250" t="s">
        <v>433</v>
      </c>
      <c r="B47" s="263">
        <v>904</v>
      </c>
      <c r="C47" s="263">
        <v>904</v>
      </c>
      <c r="D47" s="263"/>
      <c r="E47" s="263">
        <v>910</v>
      </c>
      <c r="F47" s="263">
        <v>919</v>
      </c>
      <c r="G47" s="263">
        <v>924</v>
      </c>
      <c r="H47" s="263">
        <v>922</v>
      </c>
      <c r="I47" s="263"/>
      <c r="J47" s="264">
        <f t="shared" si="0"/>
        <v>1.9911504424778848E-2</v>
      </c>
      <c r="K47" s="265">
        <f t="shared" si="1"/>
        <v>18</v>
      </c>
      <c r="L47" s="264">
        <f t="shared" si="2"/>
        <v>-2.1645021645021467E-3</v>
      </c>
      <c r="M47" s="265">
        <f t="shared" si="3"/>
        <v>-2</v>
      </c>
    </row>
    <row r="48" spans="1:13">
      <c r="A48" s="250" t="s">
        <v>434</v>
      </c>
      <c r="B48" s="263">
        <v>7075</v>
      </c>
      <c r="C48" s="263">
        <v>6989</v>
      </c>
      <c r="D48" s="263"/>
      <c r="E48" s="263">
        <v>7020</v>
      </c>
      <c r="F48" s="263">
        <v>7039</v>
      </c>
      <c r="G48" s="263">
        <v>7049</v>
      </c>
      <c r="H48" s="263">
        <v>7033</v>
      </c>
      <c r="I48" s="263"/>
      <c r="J48" s="264">
        <f t="shared" si="0"/>
        <v>-5.9363957597172723E-3</v>
      </c>
      <c r="K48" s="265">
        <f t="shared" si="1"/>
        <v>-42</v>
      </c>
      <c r="L48" s="264">
        <f t="shared" si="2"/>
        <v>-2.2698255071641471E-3</v>
      </c>
      <c r="M48" s="265">
        <f t="shared" si="3"/>
        <v>-16</v>
      </c>
    </row>
    <row r="49" spans="1:13">
      <c r="A49" s="250" t="s">
        <v>435</v>
      </c>
      <c r="B49" s="263">
        <v>2470</v>
      </c>
      <c r="C49" s="263">
        <v>2476</v>
      </c>
      <c r="D49" s="263"/>
      <c r="E49" s="263">
        <v>2490</v>
      </c>
      <c r="F49" s="263">
        <v>2509</v>
      </c>
      <c r="G49" s="263">
        <v>2523</v>
      </c>
      <c r="H49" s="263">
        <v>2515</v>
      </c>
      <c r="I49" s="263"/>
      <c r="J49" s="264">
        <f t="shared" si="0"/>
        <v>1.8218623481781382E-2</v>
      </c>
      <c r="K49" s="265">
        <f t="shared" si="1"/>
        <v>45</v>
      </c>
      <c r="L49" s="264">
        <f t="shared" si="2"/>
        <v>-3.1708283789140257E-3</v>
      </c>
      <c r="M49" s="265">
        <f t="shared" si="3"/>
        <v>-8</v>
      </c>
    </row>
    <row r="50" spans="1:13">
      <c r="A50" s="250" t="s">
        <v>436</v>
      </c>
      <c r="B50" s="263">
        <v>1734</v>
      </c>
      <c r="C50" s="263">
        <v>1822</v>
      </c>
      <c r="D50" s="263"/>
      <c r="E50" s="263">
        <v>1830</v>
      </c>
      <c r="F50" s="263">
        <v>1847</v>
      </c>
      <c r="G50" s="263">
        <v>1857</v>
      </c>
      <c r="H50" s="263">
        <v>1852</v>
      </c>
      <c r="I50" s="263"/>
      <c r="J50" s="264">
        <f t="shared" si="0"/>
        <v>6.8050749711649372E-2</v>
      </c>
      <c r="K50" s="265">
        <f t="shared" si="1"/>
        <v>118</v>
      </c>
      <c r="L50" s="264">
        <f t="shared" si="2"/>
        <v>-2.692514808831481E-3</v>
      </c>
      <c r="M50" s="265">
        <f t="shared" si="3"/>
        <v>-5</v>
      </c>
    </row>
    <row r="51" spans="1:13">
      <c r="A51" s="250" t="s">
        <v>437</v>
      </c>
      <c r="B51" s="263">
        <v>9495</v>
      </c>
      <c r="C51" s="263">
        <v>9628</v>
      </c>
      <c r="D51" s="263"/>
      <c r="E51" s="263">
        <v>9683</v>
      </c>
      <c r="F51" s="263">
        <v>9869</v>
      </c>
      <c r="G51" s="263">
        <v>10132</v>
      </c>
      <c r="H51" s="263">
        <v>10466</v>
      </c>
      <c r="I51" s="263"/>
      <c r="J51" s="264">
        <f t="shared" si="0"/>
        <v>0.10226434965771469</v>
      </c>
      <c r="K51" s="265">
        <f t="shared" si="1"/>
        <v>971</v>
      </c>
      <c r="L51" s="264">
        <f t="shared" si="2"/>
        <v>3.2964863797868116E-2</v>
      </c>
      <c r="M51" s="265">
        <f t="shared" si="3"/>
        <v>334</v>
      </c>
    </row>
    <row r="52" spans="1:13">
      <c r="A52" s="250" t="s">
        <v>438</v>
      </c>
      <c r="B52" s="263">
        <v>464</v>
      </c>
      <c r="C52" s="263">
        <v>464</v>
      </c>
      <c r="D52" s="263"/>
      <c r="E52" s="263">
        <v>465</v>
      </c>
      <c r="F52" s="263">
        <v>468</v>
      </c>
      <c r="G52" s="263">
        <v>470</v>
      </c>
      <c r="H52" s="263">
        <v>469</v>
      </c>
      <c r="I52" s="263"/>
      <c r="J52" s="264">
        <f t="shared" si="0"/>
        <v>1.0775862068965525E-2</v>
      </c>
      <c r="K52" s="265">
        <f t="shared" si="1"/>
        <v>5</v>
      </c>
      <c r="L52" s="264">
        <f t="shared" si="2"/>
        <v>-2.1276595744680327E-3</v>
      </c>
      <c r="M52" s="265">
        <f t="shared" si="3"/>
        <v>-1</v>
      </c>
    </row>
    <row r="53" spans="1:13">
      <c r="A53" s="250" t="s">
        <v>439</v>
      </c>
      <c r="B53" s="263">
        <v>3432</v>
      </c>
      <c r="C53" s="263">
        <v>3432</v>
      </c>
      <c r="D53" s="263"/>
      <c r="E53" s="263">
        <v>3452</v>
      </c>
      <c r="F53" s="263">
        <v>3482</v>
      </c>
      <c r="G53" s="263">
        <v>3504</v>
      </c>
      <c r="H53" s="263">
        <v>3495</v>
      </c>
      <c r="I53" s="263"/>
      <c r="J53" s="264">
        <f t="shared" si="0"/>
        <v>1.8356643356643332E-2</v>
      </c>
      <c r="K53" s="265">
        <f t="shared" si="1"/>
        <v>63</v>
      </c>
      <c r="L53" s="264">
        <f t="shared" si="2"/>
        <v>-2.5684931506849695E-3</v>
      </c>
      <c r="M53" s="265">
        <f t="shared" si="3"/>
        <v>-9</v>
      </c>
    </row>
    <row r="54" spans="1:13">
      <c r="A54" s="250" t="s">
        <v>440</v>
      </c>
      <c r="B54" s="263">
        <v>6651</v>
      </c>
      <c r="C54" s="263">
        <v>6504</v>
      </c>
      <c r="D54" s="263"/>
      <c r="E54" s="263">
        <v>6540</v>
      </c>
      <c r="F54" s="263">
        <v>6598</v>
      </c>
      <c r="G54" s="263">
        <v>6640</v>
      </c>
      <c r="H54" s="263">
        <v>6625</v>
      </c>
      <c r="I54" s="263"/>
      <c r="J54" s="264">
        <f t="shared" si="0"/>
        <v>-3.909186588482938E-3</v>
      </c>
      <c r="K54" s="265">
        <f t="shared" si="1"/>
        <v>-26</v>
      </c>
      <c r="L54" s="264">
        <f t="shared" si="2"/>
        <v>-2.2590361445783413E-3</v>
      </c>
      <c r="M54" s="265">
        <f t="shared" si="3"/>
        <v>-15</v>
      </c>
    </row>
    <row r="55" spans="1:13">
      <c r="A55" s="250"/>
      <c r="B55" s="263"/>
      <c r="C55" s="263"/>
      <c r="D55" s="263"/>
      <c r="E55" s="263"/>
      <c r="F55" s="263"/>
      <c r="G55" s="263"/>
      <c r="H55" s="263"/>
      <c r="I55" s="263"/>
      <c r="J55" s="264"/>
      <c r="K55" s="265"/>
      <c r="L55" s="264"/>
      <c r="M55" s="265"/>
    </row>
    <row r="56" spans="1:13">
      <c r="A56" s="250" t="s">
        <v>441</v>
      </c>
      <c r="B56" s="263">
        <v>21403</v>
      </c>
      <c r="C56" s="263">
        <v>21403</v>
      </c>
      <c r="D56" s="263"/>
      <c r="E56" s="263">
        <v>21417</v>
      </c>
      <c r="F56" s="263">
        <v>21333</v>
      </c>
      <c r="G56" s="263">
        <v>21256</v>
      </c>
      <c r="H56" s="263">
        <v>20988</v>
      </c>
      <c r="I56" s="263"/>
      <c r="J56" s="264">
        <f t="shared" si="0"/>
        <v>-1.9389805167499885E-2</v>
      </c>
      <c r="K56" s="265">
        <f t="shared" si="1"/>
        <v>-415</v>
      </c>
      <c r="L56" s="264">
        <f t="shared" si="2"/>
        <v>-1.2608204742190487E-2</v>
      </c>
      <c r="M56" s="265">
        <f t="shared" si="3"/>
        <v>-268</v>
      </c>
    </row>
    <row r="57" spans="1:13">
      <c r="A57" s="250" t="s">
        <v>442</v>
      </c>
      <c r="B57" s="263">
        <v>1301</v>
      </c>
      <c r="C57" s="263">
        <v>1301</v>
      </c>
      <c r="D57" s="263"/>
      <c r="E57" s="263">
        <v>1300</v>
      </c>
      <c r="F57" s="263">
        <v>1290</v>
      </c>
      <c r="G57" s="263">
        <v>1281</v>
      </c>
      <c r="H57" s="263">
        <v>1263</v>
      </c>
      <c r="I57" s="263"/>
      <c r="J57" s="264">
        <f t="shared" si="0"/>
        <v>-2.9208301306687168E-2</v>
      </c>
      <c r="K57" s="265">
        <f t="shared" si="1"/>
        <v>-38</v>
      </c>
      <c r="L57" s="264">
        <f t="shared" si="2"/>
        <v>-1.4051522248243575E-2</v>
      </c>
      <c r="M57" s="265">
        <f t="shared" si="3"/>
        <v>-18</v>
      </c>
    </row>
    <row r="58" spans="1:13">
      <c r="A58" s="250" t="s">
        <v>443</v>
      </c>
      <c r="B58" s="263">
        <v>2201</v>
      </c>
      <c r="C58" s="263">
        <v>2196</v>
      </c>
      <c r="D58" s="263"/>
      <c r="E58" s="263">
        <v>2200</v>
      </c>
      <c r="F58" s="263">
        <v>2196</v>
      </c>
      <c r="G58" s="263">
        <v>2192</v>
      </c>
      <c r="H58" s="263">
        <v>2171</v>
      </c>
      <c r="I58" s="263"/>
      <c r="J58" s="264">
        <f t="shared" si="0"/>
        <v>-1.3630168105406626E-2</v>
      </c>
      <c r="K58" s="265">
        <f t="shared" si="1"/>
        <v>-30</v>
      </c>
      <c r="L58" s="264">
        <f t="shared" si="2"/>
        <v>-9.5802919708029011E-3</v>
      </c>
      <c r="M58" s="265">
        <f t="shared" si="3"/>
        <v>-21</v>
      </c>
    </row>
    <row r="59" spans="1:13">
      <c r="A59" s="250" t="s">
        <v>444</v>
      </c>
      <c r="B59" s="263">
        <v>8715</v>
      </c>
      <c r="C59" s="263">
        <v>8715</v>
      </c>
      <c r="D59" s="263"/>
      <c r="E59" s="263">
        <v>8717</v>
      </c>
      <c r="F59" s="263">
        <v>8667</v>
      </c>
      <c r="G59" s="263">
        <v>8627</v>
      </c>
      <c r="H59" s="263">
        <v>8491</v>
      </c>
      <c r="I59" s="263"/>
      <c r="J59" s="264">
        <f t="shared" si="0"/>
        <v>-2.5702811244979973E-2</v>
      </c>
      <c r="K59" s="265">
        <f t="shared" si="1"/>
        <v>-224</v>
      </c>
      <c r="L59" s="264">
        <f t="shared" si="2"/>
        <v>-1.5764460414976256E-2</v>
      </c>
      <c r="M59" s="265">
        <f t="shared" si="3"/>
        <v>-136</v>
      </c>
    </row>
    <row r="60" spans="1:13">
      <c r="A60" s="250" t="s">
        <v>445</v>
      </c>
      <c r="B60" s="263">
        <v>24</v>
      </c>
      <c r="C60" s="263">
        <v>24</v>
      </c>
      <c r="D60" s="263"/>
      <c r="E60" s="263">
        <v>24</v>
      </c>
      <c r="F60" s="263">
        <v>24</v>
      </c>
      <c r="G60" s="263">
        <v>24</v>
      </c>
      <c r="H60" s="263">
        <v>23</v>
      </c>
      <c r="I60" s="263"/>
      <c r="J60" s="264">
        <f t="shared" si="0"/>
        <v>-4.166666666666663E-2</v>
      </c>
      <c r="K60" s="265">
        <f t="shared" si="1"/>
        <v>-1</v>
      </c>
      <c r="L60" s="264">
        <f t="shared" si="2"/>
        <v>-4.166666666666663E-2</v>
      </c>
      <c r="M60" s="265">
        <f t="shared" si="3"/>
        <v>-1</v>
      </c>
    </row>
    <row r="61" spans="1:13">
      <c r="A61" s="250" t="s">
        <v>446</v>
      </c>
      <c r="B61" s="263">
        <v>377</v>
      </c>
      <c r="C61" s="263">
        <v>377</v>
      </c>
      <c r="D61" s="263"/>
      <c r="E61" s="263">
        <v>377</v>
      </c>
      <c r="F61" s="263">
        <v>376</v>
      </c>
      <c r="G61" s="263">
        <v>375</v>
      </c>
      <c r="H61" s="263">
        <v>371</v>
      </c>
      <c r="I61" s="263"/>
      <c r="J61" s="264">
        <f t="shared" si="0"/>
        <v>-1.591511936339518E-2</v>
      </c>
      <c r="K61" s="265">
        <f t="shared" si="1"/>
        <v>-6</v>
      </c>
      <c r="L61" s="264">
        <f t="shared" si="2"/>
        <v>-1.0666666666666713E-2</v>
      </c>
      <c r="M61" s="265">
        <f t="shared" si="3"/>
        <v>-4</v>
      </c>
    </row>
    <row r="62" spans="1:13">
      <c r="A62" s="250" t="s">
        <v>447</v>
      </c>
      <c r="B62" s="263">
        <v>1676</v>
      </c>
      <c r="C62" s="263">
        <v>1676</v>
      </c>
      <c r="D62" s="263"/>
      <c r="E62" s="263">
        <v>1677</v>
      </c>
      <c r="F62" s="263">
        <v>1677</v>
      </c>
      <c r="G62" s="263">
        <v>1674</v>
      </c>
      <c r="H62" s="263">
        <v>1659</v>
      </c>
      <c r="I62" s="263"/>
      <c r="J62" s="264">
        <f t="shared" si="0"/>
        <v>-1.0143198090692085E-2</v>
      </c>
      <c r="K62" s="265">
        <f t="shared" si="1"/>
        <v>-17</v>
      </c>
      <c r="L62" s="264">
        <f t="shared" si="2"/>
        <v>-8.960573476702538E-3</v>
      </c>
      <c r="M62" s="265">
        <f t="shared" si="3"/>
        <v>-15</v>
      </c>
    </row>
    <row r="63" spans="1:13">
      <c r="A63" s="250" t="s">
        <v>448</v>
      </c>
      <c r="B63" s="263">
        <v>7109</v>
      </c>
      <c r="C63" s="263">
        <v>7114</v>
      </c>
      <c r="D63" s="263"/>
      <c r="E63" s="263">
        <v>7122</v>
      </c>
      <c r="F63" s="263">
        <v>7103</v>
      </c>
      <c r="G63" s="263">
        <v>7083</v>
      </c>
      <c r="H63" s="263">
        <v>7010</v>
      </c>
      <c r="I63" s="263"/>
      <c r="J63" s="264">
        <f t="shared" si="0"/>
        <v>-1.3926009284006224E-2</v>
      </c>
      <c r="K63" s="265">
        <f t="shared" si="1"/>
        <v>-99</v>
      </c>
      <c r="L63" s="264">
        <f t="shared" si="2"/>
        <v>-1.0306367358463908E-2</v>
      </c>
      <c r="M63" s="265">
        <f t="shared" si="3"/>
        <v>-73</v>
      </c>
    </row>
    <row r="64" spans="1:13">
      <c r="A64" s="250"/>
      <c r="B64" s="263"/>
      <c r="C64" s="263"/>
      <c r="D64" s="263"/>
      <c r="E64" s="263"/>
      <c r="F64" s="263"/>
      <c r="G64" s="263"/>
      <c r="H64" s="263"/>
      <c r="I64" s="263"/>
      <c r="J64" s="264"/>
      <c r="K64" s="265"/>
      <c r="L64" s="264"/>
      <c r="M64" s="265"/>
    </row>
    <row r="65" spans="1:13">
      <c r="A65" s="250" t="s">
        <v>449</v>
      </c>
      <c r="B65" s="263">
        <v>1059</v>
      </c>
      <c r="C65" s="263">
        <v>1061</v>
      </c>
      <c r="D65" s="263"/>
      <c r="E65" s="263">
        <v>1067</v>
      </c>
      <c r="F65" s="263">
        <v>1155</v>
      </c>
      <c r="G65" s="263">
        <v>1087</v>
      </c>
      <c r="H65" s="263">
        <v>1127</v>
      </c>
      <c r="I65" s="263"/>
      <c r="J65" s="264">
        <f t="shared" si="0"/>
        <v>6.421152030217181E-2</v>
      </c>
      <c r="K65" s="265">
        <f t="shared" si="1"/>
        <v>68</v>
      </c>
      <c r="L65" s="264">
        <f t="shared" si="2"/>
        <v>3.6798528058877622E-2</v>
      </c>
      <c r="M65" s="265">
        <f t="shared" si="3"/>
        <v>40</v>
      </c>
    </row>
    <row r="66" spans="1:13">
      <c r="A66" s="250" t="s">
        <v>450</v>
      </c>
      <c r="B66" s="263">
        <v>310</v>
      </c>
      <c r="C66" s="263">
        <v>310</v>
      </c>
      <c r="D66" s="263"/>
      <c r="E66" s="263">
        <v>311</v>
      </c>
      <c r="F66" s="263">
        <v>333</v>
      </c>
      <c r="G66" s="263">
        <v>309</v>
      </c>
      <c r="H66" s="263">
        <v>322</v>
      </c>
      <c r="I66" s="263"/>
      <c r="J66" s="264">
        <f t="shared" si="0"/>
        <v>3.8709677419354938E-2</v>
      </c>
      <c r="K66" s="265">
        <f t="shared" si="1"/>
        <v>12</v>
      </c>
      <c r="L66" s="264">
        <f t="shared" si="2"/>
        <v>4.2071197411003292E-2</v>
      </c>
      <c r="M66" s="265">
        <f t="shared" si="3"/>
        <v>13</v>
      </c>
    </row>
    <row r="67" spans="1:13">
      <c r="A67" s="250" t="s">
        <v>451</v>
      </c>
      <c r="B67" s="263">
        <v>749</v>
      </c>
      <c r="C67" s="263">
        <v>751</v>
      </c>
      <c r="D67" s="263"/>
      <c r="E67" s="263">
        <v>756</v>
      </c>
      <c r="F67" s="263">
        <v>822</v>
      </c>
      <c r="G67" s="263">
        <v>778</v>
      </c>
      <c r="H67" s="263">
        <v>805</v>
      </c>
      <c r="I67" s="263"/>
      <c r="J67" s="264">
        <f t="shared" si="0"/>
        <v>7.4766355140186924E-2</v>
      </c>
      <c r="K67" s="265">
        <f t="shared" si="1"/>
        <v>56</v>
      </c>
      <c r="L67" s="264">
        <f t="shared" si="2"/>
        <v>3.470437017994854E-2</v>
      </c>
      <c r="M67" s="265">
        <f t="shared" si="3"/>
        <v>27</v>
      </c>
    </row>
    <row r="68" spans="1:13">
      <c r="A68" s="250"/>
      <c r="B68" s="263"/>
      <c r="C68" s="263"/>
      <c r="D68" s="263"/>
      <c r="E68" s="263"/>
      <c r="F68" s="263"/>
      <c r="G68" s="263"/>
      <c r="H68" s="263"/>
      <c r="I68" s="263"/>
      <c r="J68" s="264"/>
      <c r="K68" s="265"/>
      <c r="L68" s="264"/>
      <c r="M68" s="265"/>
    </row>
    <row r="69" spans="1:13">
      <c r="A69" s="250" t="s">
        <v>452</v>
      </c>
      <c r="B69" s="263">
        <v>306479</v>
      </c>
      <c r="C69" s="263">
        <v>306479</v>
      </c>
      <c r="D69" s="263"/>
      <c r="E69" s="263">
        <v>307778</v>
      </c>
      <c r="F69" s="263">
        <v>311812</v>
      </c>
      <c r="G69" s="263">
        <v>315781</v>
      </c>
      <c r="H69" s="263">
        <v>322094</v>
      </c>
      <c r="I69" s="263"/>
      <c r="J69" s="264">
        <f t="shared" si="0"/>
        <v>5.0949657235895396E-2</v>
      </c>
      <c r="K69" s="265">
        <f t="shared" si="1"/>
        <v>15615</v>
      </c>
      <c r="L69" s="264">
        <f t="shared" si="2"/>
        <v>1.9991703110700199E-2</v>
      </c>
      <c r="M69" s="265">
        <f t="shared" si="3"/>
        <v>6313</v>
      </c>
    </row>
    <row r="70" spans="1:13">
      <c r="A70" s="250" t="s">
        <v>453</v>
      </c>
      <c r="B70" s="263">
        <v>42552</v>
      </c>
      <c r="C70" s="263">
        <v>42561</v>
      </c>
      <c r="D70" s="263"/>
      <c r="E70" s="263">
        <v>42657</v>
      </c>
      <c r="F70" s="263">
        <v>42851</v>
      </c>
      <c r="G70" s="263">
        <v>42919</v>
      </c>
      <c r="H70" s="263">
        <v>43023</v>
      </c>
      <c r="I70" s="263"/>
      <c r="J70" s="264">
        <f t="shared" si="0"/>
        <v>1.1068809926678025E-2</v>
      </c>
      <c r="K70" s="265">
        <f t="shared" si="1"/>
        <v>471</v>
      </c>
      <c r="L70" s="264">
        <f t="shared" si="2"/>
        <v>2.4231692257508097E-3</v>
      </c>
      <c r="M70" s="265">
        <f t="shared" si="3"/>
        <v>104</v>
      </c>
    </row>
    <row r="71" spans="1:13">
      <c r="A71" s="250" t="s">
        <v>454</v>
      </c>
      <c r="B71" s="263">
        <v>15335</v>
      </c>
      <c r="C71" s="263">
        <v>15326</v>
      </c>
      <c r="D71" s="263"/>
      <c r="E71" s="263">
        <v>15378</v>
      </c>
      <c r="F71" s="263">
        <v>15579</v>
      </c>
      <c r="G71" s="263">
        <v>16205</v>
      </c>
      <c r="H71" s="263">
        <v>16624</v>
      </c>
      <c r="I71" s="263"/>
      <c r="J71" s="264">
        <f t="shared" si="0"/>
        <v>8.4056080860775984E-2</v>
      </c>
      <c r="K71" s="265">
        <f t="shared" si="1"/>
        <v>1289</v>
      </c>
      <c r="L71" s="264">
        <f t="shared" si="2"/>
        <v>2.5856217216908339E-2</v>
      </c>
      <c r="M71" s="265">
        <f t="shared" si="3"/>
        <v>419</v>
      </c>
    </row>
    <row r="72" spans="1:13">
      <c r="A72" s="250" t="s">
        <v>455</v>
      </c>
      <c r="B72" s="263">
        <v>30112</v>
      </c>
      <c r="C72" s="263">
        <v>30118</v>
      </c>
      <c r="D72" s="263"/>
      <c r="E72" s="263">
        <v>30198</v>
      </c>
      <c r="F72" s="263">
        <v>30391</v>
      </c>
      <c r="G72" s="263">
        <v>30396</v>
      </c>
      <c r="H72" s="263">
        <v>30467</v>
      </c>
      <c r="I72" s="263"/>
      <c r="J72" s="264">
        <f>H72/B72-1</f>
        <v>1.1789319872476112E-2</v>
      </c>
      <c r="K72" s="265">
        <f>H72-B72</f>
        <v>355</v>
      </c>
      <c r="L72" s="264">
        <f>H72/G72-1</f>
        <v>2.3358336623240383E-3</v>
      </c>
      <c r="M72" s="265">
        <f>H72-G72</f>
        <v>71</v>
      </c>
    </row>
    <row r="73" spans="1:13">
      <c r="A73" s="250" t="s">
        <v>456</v>
      </c>
      <c r="B73" s="263">
        <v>20426</v>
      </c>
      <c r="C73" s="263">
        <v>20426</v>
      </c>
      <c r="D73" s="263"/>
      <c r="E73" s="263">
        <v>20508</v>
      </c>
      <c r="F73" s="263">
        <v>20690</v>
      </c>
      <c r="G73" s="263">
        <v>20809</v>
      </c>
      <c r="H73" s="263">
        <v>20924</v>
      </c>
      <c r="I73" s="263"/>
      <c r="J73" s="264">
        <f>H73/B73-1</f>
        <v>2.4380691275824873E-2</v>
      </c>
      <c r="K73" s="265">
        <f>H73-B73</f>
        <v>498</v>
      </c>
      <c r="L73" s="264">
        <f>H73/G73-1</f>
        <v>5.5264548993223528E-3</v>
      </c>
      <c r="M73" s="265">
        <f>H73-G73</f>
        <v>115</v>
      </c>
    </row>
    <row r="74" spans="1:13">
      <c r="A74" s="250" t="s">
        <v>457</v>
      </c>
      <c r="B74" s="263">
        <v>18275</v>
      </c>
      <c r="C74" s="263">
        <v>18275</v>
      </c>
      <c r="D74" s="263"/>
      <c r="E74" s="263">
        <v>18462</v>
      </c>
      <c r="F74" s="263">
        <v>19313</v>
      </c>
      <c r="G74" s="263">
        <v>20753</v>
      </c>
      <c r="H74" s="263">
        <v>21599</v>
      </c>
      <c r="I74" s="263"/>
      <c r="J74" s="264">
        <f>H74/B74-1</f>
        <v>0.18188782489740074</v>
      </c>
      <c r="K74" s="265">
        <f>H74-B74</f>
        <v>3324</v>
      </c>
      <c r="L74" s="264">
        <f>H74/G74-1</f>
        <v>4.0765190574856724E-2</v>
      </c>
      <c r="M74" s="265">
        <f>H74-G74</f>
        <v>846</v>
      </c>
    </row>
    <row r="75" spans="1:13">
      <c r="A75" s="250" t="s">
        <v>458</v>
      </c>
      <c r="B75" s="263">
        <v>4987</v>
      </c>
      <c r="C75" s="263">
        <v>4987</v>
      </c>
      <c r="D75" s="263"/>
      <c r="E75" s="263">
        <v>5002</v>
      </c>
      <c r="F75" s="263">
        <v>5064</v>
      </c>
      <c r="G75" s="263">
        <v>5299</v>
      </c>
      <c r="H75" s="263">
        <v>5595</v>
      </c>
      <c r="I75" s="263"/>
      <c r="J75" s="264">
        <f>H75/B75-1</f>
        <v>0.12191698415881302</v>
      </c>
      <c r="K75" s="265">
        <f>H75-B75</f>
        <v>608</v>
      </c>
      <c r="L75" s="264">
        <f>H75/G75-1</f>
        <v>5.5859596150217072E-2</v>
      </c>
      <c r="M75" s="265">
        <f>H75-G75</f>
        <v>296</v>
      </c>
    </row>
    <row r="76" spans="1:13">
      <c r="A76" s="250" t="s">
        <v>459</v>
      </c>
      <c r="B76" s="263">
        <v>27300</v>
      </c>
      <c r="C76" s="263">
        <v>27410</v>
      </c>
      <c r="D76" s="263"/>
      <c r="E76" s="263">
        <v>27529</v>
      </c>
      <c r="F76" s="263">
        <v>28097</v>
      </c>
      <c r="G76" s="263">
        <v>28400</v>
      </c>
      <c r="H76" s="263">
        <v>28876</v>
      </c>
      <c r="I76" s="263"/>
      <c r="J76" s="264">
        <f t="shared" ref="J76:J136" si="4">H76/B76-1</f>
        <v>5.7728937728937835E-2</v>
      </c>
      <c r="K76" s="265">
        <f t="shared" ref="K76:K136" si="5">H76-B76</f>
        <v>1576</v>
      </c>
      <c r="L76" s="264">
        <f t="shared" ref="L76:L136" si="6">H76/G76-1</f>
        <v>1.6760563380281646E-2</v>
      </c>
      <c r="M76" s="265">
        <f t="shared" ref="M76:M136" si="7">H76-G76</f>
        <v>476</v>
      </c>
    </row>
    <row r="77" spans="1:13">
      <c r="A77" s="250" t="s">
        <v>460</v>
      </c>
      <c r="B77" s="263">
        <v>67311</v>
      </c>
      <c r="C77" s="263">
        <v>67296</v>
      </c>
      <c r="D77" s="263"/>
      <c r="E77" s="263">
        <v>67551</v>
      </c>
      <c r="F77" s="263">
        <v>68213</v>
      </c>
      <c r="G77" s="263">
        <v>68603</v>
      </c>
      <c r="H77" s="263">
        <v>70790</v>
      </c>
      <c r="I77" s="263"/>
      <c r="J77" s="264">
        <f t="shared" si="4"/>
        <v>5.1685460028821462E-2</v>
      </c>
      <c r="K77" s="265">
        <f t="shared" si="5"/>
        <v>3479</v>
      </c>
      <c r="L77" s="264">
        <f t="shared" si="6"/>
        <v>3.1879072343774961E-2</v>
      </c>
      <c r="M77" s="265">
        <f t="shared" si="7"/>
        <v>2187</v>
      </c>
    </row>
    <row r="78" spans="1:13">
      <c r="A78" s="250" t="s">
        <v>461</v>
      </c>
      <c r="B78" s="263">
        <v>16322</v>
      </c>
      <c r="C78" s="263">
        <v>16322</v>
      </c>
      <c r="D78" s="263"/>
      <c r="E78" s="263">
        <v>16419</v>
      </c>
      <c r="F78" s="263">
        <v>16567</v>
      </c>
      <c r="G78" s="263">
        <v>16682</v>
      </c>
      <c r="H78" s="263">
        <v>17017</v>
      </c>
      <c r="I78" s="263"/>
      <c r="J78" s="264">
        <f t="shared" si="4"/>
        <v>4.2580566107094819E-2</v>
      </c>
      <c r="K78" s="265">
        <f t="shared" si="5"/>
        <v>695</v>
      </c>
      <c r="L78" s="264">
        <f t="shared" si="6"/>
        <v>2.0081524997002775E-2</v>
      </c>
      <c r="M78" s="265">
        <f t="shared" si="7"/>
        <v>335</v>
      </c>
    </row>
    <row r="79" spans="1:13">
      <c r="A79" s="250" t="s">
        <v>462</v>
      </c>
      <c r="B79" s="263">
        <v>6051</v>
      </c>
      <c r="C79" s="263">
        <v>6051</v>
      </c>
      <c r="D79" s="263"/>
      <c r="E79" s="263">
        <v>6080</v>
      </c>
      <c r="F79" s="263">
        <v>6209</v>
      </c>
      <c r="G79" s="263">
        <v>6377</v>
      </c>
      <c r="H79" s="263">
        <v>6525</v>
      </c>
      <c r="I79" s="263"/>
      <c r="J79" s="264">
        <f t="shared" si="4"/>
        <v>7.8334159643034251E-2</v>
      </c>
      <c r="K79" s="265">
        <f t="shared" si="5"/>
        <v>474</v>
      </c>
      <c r="L79" s="264">
        <f t="shared" si="6"/>
        <v>2.3208405206209815E-2</v>
      </c>
      <c r="M79" s="265">
        <f t="shared" si="7"/>
        <v>148</v>
      </c>
    </row>
    <row r="80" spans="1:13">
      <c r="A80" s="250" t="s">
        <v>463</v>
      </c>
      <c r="B80" s="263">
        <v>5122</v>
      </c>
      <c r="C80" s="263">
        <v>5122</v>
      </c>
      <c r="D80" s="263"/>
      <c r="E80" s="263">
        <v>5132</v>
      </c>
      <c r="F80" s="263">
        <v>5146</v>
      </c>
      <c r="G80" s="263">
        <v>5140</v>
      </c>
      <c r="H80" s="263">
        <v>5137</v>
      </c>
      <c r="I80" s="263"/>
      <c r="J80" s="264">
        <f t="shared" si="4"/>
        <v>2.9285435376806834E-3</v>
      </c>
      <c r="K80" s="265">
        <f t="shared" si="5"/>
        <v>15</v>
      </c>
      <c r="L80" s="264">
        <f t="shared" si="6"/>
        <v>-5.8365758754863606E-4</v>
      </c>
      <c r="M80" s="265">
        <f t="shared" si="7"/>
        <v>-3</v>
      </c>
    </row>
    <row r="81" spans="1:13">
      <c r="A81" s="250" t="s">
        <v>464</v>
      </c>
      <c r="B81" s="263">
        <v>24331</v>
      </c>
      <c r="C81" s="263">
        <v>24369</v>
      </c>
      <c r="D81" s="263"/>
      <c r="E81" s="263">
        <v>24505</v>
      </c>
      <c r="F81" s="263">
        <v>24860</v>
      </c>
      <c r="G81" s="263">
        <v>25163</v>
      </c>
      <c r="H81" s="263">
        <v>25775</v>
      </c>
      <c r="I81" s="263"/>
      <c r="J81" s="264">
        <f t="shared" si="4"/>
        <v>5.934815667255755E-2</v>
      </c>
      <c r="K81" s="265">
        <f t="shared" si="5"/>
        <v>1444</v>
      </c>
      <c r="L81" s="264">
        <f t="shared" si="6"/>
        <v>2.432142431347617E-2</v>
      </c>
      <c r="M81" s="265">
        <f t="shared" si="7"/>
        <v>612</v>
      </c>
    </row>
    <row r="82" spans="1:13">
      <c r="A82" s="250" t="s">
        <v>465</v>
      </c>
      <c r="B82" s="263">
        <v>5265</v>
      </c>
      <c r="C82" s="263">
        <v>5265</v>
      </c>
      <c r="D82" s="263"/>
      <c r="E82" s="263">
        <v>5281</v>
      </c>
      <c r="F82" s="263">
        <v>5314</v>
      </c>
      <c r="G82" s="263">
        <v>5332</v>
      </c>
      <c r="H82" s="263">
        <v>5374</v>
      </c>
      <c r="I82" s="263"/>
      <c r="J82" s="264">
        <f t="shared" si="4"/>
        <v>2.0702754036087345E-2</v>
      </c>
      <c r="K82" s="265">
        <f t="shared" si="5"/>
        <v>109</v>
      </c>
      <c r="L82" s="264">
        <f t="shared" si="6"/>
        <v>7.8769692423106275E-3</v>
      </c>
      <c r="M82" s="265">
        <f t="shared" si="7"/>
        <v>42</v>
      </c>
    </row>
    <row r="83" spans="1:13">
      <c r="A83" s="250" t="s">
        <v>466</v>
      </c>
      <c r="B83" s="263">
        <v>9511</v>
      </c>
      <c r="C83" s="263">
        <v>9511</v>
      </c>
      <c r="D83" s="263"/>
      <c r="E83" s="263">
        <v>9562</v>
      </c>
      <c r="F83" s="263">
        <v>9757</v>
      </c>
      <c r="G83" s="263">
        <v>9822</v>
      </c>
      <c r="H83" s="263">
        <v>9936</v>
      </c>
      <c r="I83" s="263"/>
      <c r="J83" s="264">
        <f t="shared" si="4"/>
        <v>4.4685101461465759E-2</v>
      </c>
      <c r="K83" s="265">
        <f t="shared" si="5"/>
        <v>425</v>
      </c>
      <c r="L83" s="264">
        <f t="shared" si="6"/>
        <v>1.1606597434331123E-2</v>
      </c>
      <c r="M83" s="265">
        <f t="shared" si="7"/>
        <v>114</v>
      </c>
    </row>
    <row r="84" spans="1:13">
      <c r="A84" s="250" t="s">
        <v>467</v>
      </c>
      <c r="B84" s="263">
        <v>9761</v>
      </c>
      <c r="C84" s="263">
        <v>9761</v>
      </c>
      <c r="D84" s="263"/>
      <c r="E84" s="263">
        <v>9829</v>
      </c>
      <c r="F84" s="263">
        <v>10083</v>
      </c>
      <c r="G84" s="263">
        <v>10212</v>
      </c>
      <c r="H84" s="263">
        <v>10756</v>
      </c>
      <c r="I84" s="263"/>
      <c r="J84" s="264">
        <f t="shared" si="4"/>
        <v>0.10193627702079699</v>
      </c>
      <c r="K84" s="265">
        <f t="shared" si="5"/>
        <v>995</v>
      </c>
      <c r="L84" s="264">
        <f t="shared" si="6"/>
        <v>5.3270661966314137E-2</v>
      </c>
      <c r="M84" s="265">
        <f t="shared" si="7"/>
        <v>544</v>
      </c>
    </row>
    <row r="85" spans="1:13">
      <c r="A85" s="250" t="s">
        <v>468</v>
      </c>
      <c r="B85" s="263">
        <v>3818</v>
      </c>
      <c r="C85" s="263">
        <v>3679</v>
      </c>
      <c r="D85" s="263"/>
      <c r="E85" s="263">
        <v>3685</v>
      </c>
      <c r="F85" s="263">
        <v>3678</v>
      </c>
      <c r="G85" s="263">
        <v>3669</v>
      </c>
      <c r="H85" s="263">
        <v>3676</v>
      </c>
      <c r="I85" s="263"/>
      <c r="J85" s="264">
        <f t="shared" si="4"/>
        <v>-3.7192247249869026E-2</v>
      </c>
      <c r="K85" s="265">
        <f t="shared" si="5"/>
        <v>-142</v>
      </c>
      <c r="L85" s="264">
        <f t="shared" si="6"/>
        <v>1.907876805669062E-3</v>
      </c>
      <c r="M85" s="265">
        <f t="shared" si="7"/>
        <v>7</v>
      </c>
    </row>
    <row r="86" spans="1:13">
      <c r="A86" s="250"/>
      <c r="B86" s="263"/>
      <c r="C86" s="263"/>
      <c r="D86" s="263"/>
      <c r="E86" s="263"/>
      <c r="F86" s="263"/>
      <c r="G86" s="263"/>
      <c r="H86" s="263"/>
      <c r="I86" s="263"/>
      <c r="J86" s="264"/>
      <c r="K86" s="265"/>
      <c r="L86" s="264"/>
      <c r="M86" s="265"/>
    </row>
    <row r="87" spans="1:13">
      <c r="A87" s="250" t="s">
        <v>469</v>
      </c>
      <c r="B87" s="263">
        <v>18607</v>
      </c>
      <c r="C87" s="263">
        <v>18607</v>
      </c>
      <c r="D87" s="263"/>
      <c r="E87" s="263">
        <v>18620</v>
      </c>
      <c r="F87" s="263">
        <v>18838</v>
      </c>
      <c r="G87" s="263">
        <v>19245</v>
      </c>
      <c r="H87" s="263">
        <v>20308</v>
      </c>
      <c r="I87" s="263"/>
      <c r="J87" s="264">
        <f t="shared" si="4"/>
        <v>9.1417208577417197E-2</v>
      </c>
      <c r="K87" s="265">
        <f t="shared" si="5"/>
        <v>1701</v>
      </c>
      <c r="L87" s="264">
        <f t="shared" si="6"/>
        <v>5.5235126006754953E-2</v>
      </c>
      <c r="M87" s="265">
        <f t="shared" si="7"/>
        <v>1063</v>
      </c>
    </row>
    <row r="88" spans="1:13">
      <c r="A88" s="250" t="s">
        <v>470</v>
      </c>
      <c r="B88" s="263">
        <v>225</v>
      </c>
      <c r="C88" s="263">
        <v>228</v>
      </c>
      <c r="D88" s="263"/>
      <c r="E88" s="263">
        <v>228</v>
      </c>
      <c r="F88" s="263">
        <v>230</v>
      </c>
      <c r="G88" s="263">
        <v>234</v>
      </c>
      <c r="H88" s="263">
        <v>248</v>
      </c>
      <c r="I88" s="263"/>
      <c r="J88" s="264">
        <f t="shared" si="4"/>
        <v>0.10222222222222221</v>
      </c>
      <c r="K88" s="265">
        <f t="shared" si="5"/>
        <v>23</v>
      </c>
      <c r="L88" s="264">
        <f t="shared" si="6"/>
        <v>5.9829059829059839E-2</v>
      </c>
      <c r="M88" s="265">
        <f t="shared" si="7"/>
        <v>14</v>
      </c>
    </row>
    <row r="89" spans="1:13">
      <c r="A89" s="250" t="s">
        <v>471</v>
      </c>
      <c r="B89" s="263">
        <v>1690</v>
      </c>
      <c r="C89" s="263">
        <v>1688</v>
      </c>
      <c r="D89" s="263"/>
      <c r="E89" s="263">
        <v>1689</v>
      </c>
      <c r="F89" s="263">
        <v>1697</v>
      </c>
      <c r="G89" s="263">
        <v>1721</v>
      </c>
      <c r="H89" s="263">
        <v>1799</v>
      </c>
      <c r="I89" s="263"/>
      <c r="J89" s="264">
        <f t="shared" si="4"/>
        <v>6.4497041420118251E-2</v>
      </c>
      <c r="K89" s="265">
        <f t="shared" si="5"/>
        <v>109</v>
      </c>
      <c r="L89" s="264">
        <f t="shared" si="6"/>
        <v>4.5322486926205663E-2</v>
      </c>
      <c r="M89" s="265">
        <f t="shared" si="7"/>
        <v>78</v>
      </c>
    </row>
    <row r="90" spans="1:13">
      <c r="A90" s="250" t="s">
        <v>472</v>
      </c>
      <c r="B90" s="263">
        <v>569</v>
      </c>
      <c r="C90" s="263">
        <v>569</v>
      </c>
      <c r="D90" s="263"/>
      <c r="E90" s="263">
        <v>568</v>
      </c>
      <c r="F90" s="263">
        <v>572</v>
      </c>
      <c r="G90" s="263">
        <v>582</v>
      </c>
      <c r="H90" s="263">
        <v>604</v>
      </c>
      <c r="I90" s="263"/>
      <c r="J90" s="264">
        <f t="shared" si="4"/>
        <v>6.1511423550087763E-2</v>
      </c>
      <c r="K90" s="265">
        <f t="shared" si="5"/>
        <v>35</v>
      </c>
      <c r="L90" s="264">
        <f t="shared" si="6"/>
        <v>3.7800687285223455E-2</v>
      </c>
      <c r="M90" s="265">
        <f t="shared" si="7"/>
        <v>22</v>
      </c>
    </row>
    <row r="91" spans="1:13">
      <c r="A91" s="250" t="s">
        <v>473</v>
      </c>
      <c r="B91" s="263">
        <v>6046</v>
      </c>
      <c r="C91" s="263">
        <v>6049</v>
      </c>
      <c r="D91" s="263"/>
      <c r="E91" s="263">
        <v>6064</v>
      </c>
      <c r="F91" s="263">
        <v>6171</v>
      </c>
      <c r="G91" s="263">
        <v>6353</v>
      </c>
      <c r="H91" s="263">
        <v>6750</v>
      </c>
      <c r="I91" s="263"/>
      <c r="J91" s="264">
        <f t="shared" si="4"/>
        <v>0.11644062189877613</v>
      </c>
      <c r="K91" s="265">
        <f t="shared" si="5"/>
        <v>704</v>
      </c>
      <c r="L91" s="264">
        <f t="shared" si="6"/>
        <v>6.2490162128128413E-2</v>
      </c>
      <c r="M91" s="265">
        <f t="shared" si="7"/>
        <v>397</v>
      </c>
    </row>
    <row r="92" spans="1:13">
      <c r="A92" s="250" t="s">
        <v>474</v>
      </c>
      <c r="B92" s="263">
        <v>171</v>
      </c>
      <c r="C92" s="263">
        <v>171</v>
      </c>
      <c r="D92" s="263"/>
      <c r="E92" s="263">
        <v>171</v>
      </c>
      <c r="F92" s="263">
        <v>172</v>
      </c>
      <c r="G92" s="263">
        <v>175</v>
      </c>
      <c r="H92" s="263">
        <v>184</v>
      </c>
      <c r="I92" s="263"/>
      <c r="J92" s="264">
        <f t="shared" si="4"/>
        <v>7.6023391812865437E-2</v>
      </c>
      <c r="K92" s="265">
        <f t="shared" si="5"/>
        <v>13</v>
      </c>
      <c r="L92" s="264">
        <f t="shared" si="6"/>
        <v>5.1428571428571379E-2</v>
      </c>
      <c r="M92" s="265">
        <f t="shared" si="7"/>
        <v>9</v>
      </c>
    </row>
    <row r="93" spans="1:13">
      <c r="A93" s="250" t="s">
        <v>475</v>
      </c>
      <c r="B93" s="263">
        <v>9906</v>
      </c>
      <c r="C93" s="263">
        <v>9902</v>
      </c>
      <c r="D93" s="263"/>
      <c r="E93" s="263">
        <v>9900</v>
      </c>
      <c r="F93" s="263">
        <v>9996</v>
      </c>
      <c r="G93" s="263">
        <v>10180</v>
      </c>
      <c r="H93" s="263">
        <v>10723</v>
      </c>
      <c r="I93" s="263"/>
      <c r="J93" s="264">
        <f t="shared" si="4"/>
        <v>8.2475267514637629E-2</v>
      </c>
      <c r="K93" s="265">
        <f t="shared" si="5"/>
        <v>817</v>
      </c>
      <c r="L93" s="264">
        <f t="shared" si="6"/>
        <v>5.3339882121807403E-2</v>
      </c>
      <c r="M93" s="265">
        <f t="shared" si="7"/>
        <v>543</v>
      </c>
    </row>
    <row r="94" spans="1:13">
      <c r="A94" s="250"/>
      <c r="B94" s="263"/>
      <c r="C94" s="263"/>
      <c r="D94" s="263"/>
      <c r="E94" s="263"/>
      <c r="F94" s="263"/>
      <c r="G94" s="263"/>
      <c r="H94" s="263"/>
      <c r="I94" s="263"/>
      <c r="J94" s="264"/>
      <c r="K94" s="265"/>
      <c r="L94" s="264"/>
      <c r="M94" s="265"/>
    </row>
    <row r="95" spans="1:13">
      <c r="A95" s="250" t="s">
        <v>476</v>
      </c>
      <c r="B95" s="263">
        <v>10976</v>
      </c>
      <c r="C95" s="263">
        <v>10976</v>
      </c>
      <c r="D95" s="263"/>
      <c r="E95" s="263">
        <v>10972</v>
      </c>
      <c r="F95" s="263">
        <v>10948</v>
      </c>
      <c r="G95" s="263">
        <v>10911</v>
      </c>
      <c r="H95" s="263">
        <v>10749</v>
      </c>
      <c r="I95" s="263"/>
      <c r="J95" s="264">
        <f t="shared" si="4"/>
        <v>-2.0681486880466449E-2</v>
      </c>
      <c r="K95" s="265">
        <f t="shared" si="5"/>
        <v>-227</v>
      </c>
      <c r="L95" s="264">
        <f t="shared" si="6"/>
        <v>-1.4847401704701668E-2</v>
      </c>
      <c r="M95" s="265">
        <f t="shared" si="7"/>
        <v>-162</v>
      </c>
    </row>
    <row r="96" spans="1:13">
      <c r="A96" s="250" t="s">
        <v>477</v>
      </c>
      <c r="B96" s="263">
        <v>1630</v>
      </c>
      <c r="C96" s="263">
        <v>1638</v>
      </c>
      <c r="D96" s="263"/>
      <c r="E96" s="263">
        <v>1637</v>
      </c>
      <c r="F96" s="263">
        <v>1637</v>
      </c>
      <c r="G96" s="263">
        <v>1630</v>
      </c>
      <c r="H96" s="263">
        <v>1605</v>
      </c>
      <c r="I96" s="263"/>
      <c r="J96" s="264">
        <f t="shared" si="4"/>
        <v>-1.5337423312883458E-2</v>
      </c>
      <c r="K96" s="265">
        <f t="shared" si="5"/>
        <v>-25</v>
      </c>
      <c r="L96" s="264">
        <f t="shared" si="6"/>
        <v>-1.5337423312883458E-2</v>
      </c>
      <c r="M96" s="265">
        <f t="shared" si="7"/>
        <v>-25</v>
      </c>
    </row>
    <row r="97" spans="1:13">
      <c r="A97" s="250" t="s">
        <v>478</v>
      </c>
      <c r="B97" s="263">
        <v>163</v>
      </c>
      <c r="C97" s="263">
        <v>199</v>
      </c>
      <c r="D97" s="263"/>
      <c r="E97" s="263">
        <v>199</v>
      </c>
      <c r="F97" s="263">
        <v>199</v>
      </c>
      <c r="G97" s="263">
        <v>201</v>
      </c>
      <c r="H97" s="263">
        <v>201</v>
      </c>
      <c r="I97" s="263"/>
      <c r="J97" s="264">
        <f t="shared" si="4"/>
        <v>0.23312883435582821</v>
      </c>
      <c r="K97" s="265">
        <f t="shared" si="5"/>
        <v>38</v>
      </c>
      <c r="L97" s="264">
        <f t="shared" si="6"/>
        <v>0</v>
      </c>
      <c r="M97" s="265">
        <f t="shared" si="7"/>
        <v>0</v>
      </c>
    </row>
    <row r="98" spans="1:13">
      <c r="A98" s="250" t="s">
        <v>479</v>
      </c>
      <c r="B98" s="263">
        <v>464</v>
      </c>
      <c r="C98" s="263">
        <v>464</v>
      </c>
      <c r="D98" s="263"/>
      <c r="E98" s="263">
        <v>464</v>
      </c>
      <c r="F98" s="263">
        <v>466</v>
      </c>
      <c r="G98" s="263">
        <v>467</v>
      </c>
      <c r="H98" s="263">
        <v>460</v>
      </c>
      <c r="I98" s="263"/>
      <c r="J98" s="264">
        <f t="shared" si="4"/>
        <v>-8.6206896551723755E-3</v>
      </c>
      <c r="K98" s="265">
        <f t="shared" si="5"/>
        <v>-4</v>
      </c>
      <c r="L98" s="264">
        <f t="shared" si="6"/>
        <v>-1.498929336188437E-2</v>
      </c>
      <c r="M98" s="265">
        <f t="shared" si="7"/>
        <v>-7</v>
      </c>
    </row>
    <row r="99" spans="1:13">
      <c r="A99" s="250" t="s">
        <v>480</v>
      </c>
      <c r="B99" s="263">
        <v>418</v>
      </c>
      <c r="C99" s="263">
        <v>423</v>
      </c>
      <c r="D99" s="263"/>
      <c r="E99" s="263">
        <v>423</v>
      </c>
      <c r="F99" s="263">
        <v>425</v>
      </c>
      <c r="G99" s="263">
        <v>424</v>
      </c>
      <c r="H99" s="263">
        <v>426</v>
      </c>
      <c r="I99" s="263"/>
      <c r="J99" s="264">
        <f t="shared" si="4"/>
        <v>1.9138755980861344E-2</v>
      </c>
      <c r="K99" s="265">
        <f t="shared" si="5"/>
        <v>8</v>
      </c>
      <c r="L99" s="264">
        <f t="shared" si="6"/>
        <v>4.7169811320755262E-3</v>
      </c>
      <c r="M99" s="265">
        <f t="shared" si="7"/>
        <v>2</v>
      </c>
    </row>
    <row r="100" spans="1:13">
      <c r="A100" s="250" t="s">
        <v>481</v>
      </c>
      <c r="B100" s="263">
        <v>288</v>
      </c>
      <c r="C100" s="263">
        <v>286</v>
      </c>
      <c r="D100" s="263"/>
      <c r="E100" s="263">
        <v>286</v>
      </c>
      <c r="F100" s="263">
        <v>283</v>
      </c>
      <c r="G100" s="263">
        <v>285</v>
      </c>
      <c r="H100" s="263">
        <v>279</v>
      </c>
      <c r="I100" s="263"/>
      <c r="J100" s="264">
        <f t="shared" si="4"/>
        <v>-3.125E-2</v>
      </c>
      <c r="K100" s="265">
        <f t="shared" si="5"/>
        <v>-9</v>
      </c>
      <c r="L100" s="264">
        <f t="shared" si="6"/>
        <v>-2.1052631578947323E-2</v>
      </c>
      <c r="M100" s="265">
        <f t="shared" si="7"/>
        <v>-6</v>
      </c>
    </row>
    <row r="101" spans="1:13">
      <c r="A101" s="250" t="s">
        <v>482</v>
      </c>
      <c r="B101" s="263">
        <v>1626</v>
      </c>
      <c r="C101" s="263">
        <v>1666</v>
      </c>
      <c r="D101" s="263"/>
      <c r="E101" s="263">
        <v>1665</v>
      </c>
      <c r="F101" s="263">
        <v>1660</v>
      </c>
      <c r="G101" s="263">
        <v>1656</v>
      </c>
      <c r="H101" s="263">
        <v>1624</v>
      </c>
      <c r="I101" s="263"/>
      <c r="J101" s="264">
        <f t="shared" si="4"/>
        <v>-1.2300123001229846E-3</v>
      </c>
      <c r="K101" s="265">
        <f t="shared" si="5"/>
        <v>-2</v>
      </c>
      <c r="L101" s="264">
        <f t="shared" si="6"/>
        <v>-1.9323671497584516E-2</v>
      </c>
      <c r="M101" s="265">
        <f t="shared" si="7"/>
        <v>-32</v>
      </c>
    </row>
    <row r="102" spans="1:13">
      <c r="A102" s="250" t="s">
        <v>483</v>
      </c>
      <c r="B102" s="263">
        <v>952</v>
      </c>
      <c r="C102" s="263">
        <v>952</v>
      </c>
      <c r="D102" s="263"/>
      <c r="E102" s="263">
        <v>949</v>
      </c>
      <c r="F102" s="263">
        <v>948</v>
      </c>
      <c r="G102" s="263">
        <v>945</v>
      </c>
      <c r="H102" s="263">
        <v>929</v>
      </c>
      <c r="I102" s="263"/>
      <c r="J102" s="264">
        <f t="shared" si="4"/>
        <v>-2.4159663865546244E-2</v>
      </c>
      <c r="K102" s="265">
        <f t="shared" si="5"/>
        <v>-23</v>
      </c>
      <c r="L102" s="264">
        <f t="shared" si="6"/>
        <v>-1.6931216931216908E-2</v>
      </c>
      <c r="M102" s="265">
        <f t="shared" si="7"/>
        <v>-16</v>
      </c>
    </row>
    <row r="103" spans="1:13">
      <c r="A103" s="250" t="s">
        <v>484</v>
      </c>
      <c r="B103" s="263">
        <v>2129</v>
      </c>
      <c r="C103" s="263">
        <v>2138</v>
      </c>
      <c r="D103" s="263"/>
      <c r="E103" s="263">
        <v>2140</v>
      </c>
      <c r="F103" s="263">
        <v>2132</v>
      </c>
      <c r="G103" s="263">
        <v>2113</v>
      </c>
      <c r="H103" s="263">
        <v>2075</v>
      </c>
      <c r="I103" s="263"/>
      <c r="J103" s="264">
        <f t="shared" si="4"/>
        <v>-2.5364020666979847E-2</v>
      </c>
      <c r="K103" s="265">
        <f t="shared" si="5"/>
        <v>-54</v>
      </c>
      <c r="L103" s="264">
        <f t="shared" si="6"/>
        <v>-1.7983909133932774E-2</v>
      </c>
      <c r="M103" s="265">
        <f t="shared" si="7"/>
        <v>-38</v>
      </c>
    </row>
    <row r="104" spans="1:13">
      <c r="A104" s="250" t="s">
        <v>485</v>
      </c>
      <c r="B104" s="263">
        <v>1470</v>
      </c>
      <c r="C104" s="263">
        <v>1470</v>
      </c>
      <c r="D104" s="263"/>
      <c r="E104" s="263">
        <v>1472</v>
      </c>
      <c r="F104" s="263">
        <v>1465</v>
      </c>
      <c r="G104" s="263">
        <v>1463</v>
      </c>
      <c r="H104" s="263">
        <v>1439</v>
      </c>
      <c r="I104" s="263"/>
      <c r="J104" s="264">
        <f t="shared" si="4"/>
        <v>-2.1088435374149617E-2</v>
      </c>
      <c r="K104" s="265">
        <f t="shared" si="5"/>
        <v>-31</v>
      </c>
      <c r="L104" s="264">
        <f t="shared" si="6"/>
        <v>-1.6404647983595311E-2</v>
      </c>
      <c r="M104" s="265">
        <f t="shared" si="7"/>
        <v>-24</v>
      </c>
    </row>
    <row r="105" spans="1:13">
      <c r="A105" s="250" t="s">
        <v>486</v>
      </c>
      <c r="B105" s="263">
        <v>1836</v>
      </c>
      <c r="C105" s="263">
        <v>1740</v>
      </c>
      <c r="D105" s="263"/>
      <c r="E105" s="263">
        <v>1737</v>
      </c>
      <c r="F105" s="263">
        <v>1733</v>
      </c>
      <c r="G105" s="263">
        <v>1727</v>
      </c>
      <c r="H105" s="263">
        <v>1711</v>
      </c>
      <c r="I105" s="263"/>
      <c r="J105" s="264">
        <f t="shared" si="4"/>
        <v>-6.8082788671024019E-2</v>
      </c>
      <c r="K105" s="265">
        <f t="shared" si="5"/>
        <v>-125</v>
      </c>
      <c r="L105" s="264">
        <f t="shared" si="6"/>
        <v>-9.2646207295888905E-3</v>
      </c>
      <c r="M105" s="265">
        <f t="shared" si="7"/>
        <v>-16</v>
      </c>
    </row>
    <row r="106" spans="1:13">
      <c r="A106" s="250"/>
      <c r="B106" s="263"/>
      <c r="C106" s="263"/>
      <c r="D106" s="263"/>
      <c r="E106" s="263"/>
      <c r="F106" s="263"/>
      <c r="G106" s="263"/>
      <c r="H106" s="263"/>
      <c r="I106" s="263"/>
      <c r="J106" s="264"/>
      <c r="K106" s="265"/>
      <c r="L106" s="264"/>
      <c r="M106" s="265"/>
    </row>
    <row r="107" spans="1:13">
      <c r="A107" s="250" t="s">
        <v>487</v>
      </c>
      <c r="B107" s="263">
        <v>5172</v>
      </c>
      <c r="C107" s="263">
        <v>5172</v>
      </c>
      <c r="D107" s="263"/>
      <c r="E107" s="263">
        <v>5184</v>
      </c>
      <c r="F107" s="263">
        <v>5176</v>
      </c>
      <c r="G107" s="263">
        <v>5102</v>
      </c>
      <c r="H107" s="263">
        <v>5083</v>
      </c>
      <c r="I107" s="263"/>
      <c r="J107" s="264">
        <f t="shared" si="4"/>
        <v>-1.7208043310131482E-2</v>
      </c>
      <c r="K107" s="265">
        <f t="shared" si="5"/>
        <v>-89</v>
      </c>
      <c r="L107" s="264">
        <f t="shared" si="6"/>
        <v>-3.7240297922382926E-3</v>
      </c>
      <c r="M107" s="265">
        <f t="shared" si="7"/>
        <v>-19</v>
      </c>
    </row>
    <row r="108" spans="1:13">
      <c r="A108" s="250" t="s">
        <v>488</v>
      </c>
      <c r="B108" s="263">
        <v>122</v>
      </c>
      <c r="C108" s="263">
        <v>122</v>
      </c>
      <c r="D108" s="263"/>
      <c r="E108" s="263">
        <v>122</v>
      </c>
      <c r="F108" s="263">
        <v>122</v>
      </c>
      <c r="G108" s="263">
        <v>120</v>
      </c>
      <c r="H108" s="263">
        <v>119</v>
      </c>
      <c r="I108" s="263"/>
      <c r="J108" s="264">
        <f t="shared" si="4"/>
        <v>-2.4590163934426257E-2</v>
      </c>
      <c r="K108" s="265">
        <f t="shared" si="5"/>
        <v>-3</v>
      </c>
      <c r="L108" s="264">
        <f t="shared" si="6"/>
        <v>-8.3333333333333037E-3</v>
      </c>
      <c r="M108" s="265">
        <f t="shared" si="7"/>
        <v>-1</v>
      </c>
    </row>
    <row r="109" spans="1:13">
      <c r="A109" s="250" t="s">
        <v>489</v>
      </c>
      <c r="B109" s="263">
        <v>226</v>
      </c>
      <c r="C109" s="263">
        <v>226</v>
      </c>
      <c r="D109" s="263"/>
      <c r="E109" s="263">
        <v>227</v>
      </c>
      <c r="F109" s="263">
        <v>225</v>
      </c>
      <c r="G109" s="263">
        <v>221</v>
      </c>
      <c r="H109" s="263">
        <v>222</v>
      </c>
      <c r="I109" s="263"/>
      <c r="J109" s="264">
        <f t="shared" si="4"/>
        <v>-1.7699115044247815E-2</v>
      </c>
      <c r="K109" s="265">
        <f t="shared" si="5"/>
        <v>-4</v>
      </c>
      <c r="L109" s="264">
        <f t="shared" si="6"/>
        <v>4.5248868778280382E-3</v>
      </c>
      <c r="M109" s="265">
        <f t="shared" si="7"/>
        <v>1</v>
      </c>
    </row>
    <row r="110" spans="1:13">
      <c r="A110" s="250" t="s">
        <v>490</v>
      </c>
      <c r="B110" s="263">
        <v>198</v>
      </c>
      <c r="C110" s="263">
        <v>198</v>
      </c>
      <c r="D110" s="263"/>
      <c r="E110" s="263">
        <v>198</v>
      </c>
      <c r="F110" s="263">
        <v>199</v>
      </c>
      <c r="G110" s="263">
        <v>197</v>
      </c>
      <c r="H110" s="263">
        <v>197</v>
      </c>
      <c r="I110" s="263"/>
      <c r="J110" s="264">
        <f t="shared" si="4"/>
        <v>-5.050505050505083E-3</v>
      </c>
      <c r="K110" s="265">
        <f t="shared" si="5"/>
        <v>-1</v>
      </c>
      <c r="L110" s="264">
        <f t="shared" si="6"/>
        <v>0</v>
      </c>
      <c r="M110" s="265">
        <f t="shared" si="7"/>
        <v>0</v>
      </c>
    </row>
    <row r="111" spans="1:13">
      <c r="A111" s="250" t="s">
        <v>491</v>
      </c>
      <c r="B111" s="263">
        <v>167</v>
      </c>
      <c r="C111" s="263">
        <v>167</v>
      </c>
      <c r="D111" s="263"/>
      <c r="E111" s="263">
        <v>167</v>
      </c>
      <c r="F111" s="263">
        <v>166</v>
      </c>
      <c r="G111" s="263">
        <v>164</v>
      </c>
      <c r="H111" s="263">
        <v>162</v>
      </c>
      <c r="I111" s="263"/>
      <c r="J111" s="264">
        <f t="shared" si="4"/>
        <v>-2.9940119760479056E-2</v>
      </c>
      <c r="K111" s="265">
        <f t="shared" si="5"/>
        <v>-5</v>
      </c>
      <c r="L111" s="264">
        <f t="shared" si="6"/>
        <v>-1.2195121951219523E-2</v>
      </c>
      <c r="M111" s="265">
        <f t="shared" si="7"/>
        <v>-2</v>
      </c>
    </row>
    <row r="112" spans="1:13">
      <c r="A112" s="250" t="s">
        <v>492</v>
      </c>
      <c r="B112" s="263">
        <v>797</v>
      </c>
      <c r="C112" s="263">
        <v>797</v>
      </c>
      <c r="D112" s="263"/>
      <c r="E112" s="263">
        <v>798</v>
      </c>
      <c r="F112" s="263">
        <v>796</v>
      </c>
      <c r="G112" s="263">
        <v>784</v>
      </c>
      <c r="H112" s="263">
        <v>779</v>
      </c>
      <c r="I112" s="263"/>
      <c r="J112" s="264">
        <f t="shared" si="4"/>
        <v>-2.2584692597239608E-2</v>
      </c>
      <c r="K112" s="265">
        <f t="shared" si="5"/>
        <v>-18</v>
      </c>
      <c r="L112" s="264">
        <f t="shared" si="6"/>
        <v>-6.3775510204081565E-3</v>
      </c>
      <c r="M112" s="265">
        <f t="shared" si="7"/>
        <v>-5</v>
      </c>
    </row>
    <row r="113" spans="1:13">
      <c r="A113" s="250" t="s">
        <v>493</v>
      </c>
      <c r="B113" s="263">
        <v>133</v>
      </c>
      <c r="C113" s="263">
        <v>146</v>
      </c>
      <c r="D113" s="263"/>
      <c r="E113" s="263">
        <v>146</v>
      </c>
      <c r="F113" s="263">
        <v>146</v>
      </c>
      <c r="G113" s="263">
        <v>143</v>
      </c>
      <c r="H113" s="263">
        <v>142</v>
      </c>
      <c r="I113" s="263"/>
      <c r="J113" s="264">
        <f t="shared" si="4"/>
        <v>6.7669172932330879E-2</v>
      </c>
      <c r="K113" s="265">
        <f t="shared" si="5"/>
        <v>9</v>
      </c>
      <c r="L113" s="264">
        <f t="shared" si="6"/>
        <v>-6.9930069930069783E-3</v>
      </c>
      <c r="M113" s="265">
        <f t="shared" si="7"/>
        <v>-1</v>
      </c>
    </row>
    <row r="114" spans="1:13">
      <c r="A114" s="250" t="s">
        <v>494</v>
      </c>
      <c r="B114" s="263">
        <v>230</v>
      </c>
      <c r="C114" s="263">
        <v>230</v>
      </c>
      <c r="D114" s="263"/>
      <c r="E114" s="263">
        <v>231</v>
      </c>
      <c r="F114" s="263">
        <v>229</v>
      </c>
      <c r="G114" s="263">
        <v>225</v>
      </c>
      <c r="H114" s="263">
        <v>223</v>
      </c>
      <c r="I114" s="263"/>
      <c r="J114" s="264">
        <f t="shared" si="4"/>
        <v>-3.0434782608695699E-2</v>
      </c>
      <c r="K114" s="265">
        <f t="shared" si="5"/>
        <v>-7</v>
      </c>
      <c r="L114" s="264">
        <f t="shared" si="6"/>
        <v>-8.8888888888888351E-3</v>
      </c>
      <c r="M114" s="265">
        <f t="shared" si="7"/>
        <v>-2</v>
      </c>
    </row>
    <row r="115" spans="1:13">
      <c r="A115" s="250" t="s">
        <v>495</v>
      </c>
      <c r="B115" s="263">
        <v>1520</v>
      </c>
      <c r="C115" s="263">
        <v>1523</v>
      </c>
      <c r="D115" s="263"/>
      <c r="E115" s="263">
        <v>1528</v>
      </c>
      <c r="F115" s="263">
        <v>1526</v>
      </c>
      <c r="G115" s="263">
        <v>1509</v>
      </c>
      <c r="H115" s="263">
        <v>1507</v>
      </c>
      <c r="I115" s="263"/>
      <c r="J115" s="264">
        <f t="shared" si="4"/>
        <v>-8.5526315789473673E-3</v>
      </c>
      <c r="K115" s="265">
        <f t="shared" si="5"/>
        <v>-13</v>
      </c>
      <c r="L115" s="264">
        <f t="shared" si="6"/>
        <v>-1.3253810470510441E-3</v>
      </c>
      <c r="M115" s="265">
        <f t="shared" si="7"/>
        <v>-2</v>
      </c>
    </row>
    <row r="116" spans="1:13">
      <c r="A116" s="250" t="s">
        <v>496</v>
      </c>
      <c r="B116" s="263">
        <v>530</v>
      </c>
      <c r="C116" s="263">
        <v>530</v>
      </c>
      <c r="D116" s="263"/>
      <c r="E116" s="263">
        <v>531</v>
      </c>
      <c r="F116" s="263">
        <v>531</v>
      </c>
      <c r="G116" s="263">
        <v>521</v>
      </c>
      <c r="H116" s="263">
        <v>519</v>
      </c>
      <c r="I116" s="263"/>
      <c r="J116" s="264">
        <f t="shared" si="4"/>
        <v>-2.0754716981132071E-2</v>
      </c>
      <c r="K116" s="265">
        <f t="shared" si="5"/>
        <v>-11</v>
      </c>
      <c r="L116" s="264">
        <f t="shared" si="6"/>
        <v>-3.8387715930902067E-3</v>
      </c>
      <c r="M116" s="265">
        <f t="shared" si="7"/>
        <v>-2</v>
      </c>
    </row>
    <row r="117" spans="1:13">
      <c r="A117" s="250" t="s">
        <v>497</v>
      </c>
      <c r="B117" s="263">
        <v>1249</v>
      </c>
      <c r="C117" s="263">
        <v>1233</v>
      </c>
      <c r="D117" s="263"/>
      <c r="E117" s="263">
        <v>1236</v>
      </c>
      <c r="F117" s="263">
        <v>1236</v>
      </c>
      <c r="G117" s="263">
        <v>1218</v>
      </c>
      <c r="H117" s="263">
        <v>1213</v>
      </c>
      <c r="I117" s="263"/>
      <c r="J117" s="264">
        <f t="shared" si="4"/>
        <v>-2.8823058446757366E-2</v>
      </c>
      <c r="K117" s="265">
        <f t="shared" si="5"/>
        <v>-36</v>
      </c>
      <c r="L117" s="264">
        <f t="shared" si="6"/>
        <v>-4.1050903119869142E-3</v>
      </c>
      <c r="M117" s="265">
        <f t="shared" si="7"/>
        <v>-5</v>
      </c>
    </row>
    <row r="118" spans="1:13">
      <c r="A118" s="250"/>
      <c r="B118" s="263"/>
      <c r="C118" s="263"/>
      <c r="D118" s="263"/>
      <c r="E118" s="263"/>
      <c r="F118" s="263"/>
      <c r="G118" s="263"/>
      <c r="H118" s="263"/>
      <c r="I118" s="263"/>
      <c r="J118" s="264"/>
      <c r="K118" s="265"/>
      <c r="L118" s="264"/>
      <c r="M118" s="265"/>
    </row>
    <row r="119" spans="1:13">
      <c r="A119" s="250" t="s">
        <v>498</v>
      </c>
      <c r="B119" s="263">
        <v>9225</v>
      </c>
      <c r="C119" s="263">
        <v>9225</v>
      </c>
      <c r="D119" s="263"/>
      <c r="E119" s="263">
        <v>9313</v>
      </c>
      <c r="F119" s="263">
        <v>9293</v>
      </c>
      <c r="G119" s="263">
        <v>9347</v>
      </c>
      <c r="H119" s="263">
        <v>9360</v>
      </c>
      <c r="I119" s="263"/>
      <c r="J119" s="264">
        <f t="shared" si="4"/>
        <v>1.4634146341463428E-2</v>
      </c>
      <c r="K119" s="265">
        <f t="shared" si="5"/>
        <v>135</v>
      </c>
      <c r="L119" s="264">
        <f t="shared" si="6"/>
        <v>1.3908205841446364E-3</v>
      </c>
      <c r="M119" s="265">
        <f t="shared" si="7"/>
        <v>13</v>
      </c>
    </row>
    <row r="120" spans="1:13">
      <c r="A120" s="250" t="s">
        <v>499</v>
      </c>
      <c r="B120" s="263">
        <v>319</v>
      </c>
      <c r="C120" s="263">
        <v>322</v>
      </c>
      <c r="D120" s="263"/>
      <c r="E120" s="263">
        <v>326</v>
      </c>
      <c r="F120" s="263">
        <v>327</v>
      </c>
      <c r="G120" s="263">
        <v>329</v>
      </c>
      <c r="H120" s="263">
        <v>332</v>
      </c>
      <c r="I120" s="263"/>
      <c r="J120" s="264">
        <f t="shared" si="4"/>
        <v>4.0752351097178785E-2</v>
      </c>
      <c r="K120" s="265">
        <f t="shared" si="5"/>
        <v>13</v>
      </c>
      <c r="L120" s="264">
        <f t="shared" si="6"/>
        <v>9.1185410334346795E-3</v>
      </c>
      <c r="M120" s="265">
        <f t="shared" si="7"/>
        <v>3</v>
      </c>
    </row>
    <row r="121" spans="1:13">
      <c r="A121" s="250" t="s">
        <v>500</v>
      </c>
      <c r="B121" s="263">
        <v>5046</v>
      </c>
      <c r="C121" s="263">
        <v>5071</v>
      </c>
      <c r="D121" s="263"/>
      <c r="E121" s="263">
        <v>5117</v>
      </c>
      <c r="F121" s="263">
        <v>5101</v>
      </c>
      <c r="G121" s="263">
        <v>5131</v>
      </c>
      <c r="H121" s="263">
        <v>5130</v>
      </c>
      <c r="I121" s="263"/>
      <c r="J121" s="264">
        <f t="shared" si="4"/>
        <v>1.6646848989298357E-2</v>
      </c>
      <c r="K121" s="265">
        <f t="shared" si="5"/>
        <v>84</v>
      </c>
      <c r="L121" s="264">
        <f t="shared" si="6"/>
        <v>-1.9489378288828352E-4</v>
      </c>
      <c r="M121" s="265">
        <f t="shared" si="7"/>
        <v>-1</v>
      </c>
    </row>
    <row r="122" spans="1:13">
      <c r="A122" s="250" t="s">
        <v>501</v>
      </c>
      <c r="B122" s="263">
        <v>3860</v>
      </c>
      <c r="C122" s="263">
        <v>3832</v>
      </c>
      <c r="D122" s="263"/>
      <c r="E122" s="263">
        <v>3870</v>
      </c>
      <c r="F122" s="263">
        <v>3865</v>
      </c>
      <c r="G122" s="263">
        <v>3887</v>
      </c>
      <c r="H122" s="263">
        <v>3898</v>
      </c>
      <c r="I122" s="263"/>
      <c r="J122" s="264">
        <f t="shared" si="4"/>
        <v>9.8445595854921297E-3</v>
      </c>
      <c r="K122" s="265">
        <f t="shared" si="5"/>
        <v>38</v>
      </c>
      <c r="L122" s="264">
        <f t="shared" si="6"/>
        <v>2.8299459737586297E-3</v>
      </c>
      <c r="M122" s="265">
        <f t="shared" si="7"/>
        <v>11</v>
      </c>
    </row>
    <row r="123" spans="1:13">
      <c r="A123" s="250"/>
      <c r="B123" s="263"/>
      <c r="C123" s="263"/>
      <c r="D123" s="263"/>
      <c r="E123" s="263"/>
      <c r="F123" s="263"/>
      <c r="G123" s="263"/>
      <c r="H123" s="263"/>
      <c r="I123" s="263"/>
      <c r="J123" s="264"/>
      <c r="K123" s="265"/>
      <c r="L123" s="264"/>
      <c r="M123" s="265"/>
    </row>
    <row r="124" spans="1:13">
      <c r="A124" s="250" t="s">
        <v>502</v>
      </c>
      <c r="B124" s="263">
        <v>46163</v>
      </c>
      <c r="C124" s="263">
        <v>46163</v>
      </c>
      <c r="D124" s="263"/>
      <c r="E124" s="263">
        <v>46266</v>
      </c>
      <c r="F124" s="263">
        <v>46665</v>
      </c>
      <c r="G124" s="263">
        <v>46773</v>
      </c>
      <c r="H124" s="263">
        <v>46780</v>
      </c>
      <c r="I124" s="263"/>
      <c r="J124" s="264">
        <f t="shared" si="4"/>
        <v>1.3365682472976204E-2</v>
      </c>
      <c r="K124" s="265">
        <f t="shared" si="5"/>
        <v>617</v>
      </c>
      <c r="L124" s="264">
        <f t="shared" si="6"/>
        <v>1.4965899129837368E-4</v>
      </c>
      <c r="M124" s="265">
        <f t="shared" si="7"/>
        <v>7</v>
      </c>
    </row>
    <row r="125" spans="1:13">
      <c r="A125" s="250" t="s">
        <v>503</v>
      </c>
      <c r="B125" s="263">
        <v>83</v>
      </c>
      <c r="C125" s="263">
        <v>85</v>
      </c>
      <c r="D125" s="263"/>
      <c r="E125" s="263">
        <v>86</v>
      </c>
      <c r="F125" s="263">
        <v>86</v>
      </c>
      <c r="G125" s="263">
        <v>86</v>
      </c>
      <c r="H125" s="263">
        <v>86</v>
      </c>
      <c r="I125" s="263"/>
      <c r="J125" s="264">
        <f t="shared" si="4"/>
        <v>3.6144578313253017E-2</v>
      </c>
      <c r="K125" s="265">
        <f t="shared" si="5"/>
        <v>3</v>
      </c>
      <c r="L125" s="264">
        <f t="shared" si="6"/>
        <v>0</v>
      </c>
      <c r="M125" s="265">
        <f t="shared" si="7"/>
        <v>0</v>
      </c>
    </row>
    <row r="126" spans="1:13">
      <c r="A126" s="250" t="s">
        <v>504</v>
      </c>
      <c r="B126" s="263">
        <v>28857</v>
      </c>
      <c r="C126" s="263">
        <v>28857</v>
      </c>
      <c r="D126" s="263"/>
      <c r="E126" s="263">
        <v>28927</v>
      </c>
      <c r="F126" s="263">
        <v>29182</v>
      </c>
      <c r="G126" s="263">
        <v>29165</v>
      </c>
      <c r="H126" s="263">
        <v>29162</v>
      </c>
      <c r="I126" s="263"/>
      <c r="J126" s="264">
        <f t="shared" si="4"/>
        <v>1.056935925425373E-2</v>
      </c>
      <c r="K126" s="265">
        <f t="shared" si="5"/>
        <v>305</v>
      </c>
      <c r="L126" s="264">
        <f t="shared" si="6"/>
        <v>-1.028630207440262E-4</v>
      </c>
      <c r="M126" s="265">
        <f t="shared" si="7"/>
        <v>-3</v>
      </c>
    </row>
    <row r="127" spans="1:13">
      <c r="A127" s="250" t="s">
        <v>505</v>
      </c>
      <c r="B127" s="263">
        <v>5803</v>
      </c>
      <c r="C127" s="263">
        <v>5803</v>
      </c>
      <c r="D127" s="263"/>
      <c r="E127" s="263">
        <v>5824</v>
      </c>
      <c r="F127" s="263">
        <v>5928</v>
      </c>
      <c r="G127" s="263">
        <v>5989</v>
      </c>
      <c r="H127" s="263">
        <v>6005</v>
      </c>
      <c r="I127" s="263"/>
      <c r="J127" s="264">
        <f t="shared" si="4"/>
        <v>3.4809581251077137E-2</v>
      </c>
      <c r="K127" s="265">
        <f t="shared" si="5"/>
        <v>202</v>
      </c>
      <c r="L127" s="264">
        <f t="shared" si="6"/>
        <v>2.6715645349808526E-3</v>
      </c>
      <c r="M127" s="265">
        <f t="shared" si="7"/>
        <v>16</v>
      </c>
    </row>
    <row r="128" spans="1:13">
      <c r="A128" s="250" t="s">
        <v>506</v>
      </c>
      <c r="B128" s="263">
        <v>355</v>
      </c>
      <c r="C128" s="263">
        <v>355</v>
      </c>
      <c r="D128" s="263"/>
      <c r="E128" s="263">
        <v>355</v>
      </c>
      <c r="F128" s="263">
        <v>356</v>
      </c>
      <c r="G128" s="263">
        <v>356</v>
      </c>
      <c r="H128" s="263">
        <v>360</v>
      </c>
      <c r="I128" s="263"/>
      <c r="J128" s="264">
        <f t="shared" si="4"/>
        <v>1.4084507042253502E-2</v>
      </c>
      <c r="K128" s="265">
        <f t="shared" si="5"/>
        <v>5</v>
      </c>
      <c r="L128" s="264">
        <f t="shared" si="6"/>
        <v>1.1235955056179803E-2</v>
      </c>
      <c r="M128" s="265">
        <f t="shared" si="7"/>
        <v>4</v>
      </c>
    </row>
    <row r="129" spans="1:13">
      <c r="A129" s="250" t="s">
        <v>507</v>
      </c>
      <c r="B129" s="263">
        <v>488</v>
      </c>
      <c r="C129" s="263">
        <v>488</v>
      </c>
      <c r="D129" s="263"/>
      <c r="E129" s="263">
        <v>488</v>
      </c>
      <c r="F129" s="263">
        <v>490</v>
      </c>
      <c r="G129" s="263">
        <v>493</v>
      </c>
      <c r="H129" s="263">
        <v>493</v>
      </c>
      <c r="I129" s="263"/>
      <c r="J129" s="264">
        <f t="shared" si="4"/>
        <v>1.0245901639344357E-2</v>
      </c>
      <c r="K129" s="265">
        <f t="shared" si="5"/>
        <v>5</v>
      </c>
      <c r="L129" s="264">
        <f t="shared" si="6"/>
        <v>0</v>
      </c>
      <c r="M129" s="265">
        <f t="shared" si="7"/>
        <v>0</v>
      </c>
    </row>
    <row r="130" spans="1:13">
      <c r="A130" s="250" t="s">
        <v>508</v>
      </c>
      <c r="B130" s="263">
        <v>2790</v>
      </c>
      <c r="C130" s="263">
        <v>2792</v>
      </c>
      <c r="D130" s="263"/>
      <c r="E130" s="263">
        <v>2796</v>
      </c>
      <c r="F130" s="263">
        <v>2809</v>
      </c>
      <c r="G130" s="263">
        <v>2829</v>
      </c>
      <c r="H130" s="263">
        <v>2829</v>
      </c>
      <c r="I130" s="263"/>
      <c r="J130" s="264">
        <f t="shared" si="4"/>
        <v>1.3978494623655857E-2</v>
      </c>
      <c r="K130" s="265">
        <f t="shared" si="5"/>
        <v>39</v>
      </c>
      <c r="L130" s="264">
        <f t="shared" si="6"/>
        <v>0</v>
      </c>
      <c r="M130" s="265">
        <f t="shared" si="7"/>
        <v>0</v>
      </c>
    </row>
    <row r="131" spans="1:13">
      <c r="A131" s="250" t="s">
        <v>509</v>
      </c>
      <c r="B131" s="263">
        <v>7787</v>
      </c>
      <c r="C131" s="263">
        <v>7783</v>
      </c>
      <c r="D131" s="263"/>
      <c r="E131" s="263">
        <v>7790</v>
      </c>
      <c r="F131" s="263">
        <v>7814</v>
      </c>
      <c r="G131" s="263">
        <v>7855</v>
      </c>
      <c r="H131" s="263">
        <v>7845</v>
      </c>
      <c r="I131" s="263"/>
      <c r="J131" s="264">
        <f t="shared" si="4"/>
        <v>7.4483112880441293E-3</v>
      </c>
      <c r="K131" s="265">
        <f t="shared" si="5"/>
        <v>58</v>
      </c>
      <c r="L131" s="264">
        <f t="shared" si="6"/>
        <v>-1.2730744748568057E-3</v>
      </c>
      <c r="M131" s="265">
        <f t="shared" si="7"/>
        <v>-10</v>
      </c>
    </row>
    <row r="132" spans="1:13">
      <c r="A132" s="250"/>
      <c r="B132" s="263"/>
      <c r="C132" s="263"/>
      <c r="D132" s="263"/>
      <c r="E132" s="263"/>
      <c r="F132" s="263"/>
      <c r="G132" s="263"/>
      <c r="H132" s="263"/>
      <c r="I132" s="263"/>
      <c r="J132" s="264"/>
      <c r="K132" s="265"/>
      <c r="L132" s="264"/>
      <c r="M132" s="265"/>
    </row>
    <row r="133" spans="1:13">
      <c r="A133" s="250" t="s">
        <v>510</v>
      </c>
      <c r="B133" s="263">
        <v>10246</v>
      </c>
      <c r="C133" s="263">
        <v>10246</v>
      </c>
      <c r="D133" s="263"/>
      <c r="E133" s="263">
        <v>10261</v>
      </c>
      <c r="F133" s="263">
        <v>10342</v>
      </c>
      <c r="G133" s="263">
        <v>10342</v>
      </c>
      <c r="H133" s="263">
        <v>10348</v>
      </c>
      <c r="I133" s="263"/>
      <c r="J133" s="264">
        <f t="shared" si="4"/>
        <v>9.9551044309975634E-3</v>
      </c>
      <c r="K133" s="265">
        <f t="shared" si="5"/>
        <v>102</v>
      </c>
      <c r="L133" s="264">
        <f t="shared" si="6"/>
        <v>5.8015857667759185E-4</v>
      </c>
      <c r="M133" s="265">
        <f t="shared" si="7"/>
        <v>6</v>
      </c>
    </row>
    <row r="134" spans="1:13">
      <c r="A134" s="250" t="s">
        <v>511</v>
      </c>
      <c r="B134" s="263">
        <v>669</v>
      </c>
      <c r="C134" s="263">
        <v>669</v>
      </c>
      <c r="D134" s="263"/>
      <c r="E134" s="263">
        <v>670</v>
      </c>
      <c r="F134" s="263">
        <v>669</v>
      </c>
      <c r="G134" s="263">
        <v>665</v>
      </c>
      <c r="H134" s="263">
        <v>662</v>
      </c>
      <c r="I134" s="263"/>
      <c r="J134" s="264">
        <f t="shared" si="4"/>
        <v>-1.0463378176382654E-2</v>
      </c>
      <c r="K134" s="265">
        <f t="shared" si="5"/>
        <v>-7</v>
      </c>
      <c r="L134" s="264">
        <f t="shared" si="6"/>
        <v>-4.5112781954886882E-3</v>
      </c>
      <c r="M134" s="265">
        <f t="shared" si="7"/>
        <v>-3</v>
      </c>
    </row>
    <row r="135" spans="1:13">
      <c r="A135" s="250" t="s">
        <v>512</v>
      </c>
      <c r="B135" s="263">
        <v>841</v>
      </c>
      <c r="C135" s="263">
        <v>841</v>
      </c>
      <c r="D135" s="263"/>
      <c r="E135" s="263">
        <v>842</v>
      </c>
      <c r="F135" s="263">
        <v>856</v>
      </c>
      <c r="G135" s="263">
        <v>854</v>
      </c>
      <c r="H135" s="263">
        <v>854</v>
      </c>
      <c r="I135" s="263"/>
      <c r="J135" s="264">
        <f t="shared" si="4"/>
        <v>1.5457788347205792E-2</v>
      </c>
      <c r="K135" s="265">
        <f t="shared" si="5"/>
        <v>13</v>
      </c>
      <c r="L135" s="264">
        <f t="shared" si="6"/>
        <v>0</v>
      </c>
      <c r="M135" s="265">
        <f t="shared" si="7"/>
        <v>0</v>
      </c>
    </row>
    <row r="136" spans="1:13">
      <c r="A136" s="250" t="s">
        <v>513</v>
      </c>
      <c r="B136" s="263">
        <v>1547</v>
      </c>
      <c r="C136" s="263">
        <v>1547</v>
      </c>
      <c r="D136" s="263"/>
      <c r="E136" s="263">
        <v>1549</v>
      </c>
      <c r="F136" s="263">
        <v>1561</v>
      </c>
      <c r="G136" s="263">
        <v>1562</v>
      </c>
      <c r="H136" s="263">
        <v>1569</v>
      </c>
      <c r="I136" s="263"/>
      <c r="J136" s="264">
        <f t="shared" si="4"/>
        <v>1.4221073044602406E-2</v>
      </c>
      <c r="K136" s="265">
        <f t="shared" si="5"/>
        <v>22</v>
      </c>
      <c r="L136" s="264">
        <f t="shared" si="6"/>
        <v>4.4814340588987811E-3</v>
      </c>
      <c r="M136" s="265">
        <f t="shared" si="7"/>
        <v>7</v>
      </c>
    </row>
    <row r="137" spans="1:13">
      <c r="A137" s="250" t="s">
        <v>514</v>
      </c>
      <c r="B137" s="263">
        <v>5389</v>
      </c>
      <c r="C137" s="263">
        <v>5385</v>
      </c>
      <c r="D137" s="263"/>
      <c r="E137" s="263">
        <v>5394</v>
      </c>
      <c r="F137" s="263">
        <v>5440</v>
      </c>
      <c r="G137" s="263">
        <v>5440</v>
      </c>
      <c r="H137" s="263">
        <v>5446</v>
      </c>
      <c r="I137" s="263"/>
      <c r="J137" s="264">
        <f>H137/B137-1</f>
        <v>1.0577101503061792E-2</v>
      </c>
      <c r="K137" s="265">
        <f>H137-B137</f>
        <v>57</v>
      </c>
      <c r="L137" s="264">
        <f>H137/G137-1</f>
        <v>1.1029411764706953E-3</v>
      </c>
      <c r="M137" s="265">
        <f>H137-G137</f>
        <v>6</v>
      </c>
    </row>
    <row r="138" spans="1:13">
      <c r="A138" s="250" t="s">
        <v>515</v>
      </c>
      <c r="B138" s="263">
        <v>733</v>
      </c>
      <c r="C138" s="263">
        <v>733</v>
      </c>
      <c r="D138" s="263"/>
      <c r="E138" s="263">
        <v>734</v>
      </c>
      <c r="F138" s="263">
        <v>735</v>
      </c>
      <c r="G138" s="263">
        <v>735</v>
      </c>
      <c r="H138" s="263">
        <v>731</v>
      </c>
      <c r="I138" s="263"/>
      <c r="J138" s="264">
        <f>H138/B138-1</f>
        <v>-2.7285129604365244E-3</v>
      </c>
      <c r="K138" s="265">
        <f>H138-B138</f>
        <v>-2</v>
      </c>
      <c r="L138" s="264">
        <f>H138/G138-1</f>
        <v>-5.4421768707483276E-3</v>
      </c>
      <c r="M138" s="265">
        <f>H138-G138</f>
        <v>-4</v>
      </c>
    </row>
    <row r="139" spans="1:13">
      <c r="A139" s="250" t="s">
        <v>516</v>
      </c>
      <c r="B139" s="263">
        <v>0</v>
      </c>
      <c r="C139" s="263">
        <v>0</v>
      </c>
      <c r="D139" s="263"/>
      <c r="E139" s="263">
        <v>0</v>
      </c>
      <c r="F139" s="263">
        <v>0</v>
      </c>
      <c r="G139" s="263">
        <v>0</v>
      </c>
      <c r="H139" s="263">
        <v>0</v>
      </c>
      <c r="I139" s="263"/>
      <c r="J139" s="266" t="s">
        <v>339</v>
      </c>
      <c r="K139" s="265">
        <f>H139-B139</f>
        <v>0</v>
      </c>
      <c r="L139" s="266" t="s">
        <v>339</v>
      </c>
      <c r="M139" s="265">
        <f>H139-G139</f>
        <v>0</v>
      </c>
    </row>
    <row r="140" spans="1:13">
      <c r="A140" s="250" t="s">
        <v>517</v>
      </c>
      <c r="B140" s="263">
        <v>1067</v>
      </c>
      <c r="C140" s="263">
        <v>1071</v>
      </c>
      <c r="D140" s="263"/>
      <c r="E140" s="263">
        <v>1072</v>
      </c>
      <c r="F140" s="263">
        <v>1081</v>
      </c>
      <c r="G140" s="263">
        <v>1086</v>
      </c>
      <c r="H140" s="263">
        <v>1086</v>
      </c>
      <c r="I140" s="263"/>
      <c r="J140" s="264">
        <f>H140/B140-1</f>
        <v>1.7806935332708607E-2</v>
      </c>
      <c r="K140" s="265">
        <f>H140-B140</f>
        <v>19</v>
      </c>
      <c r="L140" s="264">
        <f>H140/G140-1</f>
        <v>0</v>
      </c>
      <c r="M140" s="265">
        <f>H140-G140</f>
        <v>0</v>
      </c>
    </row>
    <row r="141" spans="1:13">
      <c r="A141" s="250"/>
      <c r="B141" s="263"/>
      <c r="C141" s="263"/>
      <c r="D141" s="263"/>
      <c r="E141" s="263"/>
      <c r="F141" s="263"/>
      <c r="G141" s="263"/>
      <c r="H141" s="263"/>
      <c r="I141" s="263"/>
      <c r="J141" s="264"/>
      <c r="K141" s="265"/>
      <c r="L141" s="264"/>
      <c r="M141" s="265"/>
    </row>
    <row r="142" spans="1:13">
      <c r="A142" s="250" t="s">
        <v>518</v>
      </c>
      <c r="B142" s="263">
        <v>7125</v>
      </c>
      <c r="C142" s="263">
        <v>7125</v>
      </c>
      <c r="D142" s="263"/>
      <c r="E142" s="263">
        <v>7153</v>
      </c>
      <c r="F142" s="263">
        <v>7240</v>
      </c>
      <c r="G142" s="263">
        <v>7227</v>
      </c>
      <c r="H142" s="263">
        <v>7260</v>
      </c>
      <c r="I142" s="263"/>
      <c r="J142" s="264">
        <f>H142/B142-1</f>
        <v>1.8947368421052602E-2</v>
      </c>
      <c r="K142" s="265">
        <f>H142-B142</f>
        <v>135</v>
      </c>
      <c r="L142" s="264">
        <f>H142/G142-1</f>
        <v>4.5662100456620447E-3</v>
      </c>
      <c r="M142" s="265">
        <f>H142-G142</f>
        <v>33</v>
      </c>
    </row>
    <row r="143" spans="1:13">
      <c r="A143" s="250" t="s">
        <v>519</v>
      </c>
      <c r="B143" s="263">
        <v>119</v>
      </c>
      <c r="C143" s="263">
        <v>119</v>
      </c>
      <c r="D143" s="263"/>
      <c r="E143" s="263">
        <v>119</v>
      </c>
      <c r="F143" s="263">
        <v>121</v>
      </c>
      <c r="G143" s="263">
        <v>119</v>
      </c>
      <c r="H143" s="263">
        <v>119</v>
      </c>
      <c r="I143" s="263"/>
      <c r="J143" s="264">
        <f>H143/B143-1</f>
        <v>0</v>
      </c>
      <c r="K143" s="265">
        <f>H143-B143</f>
        <v>0</v>
      </c>
      <c r="L143" s="264">
        <f>H143/G143-1</f>
        <v>0</v>
      </c>
      <c r="M143" s="265">
        <f>H143-G143</f>
        <v>0</v>
      </c>
    </row>
    <row r="144" spans="1:13">
      <c r="A144" s="250" t="s">
        <v>520</v>
      </c>
      <c r="B144" s="263">
        <v>475</v>
      </c>
      <c r="C144" s="263">
        <v>475</v>
      </c>
      <c r="D144" s="263"/>
      <c r="E144" s="263">
        <v>476</v>
      </c>
      <c r="F144" s="263">
        <v>479</v>
      </c>
      <c r="G144" s="263">
        <v>471</v>
      </c>
      <c r="H144" s="263">
        <v>468</v>
      </c>
      <c r="I144" s="263"/>
      <c r="J144" s="264">
        <f>H144/B144-1</f>
        <v>-1.4736842105263159E-2</v>
      </c>
      <c r="K144" s="265">
        <f>H144-B144</f>
        <v>-7</v>
      </c>
      <c r="L144" s="264">
        <f>H144/G144-1</f>
        <v>-6.3694267515923553E-3</v>
      </c>
      <c r="M144" s="265">
        <f>H144-G144</f>
        <v>-3</v>
      </c>
    </row>
    <row r="145" spans="1:13">
      <c r="A145" s="250" t="s">
        <v>521</v>
      </c>
      <c r="B145" s="263">
        <v>381</v>
      </c>
      <c r="C145" s="263">
        <v>381</v>
      </c>
      <c r="D145" s="263"/>
      <c r="E145" s="263">
        <v>382</v>
      </c>
      <c r="F145" s="263">
        <v>386</v>
      </c>
      <c r="G145" s="263">
        <v>381</v>
      </c>
      <c r="H145" s="263">
        <v>377</v>
      </c>
      <c r="I145" s="263"/>
      <c r="J145" s="264">
        <f t="shared" ref="J145:J198" si="8">H145/B145-1</f>
        <v>-1.049868766404205E-2</v>
      </c>
      <c r="K145" s="265">
        <f t="shared" ref="K145:K198" si="9">H145-B145</f>
        <v>-4</v>
      </c>
      <c r="L145" s="264">
        <f t="shared" ref="L145:L198" si="10">H145/G145-1</f>
        <v>-1.049868766404205E-2</v>
      </c>
      <c r="M145" s="265">
        <f t="shared" ref="M145:M198" si="11">H145-G145</f>
        <v>-4</v>
      </c>
    </row>
    <row r="146" spans="1:13">
      <c r="A146" s="250" t="s">
        <v>522</v>
      </c>
      <c r="B146" s="263">
        <v>4312</v>
      </c>
      <c r="C146" s="263">
        <v>4324</v>
      </c>
      <c r="D146" s="263"/>
      <c r="E146" s="263">
        <v>4343</v>
      </c>
      <c r="F146" s="263">
        <v>4394</v>
      </c>
      <c r="G146" s="263">
        <v>4423</v>
      </c>
      <c r="H146" s="263">
        <v>4468</v>
      </c>
      <c r="I146" s="263"/>
      <c r="J146" s="264">
        <f t="shared" si="8"/>
        <v>3.6178107606678944E-2</v>
      </c>
      <c r="K146" s="265">
        <f t="shared" si="9"/>
        <v>156</v>
      </c>
      <c r="L146" s="264">
        <f t="shared" si="10"/>
        <v>1.0174089984173573E-2</v>
      </c>
      <c r="M146" s="265">
        <f t="shared" si="11"/>
        <v>45</v>
      </c>
    </row>
    <row r="147" spans="1:13">
      <c r="A147" s="250" t="s">
        <v>523</v>
      </c>
      <c r="B147" s="263">
        <v>577</v>
      </c>
      <c r="C147" s="263">
        <v>577</v>
      </c>
      <c r="D147" s="263"/>
      <c r="E147" s="263">
        <v>579</v>
      </c>
      <c r="F147" s="263">
        <v>587</v>
      </c>
      <c r="G147" s="263">
        <v>578</v>
      </c>
      <c r="H147" s="263">
        <v>575</v>
      </c>
      <c r="I147" s="263"/>
      <c r="J147" s="264">
        <f t="shared" si="8"/>
        <v>-3.4662045060658286E-3</v>
      </c>
      <c r="K147" s="265">
        <f t="shared" si="9"/>
        <v>-2</v>
      </c>
      <c r="L147" s="264">
        <f t="shared" si="10"/>
        <v>-5.1903114186850896E-3</v>
      </c>
      <c r="M147" s="265">
        <f t="shared" si="11"/>
        <v>-3</v>
      </c>
    </row>
    <row r="148" spans="1:13">
      <c r="A148" s="250" t="s">
        <v>524</v>
      </c>
      <c r="B148" s="263">
        <v>1261</v>
      </c>
      <c r="C148" s="263">
        <v>1249</v>
      </c>
      <c r="D148" s="263"/>
      <c r="E148" s="263">
        <v>1254</v>
      </c>
      <c r="F148" s="263">
        <v>1273</v>
      </c>
      <c r="G148" s="263">
        <v>1255</v>
      </c>
      <c r="H148" s="263">
        <v>1253</v>
      </c>
      <c r="I148" s="263"/>
      <c r="J148" s="264">
        <f t="shared" si="8"/>
        <v>-6.3441712926248783E-3</v>
      </c>
      <c r="K148" s="265">
        <f t="shared" si="9"/>
        <v>-8</v>
      </c>
      <c r="L148" s="264">
        <f t="shared" si="10"/>
        <v>-1.5936254980080111E-3</v>
      </c>
      <c r="M148" s="265">
        <f t="shared" si="11"/>
        <v>-2</v>
      </c>
    </row>
    <row r="149" spans="1:13">
      <c r="A149" s="250"/>
      <c r="B149" s="263"/>
      <c r="C149" s="263"/>
      <c r="D149" s="263"/>
      <c r="E149" s="263"/>
      <c r="F149" s="263"/>
      <c r="G149" s="263"/>
      <c r="H149" s="263"/>
      <c r="I149" s="263"/>
      <c r="J149" s="264"/>
      <c r="K149" s="265"/>
      <c r="L149" s="264"/>
      <c r="M149" s="265"/>
    </row>
    <row r="150" spans="1:13">
      <c r="A150" s="250" t="s">
        <v>525</v>
      </c>
      <c r="B150" s="263">
        <v>12503</v>
      </c>
      <c r="C150" s="263">
        <v>12503</v>
      </c>
      <c r="D150" s="263"/>
      <c r="E150" s="263">
        <v>12521</v>
      </c>
      <c r="F150" s="263">
        <v>12618</v>
      </c>
      <c r="G150" s="263">
        <v>12570</v>
      </c>
      <c r="H150" s="263">
        <v>12662</v>
      </c>
      <c r="I150" s="263"/>
      <c r="J150" s="264">
        <f t="shared" si="8"/>
        <v>1.2716947932496225E-2</v>
      </c>
      <c r="K150" s="265">
        <f t="shared" si="9"/>
        <v>159</v>
      </c>
      <c r="L150" s="264">
        <f t="shared" si="10"/>
        <v>7.3190135242642285E-3</v>
      </c>
      <c r="M150" s="265">
        <f t="shared" si="11"/>
        <v>92</v>
      </c>
    </row>
    <row r="151" spans="1:13">
      <c r="A151" s="250" t="s">
        <v>526</v>
      </c>
      <c r="B151" s="263">
        <v>3436</v>
      </c>
      <c r="C151" s="263">
        <v>3436</v>
      </c>
      <c r="D151" s="263"/>
      <c r="E151" s="263">
        <v>3442</v>
      </c>
      <c r="F151" s="263">
        <v>3472</v>
      </c>
      <c r="G151" s="263">
        <v>3458</v>
      </c>
      <c r="H151" s="263">
        <v>3485</v>
      </c>
      <c r="I151" s="263"/>
      <c r="J151" s="264">
        <f t="shared" si="8"/>
        <v>1.4260768335273566E-2</v>
      </c>
      <c r="K151" s="265">
        <f t="shared" si="9"/>
        <v>49</v>
      </c>
      <c r="L151" s="264">
        <f t="shared" si="10"/>
        <v>7.8079814921920843E-3</v>
      </c>
      <c r="M151" s="265">
        <f t="shared" si="11"/>
        <v>27</v>
      </c>
    </row>
    <row r="152" spans="1:13">
      <c r="A152" s="250" t="s">
        <v>527</v>
      </c>
      <c r="B152" s="263">
        <v>2435</v>
      </c>
      <c r="C152" s="263">
        <v>2461</v>
      </c>
      <c r="D152" s="263"/>
      <c r="E152" s="263">
        <v>2463</v>
      </c>
      <c r="F152" s="263">
        <v>2484</v>
      </c>
      <c r="G152" s="263">
        <v>2491</v>
      </c>
      <c r="H152" s="263">
        <v>2499</v>
      </c>
      <c r="I152" s="263"/>
      <c r="J152" s="264">
        <f t="shared" si="8"/>
        <v>2.6283367556468207E-2</v>
      </c>
      <c r="K152" s="265">
        <f t="shared" si="9"/>
        <v>64</v>
      </c>
      <c r="L152" s="264">
        <f t="shared" si="10"/>
        <v>3.2115616218386656E-3</v>
      </c>
      <c r="M152" s="265">
        <f t="shared" si="11"/>
        <v>8</v>
      </c>
    </row>
    <row r="153" spans="1:13">
      <c r="A153" s="250" t="s">
        <v>528</v>
      </c>
      <c r="B153" s="263">
        <v>696</v>
      </c>
      <c r="C153" s="263">
        <v>696</v>
      </c>
      <c r="D153" s="263"/>
      <c r="E153" s="263">
        <v>697</v>
      </c>
      <c r="F153" s="263">
        <v>701</v>
      </c>
      <c r="G153" s="263">
        <v>696</v>
      </c>
      <c r="H153" s="263">
        <v>704</v>
      </c>
      <c r="I153" s="263"/>
      <c r="J153" s="264">
        <f t="shared" si="8"/>
        <v>1.1494252873563315E-2</v>
      </c>
      <c r="K153" s="265">
        <f t="shared" si="9"/>
        <v>8</v>
      </c>
      <c r="L153" s="264">
        <f t="shared" si="10"/>
        <v>1.1494252873563315E-2</v>
      </c>
      <c r="M153" s="265">
        <f t="shared" si="11"/>
        <v>8</v>
      </c>
    </row>
    <row r="154" spans="1:13">
      <c r="A154" s="250" t="s">
        <v>529</v>
      </c>
      <c r="B154" s="263">
        <v>378</v>
      </c>
      <c r="C154" s="263">
        <v>378</v>
      </c>
      <c r="D154" s="263"/>
      <c r="E154" s="263">
        <v>378</v>
      </c>
      <c r="F154" s="263">
        <v>380</v>
      </c>
      <c r="G154" s="263">
        <v>376</v>
      </c>
      <c r="H154" s="263">
        <v>378</v>
      </c>
      <c r="I154" s="263"/>
      <c r="J154" s="264">
        <f t="shared" si="8"/>
        <v>0</v>
      </c>
      <c r="K154" s="265">
        <f t="shared" si="9"/>
        <v>0</v>
      </c>
      <c r="L154" s="264">
        <f t="shared" si="10"/>
        <v>5.3191489361701372E-3</v>
      </c>
      <c r="M154" s="265">
        <f t="shared" si="11"/>
        <v>2</v>
      </c>
    </row>
    <row r="155" spans="1:13">
      <c r="A155" s="250" t="s">
        <v>530</v>
      </c>
      <c r="B155" s="263">
        <v>474</v>
      </c>
      <c r="C155" s="263">
        <v>474</v>
      </c>
      <c r="D155" s="263"/>
      <c r="E155" s="263">
        <v>475</v>
      </c>
      <c r="F155" s="263">
        <v>477</v>
      </c>
      <c r="G155" s="263">
        <v>473</v>
      </c>
      <c r="H155" s="263">
        <v>476</v>
      </c>
      <c r="I155" s="263"/>
      <c r="J155" s="264">
        <f t="shared" si="8"/>
        <v>4.2194092827003704E-3</v>
      </c>
      <c r="K155" s="265">
        <f t="shared" si="9"/>
        <v>2</v>
      </c>
      <c r="L155" s="264">
        <f t="shared" si="10"/>
        <v>6.3424947145878097E-3</v>
      </c>
      <c r="M155" s="265">
        <f t="shared" si="11"/>
        <v>3</v>
      </c>
    </row>
    <row r="156" spans="1:13">
      <c r="A156" s="250" t="s">
        <v>531</v>
      </c>
      <c r="B156" s="263">
        <v>226</v>
      </c>
      <c r="C156" s="263">
        <v>226</v>
      </c>
      <c r="D156" s="263"/>
      <c r="E156" s="263">
        <v>226</v>
      </c>
      <c r="F156" s="263">
        <v>228</v>
      </c>
      <c r="G156" s="263">
        <v>228</v>
      </c>
      <c r="H156" s="263">
        <v>230</v>
      </c>
      <c r="I156" s="263"/>
      <c r="J156" s="264">
        <f t="shared" si="8"/>
        <v>1.7699115044247815E-2</v>
      </c>
      <c r="K156" s="265">
        <f t="shared" si="9"/>
        <v>4</v>
      </c>
      <c r="L156" s="264">
        <f t="shared" si="10"/>
        <v>8.7719298245614308E-3</v>
      </c>
      <c r="M156" s="265">
        <f t="shared" si="11"/>
        <v>2</v>
      </c>
    </row>
    <row r="157" spans="1:13">
      <c r="A157" s="250" t="s">
        <v>532</v>
      </c>
      <c r="B157" s="263">
        <v>106</v>
      </c>
      <c r="C157" s="263">
        <v>106</v>
      </c>
      <c r="D157" s="263"/>
      <c r="E157" s="263">
        <v>106</v>
      </c>
      <c r="F157" s="263">
        <v>107</v>
      </c>
      <c r="G157" s="263">
        <v>107</v>
      </c>
      <c r="H157" s="263">
        <v>110</v>
      </c>
      <c r="I157" s="263"/>
      <c r="J157" s="264">
        <f t="shared" si="8"/>
        <v>3.7735849056603765E-2</v>
      </c>
      <c r="K157" s="265">
        <f t="shared" si="9"/>
        <v>4</v>
      </c>
      <c r="L157" s="264">
        <f t="shared" si="10"/>
        <v>2.8037383177569986E-2</v>
      </c>
      <c r="M157" s="265">
        <f t="shared" si="11"/>
        <v>3</v>
      </c>
    </row>
    <row r="158" spans="1:13">
      <c r="A158" s="250" t="s">
        <v>533</v>
      </c>
      <c r="B158" s="263">
        <v>310</v>
      </c>
      <c r="C158" s="263">
        <v>310</v>
      </c>
      <c r="D158" s="263"/>
      <c r="E158" s="263">
        <v>310</v>
      </c>
      <c r="F158" s="263">
        <v>311</v>
      </c>
      <c r="G158" s="263">
        <v>308</v>
      </c>
      <c r="H158" s="263">
        <v>309</v>
      </c>
      <c r="I158" s="263"/>
      <c r="J158" s="264">
        <f t="shared" si="8"/>
        <v>-3.225806451612856E-3</v>
      </c>
      <c r="K158" s="265">
        <f t="shared" si="9"/>
        <v>-1</v>
      </c>
      <c r="L158" s="264">
        <f t="shared" si="10"/>
        <v>3.2467532467532756E-3</v>
      </c>
      <c r="M158" s="265">
        <f t="shared" si="11"/>
        <v>1</v>
      </c>
    </row>
    <row r="159" spans="1:13">
      <c r="A159" s="250" t="s">
        <v>534</v>
      </c>
      <c r="B159" s="263">
        <v>578</v>
      </c>
      <c r="C159" s="263">
        <v>578</v>
      </c>
      <c r="D159" s="263"/>
      <c r="E159" s="263">
        <v>581</v>
      </c>
      <c r="F159" s="263">
        <v>587</v>
      </c>
      <c r="G159" s="263">
        <v>582</v>
      </c>
      <c r="H159" s="263">
        <v>592</v>
      </c>
      <c r="I159" s="263"/>
      <c r="J159" s="264">
        <f t="shared" si="8"/>
        <v>2.4221453287197159E-2</v>
      </c>
      <c r="K159" s="265">
        <f t="shared" si="9"/>
        <v>14</v>
      </c>
      <c r="L159" s="264">
        <f t="shared" si="10"/>
        <v>1.7182130584192379E-2</v>
      </c>
      <c r="M159" s="265">
        <f t="shared" si="11"/>
        <v>10</v>
      </c>
    </row>
    <row r="160" spans="1:13">
      <c r="A160" s="250" t="s">
        <v>535</v>
      </c>
      <c r="B160" s="263">
        <v>327</v>
      </c>
      <c r="C160" s="263">
        <v>327</v>
      </c>
      <c r="D160" s="263"/>
      <c r="E160" s="263">
        <v>327</v>
      </c>
      <c r="F160" s="263">
        <v>328</v>
      </c>
      <c r="G160" s="263">
        <v>327</v>
      </c>
      <c r="H160" s="263">
        <v>329</v>
      </c>
      <c r="I160" s="263"/>
      <c r="J160" s="264">
        <f t="shared" si="8"/>
        <v>6.1162079510703737E-3</v>
      </c>
      <c r="K160" s="265">
        <f t="shared" si="9"/>
        <v>2</v>
      </c>
      <c r="L160" s="264">
        <f t="shared" si="10"/>
        <v>6.1162079510703737E-3</v>
      </c>
      <c r="M160" s="265">
        <f t="shared" si="11"/>
        <v>2</v>
      </c>
    </row>
    <row r="161" spans="1:13">
      <c r="A161" s="250" t="s">
        <v>536</v>
      </c>
      <c r="B161" s="263">
        <v>3537</v>
      </c>
      <c r="C161" s="263">
        <v>3511</v>
      </c>
      <c r="D161" s="263"/>
      <c r="E161" s="263">
        <v>3516</v>
      </c>
      <c r="F161" s="263">
        <v>3543</v>
      </c>
      <c r="G161" s="263">
        <v>3524</v>
      </c>
      <c r="H161" s="263">
        <v>3550</v>
      </c>
      <c r="I161" s="263"/>
      <c r="J161" s="264">
        <f t="shared" si="8"/>
        <v>3.6754311563471642E-3</v>
      </c>
      <c r="K161" s="265">
        <f t="shared" si="9"/>
        <v>13</v>
      </c>
      <c r="L161" s="264">
        <f t="shared" si="10"/>
        <v>7.3779795686719218E-3</v>
      </c>
      <c r="M161" s="265">
        <f t="shared" si="11"/>
        <v>26</v>
      </c>
    </row>
    <row r="162" spans="1:13">
      <c r="A162" s="250"/>
      <c r="B162" s="263"/>
      <c r="C162" s="263"/>
      <c r="D162" s="263"/>
      <c r="E162" s="263"/>
      <c r="F162" s="263"/>
      <c r="G162" s="263"/>
      <c r="H162" s="263"/>
      <c r="I162" s="263"/>
      <c r="J162" s="264"/>
      <c r="K162" s="265"/>
      <c r="L162" s="264"/>
      <c r="M162" s="265"/>
    </row>
    <row r="163" spans="1:13">
      <c r="A163" s="250" t="s">
        <v>537</v>
      </c>
      <c r="B163" s="263">
        <v>9469</v>
      </c>
      <c r="C163" s="263">
        <v>9469</v>
      </c>
      <c r="D163" s="263"/>
      <c r="E163" s="263">
        <v>9517</v>
      </c>
      <c r="F163" s="263">
        <v>9641</v>
      </c>
      <c r="G163" s="263">
        <v>9812</v>
      </c>
      <c r="H163" s="263">
        <v>10173</v>
      </c>
      <c r="I163" s="263"/>
      <c r="J163" s="264">
        <f t="shared" si="8"/>
        <v>7.4347872003379445E-2</v>
      </c>
      <c r="K163" s="265">
        <f t="shared" si="9"/>
        <v>704</v>
      </c>
      <c r="L163" s="264">
        <f t="shared" si="10"/>
        <v>3.6791683652670271E-2</v>
      </c>
      <c r="M163" s="265">
        <f t="shared" si="11"/>
        <v>361</v>
      </c>
    </row>
    <row r="164" spans="1:13">
      <c r="A164" s="250" t="s">
        <v>538</v>
      </c>
      <c r="B164" s="263">
        <v>3687</v>
      </c>
      <c r="C164" s="263">
        <v>3683</v>
      </c>
      <c r="D164" s="263"/>
      <c r="E164" s="263">
        <v>3693</v>
      </c>
      <c r="F164" s="263">
        <v>3698</v>
      </c>
      <c r="G164" s="263">
        <v>3724</v>
      </c>
      <c r="H164" s="263">
        <v>3903</v>
      </c>
      <c r="I164" s="263"/>
      <c r="J164" s="264">
        <f t="shared" si="8"/>
        <v>5.8584214808787616E-2</v>
      </c>
      <c r="K164" s="265">
        <f t="shared" si="9"/>
        <v>216</v>
      </c>
      <c r="L164" s="264">
        <f t="shared" si="10"/>
        <v>4.8066595059076178E-2</v>
      </c>
      <c r="M164" s="265">
        <f t="shared" si="11"/>
        <v>179</v>
      </c>
    </row>
    <row r="165" spans="1:13">
      <c r="A165" s="250" t="s">
        <v>539</v>
      </c>
      <c r="B165" s="263">
        <v>5782</v>
      </c>
      <c r="C165" s="263">
        <v>5786</v>
      </c>
      <c r="D165" s="263"/>
      <c r="E165" s="263">
        <v>5824</v>
      </c>
      <c r="F165" s="263">
        <v>5943</v>
      </c>
      <c r="G165" s="263">
        <v>6088</v>
      </c>
      <c r="H165" s="263">
        <v>6270</v>
      </c>
      <c r="I165" s="263"/>
      <c r="J165" s="264">
        <f t="shared" si="8"/>
        <v>8.4399861639571139E-2</v>
      </c>
      <c r="K165" s="265">
        <f t="shared" si="9"/>
        <v>488</v>
      </c>
      <c r="L165" s="264">
        <f t="shared" si="10"/>
        <v>2.9894875164257595E-2</v>
      </c>
      <c r="M165" s="265">
        <f t="shared" si="11"/>
        <v>182</v>
      </c>
    </row>
    <row r="166" spans="1:13">
      <c r="A166" s="250"/>
      <c r="B166" s="263"/>
      <c r="C166" s="263"/>
      <c r="D166" s="263"/>
      <c r="E166" s="263"/>
      <c r="F166" s="263"/>
      <c r="G166" s="263"/>
      <c r="H166" s="263"/>
      <c r="I166" s="263"/>
      <c r="J166" s="264"/>
      <c r="K166" s="265"/>
      <c r="L166" s="264"/>
      <c r="M166" s="265"/>
    </row>
    <row r="167" spans="1:13">
      <c r="A167" s="250" t="s">
        <v>540</v>
      </c>
      <c r="B167" s="263">
        <v>1556</v>
      </c>
      <c r="C167" s="263">
        <v>1556</v>
      </c>
      <c r="D167" s="263"/>
      <c r="E167" s="263">
        <v>1555</v>
      </c>
      <c r="F167" s="263">
        <v>1520</v>
      </c>
      <c r="G167" s="263">
        <v>1519</v>
      </c>
      <c r="H167" s="263">
        <v>1510</v>
      </c>
      <c r="I167" s="263"/>
      <c r="J167" s="264">
        <f t="shared" si="8"/>
        <v>-2.9562982005141403E-2</v>
      </c>
      <c r="K167" s="265">
        <f t="shared" si="9"/>
        <v>-46</v>
      </c>
      <c r="L167" s="264">
        <f t="shared" si="10"/>
        <v>-5.9249506254114293E-3</v>
      </c>
      <c r="M167" s="265">
        <f t="shared" si="11"/>
        <v>-9</v>
      </c>
    </row>
    <row r="168" spans="1:13">
      <c r="A168" s="250" t="s">
        <v>541</v>
      </c>
      <c r="B168" s="263">
        <v>547</v>
      </c>
      <c r="C168" s="263">
        <v>547</v>
      </c>
      <c r="D168" s="263"/>
      <c r="E168" s="263">
        <v>546</v>
      </c>
      <c r="F168" s="263">
        <v>535</v>
      </c>
      <c r="G168" s="263">
        <v>535</v>
      </c>
      <c r="H168" s="263">
        <v>530</v>
      </c>
      <c r="I168" s="263"/>
      <c r="J168" s="264">
        <f t="shared" si="8"/>
        <v>-3.1078610603290646E-2</v>
      </c>
      <c r="K168" s="265">
        <f t="shared" si="9"/>
        <v>-17</v>
      </c>
      <c r="L168" s="264">
        <f t="shared" si="10"/>
        <v>-9.3457943925233655E-3</v>
      </c>
      <c r="M168" s="265">
        <f t="shared" si="11"/>
        <v>-5</v>
      </c>
    </row>
    <row r="169" spans="1:13">
      <c r="A169" s="250" t="s">
        <v>542</v>
      </c>
      <c r="B169" s="263">
        <v>191</v>
      </c>
      <c r="C169" s="263">
        <v>191</v>
      </c>
      <c r="D169" s="263"/>
      <c r="E169" s="263">
        <v>191</v>
      </c>
      <c r="F169" s="263">
        <v>187</v>
      </c>
      <c r="G169" s="263">
        <v>187</v>
      </c>
      <c r="H169" s="263">
        <v>185</v>
      </c>
      <c r="I169" s="263"/>
      <c r="J169" s="264">
        <f t="shared" si="8"/>
        <v>-3.1413612565445059E-2</v>
      </c>
      <c r="K169" s="265">
        <f t="shared" si="9"/>
        <v>-6</v>
      </c>
      <c r="L169" s="264">
        <f t="shared" si="10"/>
        <v>-1.0695187165775444E-2</v>
      </c>
      <c r="M169" s="265">
        <f t="shared" si="11"/>
        <v>-2</v>
      </c>
    </row>
    <row r="170" spans="1:13">
      <c r="A170" s="250" t="s">
        <v>543</v>
      </c>
      <c r="B170" s="263">
        <v>173</v>
      </c>
      <c r="C170" s="263">
        <v>173</v>
      </c>
      <c r="D170" s="263"/>
      <c r="E170" s="263">
        <v>173</v>
      </c>
      <c r="F170" s="263">
        <v>169</v>
      </c>
      <c r="G170" s="263">
        <v>169</v>
      </c>
      <c r="H170" s="263">
        <v>168</v>
      </c>
      <c r="I170" s="263"/>
      <c r="J170" s="264">
        <f t="shared" si="8"/>
        <v>-2.8901734104046284E-2</v>
      </c>
      <c r="K170" s="265">
        <f t="shared" si="9"/>
        <v>-5</v>
      </c>
      <c r="L170" s="264">
        <f t="shared" si="10"/>
        <v>-5.9171597633136397E-3</v>
      </c>
      <c r="M170" s="265">
        <f t="shared" si="11"/>
        <v>-1</v>
      </c>
    </row>
    <row r="171" spans="1:13">
      <c r="A171" s="250" t="s">
        <v>544</v>
      </c>
      <c r="B171" s="263">
        <v>408</v>
      </c>
      <c r="C171" s="263">
        <v>399</v>
      </c>
      <c r="D171" s="263"/>
      <c r="E171" s="263">
        <v>399</v>
      </c>
      <c r="F171" s="263">
        <v>388</v>
      </c>
      <c r="G171" s="263">
        <v>387</v>
      </c>
      <c r="H171" s="263">
        <v>387</v>
      </c>
      <c r="I171" s="263"/>
      <c r="J171" s="264">
        <f t="shared" si="8"/>
        <v>-5.1470588235294157E-2</v>
      </c>
      <c r="K171" s="265">
        <f t="shared" si="9"/>
        <v>-21</v>
      </c>
      <c r="L171" s="264">
        <f t="shared" si="10"/>
        <v>0</v>
      </c>
      <c r="M171" s="265">
        <f t="shared" si="11"/>
        <v>0</v>
      </c>
    </row>
    <row r="172" spans="1:13">
      <c r="A172" s="250" t="s">
        <v>545</v>
      </c>
      <c r="B172" s="263">
        <v>237</v>
      </c>
      <c r="C172" s="263">
        <v>246</v>
      </c>
      <c r="D172" s="263"/>
      <c r="E172" s="263">
        <v>246</v>
      </c>
      <c r="F172" s="263">
        <v>241</v>
      </c>
      <c r="G172" s="263">
        <v>241</v>
      </c>
      <c r="H172" s="263">
        <v>240</v>
      </c>
      <c r="I172" s="263"/>
      <c r="J172" s="264">
        <f t="shared" si="8"/>
        <v>1.2658227848101333E-2</v>
      </c>
      <c r="K172" s="265">
        <f t="shared" si="9"/>
        <v>3</v>
      </c>
      <c r="L172" s="264">
        <f t="shared" si="10"/>
        <v>-4.1493775933609811E-3</v>
      </c>
      <c r="M172" s="265">
        <f t="shared" si="11"/>
        <v>-1</v>
      </c>
    </row>
    <row r="173" spans="1:13">
      <c r="A173" s="250"/>
      <c r="B173" s="263"/>
      <c r="C173" s="263"/>
      <c r="D173" s="263"/>
      <c r="E173" s="263"/>
      <c r="F173" s="263"/>
      <c r="G173" s="263"/>
      <c r="H173" s="263"/>
      <c r="I173" s="263"/>
      <c r="J173" s="264"/>
      <c r="K173" s="265"/>
      <c r="L173" s="264"/>
      <c r="M173" s="265"/>
    </row>
    <row r="174" spans="1:13">
      <c r="A174" s="250" t="s">
        <v>546</v>
      </c>
      <c r="B174" s="263">
        <v>2264</v>
      </c>
      <c r="C174" s="263">
        <v>2264</v>
      </c>
      <c r="D174" s="263"/>
      <c r="E174" s="263">
        <v>2257</v>
      </c>
      <c r="F174" s="263">
        <v>2320</v>
      </c>
      <c r="G174" s="263">
        <v>2277</v>
      </c>
      <c r="H174" s="263">
        <v>2288</v>
      </c>
      <c r="I174" s="263"/>
      <c r="J174" s="264">
        <f t="shared" si="8"/>
        <v>1.0600706713780994E-2</v>
      </c>
      <c r="K174" s="265">
        <f t="shared" si="9"/>
        <v>24</v>
      </c>
      <c r="L174" s="264">
        <f t="shared" si="10"/>
        <v>4.8309178743961567E-3</v>
      </c>
      <c r="M174" s="265">
        <f t="shared" si="11"/>
        <v>11</v>
      </c>
    </row>
    <row r="175" spans="1:13">
      <c r="A175" s="250" t="s">
        <v>547</v>
      </c>
      <c r="B175" s="263">
        <v>562</v>
      </c>
      <c r="C175" s="263">
        <v>561</v>
      </c>
      <c r="D175" s="263"/>
      <c r="E175" s="263">
        <v>562</v>
      </c>
      <c r="F175" s="263">
        <v>580</v>
      </c>
      <c r="G175" s="263">
        <v>571</v>
      </c>
      <c r="H175" s="263">
        <v>574</v>
      </c>
      <c r="I175" s="263"/>
      <c r="J175" s="264">
        <f t="shared" si="8"/>
        <v>2.1352313167259718E-2</v>
      </c>
      <c r="K175" s="265">
        <f t="shared" si="9"/>
        <v>12</v>
      </c>
      <c r="L175" s="264">
        <f t="shared" si="10"/>
        <v>5.2539404553415547E-3</v>
      </c>
      <c r="M175" s="265">
        <f t="shared" si="11"/>
        <v>3</v>
      </c>
    </row>
    <row r="176" spans="1:13">
      <c r="A176" s="250" t="s">
        <v>548</v>
      </c>
      <c r="B176" s="263">
        <v>248</v>
      </c>
      <c r="C176" s="263">
        <v>250</v>
      </c>
      <c r="D176" s="263"/>
      <c r="E176" s="263">
        <v>249</v>
      </c>
      <c r="F176" s="263">
        <v>256</v>
      </c>
      <c r="G176" s="263">
        <v>252</v>
      </c>
      <c r="H176" s="263">
        <v>255</v>
      </c>
      <c r="I176" s="263"/>
      <c r="J176" s="264">
        <f t="shared" si="8"/>
        <v>2.8225806451612989E-2</v>
      </c>
      <c r="K176" s="265">
        <f t="shared" si="9"/>
        <v>7</v>
      </c>
      <c r="L176" s="264">
        <f t="shared" si="10"/>
        <v>1.1904761904761862E-2</v>
      </c>
      <c r="M176" s="265">
        <f t="shared" si="11"/>
        <v>3</v>
      </c>
    </row>
    <row r="177" spans="1:13">
      <c r="A177" s="250" t="s">
        <v>549</v>
      </c>
      <c r="B177" s="263">
        <v>464</v>
      </c>
      <c r="C177" s="263">
        <v>464</v>
      </c>
      <c r="D177" s="263"/>
      <c r="E177" s="263">
        <v>461</v>
      </c>
      <c r="F177" s="263">
        <v>473</v>
      </c>
      <c r="G177" s="263">
        <v>463</v>
      </c>
      <c r="H177" s="263">
        <v>462</v>
      </c>
      <c r="I177" s="263"/>
      <c r="J177" s="264">
        <f t="shared" si="8"/>
        <v>-4.3103448275861878E-3</v>
      </c>
      <c r="K177" s="265">
        <f t="shared" si="9"/>
        <v>-2</v>
      </c>
      <c r="L177" s="264">
        <f t="shared" si="10"/>
        <v>-2.1598272138229069E-3</v>
      </c>
      <c r="M177" s="265">
        <f t="shared" si="11"/>
        <v>-1</v>
      </c>
    </row>
    <row r="178" spans="1:13">
      <c r="A178" s="250" t="s">
        <v>550</v>
      </c>
      <c r="B178" s="263">
        <v>180</v>
      </c>
      <c r="C178" s="263">
        <v>180</v>
      </c>
      <c r="D178" s="263"/>
      <c r="E178" s="263">
        <v>179</v>
      </c>
      <c r="F178" s="263">
        <v>185</v>
      </c>
      <c r="G178" s="263">
        <v>181</v>
      </c>
      <c r="H178" s="263">
        <v>182</v>
      </c>
      <c r="I178" s="263"/>
      <c r="J178" s="264">
        <f t="shared" si="8"/>
        <v>1.1111111111111072E-2</v>
      </c>
      <c r="K178" s="265">
        <f t="shared" si="9"/>
        <v>2</v>
      </c>
      <c r="L178" s="264">
        <f t="shared" si="10"/>
        <v>5.5248618784531356E-3</v>
      </c>
      <c r="M178" s="265">
        <f t="shared" si="11"/>
        <v>1</v>
      </c>
    </row>
    <row r="179" spans="1:13">
      <c r="A179" s="250" t="s">
        <v>551</v>
      </c>
      <c r="B179" s="263">
        <v>810</v>
      </c>
      <c r="C179" s="263">
        <v>809</v>
      </c>
      <c r="D179" s="263"/>
      <c r="E179" s="263">
        <v>806</v>
      </c>
      <c r="F179" s="263">
        <v>826</v>
      </c>
      <c r="G179" s="263">
        <v>810</v>
      </c>
      <c r="H179" s="263">
        <v>815</v>
      </c>
      <c r="I179" s="263"/>
      <c r="J179" s="264">
        <f t="shared" si="8"/>
        <v>6.1728395061728669E-3</v>
      </c>
      <c r="K179" s="265">
        <f t="shared" si="9"/>
        <v>5</v>
      </c>
      <c r="L179" s="264">
        <f t="shared" si="10"/>
        <v>6.1728395061728669E-3</v>
      </c>
      <c r="M179" s="265">
        <f t="shared" si="11"/>
        <v>5</v>
      </c>
    </row>
    <row r="180" spans="1:13">
      <c r="A180" s="250"/>
      <c r="B180" s="263"/>
      <c r="C180" s="263"/>
      <c r="D180" s="263"/>
      <c r="E180" s="263"/>
      <c r="F180" s="263"/>
      <c r="G180" s="263"/>
      <c r="H180" s="263"/>
      <c r="I180" s="263"/>
      <c r="J180" s="264"/>
      <c r="K180" s="265"/>
      <c r="L180" s="264"/>
      <c r="M180" s="265"/>
    </row>
    <row r="181" spans="1:13">
      <c r="A181" s="250" t="s">
        <v>552</v>
      </c>
      <c r="B181" s="263">
        <v>1029655</v>
      </c>
      <c r="C181" s="263">
        <v>1029655</v>
      </c>
      <c r="D181" s="263"/>
      <c r="E181" s="263">
        <v>1032954</v>
      </c>
      <c r="F181" s="263">
        <v>1048032</v>
      </c>
      <c r="G181" s="263">
        <v>1064069</v>
      </c>
      <c r="H181" s="263">
        <v>1079721</v>
      </c>
      <c r="I181" s="263"/>
      <c r="J181" s="264">
        <f t="shared" si="8"/>
        <v>4.8624053687885693E-2</v>
      </c>
      <c r="K181" s="265">
        <f t="shared" si="9"/>
        <v>50066</v>
      </c>
      <c r="L181" s="264">
        <f t="shared" si="10"/>
        <v>1.4709572405548821E-2</v>
      </c>
      <c r="M181" s="265">
        <f t="shared" si="11"/>
        <v>15652</v>
      </c>
    </row>
    <row r="182" spans="1:13">
      <c r="A182" s="250" t="s">
        <v>553</v>
      </c>
      <c r="B182" s="263">
        <v>383</v>
      </c>
      <c r="C182" s="263">
        <v>383</v>
      </c>
      <c r="D182" s="263"/>
      <c r="E182" s="263">
        <v>383</v>
      </c>
      <c r="F182" s="263">
        <v>386</v>
      </c>
      <c r="G182" s="263">
        <v>388</v>
      </c>
      <c r="H182" s="263">
        <v>390</v>
      </c>
      <c r="I182" s="263"/>
      <c r="J182" s="264">
        <f t="shared" si="8"/>
        <v>1.8276762402088753E-2</v>
      </c>
      <c r="K182" s="265">
        <f t="shared" si="9"/>
        <v>7</v>
      </c>
      <c r="L182" s="264">
        <f t="shared" si="10"/>
        <v>5.1546391752577136E-3</v>
      </c>
      <c r="M182" s="265">
        <f t="shared" si="11"/>
        <v>2</v>
      </c>
    </row>
    <row r="183" spans="1:13">
      <c r="A183" s="250" t="s">
        <v>554</v>
      </c>
      <c r="B183" s="263">
        <v>7598</v>
      </c>
      <c r="C183" s="263">
        <v>7597</v>
      </c>
      <c r="D183" s="263"/>
      <c r="E183" s="263">
        <v>7606</v>
      </c>
      <c r="F183" s="263">
        <v>7765</v>
      </c>
      <c r="G183" s="263">
        <v>7971</v>
      </c>
      <c r="H183" s="263">
        <v>8387</v>
      </c>
      <c r="I183" s="263"/>
      <c r="J183" s="264">
        <f t="shared" si="8"/>
        <v>0.10384311660963408</v>
      </c>
      <c r="K183" s="265">
        <f t="shared" si="9"/>
        <v>789</v>
      </c>
      <c r="L183" s="264">
        <f t="shared" si="10"/>
        <v>5.2189185798519722E-2</v>
      </c>
      <c r="M183" s="265">
        <f t="shared" si="11"/>
        <v>416</v>
      </c>
    </row>
    <row r="184" spans="1:13">
      <c r="A184" s="250" t="s">
        <v>555</v>
      </c>
      <c r="B184" s="263">
        <v>33433</v>
      </c>
      <c r="C184" s="263">
        <v>33433</v>
      </c>
      <c r="D184" s="263"/>
      <c r="E184" s="263">
        <v>33445</v>
      </c>
      <c r="F184" s="263">
        <v>33744</v>
      </c>
      <c r="G184" s="263">
        <v>34022</v>
      </c>
      <c r="H184" s="263">
        <v>34238</v>
      </c>
      <c r="I184" s="263"/>
      <c r="J184" s="264">
        <f t="shared" si="8"/>
        <v>2.4078006759788328E-2</v>
      </c>
      <c r="K184" s="265">
        <f t="shared" si="9"/>
        <v>805</v>
      </c>
      <c r="L184" s="264">
        <f t="shared" si="10"/>
        <v>6.3488331079888383E-3</v>
      </c>
      <c r="M184" s="265">
        <f t="shared" si="11"/>
        <v>216</v>
      </c>
    </row>
    <row r="185" spans="1:13">
      <c r="A185" s="250" t="s">
        <v>556</v>
      </c>
      <c r="B185" s="263">
        <v>40532</v>
      </c>
      <c r="C185" s="263">
        <v>40532</v>
      </c>
      <c r="D185" s="263"/>
      <c r="E185" s="263">
        <v>40668</v>
      </c>
      <c r="F185" s="263">
        <v>41485</v>
      </c>
      <c r="G185" s="263">
        <v>42368</v>
      </c>
      <c r="H185" s="263">
        <v>43395</v>
      </c>
      <c r="I185" s="263"/>
      <c r="J185" s="264">
        <f t="shared" si="8"/>
        <v>7.0635547221947981E-2</v>
      </c>
      <c r="K185" s="265">
        <f t="shared" si="9"/>
        <v>2863</v>
      </c>
      <c r="L185" s="264">
        <f t="shared" si="10"/>
        <v>2.4239992447129932E-2</v>
      </c>
      <c r="M185" s="265">
        <f t="shared" si="11"/>
        <v>1027</v>
      </c>
    </row>
    <row r="186" spans="1:13">
      <c r="A186" s="250" t="s">
        <v>557</v>
      </c>
      <c r="B186" s="263">
        <v>21785</v>
      </c>
      <c r="C186" s="263">
        <v>21785</v>
      </c>
      <c r="D186" s="263"/>
      <c r="E186" s="263">
        <v>22538</v>
      </c>
      <c r="F186" s="263">
        <v>23400</v>
      </c>
      <c r="G186" s="263">
        <v>24429</v>
      </c>
      <c r="H186" s="263">
        <v>26362</v>
      </c>
      <c r="I186" s="263"/>
      <c r="J186" s="264">
        <f t="shared" si="8"/>
        <v>0.21009869176038554</v>
      </c>
      <c r="K186" s="265">
        <f t="shared" si="9"/>
        <v>4577</v>
      </c>
      <c r="L186" s="264">
        <f t="shared" si="10"/>
        <v>7.912726677309756E-2</v>
      </c>
      <c r="M186" s="265">
        <f t="shared" si="11"/>
        <v>1933</v>
      </c>
    </row>
    <row r="187" spans="1:13">
      <c r="A187" s="250" t="s">
        <v>558</v>
      </c>
      <c r="B187" s="263">
        <v>26472</v>
      </c>
      <c r="C187" s="263">
        <v>26472</v>
      </c>
      <c r="D187" s="263"/>
      <c r="E187" s="263">
        <v>26482</v>
      </c>
      <c r="F187" s="263">
        <v>26720</v>
      </c>
      <c r="G187" s="263">
        <v>26949</v>
      </c>
      <c r="H187" s="263">
        <v>27137</v>
      </c>
      <c r="I187" s="263"/>
      <c r="J187" s="264">
        <f t="shared" si="8"/>
        <v>2.5120882441825421E-2</v>
      </c>
      <c r="K187" s="265">
        <f t="shared" si="9"/>
        <v>665</v>
      </c>
      <c r="L187" s="264">
        <f t="shared" si="10"/>
        <v>6.9761401165164827E-3</v>
      </c>
      <c r="M187" s="265">
        <f t="shared" si="11"/>
        <v>188</v>
      </c>
    </row>
    <row r="188" spans="1:13">
      <c r="A188" s="250" t="s">
        <v>559</v>
      </c>
      <c r="B188" s="263">
        <v>27964</v>
      </c>
      <c r="C188" s="263">
        <v>27948</v>
      </c>
      <c r="D188" s="263"/>
      <c r="E188" s="263">
        <v>28269</v>
      </c>
      <c r="F188" s="263">
        <v>28621</v>
      </c>
      <c r="G188" s="263">
        <v>30245</v>
      </c>
      <c r="H188" s="263">
        <v>30764</v>
      </c>
      <c r="I188" s="263"/>
      <c r="J188" s="264">
        <f t="shared" si="8"/>
        <v>0.1001287369475039</v>
      </c>
      <c r="K188" s="265">
        <f t="shared" si="9"/>
        <v>2800</v>
      </c>
      <c r="L188" s="264">
        <f t="shared" si="10"/>
        <v>1.7159861134071752E-2</v>
      </c>
      <c r="M188" s="265">
        <f t="shared" si="11"/>
        <v>519</v>
      </c>
    </row>
    <row r="189" spans="1:13">
      <c r="A189" s="250" t="s">
        <v>560</v>
      </c>
      <c r="B189" s="263">
        <v>46746</v>
      </c>
      <c r="C189" s="263">
        <v>46746</v>
      </c>
      <c r="D189" s="263"/>
      <c r="E189" s="263">
        <v>46777</v>
      </c>
      <c r="F189" s="263">
        <v>47210</v>
      </c>
      <c r="G189" s="263">
        <v>48261</v>
      </c>
      <c r="H189" s="263">
        <v>48612</v>
      </c>
      <c r="I189" s="263"/>
      <c r="J189" s="264">
        <f t="shared" si="8"/>
        <v>3.9917853934026359E-2</v>
      </c>
      <c r="K189" s="265">
        <f t="shared" si="9"/>
        <v>1866</v>
      </c>
      <c r="L189" s="264">
        <f t="shared" si="10"/>
        <v>7.2729533163424787E-3</v>
      </c>
      <c r="M189" s="265">
        <f t="shared" si="11"/>
        <v>351</v>
      </c>
    </row>
    <row r="190" spans="1:13">
      <c r="A190" s="250" t="s">
        <v>561</v>
      </c>
      <c r="B190" s="263">
        <v>38753</v>
      </c>
      <c r="C190" s="263">
        <v>38754</v>
      </c>
      <c r="D190" s="263"/>
      <c r="E190" s="263">
        <v>38891</v>
      </c>
      <c r="F190" s="263">
        <v>39536</v>
      </c>
      <c r="G190" s="263">
        <v>40416</v>
      </c>
      <c r="H190" s="263">
        <v>40921</v>
      </c>
      <c r="I190" s="263"/>
      <c r="J190" s="264">
        <f t="shared" si="8"/>
        <v>5.5944055944056048E-2</v>
      </c>
      <c r="K190" s="265">
        <f t="shared" si="9"/>
        <v>2168</v>
      </c>
      <c r="L190" s="264">
        <f t="shared" si="10"/>
        <v>1.2495051464766371E-2</v>
      </c>
      <c r="M190" s="265">
        <f t="shared" si="11"/>
        <v>505</v>
      </c>
    </row>
    <row r="191" spans="1:13">
      <c r="A191" s="250" t="s">
        <v>562</v>
      </c>
      <c r="B191" s="263">
        <v>186440</v>
      </c>
      <c r="C191" s="263">
        <v>186443</v>
      </c>
      <c r="D191" s="263"/>
      <c r="E191" s="263">
        <v>186505</v>
      </c>
      <c r="F191" s="263">
        <v>188091</v>
      </c>
      <c r="G191" s="263">
        <v>189462</v>
      </c>
      <c r="H191" s="263">
        <v>191180</v>
      </c>
      <c r="I191" s="263"/>
      <c r="J191" s="264">
        <f t="shared" si="8"/>
        <v>2.5423728813559254E-2</v>
      </c>
      <c r="K191" s="265">
        <f t="shared" si="9"/>
        <v>4740</v>
      </c>
      <c r="L191" s="264">
        <f t="shared" si="10"/>
        <v>9.0677814020754255E-3</v>
      </c>
      <c r="M191" s="265">
        <f t="shared" si="11"/>
        <v>1718</v>
      </c>
    </row>
    <row r="192" spans="1:13">
      <c r="A192" s="250" t="s">
        <v>563</v>
      </c>
      <c r="B192" s="263">
        <v>87461</v>
      </c>
      <c r="C192" s="263">
        <v>87710</v>
      </c>
      <c r="D192" s="263"/>
      <c r="E192" s="263">
        <v>87760</v>
      </c>
      <c r="F192" s="263">
        <v>88648</v>
      </c>
      <c r="G192" s="263">
        <v>89521</v>
      </c>
      <c r="H192" s="263">
        <v>90231</v>
      </c>
      <c r="I192" s="263"/>
      <c r="J192" s="264">
        <f t="shared" si="8"/>
        <v>3.1671259189810286E-2</v>
      </c>
      <c r="K192" s="265">
        <f t="shared" si="9"/>
        <v>2770</v>
      </c>
      <c r="L192" s="264">
        <f t="shared" si="10"/>
        <v>7.9310999653712244E-3</v>
      </c>
      <c r="M192" s="265">
        <f t="shared" si="11"/>
        <v>710</v>
      </c>
    </row>
    <row r="193" spans="1:13">
      <c r="A193" s="250" t="s">
        <v>564</v>
      </c>
      <c r="B193" s="263">
        <v>50418</v>
      </c>
      <c r="C193" s="263">
        <v>50418</v>
      </c>
      <c r="D193" s="263"/>
      <c r="E193" s="263">
        <v>51258</v>
      </c>
      <c r="F193" s="263">
        <v>53347</v>
      </c>
      <c r="G193" s="263">
        <v>55960</v>
      </c>
      <c r="H193" s="263">
        <v>59366</v>
      </c>
      <c r="I193" s="263"/>
      <c r="J193" s="264">
        <f t="shared" si="8"/>
        <v>0.17747629814748711</v>
      </c>
      <c r="K193" s="265">
        <f t="shared" si="9"/>
        <v>8948</v>
      </c>
      <c r="L193" s="264">
        <f t="shared" si="10"/>
        <v>6.0864903502501733E-2</v>
      </c>
      <c r="M193" s="265">
        <f t="shared" si="11"/>
        <v>3406</v>
      </c>
    </row>
    <row r="194" spans="1:13">
      <c r="A194" s="250" t="s">
        <v>565</v>
      </c>
      <c r="B194" s="263">
        <v>23617</v>
      </c>
      <c r="C194" s="263">
        <v>23617</v>
      </c>
      <c r="D194" s="263"/>
      <c r="E194" s="263">
        <v>23690</v>
      </c>
      <c r="F194" s="263">
        <v>23999</v>
      </c>
      <c r="G194" s="263">
        <v>24350</v>
      </c>
      <c r="H194" s="263">
        <v>24702</v>
      </c>
      <c r="I194" s="263"/>
      <c r="J194" s="264">
        <f t="shared" si="8"/>
        <v>4.5941482830164748E-2</v>
      </c>
      <c r="K194" s="265">
        <f t="shared" si="9"/>
        <v>1085</v>
      </c>
      <c r="L194" s="264">
        <f t="shared" si="10"/>
        <v>1.4455852156057603E-2</v>
      </c>
      <c r="M194" s="265">
        <f t="shared" si="11"/>
        <v>352</v>
      </c>
    </row>
    <row r="195" spans="1:13">
      <c r="A195" s="250" t="s">
        <v>566</v>
      </c>
      <c r="B195" s="263">
        <v>58652</v>
      </c>
      <c r="C195" s="263">
        <v>58656</v>
      </c>
      <c r="D195" s="263"/>
      <c r="E195" s="263">
        <v>58715</v>
      </c>
      <c r="F195" s="263">
        <v>59740</v>
      </c>
      <c r="G195" s="263">
        <v>60191</v>
      </c>
      <c r="H195" s="263">
        <v>60519</v>
      </c>
      <c r="I195" s="263"/>
      <c r="J195" s="264">
        <f t="shared" si="8"/>
        <v>3.1831821591761678E-2</v>
      </c>
      <c r="K195" s="265">
        <f t="shared" si="9"/>
        <v>1867</v>
      </c>
      <c r="L195" s="264">
        <f t="shared" si="10"/>
        <v>5.4493196657308118E-3</v>
      </c>
      <c r="M195" s="265">
        <f t="shared" si="11"/>
        <v>328</v>
      </c>
    </row>
    <row r="196" spans="1:13">
      <c r="A196" s="250" t="s">
        <v>567</v>
      </c>
      <c r="B196" s="263">
        <v>103712</v>
      </c>
      <c r="C196" s="263">
        <v>103708</v>
      </c>
      <c r="D196" s="263"/>
      <c r="E196" s="263">
        <v>104136</v>
      </c>
      <c r="F196" s="263">
        <v>106548</v>
      </c>
      <c r="G196" s="263">
        <v>108346</v>
      </c>
      <c r="H196" s="263">
        <v>110077</v>
      </c>
      <c r="I196" s="263"/>
      <c r="J196" s="264">
        <f t="shared" si="8"/>
        <v>6.1371875964208567E-2</v>
      </c>
      <c r="K196" s="265">
        <f t="shared" si="9"/>
        <v>6365</v>
      </c>
      <c r="L196" s="264">
        <f t="shared" si="10"/>
        <v>1.5976593505990122E-2</v>
      </c>
      <c r="M196" s="265">
        <f t="shared" si="11"/>
        <v>1731</v>
      </c>
    </row>
    <row r="197" spans="1:13">
      <c r="A197" s="250" t="s">
        <v>568</v>
      </c>
      <c r="B197" s="263">
        <v>129480</v>
      </c>
      <c r="C197" s="263">
        <v>129480</v>
      </c>
      <c r="D197" s="263"/>
      <c r="E197" s="263">
        <v>129616</v>
      </c>
      <c r="F197" s="263">
        <v>130994</v>
      </c>
      <c r="G197" s="263">
        <v>132349</v>
      </c>
      <c r="H197" s="263">
        <v>133579</v>
      </c>
      <c r="I197" s="263"/>
      <c r="J197" s="264">
        <f t="shared" si="8"/>
        <v>3.1657398826073546E-2</v>
      </c>
      <c r="K197" s="265">
        <f t="shared" si="9"/>
        <v>4099</v>
      </c>
      <c r="L197" s="264">
        <f t="shared" si="10"/>
        <v>9.2936100763889584E-3</v>
      </c>
      <c r="M197" s="265">
        <f t="shared" si="11"/>
        <v>1230</v>
      </c>
    </row>
    <row r="198" spans="1:13">
      <c r="A198" s="250" t="s">
        <v>569</v>
      </c>
      <c r="B198" s="263">
        <v>146209</v>
      </c>
      <c r="C198" s="263">
        <v>145973</v>
      </c>
      <c r="D198" s="263"/>
      <c r="E198" s="263">
        <v>146215</v>
      </c>
      <c r="F198" s="263">
        <v>147798</v>
      </c>
      <c r="G198" s="263">
        <v>148841</v>
      </c>
      <c r="H198" s="263">
        <v>149861</v>
      </c>
      <c r="I198" s="263"/>
      <c r="J198" s="264">
        <f t="shared" si="8"/>
        <v>2.4977942534317288E-2</v>
      </c>
      <c r="K198" s="265">
        <f t="shared" si="9"/>
        <v>3652</v>
      </c>
      <c r="L198" s="264">
        <f t="shared" si="10"/>
        <v>6.8529504639178729E-3</v>
      </c>
      <c r="M198" s="265">
        <f t="shared" si="11"/>
        <v>1020</v>
      </c>
    </row>
    <row r="199" spans="1:13">
      <c r="A199" s="250"/>
      <c r="B199" s="263"/>
      <c r="C199" s="263"/>
      <c r="D199" s="263"/>
      <c r="E199" s="263"/>
      <c r="F199" s="263"/>
      <c r="G199" s="263"/>
      <c r="H199" s="263"/>
      <c r="I199" s="263"/>
      <c r="J199" s="264"/>
      <c r="K199" s="265"/>
      <c r="L199" s="264"/>
      <c r="M199" s="265"/>
    </row>
    <row r="200" spans="1:13">
      <c r="A200" s="250" t="s">
        <v>570</v>
      </c>
      <c r="B200" s="263">
        <v>14746</v>
      </c>
      <c r="C200" s="263">
        <v>14746</v>
      </c>
      <c r="D200" s="263"/>
      <c r="E200" s="263">
        <v>14807</v>
      </c>
      <c r="F200" s="263">
        <v>14767</v>
      </c>
      <c r="G200" s="263">
        <v>14914</v>
      </c>
      <c r="H200" s="263">
        <v>14973</v>
      </c>
      <c r="I200" s="263"/>
      <c r="J200" s="264">
        <f t="shared" ref="J200:J261" si="12">H200/B200-1</f>
        <v>1.5394005153940071E-2</v>
      </c>
      <c r="K200" s="265">
        <f t="shared" ref="K200:K261" si="13">H200-B200</f>
        <v>227</v>
      </c>
      <c r="L200" s="264">
        <f t="shared" ref="L200:L261" si="14">H200/G200-1</f>
        <v>3.9560144830361743E-3</v>
      </c>
      <c r="M200" s="265">
        <f t="shared" ref="M200:M261" si="15">H200-G200</f>
        <v>59</v>
      </c>
    </row>
    <row r="201" spans="1:13">
      <c r="A201" s="250" t="s">
        <v>571</v>
      </c>
      <c r="B201" s="263">
        <v>3375</v>
      </c>
      <c r="C201" s="263">
        <v>3375</v>
      </c>
      <c r="D201" s="263"/>
      <c r="E201" s="263">
        <v>3389</v>
      </c>
      <c r="F201" s="263">
        <v>3389</v>
      </c>
      <c r="G201" s="263">
        <v>3494</v>
      </c>
      <c r="H201" s="263">
        <v>3581</v>
      </c>
      <c r="I201" s="263"/>
      <c r="J201" s="264">
        <f t="shared" si="12"/>
        <v>6.1037037037037001E-2</v>
      </c>
      <c r="K201" s="265">
        <f t="shared" si="13"/>
        <v>206</v>
      </c>
      <c r="L201" s="264">
        <f t="shared" si="14"/>
        <v>2.4899828277046288E-2</v>
      </c>
      <c r="M201" s="265">
        <f t="shared" si="15"/>
        <v>87</v>
      </c>
    </row>
    <row r="202" spans="1:13">
      <c r="A202" s="250" t="s">
        <v>572</v>
      </c>
      <c r="B202" s="263">
        <v>1972</v>
      </c>
      <c r="C202" s="263">
        <v>1975</v>
      </c>
      <c r="D202" s="263"/>
      <c r="E202" s="263">
        <v>1983</v>
      </c>
      <c r="F202" s="263">
        <v>1973</v>
      </c>
      <c r="G202" s="263">
        <v>1978</v>
      </c>
      <c r="H202" s="263">
        <v>1975</v>
      </c>
      <c r="I202" s="263"/>
      <c r="J202" s="264">
        <f>H202/B202-1</f>
        <v>1.5212981744421317E-3</v>
      </c>
      <c r="K202" s="265">
        <f>H202-B202</f>
        <v>3</v>
      </c>
      <c r="L202" s="264">
        <f>H202/G202-1</f>
        <v>-1.5166835187057082E-3</v>
      </c>
      <c r="M202" s="265">
        <f>H202-G202</f>
        <v>-3</v>
      </c>
    </row>
    <row r="203" spans="1:13">
      <c r="A203" s="250" t="s">
        <v>573</v>
      </c>
      <c r="B203" s="263">
        <v>9399</v>
      </c>
      <c r="C203" s="263">
        <v>9396</v>
      </c>
      <c r="D203" s="263"/>
      <c r="E203" s="263">
        <v>9435</v>
      </c>
      <c r="F203" s="263">
        <v>9405</v>
      </c>
      <c r="G203" s="263">
        <v>9442</v>
      </c>
      <c r="H203" s="263">
        <v>9417</v>
      </c>
      <c r="I203" s="263"/>
      <c r="J203" s="264">
        <f>H203/B203-1</f>
        <v>1.9150973507819913E-3</v>
      </c>
      <c r="K203" s="265">
        <f>H203-B203</f>
        <v>18</v>
      </c>
      <c r="L203" s="264">
        <f>H203/G203-1</f>
        <v>-2.6477441220080777E-3</v>
      </c>
      <c r="M203" s="265">
        <f>H203-G203</f>
        <v>-25</v>
      </c>
    </row>
    <row r="204" spans="1:13">
      <c r="A204" s="250"/>
      <c r="B204" s="263"/>
      <c r="C204" s="263"/>
      <c r="D204" s="263"/>
      <c r="E204" s="263"/>
      <c r="F204" s="263"/>
      <c r="G204" s="263"/>
      <c r="H204" s="263"/>
      <c r="I204" s="263"/>
      <c r="J204" s="264"/>
      <c r="K204" s="265"/>
      <c r="L204" s="264"/>
      <c r="M204" s="265"/>
    </row>
    <row r="205" spans="1:13">
      <c r="A205" s="250" t="s">
        <v>574</v>
      </c>
      <c r="B205" s="263">
        <v>27822</v>
      </c>
      <c r="C205" s="263">
        <v>27822</v>
      </c>
      <c r="D205" s="263"/>
      <c r="E205" s="263">
        <v>27873</v>
      </c>
      <c r="F205" s="263">
        <v>28020</v>
      </c>
      <c r="G205" s="263">
        <v>28011</v>
      </c>
      <c r="H205" s="263">
        <v>28237</v>
      </c>
      <c r="I205" s="263"/>
      <c r="J205" s="264">
        <f t="shared" ref="J205:J213" si="16">H205/B205-1</f>
        <v>1.491625332470714E-2</v>
      </c>
      <c r="K205" s="265">
        <f t="shared" ref="K205:K213" si="17">H205-B205</f>
        <v>415</v>
      </c>
      <c r="L205" s="264">
        <f t="shared" ref="L205:L213" si="18">H205/G205-1</f>
        <v>8.0682588982898817E-3</v>
      </c>
      <c r="M205" s="265">
        <f t="shared" ref="M205:M213" si="19">H205-G205</f>
        <v>226</v>
      </c>
    </row>
    <row r="206" spans="1:13">
      <c r="A206" s="250" t="s">
        <v>575</v>
      </c>
      <c r="B206" s="263">
        <v>1367</v>
      </c>
      <c r="C206" s="263">
        <v>1367</v>
      </c>
      <c r="D206" s="263"/>
      <c r="E206" s="263">
        <v>1370</v>
      </c>
      <c r="F206" s="263">
        <v>1375</v>
      </c>
      <c r="G206" s="263">
        <v>1375</v>
      </c>
      <c r="H206" s="263">
        <v>1376</v>
      </c>
      <c r="I206" s="263"/>
      <c r="J206" s="264">
        <f t="shared" si="16"/>
        <v>6.5837600585223477E-3</v>
      </c>
      <c r="K206" s="265">
        <f t="shared" si="17"/>
        <v>9</v>
      </c>
      <c r="L206" s="264">
        <f t="shared" si="18"/>
        <v>7.2727272727268755E-4</v>
      </c>
      <c r="M206" s="265">
        <f t="shared" si="19"/>
        <v>1</v>
      </c>
    </row>
    <row r="207" spans="1:13">
      <c r="A207" s="250" t="s">
        <v>576</v>
      </c>
      <c r="B207" s="263">
        <v>6135</v>
      </c>
      <c r="C207" s="263">
        <v>6131</v>
      </c>
      <c r="D207" s="263"/>
      <c r="E207" s="263">
        <v>6142</v>
      </c>
      <c r="F207" s="263">
        <v>6211</v>
      </c>
      <c r="G207" s="263">
        <v>6223</v>
      </c>
      <c r="H207" s="263">
        <v>6431</v>
      </c>
      <c r="I207" s="263"/>
      <c r="J207" s="264">
        <f t="shared" si="16"/>
        <v>4.8247758761206239E-2</v>
      </c>
      <c r="K207" s="265">
        <f t="shared" si="17"/>
        <v>296</v>
      </c>
      <c r="L207" s="264">
        <f t="shared" si="18"/>
        <v>3.3424393379398953E-2</v>
      </c>
      <c r="M207" s="265">
        <f t="shared" si="19"/>
        <v>208</v>
      </c>
    </row>
    <row r="208" spans="1:13">
      <c r="A208" s="250" t="s">
        <v>577</v>
      </c>
      <c r="B208" s="263">
        <v>1247</v>
      </c>
      <c r="C208" s="263">
        <v>1247</v>
      </c>
      <c r="D208" s="263"/>
      <c r="E208" s="263">
        <v>1249</v>
      </c>
      <c r="F208" s="263">
        <v>1254</v>
      </c>
      <c r="G208" s="263">
        <v>1254</v>
      </c>
      <c r="H208" s="263">
        <v>1255</v>
      </c>
      <c r="I208" s="263"/>
      <c r="J208" s="264">
        <f t="shared" si="16"/>
        <v>6.4153969526865584E-3</v>
      </c>
      <c r="K208" s="265">
        <f t="shared" si="17"/>
        <v>8</v>
      </c>
      <c r="L208" s="264">
        <f t="shared" si="18"/>
        <v>7.9744816586924117E-4</v>
      </c>
      <c r="M208" s="265">
        <f t="shared" si="19"/>
        <v>1</v>
      </c>
    </row>
    <row r="209" spans="1:13">
      <c r="A209" s="250" t="s">
        <v>578</v>
      </c>
      <c r="B209" s="263">
        <v>242</v>
      </c>
      <c r="C209" s="263">
        <v>242</v>
      </c>
      <c r="D209" s="263"/>
      <c r="E209" s="263">
        <v>242</v>
      </c>
      <c r="F209" s="263">
        <v>243</v>
      </c>
      <c r="G209" s="263">
        <v>244</v>
      </c>
      <c r="H209" s="263">
        <v>244</v>
      </c>
      <c r="I209" s="263"/>
      <c r="J209" s="264">
        <f t="shared" si="16"/>
        <v>8.2644628099173278E-3</v>
      </c>
      <c r="K209" s="265">
        <f t="shared" si="17"/>
        <v>2</v>
      </c>
      <c r="L209" s="264">
        <f t="shared" si="18"/>
        <v>0</v>
      </c>
      <c r="M209" s="265">
        <f t="shared" si="19"/>
        <v>0</v>
      </c>
    </row>
    <row r="210" spans="1:13">
      <c r="A210" s="250" t="s">
        <v>579</v>
      </c>
      <c r="B210" s="263">
        <v>1071</v>
      </c>
      <c r="C210" s="263">
        <v>1071</v>
      </c>
      <c r="D210" s="263"/>
      <c r="E210" s="263">
        <v>1073</v>
      </c>
      <c r="F210" s="263">
        <v>1077</v>
      </c>
      <c r="G210" s="263">
        <v>1077</v>
      </c>
      <c r="H210" s="263">
        <v>1078</v>
      </c>
      <c r="I210" s="263"/>
      <c r="J210" s="264">
        <f t="shared" si="16"/>
        <v>6.5359477124182774E-3</v>
      </c>
      <c r="K210" s="265">
        <f t="shared" si="17"/>
        <v>7</v>
      </c>
      <c r="L210" s="264">
        <f t="shared" si="18"/>
        <v>9.2850510677799925E-4</v>
      </c>
      <c r="M210" s="265">
        <f t="shared" si="19"/>
        <v>1</v>
      </c>
    </row>
    <row r="211" spans="1:13">
      <c r="A211" s="250" t="s">
        <v>580</v>
      </c>
      <c r="B211" s="263">
        <v>3285</v>
      </c>
      <c r="C211" s="263">
        <v>3285</v>
      </c>
      <c r="D211" s="263"/>
      <c r="E211" s="263">
        <v>3289</v>
      </c>
      <c r="F211" s="263">
        <v>3298</v>
      </c>
      <c r="G211" s="263">
        <v>3264</v>
      </c>
      <c r="H211" s="263">
        <v>3269</v>
      </c>
      <c r="I211" s="263"/>
      <c r="J211" s="264">
        <f t="shared" si="16"/>
        <v>-4.8706240487061958E-3</v>
      </c>
      <c r="K211" s="265">
        <f t="shared" si="17"/>
        <v>-16</v>
      </c>
      <c r="L211" s="264">
        <f t="shared" si="18"/>
        <v>1.5318627450979783E-3</v>
      </c>
      <c r="M211" s="265">
        <f t="shared" si="19"/>
        <v>5</v>
      </c>
    </row>
    <row r="212" spans="1:13">
      <c r="A212" s="250" t="s">
        <v>581</v>
      </c>
      <c r="B212" s="263">
        <v>3276</v>
      </c>
      <c r="C212" s="263">
        <v>3280</v>
      </c>
      <c r="D212" s="263"/>
      <c r="E212" s="263">
        <v>3287</v>
      </c>
      <c r="F212" s="263">
        <v>3299</v>
      </c>
      <c r="G212" s="263">
        <v>3305</v>
      </c>
      <c r="H212" s="263">
        <v>3307</v>
      </c>
      <c r="I212" s="263"/>
      <c r="J212" s="264">
        <f t="shared" si="16"/>
        <v>9.4627594627594291E-3</v>
      </c>
      <c r="K212" s="265">
        <f t="shared" si="17"/>
        <v>31</v>
      </c>
      <c r="L212" s="264">
        <f t="shared" si="18"/>
        <v>6.0514372163389396E-4</v>
      </c>
      <c r="M212" s="265">
        <f t="shared" si="19"/>
        <v>2</v>
      </c>
    </row>
    <row r="213" spans="1:13">
      <c r="A213" s="250" t="s">
        <v>582</v>
      </c>
      <c r="B213" s="263">
        <v>496</v>
      </c>
      <c r="C213" s="263">
        <v>496</v>
      </c>
      <c r="D213" s="263"/>
      <c r="E213" s="263">
        <v>497</v>
      </c>
      <c r="F213" s="263">
        <v>499</v>
      </c>
      <c r="G213" s="263">
        <v>500</v>
      </c>
      <c r="H213" s="263">
        <v>500</v>
      </c>
      <c r="I213" s="263"/>
      <c r="J213" s="264">
        <f t="shared" si="16"/>
        <v>8.0645161290322509E-3</v>
      </c>
      <c r="K213" s="265">
        <f t="shared" si="17"/>
        <v>4</v>
      </c>
      <c r="L213" s="264">
        <f t="shared" si="18"/>
        <v>0</v>
      </c>
      <c r="M213" s="265">
        <f t="shared" si="19"/>
        <v>0</v>
      </c>
    </row>
    <row r="214" spans="1:13">
      <c r="A214" s="250" t="s">
        <v>583</v>
      </c>
      <c r="B214" s="263">
        <v>1423</v>
      </c>
      <c r="C214" s="263">
        <v>1423</v>
      </c>
      <c r="D214" s="263"/>
      <c r="E214" s="263">
        <v>1426</v>
      </c>
      <c r="F214" s="263">
        <v>1431</v>
      </c>
      <c r="G214" s="263">
        <v>1432</v>
      </c>
      <c r="H214" s="263">
        <v>1433</v>
      </c>
      <c r="I214" s="263"/>
      <c r="J214" s="264">
        <f t="shared" si="12"/>
        <v>7.0274068868587669E-3</v>
      </c>
      <c r="K214" s="265">
        <f t="shared" si="13"/>
        <v>10</v>
      </c>
      <c r="L214" s="264">
        <f t="shared" si="14"/>
        <v>6.9832402234637492E-4</v>
      </c>
      <c r="M214" s="265">
        <f t="shared" si="15"/>
        <v>1</v>
      </c>
    </row>
    <row r="215" spans="1:13">
      <c r="A215" s="250" t="s">
        <v>584</v>
      </c>
      <c r="B215" s="263">
        <v>3260</v>
      </c>
      <c r="C215" s="263">
        <v>3259</v>
      </c>
      <c r="D215" s="263"/>
      <c r="E215" s="263">
        <v>3265</v>
      </c>
      <c r="F215" s="263">
        <v>3276</v>
      </c>
      <c r="G215" s="263">
        <v>3278</v>
      </c>
      <c r="H215" s="263">
        <v>3280</v>
      </c>
      <c r="I215" s="263"/>
      <c r="J215" s="264">
        <f t="shared" si="12"/>
        <v>6.1349693251533388E-3</v>
      </c>
      <c r="K215" s="265">
        <f t="shared" si="13"/>
        <v>20</v>
      </c>
      <c r="L215" s="264">
        <f t="shared" si="14"/>
        <v>6.1012812690663942E-4</v>
      </c>
      <c r="M215" s="265">
        <f t="shared" si="15"/>
        <v>2</v>
      </c>
    </row>
    <row r="216" spans="1:13">
      <c r="A216" s="250" t="s">
        <v>585</v>
      </c>
      <c r="B216" s="263">
        <v>988</v>
      </c>
      <c r="C216" s="263">
        <v>988</v>
      </c>
      <c r="D216" s="263"/>
      <c r="E216" s="263">
        <v>990</v>
      </c>
      <c r="F216" s="263">
        <v>994</v>
      </c>
      <c r="G216" s="263">
        <v>994</v>
      </c>
      <c r="H216" s="263">
        <v>994</v>
      </c>
      <c r="I216" s="263"/>
      <c r="J216" s="264">
        <f t="shared" si="12"/>
        <v>6.0728744939271273E-3</v>
      </c>
      <c r="K216" s="265">
        <f t="shared" si="13"/>
        <v>6</v>
      </c>
      <c r="L216" s="264">
        <f t="shared" si="14"/>
        <v>0</v>
      </c>
      <c r="M216" s="265">
        <f t="shared" si="15"/>
        <v>0</v>
      </c>
    </row>
    <row r="217" spans="1:13">
      <c r="A217" s="250" t="s">
        <v>586</v>
      </c>
      <c r="B217" s="263">
        <v>262</v>
      </c>
      <c r="C217" s="263">
        <v>272</v>
      </c>
      <c r="D217" s="263"/>
      <c r="E217" s="263">
        <v>273</v>
      </c>
      <c r="F217" s="263">
        <v>274</v>
      </c>
      <c r="G217" s="263">
        <v>274</v>
      </c>
      <c r="H217" s="263">
        <v>275</v>
      </c>
      <c r="I217" s="263"/>
      <c r="J217" s="264">
        <f t="shared" si="12"/>
        <v>4.961832061068705E-2</v>
      </c>
      <c r="K217" s="265">
        <f t="shared" si="13"/>
        <v>13</v>
      </c>
      <c r="L217" s="264">
        <f t="shared" si="14"/>
        <v>3.6496350364962904E-3</v>
      </c>
      <c r="M217" s="265">
        <f t="shared" si="15"/>
        <v>1</v>
      </c>
    </row>
    <row r="218" spans="1:13">
      <c r="A218" s="250" t="s">
        <v>587</v>
      </c>
      <c r="B218" s="263">
        <v>302</v>
      </c>
      <c r="C218" s="263">
        <v>295</v>
      </c>
      <c r="D218" s="263"/>
      <c r="E218" s="263">
        <v>295</v>
      </c>
      <c r="F218" s="263">
        <v>297</v>
      </c>
      <c r="G218" s="263">
        <v>297</v>
      </c>
      <c r="H218" s="263">
        <v>297</v>
      </c>
      <c r="I218" s="263"/>
      <c r="J218" s="264">
        <f t="shared" si="12"/>
        <v>-1.655629139072845E-2</v>
      </c>
      <c r="K218" s="265">
        <f t="shared" si="13"/>
        <v>-5</v>
      </c>
      <c r="L218" s="264">
        <f t="shared" si="14"/>
        <v>0</v>
      </c>
      <c r="M218" s="265">
        <f t="shared" si="15"/>
        <v>0</v>
      </c>
    </row>
    <row r="219" spans="1:13">
      <c r="A219" s="250" t="s">
        <v>588</v>
      </c>
      <c r="B219" s="263">
        <v>4468</v>
      </c>
      <c r="C219" s="263">
        <v>4466</v>
      </c>
      <c r="D219" s="263"/>
      <c r="E219" s="263">
        <v>4475</v>
      </c>
      <c r="F219" s="263">
        <v>4492</v>
      </c>
      <c r="G219" s="263">
        <v>4494</v>
      </c>
      <c r="H219" s="263">
        <v>4498</v>
      </c>
      <c r="I219" s="263"/>
      <c r="J219" s="264">
        <f t="shared" si="12"/>
        <v>6.7144136078782779E-3</v>
      </c>
      <c r="K219" s="265">
        <f t="shared" si="13"/>
        <v>30</v>
      </c>
      <c r="L219" s="264">
        <f t="shared" si="14"/>
        <v>8.9007565643073328E-4</v>
      </c>
      <c r="M219" s="265">
        <f t="shared" si="15"/>
        <v>4</v>
      </c>
    </row>
    <row r="220" spans="1:13">
      <c r="A220" s="250"/>
      <c r="B220" s="263"/>
      <c r="C220" s="263"/>
      <c r="D220" s="263"/>
      <c r="E220" s="263"/>
      <c r="F220" s="263"/>
      <c r="G220" s="263"/>
      <c r="H220" s="263"/>
      <c r="I220" s="263"/>
      <c r="J220" s="264"/>
      <c r="K220" s="265"/>
      <c r="L220" s="264"/>
      <c r="M220" s="265"/>
    </row>
    <row r="221" spans="1:13">
      <c r="A221" s="250" t="s">
        <v>589</v>
      </c>
      <c r="B221" s="263">
        <v>20802</v>
      </c>
      <c r="C221" s="263">
        <v>20802</v>
      </c>
      <c r="D221" s="263"/>
      <c r="E221" s="263">
        <v>20805</v>
      </c>
      <c r="F221" s="263">
        <v>20912</v>
      </c>
      <c r="G221" s="263">
        <v>20727</v>
      </c>
      <c r="H221" s="263">
        <v>20852</v>
      </c>
      <c r="I221" s="263"/>
      <c r="J221" s="264">
        <f t="shared" si="12"/>
        <v>2.4036150370156939E-3</v>
      </c>
      <c r="K221" s="265">
        <f t="shared" si="13"/>
        <v>50</v>
      </c>
      <c r="L221" s="264">
        <f t="shared" si="14"/>
        <v>6.0307811067690231E-3</v>
      </c>
      <c r="M221" s="265">
        <f t="shared" si="15"/>
        <v>125</v>
      </c>
    </row>
    <row r="222" spans="1:13">
      <c r="A222" s="250" t="s">
        <v>590</v>
      </c>
      <c r="B222" s="263">
        <v>795</v>
      </c>
      <c r="C222" s="263">
        <v>795</v>
      </c>
      <c r="D222" s="263"/>
      <c r="E222" s="263">
        <v>795</v>
      </c>
      <c r="F222" s="263">
        <v>801</v>
      </c>
      <c r="G222" s="263">
        <v>794</v>
      </c>
      <c r="H222" s="263">
        <v>799</v>
      </c>
      <c r="I222" s="263"/>
      <c r="J222" s="264">
        <f t="shared" si="12"/>
        <v>5.031446540880502E-3</v>
      </c>
      <c r="K222" s="265">
        <f t="shared" si="13"/>
        <v>4</v>
      </c>
      <c r="L222" s="264">
        <f t="shared" si="14"/>
        <v>6.297229219143663E-3</v>
      </c>
      <c r="M222" s="265">
        <f t="shared" si="15"/>
        <v>5</v>
      </c>
    </row>
    <row r="223" spans="1:13">
      <c r="A223" s="250" t="s">
        <v>591</v>
      </c>
      <c r="B223" s="263">
        <v>1016</v>
      </c>
      <c r="C223" s="263">
        <v>1016</v>
      </c>
      <c r="D223" s="263"/>
      <c r="E223" s="263">
        <v>1016</v>
      </c>
      <c r="F223" s="263">
        <v>1023</v>
      </c>
      <c r="G223" s="263">
        <v>1014</v>
      </c>
      <c r="H223" s="263">
        <v>1019</v>
      </c>
      <c r="I223" s="263"/>
      <c r="J223" s="264">
        <f t="shared" si="12"/>
        <v>2.9527559055118058E-3</v>
      </c>
      <c r="K223" s="265">
        <f t="shared" si="13"/>
        <v>3</v>
      </c>
      <c r="L223" s="264">
        <f t="shared" si="14"/>
        <v>4.930966469427922E-3</v>
      </c>
      <c r="M223" s="265">
        <f t="shared" si="15"/>
        <v>5</v>
      </c>
    </row>
    <row r="224" spans="1:13">
      <c r="A224" s="250" t="s">
        <v>592</v>
      </c>
      <c r="B224" s="263">
        <v>528</v>
      </c>
      <c r="C224" s="263">
        <v>546</v>
      </c>
      <c r="D224" s="263"/>
      <c r="E224" s="263">
        <v>546</v>
      </c>
      <c r="F224" s="263">
        <v>548</v>
      </c>
      <c r="G224" s="263">
        <v>543</v>
      </c>
      <c r="H224" s="263">
        <v>546</v>
      </c>
      <c r="I224" s="263"/>
      <c r="J224" s="264">
        <f t="shared" si="12"/>
        <v>3.4090909090909172E-2</v>
      </c>
      <c r="K224" s="265">
        <f t="shared" si="13"/>
        <v>18</v>
      </c>
      <c r="L224" s="264">
        <f t="shared" si="14"/>
        <v>5.5248618784531356E-3</v>
      </c>
      <c r="M224" s="265">
        <f t="shared" si="15"/>
        <v>3</v>
      </c>
    </row>
    <row r="225" spans="1:13">
      <c r="A225" s="250" t="s">
        <v>593</v>
      </c>
      <c r="B225" s="263">
        <v>847</v>
      </c>
      <c r="C225" s="263">
        <v>847</v>
      </c>
      <c r="D225" s="263"/>
      <c r="E225" s="263">
        <v>847</v>
      </c>
      <c r="F225" s="263">
        <v>853</v>
      </c>
      <c r="G225" s="263">
        <v>845</v>
      </c>
      <c r="H225" s="263">
        <v>850</v>
      </c>
      <c r="I225" s="263"/>
      <c r="J225" s="264">
        <f t="shared" si="12"/>
        <v>3.5419126328217754E-3</v>
      </c>
      <c r="K225" s="265">
        <f t="shared" si="13"/>
        <v>3</v>
      </c>
      <c r="L225" s="264">
        <f t="shared" si="14"/>
        <v>5.9171597633136397E-3</v>
      </c>
      <c r="M225" s="265">
        <f t="shared" si="15"/>
        <v>5</v>
      </c>
    </row>
    <row r="226" spans="1:13">
      <c r="A226" s="250" t="s">
        <v>594</v>
      </c>
      <c r="B226" s="263">
        <v>464</v>
      </c>
      <c r="C226" s="263">
        <v>464</v>
      </c>
      <c r="D226" s="263"/>
      <c r="E226" s="263">
        <v>464</v>
      </c>
      <c r="F226" s="263">
        <v>468</v>
      </c>
      <c r="G226" s="263">
        <v>464</v>
      </c>
      <c r="H226" s="263">
        <v>467</v>
      </c>
      <c r="I226" s="263"/>
      <c r="J226" s="264">
        <f t="shared" si="12"/>
        <v>6.4655172413792261E-3</v>
      </c>
      <c r="K226" s="265">
        <f t="shared" si="13"/>
        <v>3</v>
      </c>
      <c r="L226" s="264">
        <f t="shared" si="14"/>
        <v>6.4655172413792261E-3</v>
      </c>
      <c r="M226" s="265">
        <f t="shared" si="15"/>
        <v>3</v>
      </c>
    </row>
    <row r="227" spans="1:13">
      <c r="A227" s="250" t="s">
        <v>595</v>
      </c>
      <c r="B227" s="263">
        <v>344</v>
      </c>
      <c r="C227" s="263">
        <v>344</v>
      </c>
      <c r="D227" s="263"/>
      <c r="E227" s="263">
        <v>344</v>
      </c>
      <c r="F227" s="263">
        <v>345</v>
      </c>
      <c r="G227" s="263">
        <v>342</v>
      </c>
      <c r="H227" s="263">
        <v>344</v>
      </c>
      <c r="I227" s="263"/>
      <c r="J227" s="264">
        <f t="shared" si="12"/>
        <v>0</v>
      </c>
      <c r="K227" s="265">
        <f t="shared" si="13"/>
        <v>0</v>
      </c>
      <c r="L227" s="264">
        <f t="shared" si="14"/>
        <v>5.8479532163742132E-3</v>
      </c>
      <c r="M227" s="265">
        <f t="shared" si="15"/>
        <v>2</v>
      </c>
    </row>
    <row r="228" spans="1:13">
      <c r="A228" s="250" t="s">
        <v>596</v>
      </c>
      <c r="B228" s="263">
        <v>327</v>
      </c>
      <c r="C228" s="263">
        <v>327</v>
      </c>
      <c r="D228" s="263"/>
      <c r="E228" s="263">
        <v>327</v>
      </c>
      <c r="F228" s="263">
        <v>322</v>
      </c>
      <c r="G228" s="263">
        <v>314</v>
      </c>
      <c r="H228" s="263">
        <v>319</v>
      </c>
      <c r="I228" s="263"/>
      <c r="J228" s="264">
        <f t="shared" si="12"/>
        <v>-2.4464831804281384E-2</v>
      </c>
      <c r="K228" s="265">
        <f t="shared" si="13"/>
        <v>-8</v>
      </c>
      <c r="L228" s="264">
        <f t="shared" si="14"/>
        <v>1.5923566878980999E-2</v>
      </c>
      <c r="M228" s="265">
        <f t="shared" si="15"/>
        <v>5</v>
      </c>
    </row>
    <row r="229" spans="1:13">
      <c r="A229" s="250" t="s">
        <v>597</v>
      </c>
      <c r="B229" s="263">
        <v>2256</v>
      </c>
      <c r="C229" s="263">
        <v>2256</v>
      </c>
      <c r="D229" s="263"/>
      <c r="E229" s="263">
        <v>2258</v>
      </c>
      <c r="F229" s="263">
        <v>2272</v>
      </c>
      <c r="G229" s="263">
        <v>2255</v>
      </c>
      <c r="H229" s="263">
        <v>2267</v>
      </c>
      <c r="I229" s="263"/>
      <c r="J229" s="264">
        <f t="shared" si="12"/>
        <v>4.8758865248226257E-3</v>
      </c>
      <c r="K229" s="265">
        <f t="shared" si="13"/>
        <v>11</v>
      </c>
      <c r="L229" s="264">
        <f t="shared" si="14"/>
        <v>5.3215077605321959E-3</v>
      </c>
      <c r="M229" s="265">
        <f t="shared" si="15"/>
        <v>12</v>
      </c>
    </row>
    <row r="230" spans="1:13">
      <c r="A230" s="250" t="s">
        <v>598</v>
      </c>
      <c r="B230" s="263">
        <v>730</v>
      </c>
      <c r="C230" s="263">
        <v>730</v>
      </c>
      <c r="D230" s="263"/>
      <c r="E230" s="263">
        <v>730</v>
      </c>
      <c r="F230" s="263">
        <v>733</v>
      </c>
      <c r="G230" s="263">
        <v>732</v>
      </c>
      <c r="H230" s="263">
        <v>738</v>
      </c>
      <c r="I230" s="263"/>
      <c r="J230" s="264">
        <f t="shared" si="12"/>
        <v>1.0958904109588996E-2</v>
      </c>
      <c r="K230" s="265">
        <f t="shared" si="13"/>
        <v>8</v>
      </c>
      <c r="L230" s="264">
        <f t="shared" si="14"/>
        <v>8.1967213114753079E-3</v>
      </c>
      <c r="M230" s="265">
        <f t="shared" si="15"/>
        <v>6</v>
      </c>
    </row>
    <row r="231" spans="1:13">
      <c r="A231" s="250" t="s">
        <v>599</v>
      </c>
      <c r="B231" s="263">
        <v>7551</v>
      </c>
      <c r="C231" s="263">
        <v>7557</v>
      </c>
      <c r="D231" s="263"/>
      <c r="E231" s="263">
        <v>7554</v>
      </c>
      <c r="F231" s="263">
        <v>7588</v>
      </c>
      <c r="G231" s="263">
        <v>7512</v>
      </c>
      <c r="H231" s="263">
        <v>7555</v>
      </c>
      <c r="I231" s="263"/>
      <c r="J231" s="264">
        <f t="shared" si="12"/>
        <v>5.2973116143562038E-4</v>
      </c>
      <c r="K231" s="265">
        <f t="shared" si="13"/>
        <v>4</v>
      </c>
      <c r="L231" s="264">
        <f t="shared" si="14"/>
        <v>5.7241746538871929E-3</v>
      </c>
      <c r="M231" s="265">
        <f t="shared" si="15"/>
        <v>43</v>
      </c>
    </row>
    <row r="232" spans="1:13">
      <c r="A232" s="250" t="s">
        <v>600</v>
      </c>
      <c r="B232" s="263">
        <v>2489</v>
      </c>
      <c r="C232" s="263">
        <v>2489</v>
      </c>
      <c r="D232" s="263"/>
      <c r="E232" s="263">
        <v>2491</v>
      </c>
      <c r="F232" s="263">
        <v>2506</v>
      </c>
      <c r="G232" s="263">
        <v>2487</v>
      </c>
      <c r="H232" s="263">
        <v>2503</v>
      </c>
      <c r="I232" s="263"/>
      <c r="J232" s="264">
        <f t="shared" si="12"/>
        <v>5.6247488951386426E-3</v>
      </c>
      <c r="K232" s="265">
        <f t="shared" si="13"/>
        <v>14</v>
      </c>
      <c r="L232" s="264">
        <f t="shared" si="14"/>
        <v>6.4334539605950258E-3</v>
      </c>
      <c r="M232" s="265">
        <f t="shared" si="15"/>
        <v>16</v>
      </c>
    </row>
    <row r="233" spans="1:13">
      <c r="A233" s="250" t="s">
        <v>601</v>
      </c>
      <c r="B233" s="263">
        <v>429</v>
      </c>
      <c r="C233" s="263">
        <v>431</v>
      </c>
      <c r="D233" s="263"/>
      <c r="E233" s="263">
        <v>431</v>
      </c>
      <c r="F233" s="263">
        <v>433</v>
      </c>
      <c r="G233" s="263">
        <v>429</v>
      </c>
      <c r="H233" s="263">
        <v>431</v>
      </c>
      <c r="I233" s="263"/>
      <c r="J233" s="264">
        <f t="shared" si="12"/>
        <v>4.6620046620047262E-3</v>
      </c>
      <c r="K233" s="265">
        <f t="shared" si="13"/>
        <v>2</v>
      </c>
      <c r="L233" s="264">
        <f t="shared" si="14"/>
        <v>4.6620046620047262E-3</v>
      </c>
      <c r="M233" s="265">
        <f t="shared" si="15"/>
        <v>2</v>
      </c>
    </row>
    <row r="234" spans="1:13">
      <c r="A234" s="250" t="s">
        <v>602</v>
      </c>
      <c r="B234" s="263">
        <v>3026</v>
      </c>
      <c r="C234" s="263">
        <v>3000</v>
      </c>
      <c r="D234" s="263"/>
      <c r="E234" s="263">
        <v>3002</v>
      </c>
      <c r="F234" s="263">
        <v>3020</v>
      </c>
      <c r="G234" s="263">
        <v>2996</v>
      </c>
      <c r="H234" s="263">
        <v>3014</v>
      </c>
      <c r="I234" s="263"/>
      <c r="J234" s="264">
        <f t="shared" si="12"/>
        <v>-3.96563119629878E-3</v>
      </c>
      <c r="K234" s="265">
        <f t="shared" si="13"/>
        <v>-12</v>
      </c>
      <c r="L234" s="264">
        <f t="shared" si="14"/>
        <v>6.0080106809079492E-3</v>
      </c>
      <c r="M234" s="265">
        <f t="shared" si="15"/>
        <v>18</v>
      </c>
    </row>
    <row r="235" spans="1:13">
      <c r="A235" s="250"/>
      <c r="B235" s="263"/>
      <c r="C235" s="263"/>
      <c r="D235" s="263"/>
      <c r="E235" s="263"/>
      <c r="F235" s="263"/>
      <c r="G235" s="263"/>
      <c r="H235" s="263"/>
      <c r="I235" s="263"/>
      <c r="J235" s="264"/>
      <c r="K235" s="265"/>
      <c r="L235" s="264"/>
      <c r="M235" s="265"/>
    </row>
    <row r="236" spans="1:13">
      <c r="A236" s="250" t="s">
        <v>603</v>
      </c>
      <c r="B236" s="263">
        <v>36324</v>
      </c>
      <c r="C236" s="263">
        <v>36324</v>
      </c>
      <c r="D236" s="263"/>
      <c r="E236" s="263">
        <v>36483</v>
      </c>
      <c r="F236" s="263">
        <v>37447</v>
      </c>
      <c r="G236" s="263">
        <v>37904</v>
      </c>
      <c r="H236" s="263">
        <v>38486</v>
      </c>
      <c r="I236" s="263"/>
      <c r="J236" s="264">
        <f t="shared" si="12"/>
        <v>5.9519876665565574E-2</v>
      </c>
      <c r="K236" s="265">
        <f t="shared" si="13"/>
        <v>2162</v>
      </c>
      <c r="L236" s="264">
        <f t="shared" si="14"/>
        <v>1.5354579991557538E-2</v>
      </c>
      <c r="M236" s="265">
        <f t="shared" si="15"/>
        <v>582</v>
      </c>
    </row>
    <row r="237" spans="1:13">
      <c r="A237" s="250" t="s">
        <v>604</v>
      </c>
      <c r="B237" s="263">
        <v>1363</v>
      </c>
      <c r="C237" s="263">
        <v>1369</v>
      </c>
      <c r="D237" s="263"/>
      <c r="E237" s="263">
        <v>1369</v>
      </c>
      <c r="F237" s="263">
        <v>1389</v>
      </c>
      <c r="G237" s="263">
        <v>1393</v>
      </c>
      <c r="H237" s="263">
        <v>1404</v>
      </c>
      <c r="I237" s="263"/>
      <c r="J237" s="264">
        <f t="shared" si="12"/>
        <v>3.0080704328686814E-2</v>
      </c>
      <c r="K237" s="265">
        <f t="shared" si="13"/>
        <v>41</v>
      </c>
      <c r="L237" s="264">
        <f t="shared" si="14"/>
        <v>7.8966259870782984E-3</v>
      </c>
      <c r="M237" s="265">
        <f t="shared" si="15"/>
        <v>11</v>
      </c>
    </row>
    <row r="238" spans="1:13">
      <c r="A238" s="250" t="s">
        <v>605</v>
      </c>
      <c r="B238" s="263">
        <v>1077</v>
      </c>
      <c r="C238" s="263">
        <v>1077</v>
      </c>
      <c r="D238" s="263"/>
      <c r="E238" s="263">
        <v>1082</v>
      </c>
      <c r="F238" s="263">
        <v>1108</v>
      </c>
      <c r="G238" s="263">
        <v>1118</v>
      </c>
      <c r="H238" s="263">
        <v>1140</v>
      </c>
      <c r="I238" s="263"/>
      <c r="J238" s="264">
        <f t="shared" si="12"/>
        <v>5.8495821727019504E-2</v>
      </c>
      <c r="K238" s="265">
        <f t="shared" si="13"/>
        <v>63</v>
      </c>
      <c r="L238" s="264">
        <f t="shared" si="14"/>
        <v>1.9677996422182487E-2</v>
      </c>
      <c r="M238" s="265">
        <f t="shared" si="15"/>
        <v>22</v>
      </c>
    </row>
    <row r="239" spans="1:13">
      <c r="A239" s="250" t="s">
        <v>606</v>
      </c>
      <c r="B239" s="263">
        <v>766</v>
      </c>
      <c r="C239" s="263">
        <v>761</v>
      </c>
      <c r="D239" s="263"/>
      <c r="E239" s="263">
        <v>766</v>
      </c>
      <c r="F239" s="263">
        <v>783</v>
      </c>
      <c r="G239" s="263">
        <v>799</v>
      </c>
      <c r="H239" s="263">
        <v>814</v>
      </c>
      <c r="I239" s="263"/>
      <c r="J239" s="264">
        <f t="shared" si="12"/>
        <v>6.2663185378590169E-2</v>
      </c>
      <c r="K239" s="265">
        <f t="shared" si="13"/>
        <v>48</v>
      </c>
      <c r="L239" s="264">
        <f t="shared" si="14"/>
        <v>1.8773466833541974E-2</v>
      </c>
      <c r="M239" s="265">
        <f t="shared" si="15"/>
        <v>15</v>
      </c>
    </row>
    <row r="240" spans="1:13">
      <c r="A240" s="250" t="s">
        <v>607</v>
      </c>
      <c r="B240" s="263">
        <v>1811</v>
      </c>
      <c r="C240" s="263">
        <v>1811</v>
      </c>
      <c r="D240" s="263"/>
      <c r="E240" s="263">
        <v>1820</v>
      </c>
      <c r="F240" s="263">
        <v>1854</v>
      </c>
      <c r="G240" s="263">
        <v>1891</v>
      </c>
      <c r="H240" s="263">
        <v>1921</v>
      </c>
      <c r="I240" s="263"/>
      <c r="J240" s="264">
        <f t="shared" si="12"/>
        <v>6.07399226946439E-2</v>
      </c>
      <c r="K240" s="265">
        <f t="shared" si="13"/>
        <v>110</v>
      </c>
      <c r="L240" s="264">
        <f t="shared" si="14"/>
        <v>1.5864621893178166E-2</v>
      </c>
      <c r="M240" s="265">
        <f t="shared" si="15"/>
        <v>30</v>
      </c>
    </row>
    <row r="241" spans="1:13">
      <c r="A241" s="250" t="s">
        <v>608</v>
      </c>
      <c r="B241" s="263">
        <v>1470</v>
      </c>
      <c r="C241" s="263">
        <v>1470</v>
      </c>
      <c r="D241" s="263"/>
      <c r="E241" s="263">
        <v>1476</v>
      </c>
      <c r="F241" s="263">
        <v>1503</v>
      </c>
      <c r="G241" s="263">
        <v>1517</v>
      </c>
      <c r="H241" s="263">
        <v>1544</v>
      </c>
      <c r="I241" s="263"/>
      <c r="J241" s="264">
        <f t="shared" si="12"/>
        <v>5.034013605442178E-2</v>
      </c>
      <c r="K241" s="265">
        <f t="shared" si="13"/>
        <v>74</v>
      </c>
      <c r="L241" s="264">
        <f t="shared" si="14"/>
        <v>1.7798286090969118E-2</v>
      </c>
      <c r="M241" s="265">
        <f t="shared" si="15"/>
        <v>27</v>
      </c>
    </row>
    <row r="242" spans="1:13">
      <c r="A242" s="250" t="s">
        <v>609</v>
      </c>
      <c r="B242" s="263">
        <v>7547</v>
      </c>
      <c r="C242" s="263">
        <v>7547</v>
      </c>
      <c r="D242" s="263"/>
      <c r="E242" s="263">
        <v>7616</v>
      </c>
      <c r="F242" s="263">
        <v>7764</v>
      </c>
      <c r="G242" s="263">
        <v>7848</v>
      </c>
      <c r="H242" s="263">
        <v>7950</v>
      </c>
      <c r="I242" s="263"/>
      <c r="J242" s="264">
        <f t="shared" si="12"/>
        <v>5.3398701470783072E-2</v>
      </c>
      <c r="K242" s="265">
        <f t="shared" si="13"/>
        <v>403</v>
      </c>
      <c r="L242" s="264">
        <f t="shared" si="14"/>
        <v>1.2996941896024516E-2</v>
      </c>
      <c r="M242" s="265">
        <f t="shared" si="15"/>
        <v>102</v>
      </c>
    </row>
    <row r="243" spans="1:13">
      <c r="A243" s="250" t="s">
        <v>610</v>
      </c>
      <c r="B243" s="263">
        <v>22290</v>
      </c>
      <c r="C243" s="263">
        <v>22289</v>
      </c>
      <c r="D243" s="263"/>
      <c r="E243" s="263">
        <v>22354</v>
      </c>
      <c r="F243" s="263">
        <v>23046</v>
      </c>
      <c r="G243" s="263">
        <v>23338</v>
      </c>
      <c r="H243" s="263">
        <v>23713</v>
      </c>
      <c r="I243" s="263"/>
      <c r="J243" s="264">
        <f t="shared" si="12"/>
        <v>6.3840287124270922E-2</v>
      </c>
      <c r="K243" s="265">
        <f t="shared" si="13"/>
        <v>1423</v>
      </c>
      <c r="L243" s="264">
        <f t="shared" si="14"/>
        <v>1.6068214928442792E-2</v>
      </c>
      <c r="M243" s="265">
        <f t="shared" si="15"/>
        <v>375</v>
      </c>
    </row>
    <row r="244" spans="1:13">
      <c r="A244" s="250"/>
      <c r="B244" s="263"/>
      <c r="C244" s="263"/>
      <c r="D244" s="263"/>
      <c r="E244" s="263"/>
      <c r="F244" s="263"/>
      <c r="G244" s="263"/>
      <c r="H244" s="263"/>
      <c r="I244" s="263"/>
      <c r="J244" s="264"/>
      <c r="K244" s="265"/>
      <c r="L244" s="264"/>
      <c r="M244" s="265"/>
    </row>
    <row r="245" spans="1:13">
      <c r="A245" s="250" t="s">
        <v>611</v>
      </c>
      <c r="B245" s="263">
        <v>58218</v>
      </c>
      <c r="C245" s="263">
        <v>58218</v>
      </c>
      <c r="D245" s="263"/>
      <c r="E245" s="263">
        <v>58498</v>
      </c>
      <c r="F245" s="263">
        <v>59247</v>
      </c>
      <c r="G245" s="263">
        <v>59874</v>
      </c>
      <c r="H245" s="263">
        <v>60762</v>
      </c>
      <c r="I245" s="263"/>
      <c r="J245" s="264">
        <f t="shared" si="12"/>
        <v>4.3697825414820146E-2</v>
      </c>
      <c r="K245" s="265">
        <f t="shared" si="13"/>
        <v>2544</v>
      </c>
      <c r="L245" s="264">
        <f t="shared" si="14"/>
        <v>1.4831145405351132E-2</v>
      </c>
      <c r="M245" s="265">
        <f t="shared" si="15"/>
        <v>888</v>
      </c>
    </row>
    <row r="246" spans="1:13">
      <c r="A246" s="250" t="s">
        <v>612</v>
      </c>
      <c r="B246" s="263">
        <v>8893</v>
      </c>
      <c r="C246" s="263">
        <v>8911</v>
      </c>
      <c r="D246" s="263"/>
      <c r="E246" s="263">
        <v>8958</v>
      </c>
      <c r="F246" s="263">
        <v>9110</v>
      </c>
      <c r="G246" s="263">
        <v>9399</v>
      </c>
      <c r="H246" s="263">
        <v>9617</v>
      </c>
      <c r="I246" s="263"/>
      <c r="J246" s="264">
        <f t="shared" si="12"/>
        <v>8.1412346789609735E-2</v>
      </c>
      <c r="K246" s="265">
        <f t="shared" si="13"/>
        <v>724</v>
      </c>
      <c r="L246" s="264">
        <f t="shared" si="14"/>
        <v>2.3193956803915228E-2</v>
      </c>
      <c r="M246" s="265">
        <f t="shared" si="15"/>
        <v>218</v>
      </c>
    </row>
    <row r="247" spans="1:13">
      <c r="A247" s="250" t="s">
        <v>613</v>
      </c>
      <c r="B247" s="263">
        <v>38</v>
      </c>
      <c r="C247" s="263">
        <v>38</v>
      </c>
      <c r="D247" s="263"/>
      <c r="E247" s="263">
        <v>38</v>
      </c>
      <c r="F247" s="263">
        <v>38</v>
      </c>
      <c r="G247" s="263">
        <v>38</v>
      </c>
      <c r="H247" s="263">
        <v>40</v>
      </c>
      <c r="I247" s="263"/>
      <c r="J247" s="264">
        <f t="shared" si="12"/>
        <v>5.2631578947368363E-2</v>
      </c>
      <c r="K247" s="265">
        <f t="shared" si="13"/>
        <v>2</v>
      </c>
      <c r="L247" s="264">
        <f t="shared" si="14"/>
        <v>5.2631578947368363E-2</v>
      </c>
      <c r="M247" s="265">
        <f t="shared" si="15"/>
        <v>2</v>
      </c>
    </row>
    <row r="248" spans="1:13">
      <c r="A248" s="250" t="s">
        <v>614</v>
      </c>
      <c r="B248" s="263">
        <v>447</v>
      </c>
      <c r="C248" s="263">
        <v>447</v>
      </c>
      <c r="D248" s="263"/>
      <c r="E248" s="263">
        <v>451</v>
      </c>
      <c r="F248" s="263">
        <v>456</v>
      </c>
      <c r="G248" s="263">
        <v>462</v>
      </c>
      <c r="H248" s="263">
        <v>474</v>
      </c>
      <c r="I248" s="263"/>
      <c r="J248" s="264">
        <f t="shared" si="12"/>
        <v>6.0402684563758413E-2</v>
      </c>
      <c r="K248" s="265">
        <f t="shared" si="13"/>
        <v>27</v>
      </c>
      <c r="L248" s="264">
        <f t="shared" si="14"/>
        <v>2.5974025974025983E-2</v>
      </c>
      <c r="M248" s="265">
        <f t="shared" si="15"/>
        <v>12</v>
      </c>
    </row>
    <row r="249" spans="1:13">
      <c r="A249" s="250" t="s">
        <v>615</v>
      </c>
      <c r="B249" s="263">
        <v>616</v>
      </c>
      <c r="C249" s="263">
        <v>616</v>
      </c>
      <c r="D249" s="263"/>
      <c r="E249" s="263">
        <v>618</v>
      </c>
      <c r="F249" s="263">
        <v>617</v>
      </c>
      <c r="G249" s="263">
        <v>616</v>
      </c>
      <c r="H249" s="263">
        <v>616</v>
      </c>
      <c r="I249" s="263"/>
      <c r="J249" s="264">
        <f t="shared" si="12"/>
        <v>0</v>
      </c>
      <c r="K249" s="265">
        <f t="shared" si="13"/>
        <v>0</v>
      </c>
      <c r="L249" s="264">
        <f t="shared" si="14"/>
        <v>0</v>
      </c>
      <c r="M249" s="265">
        <f t="shared" si="15"/>
        <v>0</v>
      </c>
    </row>
    <row r="250" spans="1:13">
      <c r="A250" s="250" t="s">
        <v>616</v>
      </c>
      <c r="B250" s="263">
        <v>31605</v>
      </c>
      <c r="C250" s="263">
        <v>31588</v>
      </c>
      <c r="D250" s="263"/>
      <c r="E250" s="263">
        <v>31711</v>
      </c>
      <c r="F250" s="263">
        <v>32043</v>
      </c>
      <c r="G250" s="263">
        <v>32099</v>
      </c>
      <c r="H250" s="263">
        <v>32342</v>
      </c>
      <c r="I250" s="263"/>
      <c r="J250" s="264">
        <f t="shared" si="12"/>
        <v>2.3319095079892493E-2</v>
      </c>
      <c r="K250" s="265">
        <f t="shared" si="13"/>
        <v>737</v>
      </c>
      <c r="L250" s="264">
        <f t="shared" si="14"/>
        <v>7.5703292937474576E-3</v>
      </c>
      <c r="M250" s="265">
        <f t="shared" si="15"/>
        <v>243</v>
      </c>
    </row>
    <row r="251" spans="1:13">
      <c r="A251" s="250" t="s">
        <v>617</v>
      </c>
      <c r="B251" s="263">
        <v>243</v>
      </c>
      <c r="C251" s="263">
        <v>243</v>
      </c>
      <c r="D251" s="263"/>
      <c r="E251" s="263">
        <v>244</v>
      </c>
      <c r="F251" s="263">
        <v>247</v>
      </c>
      <c r="G251" s="263">
        <v>250</v>
      </c>
      <c r="H251" s="263">
        <v>257</v>
      </c>
      <c r="I251" s="263"/>
      <c r="J251" s="264">
        <f t="shared" si="12"/>
        <v>5.7613168724279795E-2</v>
      </c>
      <c r="K251" s="265">
        <f t="shared" si="13"/>
        <v>14</v>
      </c>
      <c r="L251" s="264">
        <f t="shared" si="14"/>
        <v>2.8000000000000025E-2</v>
      </c>
      <c r="M251" s="265">
        <f t="shared" si="15"/>
        <v>7</v>
      </c>
    </row>
    <row r="252" spans="1:13">
      <c r="A252" s="250" t="s">
        <v>618</v>
      </c>
      <c r="B252" s="263">
        <v>1400</v>
      </c>
      <c r="C252" s="263">
        <v>1400</v>
      </c>
      <c r="D252" s="263"/>
      <c r="E252" s="263">
        <v>1402</v>
      </c>
      <c r="F252" s="263">
        <v>1395</v>
      </c>
      <c r="G252" s="263">
        <v>1392</v>
      </c>
      <c r="H252" s="263">
        <v>1394</v>
      </c>
      <c r="I252" s="263"/>
      <c r="J252" s="264">
        <f t="shared" si="12"/>
        <v>-4.2857142857143371E-3</v>
      </c>
      <c r="K252" s="265">
        <f t="shared" si="13"/>
        <v>-6</v>
      </c>
      <c r="L252" s="264">
        <f t="shared" si="14"/>
        <v>1.4367816091953589E-3</v>
      </c>
      <c r="M252" s="265">
        <f t="shared" si="15"/>
        <v>2</v>
      </c>
    </row>
    <row r="253" spans="1:13">
      <c r="A253" s="250" t="s">
        <v>619</v>
      </c>
      <c r="B253" s="263">
        <v>14976</v>
      </c>
      <c r="C253" s="263">
        <v>14975</v>
      </c>
      <c r="D253" s="263"/>
      <c r="E253" s="263">
        <v>15076</v>
      </c>
      <c r="F253" s="263">
        <v>15341</v>
      </c>
      <c r="G253" s="263">
        <v>15618</v>
      </c>
      <c r="H253" s="263">
        <v>16022</v>
      </c>
      <c r="I253" s="263"/>
      <c r="J253" s="264">
        <f t="shared" si="12"/>
        <v>6.9845085470085388E-2</v>
      </c>
      <c r="K253" s="265">
        <f t="shared" si="13"/>
        <v>1046</v>
      </c>
      <c r="L253" s="264">
        <f t="shared" si="14"/>
        <v>2.5867588679728604E-2</v>
      </c>
      <c r="M253" s="265">
        <f t="shared" si="15"/>
        <v>404</v>
      </c>
    </row>
    <row r="254" spans="1:13">
      <c r="A254" s="250"/>
      <c r="B254" s="263"/>
      <c r="C254" s="263"/>
      <c r="D254" s="263"/>
      <c r="E254" s="263"/>
      <c r="F254" s="263"/>
      <c r="G254" s="263"/>
      <c r="H254" s="263"/>
      <c r="I254" s="263"/>
      <c r="J254" s="264"/>
      <c r="K254" s="265"/>
      <c r="L254" s="264"/>
      <c r="M254" s="265"/>
    </row>
    <row r="255" spans="1:13">
      <c r="A255" s="250" t="s">
        <v>620</v>
      </c>
      <c r="B255" s="263">
        <v>32588</v>
      </c>
      <c r="C255" s="263">
        <v>32586</v>
      </c>
      <c r="D255" s="263"/>
      <c r="E255" s="263">
        <v>32427</v>
      </c>
      <c r="F255" s="263">
        <v>33157</v>
      </c>
      <c r="G255" s="263">
        <v>34540</v>
      </c>
      <c r="H255" s="263">
        <v>35555</v>
      </c>
      <c r="I255" s="263"/>
      <c r="J255" s="264">
        <f t="shared" si="12"/>
        <v>9.1045783724070128E-2</v>
      </c>
      <c r="K255" s="265">
        <f t="shared" si="13"/>
        <v>2967</v>
      </c>
      <c r="L255" s="264">
        <f t="shared" si="14"/>
        <v>2.9386218876664705E-2</v>
      </c>
      <c r="M255" s="265">
        <f t="shared" si="15"/>
        <v>1015</v>
      </c>
    </row>
    <row r="256" spans="1:13">
      <c r="A256" s="250" t="s">
        <v>621</v>
      </c>
      <c r="B256" s="263">
        <v>801</v>
      </c>
      <c r="C256" s="263">
        <v>801</v>
      </c>
      <c r="D256" s="263"/>
      <c r="E256" s="263">
        <v>802</v>
      </c>
      <c r="F256" s="263">
        <v>828</v>
      </c>
      <c r="G256" s="263">
        <v>871</v>
      </c>
      <c r="H256" s="263">
        <v>906</v>
      </c>
      <c r="I256" s="263"/>
      <c r="J256" s="264">
        <f t="shared" si="12"/>
        <v>0.13108614232209748</v>
      </c>
      <c r="K256" s="265">
        <f t="shared" si="13"/>
        <v>105</v>
      </c>
      <c r="L256" s="264">
        <f t="shared" si="14"/>
        <v>4.0183696900114807E-2</v>
      </c>
      <c r="M256" s="265">
        <f t="shared" si="15"/>
        <v>35</v>
      </c>
    </row>
    <row r="257" spans="1:13">
      <c r="A257" s="250" t="s">
        <v>622</v>
      </c>
      <c r="B257" s="263">
        <v>1755</v>
      </c>
      <c r="C257" s="263">
        <v>1741</v>
      </c>
      <c r="D257" s="263"/>
      <c r="E257" s="263">
        <v>1742</v>
      </c>
      <c r="F257" s="263">
        <v>1784</v>
      </c>
      <c r="G257" s="263">
        <v>1868</v>
      </c>
      <c r="H257" s="263">
        <v>2032</v>
      </c>
      <c r="I257" s="263"/>
      <c r="J257" s="264">
        <f t="shared" si="12"/>
        <v>0.15783475783475787</v>
      </c>
      <c r="K257" s="265">
        <f t="shared" si="13"/>
        <v>277</v>
      </c>
      <c r="L257" s="264">
        <f t="shared" si="14"/>
        <v>8.7794432548179868E-2</v>
      </c>
      <c r="M257" s="265">
        <f t="shared" si="15"/>
        <v>164</v>
      </c>
    </row>
    <row r="258" spans="1:13">
      <c r="A258" s="250" t="s">
        <v>623</v>
      </c>
      <c r="B258" s="263">
        <v>9089</v>
      </c>
      <c r="C258" s="263">
        <v>9089</v>
      </c>
      <c r="D258" s="263"/>
      <c r="E258" s="263">
        <v>9030</v>
      </c>
      <c r="F258" s="263">
        <v>9213</v>
      </c>
      <c r="G258" s="263">
        <v>9830</v>
      </c>
      <c r="H258" s="263">
        <v>10344</v>
      </c>
      <c r="I258" s="263"/>
      <c r="J258" s="264">
        <f t="shared" si="12"/>
        <v>0.13807899658928369</v>
      </c>
      <c r="K258" s="265">
        <f t="shared" si="13"/>
        <v>1255</v>
      </c>
      <c r="L258" s="264">
        <f t="shared" si="14"/>
        <v>5.2288911495422141E-2</v>
      </c>
      <c r="M258" s="265">
        <f t="shared" si="15"/>
        <v>514</v>
      </c>
    </row>
    <row r="259" spans="1:13">
      <c r="A259" s="250" t="s">
        <v>624</v>
      </c>
      <c r="B259" s="263">
        <v>20943</v>
      </c>
      <c r="C259" s="263">
        <v>20955</v>
      </c>
      <c r="D259" s="263"/>
      <c r="E259" s="263">
        <v>20853</v>
      </c>
      <c r="F259" s="263">
        <v>21332</v>
      </c>
      <c r="G259" s="263">
        <v>21971</v>
      </c>
      <c r="H259" s="263">
        <v>22273</v>
      </c>
      <c r="I259" s="263"/>
      <c r="J259" s="264">
        <f t="shared" si="12"/>
        <v>6.3505705963806447E-2</v>
      </c>
      <c r="K259" s="265">
        <f t="shared" si="13"/>
        <v>1330</v>
      </c>
      <c r="L259" s="264">
        <f t="shared" si="14"/>
        <v>1.374539165263311E-2</v>
      </c>
      <c r="M259" s="265">
        <f t="shared" si="15"/>
        <v>302</v>
      </c>
    </row>
    <row r="260" spans="1:13">
      <c r="A260" s="250"/>
      <c r="B260" s="263"/>
      <c r="C260" s="263"/>
      <c r="D260" s="263"/>
      <c r="E260" s="263"/>
      <c r="F260" s="263"/>
      <c r="G260" s="263"/>
      <c r="H260" s="263"/>
      <c r="I260" s="263"/>
      <c r="J260" s="264"/>
      <c r="K260" s="265"/>
      <c r="L260" s="264"/>
      <c r="M260" s="265"/>
    </row>
    <row r="261" spans="1:13">
      <c r="A261" s="250" t="s">
        <v>625</v>
      </c>
      <c r="B261" s="263">
        <v>516564</v>
      </c>
      <c r="C261" s="263">
        <v>516564</v>
      </c>
      <c r="D261" s="263"/>
      <c r="E261" s="263">
        <v>519605</v>
      </c>
      <c r="F261" s="263">
        <v>530126</v>
      </c>
      <c r="G261" s="263">
        <v>539888</v>
      </c>
      <c r="H261" s="263">
        <v>551891</v>
      </c>
      <c r="I261" s="263"/>
      <c r="J261" s="264">
        <f t="shared" si="12"/>
        <v>6.8388428152174718E-2</v>
      </c>
      <c r="K261" s="265">
        <f t="shared" si="13"/>
        <v>35327</v>
      </c>
      <c r="L261" s="264">
        <f t="shared" si="14"/>
        <v>2.2232388939928294E-2</v>
      </c>
      <c r="M261" s="265">
        <f t="shared" si="15"/>
        <v>12003</v>
      </c>
    </row>
    <row r="262" spans="1:13">
      <c r="A262" s="250" t="s">
        <v>626</v>
      </c>
      <c r="B262" s="263">
        <v>9555</v>
      </c>
      <c r="C262" s="263">
        <v>9557</v>
      </c>
      <c r="D262" s="263"/>
      <c r="E262" s="263">
        <v>9598</v>
      </c>
      <c r="F262" s="263">
        <v>9733</v>
      </c>
      <c r="G262" s="263">
        <v>9853</v>
      </c>
      <c r="H262" s="263">
        <v>10024</v>
      </c>
      <c r="I262" s="263"/>
      <c r="J262" s="264">
        <f>H262/B262-1</f>
        <v>4.9084249084249132E-2</v>
      </c>
      <c r="K262" s="265">
        <f>H262-B262</f>
        <v>469</v>
      </c>
      <c r="L262" s="264">
        <f>H262/G262-1</f>
        <v>1.7355120267938728E-2</v>
      </c>
      <c r="M262" s="265">
        <f>H262-G262</f>
        <v>171</v>
      </c>
    </row>
    <row r="263" spans="1:13">
      <c r="A263" s="250" t="s">
        <v>627</v>
      </c>
      <c r="B263" s="263">
        <v>26263</v>
      </c>
      <c r="C263" s="263">
        <v>26439</v>
      </c>
      <c r="D263" s="263"/>
      <c r="E263" s="263">
        <v>26563</v>
      </c>
      <c r="F263" s="263">
        <v>26993</v>
      </c>
      <c r="G263" s="263">
        <v>27307</v>
      </c>
      <c r="H263" s="263">
        <v>27813</v>
      </c>
      <c r="I263" s="263"/>
      <c r="J263" s="264">
        <f>H263/B263-1</f>
        <v>5.9018390892129569E-2</v>
      </c>
      <c r="K263" s="265">
        <f>H263-B263</f>
        <v>1550</v>
      </c>
      <c r="L263" s="264">
        <f>H263/G263-1</f>
        <v>1.8530047240634229E-2</v>
      </c>
      <c r="M263" s="265">
        <f>H263-G263</f>
        <v>506</v>
      </c>
    </row>
    <row r="264" spans="1:13">
      <c r="A264" s="250" t="s">
        <v>554</v>
      </c>
      <c r="B264" s="267" t="s">
        <v>339</v>
      </c>
      <c r="C264" s="267" t="s">
        <v>339</v>
      </c>
      <c r="D264" s="267"/>
      <c r="E264" s="267" t="s">
        <v>339</v>
      </c>
      <c r="F264" s="267" t="s">
        <v>339</v>
      </c>
      <c r="G264" s="267" t="s">
        <v>339</v>
      </c>
      <c r="H264" s="267" t="s">
        <v>339</v>
      </c>
      <c r="I264" s="267"/>
      <c r="J264" s="267" t="s">
        <v>339</v>
      </c>
      <c r="K264" s="267" t="s">
        <v>339</v>
      </c>
      <c r="L264" s="267" t="s">
        <v>339</v>
      </c>
      <c r="M264" s="267" t="s">
        <v>339</v>
      </c>
    </row>
    <row r="265" spans="1:13">
      <c r="A265" s="250" t="s">
        <v>628</v>
      </c>
      <c r="B265" s="263">
        <v>368</v>
      </c>
      <c r="C265" s="263">
        <v>368</v>
      </c>
      <c r="D265" s="263"/>
      <c r="E265" s="263">
        <v>369</v>
      </c>
      <c r="F265" s="263">
        <v>373</v>
      </c>
      <c r="G265" s="263">
        <v>375</v>
      </c>
      <c r="H265" s="263">
        <v>378</v>
      </c>
      <c r="I265" s="263"/>
      <c r="J265" s="264">
        <f t="shared" ref="J265:J288" si="20">H265/B265-1</f>
        <v>2.7173913043478271E-2</v>
      </c>
      <c r="K265" s="265">
        <f t="shared" ref="K265:K288" si="21">H265-B265</f>
        <v>10</v>
      </c>
      <c r="L265" s="264">
        <f t="shared" ref="L265:L288" si="22">H265/G265-1</f>
        <v>8.0000000000000071E-3</v>
      </c>
      <c r="M265" s="265">
        <f t="shared" ref="M265:M288" si="23">H265-G265</f>
        <v>3</v>
      </c>
    </row>
    <row r="266" spans="1:13">
      <c r="A266" s="250" t="s">
        <v>629</v>
      </c>
      <c r="B266" s="263">
        <v>9796</v>
      </c>
      <c r="C266" s="263">
        <v>9756</v>
      </c>
      <c r="D266" s="263"/>
      <c r="E266" s="263">
        <v>9798</v>
      </c>
      <c r="F266" s="263">
        <v>9910</v>
      </c>
      <c r="G266" s="263">
        <v>10038</v>
      </c>
      <c r="H266" s="263">
        <v>10179</v>
      </c>
      <c r="I266" s="263"/>
      <c r="J266" s="264">
        <f t="shared" si="20"/>
        <v>3.909759085340947E-2</v>
      </c>
      <c r="K266" s="265">
        <f t="shared" si="21"/>
        <v>383</v>
      </c>
      <c r="L266" s="264">
        <f t="shared" si="22"/>
        <v>1.4046622833233657E-2</v>
      </c>
      <c r="M266" s="265">
        <f t="shared" si="23"/>
        <v>141</v>
      </c>
    </row>
    <row r="267" spans="1:13">
      <c r="A267" s="250" t="s">
        <v>556</v>
      </c>
      <c r="B267" s="263">
        <v>1742</v>
      </c>
      <c r="C267" s="263">
        <v>1742</v>
      </c>
      <c r="D267" s="263"/>
      <c r="E267" s="263">
        <v>1755</v>
      </c>
      <c r="F267" s="263">
        <v>1795</v>
      </c>
      <c r="G267" s="263">
        <v>1835</v>
      </c>
      <c r="H267" s="263">
        <v>1890</v>
      </c>
      <c r="I267" s="263"/>
      <c r="J267" s="264">
        <f t="shared" si="20"/>
        <v>8.4959816303099789E-2</v>
      </c>
      <c r="K267" s="265">
        <f t="shared" si="21"/>
        <v>148</v>
      </c>
      <c r="L267" s="264">
        <f t="shared" si="22"/>
        <v>2.997275204359684E-2</v>
      </c>
      <c r="M267" s="265">
        <f t="shared" si="23"/>
        <v>55</v>
      </c>
    </row>
    <row r="268" spans="1:13">
      <c r="A268" s="250" t="s">
        <v>630</v>
      </c>
      <c r="B268" s="263">
        <v>21415</v>
      </c>
      <c r="C268" s="263">
        <v>21415</v>
      </c>
      <c r="D268" s="263"/>
      <c r="E268" s="263">
        <v>21696</v>
      </c>
      <c r="F268" s="263">
        <v>22676</v>
      </c>
      <c r="G268" s="263">
        <v>23211</v>
      </c>
      <c r="H268" s="263">
        <v>24217</v>
      </c>
      <c r="I268" s="263"/>
      <c r="J268" s="264">
        <f t="shared" si="20"/>
        <v>0.13084286714919457</v>
      </c>
      <c r="K268" s="265">
        <f t="shared" si="21"/>
        <v>2802</v>
      </c>
      <c r="L268" s="264">
        <f t="shared" si="22"/>
        <v>4.334151910731987E-2</v>
      </c>
      <c r="M268" s="265">
        <f t="shared" si="23"/>
        <v>1006</v>
      </c>
    </row>
    <row r="269" spans="1:13">
      <c r="A269" s="250" t="s">
        <v>631</v>
      </c>
      <c r="B269" s="263">
        <v>2436</v>
      </c>
      <c r="C269" s="263">
        <v>2436</v>
      </c>
      <c r="D269" s="263"/>
      <c r="E269" s="263">
        <v>2457</v>
      </c>
      <c r="F269" s="263">
        <v>2534</v>
      </c>
      <c r="G269" s="263">
        <v>2690</v>
      </c>
      <c r="H269" s="263">
        <v>2850</v>
      </c>
      <c r="I269" s="263"/>
      <c r="J269" s="264">
        <f t="shared" si="20"/>
        <v>0.16995073891625623</v>
      </c>
      <c r="K269" s="265">
        <f t="shared" si="21"/>
        <v>414</v>
      </c>
      <c r="L269" s="264">
        <f t="shared" si="22"/>
        <v>5.9479553903345694E-2</v>
      </c>
      <c r="M269" s="265">
        <f t="shared" si="23"/>
        <v>160</v>
      </c>
    </row>
    <row r="270" spans="1:13">
      <c r="A270" s="250" t="s">
        <v>632</v>
      </c>
      <c r="B270" s="263">
        <v>119</v>
      </c>
      <c r="C270" s="263">
        <v>119</v>
      </c>
      <c r="D270" s="263"/>
      <c r="E270" s="263">
        <v>119</v>
      </c>
      <c r="F270" s="263">
        <v>120</v>
      </c>
      <c r="G270" s="263">
        <v>121</v>
      </c>
      <c r="H270" s="263">
        <v>122</v>
      </c>
      <c r="I270" s="263"/>
      <c r="J270" s="264">
        <f t="shared" si="20"/>
        <v>2.5210084033613356E-2</v>
      </c>
      <c r="K270" s="265">
        <f t="shared" si="21"/>
        <v>3</v>
      </c>
      <c r="L270" s="264">
        <f t="shared" si="22"/>
        <v>8.2644628099173278E-3</v>
      </c>
      <c r="M270" s="265">
        <f t="shared" si="23"/>
        <v>1</v>
      </c>
    </row>
    <row r="271" spans="1:13">
      <c r="A271" s="250" t="s">
        <v>633</v>
      </c>
      <c r="B271" s="263">
        <v>1370</v>
      </c>
      <c r="C271" s="263">
        <v>1370</v>
      </c>
      <c r="D271" s="263"/>
      <c r="E271" s="263">
        <v>1375</v>
      </c>
      <c r="F271" s="263">
        <v>1385</v>
      </c>
      <c r="G271" s="263">
        <v>1390</v>
      </c>
      <c r="H271" s="263">
        <v>1397</v>
      </c>
      <c r="I271" s="263"/>
      <c r="J271" s="264">
        <f t="shared" si="20"/>
        <v>1.9708029197080368E-2</v>
      </c>
      <c r="K271" s="265">
        <f t="shared" si="21"/>
        <v>27</v>
      </c>
      <c r="L271" s="264">
        <f t="shared" si="22"/>
        <v>5.0359712230216847E-3</v>
      </c>
      <c r="M271" s="265">
        <f t="shared" si="23"/>
        <v>7</v>
      </c>
    </row>
    <row r="272" spans="1:13">
      <c r="A272" s="250" t="s">
        <v>634</v>
      </c>
      <c r="B272" s="263">
        <v>921</v>
      </c>
      <c r="C272" s="263">
        <v>921</v>
      </c>
      <c r="D272" s="263"/>
      <c r="E272" s="263">
        <v>925</v>
      </c>
      <c r="F272" s="263">
        <v>927</v>
      </c>
      <c r="G272" s="263">
        <v>927</v>
      </c>
      <c r="H272" s="263">
        <v>935</v>
      </c>
      <c r="I272" s="263"/>
      <c r="J272" s="264">
        <f t="shared" si="20"/>
        <v>1.5200868621064068E-2</v>
      </c>
      <c r="K272" s="265">
        <f t="shared" si="21"/>
        <v>14</v>
      </c>
      <c r="L272" s="264">
        <f t="shared" si="22"/>
        <v>8.6299892125134559E-3</v>
      </c>
      <c r="M272" s="265">
        <f t="shared" si="23"/>
        <v>8</v>
      </c>
    </row>
    <row r="273" spans="1:13">
      <c r="A273" s="250" t="s">
        <v>635</v>
      </c>
      <c r="B273" s="263">
        <v>15523</v>
      </c>
      <c r="C273" s="263">
        <v>15507</v>
      </c>
      <c r="D273" s="263"/>
      <c r="E273" s="263">
        <v>15580</v>
      </c>
      <c r="F273" s="263">
        <v>16010</v>
      </c>
      <c r="G273" s="263">
        <v>16421</v>
      </c>
      <c r="H273" s="263">
        <v>17011</v>
      </c>
      <c r="I273" s="263"/>
      <c r="J273" s="264">
        <f t="shared" si="20"/>
        <v>9.5857759453713776E-2</v>
      </c>
      <c r="K273" s="265">
        <f t="shared" si="21"/>
        <v>1488</v>
      </c>
      <c r="L273" s="264">
        <f t="shared" si="22"/>
        <v>3.592960233846898E-2</v>
      </c>
      <c r="M273" s="265">
        <f t="shared" si="23"/>
        <v>590</v>
      </c>
    </row>
    <row r="274" spans="1:13">
      <c r="A274" s="250" t="s">
        <v>636</v>
      </c>
      <c r="B274" s="263">
        <v>47407</v>
      </c>
      <c r="C274" s="263">
        <v>47735</v>
      </c>
      <c r="D274" s="263"/>
      <c r="E274" s="263">
        <v>48123</v>
      </c>
      <c r="F274" s="263">
        <v>49757</v>
      </c>
      <c r="G274" s="263">
        <v>51540</v>
      </c>
      <c r="H274" s="263">
        <v>54382</v>
      </c>
      <c r="I274" s="263"/>
      <c r="J274" s="264">
        <f t="shared" si="20"/>
        <v>0.14713017064990397</v>
      </c>
      <c r="K274" s="265">
        <f t="shared" si="21"/>
        <v>6975</v>
      </c>
      <c r="L274" s="264">
        <f t="shared" si="22"/>
        <v>5.5141637563057788E-2</v>
      </c>
      <c r="M274" s="265">
        <f t="shared" si="23"/>
        <v>2842</v>
      </c>
    </row>
    <row r="275" spans="1:13">
      <c r="A275" s="250" t="s">
        <v>637</v>
      </c>
      <c r="B275" s="263">
        <v>10070</v>
      </c>
      <c r="C275" s="263">
        <v>10085</v>
      </c>
      <c r="D275" s="263"/>
      <c r="E275" s="263">
        <v>10135</v>
      </c>
      <c r="F275" s="263">
        <v>10289</v>
      </c>
      <c r="G275" s="263">
        <v>10450</v>
      </c>
      <c r="H275" s="263">
        <v>10611</v>
      </c>
      <c r="I275" s="263"/>
      <c r="J275" s="264">
        <f t="shared" si="20"/>
        <v>5.3723932472691249E-2</v>
      </c>
      <c r="K275" s="265">
        <f t="shared" si="21"/>
        <v>541</v>
      </c>
      <c r="L275" s="264">
        <f t="shared" si="22"/>
        <v>1.5406698564593313E-2</v>
      </c>
      <c r="M275" s="265">
        <f t="shared" si="23"/>
        <v>161</v>
      </c>
    </row>
    <row r="276" spans="1:13">
      <c r="A276" s="250" t="s">
        <v>638</v>
      </c>
      <c r="B276" s="263">
        <v>7979</v>
      </c>
      <c r="C276" s="263">
        <v>8029</v>
      </c>
      <c r="D276" s="263"/>
      <c r="E276" s="263">
        <v>8082</v>
      </c>
      <c r="F276" s="263">
        <v>8291</v>
      </c>
      <c r="G276" s="263">
        <v>8491</v>
      </c>
      <c r="H276" s="263">
        <v>8784</v>
      </c>
      <c r="I276" s="263"/>
      <c r="J276" s="264">
        <f t="shared" si="20"/>
        <v>0.10088983581902489</v>
      </c>
      <c r="K276" s="265">
        <f t="shared" si="21"/>
        <v>805</v>
      </c>
      <c r="L276" s="264">
        <f t="shared" si="22"/>
        <v>3.4507125191379107E-2</v>
      </c>
      <c r="M276" s="265">
        <f t="shared" si="23"/>
        <v>293</v>
      </c>
    </row>
    <row r="277" spans="1:13">
      <c r="A277" s="250" t="s">
        <v>639</v>
      </c>
      <c r="B277" s="263">
        <v>88328</v>
      </c>
      <c r="C277" s="263">
        <v>88320</v>
      </c>
      <c r="D277" s="263"/>
      <c r="E277" s="263">
        <v>88671</v>
      </c>
      <c r="F277" s="263">
        <v>89616</v>
      </c>
      <c r="G277" s="263">
        <v>90684</v>
      </c>
      <c r="H277" s="263">
        <v>91648</v>
      </c>
      <c r="I277" s="263"/>
      <c r="J277" s="264">
        <f t="shared" si="20"/>
        <v>3.7587175074721424E-2</v>
      </c>
      <c r="K277" s="265">
        <f t="shared" si="21"/>
        <v>3320</v>
      </c>
      <c r="L277" s="264">
        <f t="shared" si="22"/>
        <v>1.0630320673988836E-2</v>
      </c>
      <c r="M277" s="265">
        <f t="shared" si="23"/>
        <v>964</v>
      </c>
    </row>
    <row r="278" spans="1:13">
      <c r="A278" s="250" t="s">
        <v>640</v>
      </c>
      <c r="B278" s="263">
        <v>18294</v>
      </c>
      <c r="C278" s="263">
        <v>18335</v>
      </c>
      <c r="D278" s="263"/>
      <c r="E278" s="263">
        <v>18436</v>
      </c>
      <c r="F278" s="263">
        <v>18749</v>
      </c>
      <c r="G278" s="263">
        <v>18950</v>
      </c>
      <c r="H278" s="263">
        <v>19154</v>
      </c>
      <c r="I278" s="263"/>
      <c r="J278" s="264">
        <f t="shared" si="20"/>
        <v>4.7009948617033004E-2</v>
      </c>
      <c r="K278" s="265">
        <f t="shared" si="21"/>
        <v>860</v>
      </c>
      <c r="L278" s="264">
        <f t="shared" si="22"/>
        <v>1.0765171503957838E-2</v>
      </c>
      <c r="M278" s="265">
        <f t="shared" si="23"/>
        <v>204</v>
      </c>
    </row>
    <row r="279" spans="1:13">
      <c r="A279" s="250" t="s">
        <v>641</v>
      </c>
      <c r="B279" s="263">
        <v>33509</v>
      </c>
      <c r="C279" s="263">
        <v>33540</v>
      </c>
      <c r="D279" s="263"/>
      <c r="E279" s="263">
        <v>33704</v>
      </c>
      <c r="F279" s="263">
        <v>34127</v>
      </c>
      <c r="G279" s="263">
        <v>34519</v>
      </c>
      <c r="H279" s="263">
        <v>34988</v>
      </c>
      <c r="I279" s="263"/>
      <c r="J279" s="264">
        <f t="shared" si="20"/>
        <v>4.4137395923483203E-2</v>
      </c>
      <c r="K279" s="265">
        <f t="shared" si="21"/>
        <v>1479</v>
      </c>
      <c r="L279" s="264">
        <f t="shared" si="22"/>
        <v>1.3586720356904891E-2</v>
      </c>
      <c r="M279" s="265">
        <f t="shared" si="23"/>
        <v>469</v>
      </c>
    </row>
    <row r="280" spans="1:13">
      <c r="A280" s="250" t="s">
        <v>642</v>
      </c>
      <c r="B280" s="263">
        <v>112488</v>
      </c>
      <c r="C280" s="263">
        <v>112495</v>
      </c>
      <c r="D280" s="263"/>
      <c r="E280" s="263">
        <v>112879</v>
      </c>
      <c r="F280" s="263">
        <v>114607</v>
      </c>
      <c r="G280" s="263">
        <v>115441</v>
      </c>
      <c r="H280" s="263">
        <v>116288</v>
      </c>
      <c r="I280" s="263"/>
      <c r="J280" s="264">
        <f t="shared" si="20"/>
        <v>3.3781381125097765E-2</v>
      </c>
      <c r="K280" s="265">
        <f t="shared" si="21"/>
        <v>3800</v>
      </c>
      <c r="L280" s="264">
        <f t="shared" si="22"/>
        <v>7.3370812796147433E-3</v>
      </c>
      <c r="M280" s="265">
        <f t="shared" si="23"/>
        <v>847</v>
      </c>
    </row>
    <row r="281" spans="1:13">
      <c r="A281" s="250" t="s">
        <v>643</v>
      </c>
      <c r="B281" s="263">
        <v>6423</v>
      </c>
      <c r="C281" s="263">
        <v>6423</v>
      </c>
      <c r="D281" s="263"/>
      <c r="E281" s="263">
        <v>6455</v>
      </c>
      <c r="F281" s="263">
        <v>6605</v>
      </c>
      <c r="G281" s="263">
        <v>6755</v>
      </c>
      <c r="H281" s="263">
        <v>6928</v>
      </c>
      <c r="I281" s="263"/>
      <c r="J281" s="264">
        <f t="shared" si="20"/>
        <v>7.8623696092168682E-2</v>
      </c>
      <c r="K281" s="265">
        <f t="shared" si="21"/>
        <v>505</v>
      </c>
      <c r="L281" s="264">
        <f t="shared" si="22"/>
        <v>2.5610658771280548E-2</v>
      </c>
      <c r="M281" s="265">
        <f t="shared" si="23"/>
        <v>173</v>
      </c>
    </row>
    <row r="282" spans="1:13">
      <c r="A282" s="250" t="s">
        <v>516</v>
      </c>
      <c r="B282" s="263">
        <v>9128</v>
      </c>
      <c r="C282" s="263">
        <v>9137</v>
      </c>
      <c r="D282" s="263"/>
      <c r="E282" s="263">
        <v>9228</v>
      </c>
      <c r="F282" s="263">
        <v>9514</v>
      </c>
      <c r="G282" s="263">
        <v>9668</v>
      </c>
      <c r="H282" s="263">
        <v>9843</v>
      </c>
      <c r="I282" s="263"/>
      <c r="J282" s="264">
        <f t="shared" si="20"/>
        <v>7.833041191936907E-2</v>
      </c>
      <c r="K282" s="265">
        <f t="shared" si="21"/>
        <v>715</v>
      </c>
      <c r="L282" s="264">
        <f t="shared" si="22"/>
        <v>1.8100951592883829E-2</v>
      </c>
      <c r="M282" s="265">
        <f t="shared" si="23"/>
        <v>175</v>
      </c>
    </row>
    <row r="283" spans="1:13">
      <c r="A283" s="250" t="s">
        <v>644</v>
      </c>
      <c r="B283" s="263">
        <v>17781</v>
      </c>
      <c r="C283" s="263">
        <v>17802</v>
      </c>
      <c r="D283" s="263"/>
      <c r="E283" s="263">
        <v>18038</v>
      </c>
      <c r="F283" s="263">
        <v>19056</v>
      </c>
      <c r="G283" s="263">
        <v>21147</v>
      </c>
      <c r="H283" s="263">
        <v>22749</v>
      </c>
      <c r="I283" s="263"/>
      <c r="J283" s="264">
        <f t="shared" si="20"/>
        <v>0.27939935886620559</v>
      </c>
      <c r="K283" s="265">
        <f t="shared" si="21"/>
        <v>4968</v>
      </c>
      <c r="L283" s="264">
        <f t="shared" si="22"/>
        <v>7.5755426301603146E-2</v>
      </c>
      <c r="M283" s="265">
        <f t="shared" si="23"/>
        <v>1602</v>
      </c>
    </row>
    <row r="284" spans="1:13">
      <c r="A284" s="250" t="s">
        <v>645</v>
      </c>
      <c r="B284" s="263">
        <v>34691</v>
      </c>
      <c r="C284" s="263">
        <v>34740</v>
      </c>
      <c r="D284" s="263"/>
      <c r="E284" s="263">
        <v>35073</v>
      </c>
      <c r="F284" s="263">
        <v>35784</v>
      </c>
      <c r="G284" s="263">
        <v>36280</v>
      </c>
      <c r="H284" s="263">
        <v>36956</v>
      </c>
      <c r="I284" s="263"/>
      <c r="J284" s="264">
        <f t="shared" si="20"/>
        <v>6.5290709405897873E-2</v>
      </c>
      <c r="K284" s="265">
        <f t="shared" si="21"/>
        <v>2265</v>
      </c>
      <c r="L284" s="264">
        <f t="shared" si="22"/>
        <v>1.8632855567805917E-2</v>
      </c>
      <c r="M284" s="265">
        <f t="shared" si="23"/>
        <v>676</v>
      </c>
    </row>
    <row r="285" spans="1:13">
      <c r="A285" s="250" t="s">
        <v>646</v>
      </c>
      <c r="B285" s="263">
        <v>29466</v>
      </c>
      <c r="C285" s="263">
        <v>29500</v>
      </c>
      <c r="D285" s="263"/>
      <c r="E285" s="263">
        <v>29703</v>
      </c>
      <c r="F285" s="263">
        <v>30274</v>
      </c>
      <c r="G285" s="263">
        <v>30625</v>
      </c>
      <c r="H285" s="263">
        <v>31205</v>
      </c>
      <c r="I285" s="263"/>
      <c r="J285" s="264">
        <f t="shared" si="20"/>
        <v>5.9017172334215662E-2</v>
      </c>
      <c r="K285" s="265">
        <f t="shared" si="21"/>
        <v>1739</v>
      </c>
      <c r="L285" s="264">
        <f t="shared" si="22"/>
        <v>1.8938775510204175E-2</v>
      </c>
      <c r="M285" s="265">
        <f t="shared" si="23"/>
        <v>580</v>
      </c>
    </row>
    <row r="286" spans="1:13">
      <c r="A286" s="250" t="s">
        <v>647</v>
      </c>
      <c r="B286" s="263">
        <v>139</v>
      </c>
      <c r="C286" s="263">
        <v>140</v>
      </c>
      <c r="D286" s="263"/>
      <c r="E286" s="263">
        <v>143</v>
      </c>
      <c r="F286" s="263">
        <v>177</v>
      </c>
      <c r="G286" s="263">
        <v>232</v>
      </c>
      <c r="H286" s="263">
        <v>465</v>
      </c>
      <c r="I286" s="263"/>
      <c r="J286" s="264">
        <f t="shared" si="20"/>
        <v>2.3453237410071943</v>
      </c>
      <c r="K286" s="265">
        <f t="shared" si="21"/>
        <v>326</v>
      </c>
      <c r="L286" s="264">
        <f t="shared" si="22"/>
        <v>1.0043103448275863</v>
      </c>
      <c r="M286" s="265">
        <f t="shared" si="23"/>
        <v>233</v>
      </c>
    </row>
    <row r="287" spans="1:13">
      <c r="A287" s="250" t="s">
        <v>648</v>
      </c>
      <c r="B287" s="263">
        <v>1344</v>
      </c>
      <c r="C287" s="263">
        <v>1344</v>
      </c>
      <c r="D287" s="263"/>
      <c r="E287" s="263">
        <v>1353</v>
      </c>
      <c r="F287" s="263">
        <v>1380</v>
      </c>
      <c r="G287" s="263">
        <v>1405</v>
      </c>
      <c r="H287" s="263">
        <v>1436</v>
      </c>
      <c r="I287" s="263"/>
      <c r="J287" s="264">
        <f t="shared" si="20"/>
        <v>6.8452380952380931E-2</v>
      </c>
      <c r="K287" s="265">
        <f t="shared" si="21"/>
        <v>92</v>
      </c>
      <c r="L287" s="264">
        <f t="shared" si="22"/>
        <v>2.2064056939501864E-2</v>
      </c>
      <c r="M287" s="265">
        <f t="shared" si="23"/>
        <v>31</v>
      </c>
    </row>
    <row r="288" spans="1:13">
      <c r="A288" s="250" t="s">
        <v>649</v>
      </c>
      <c r="B288" s="263">
        <v>10009</v>
      </c>
      <c r="C288" s="263">
        <v>9309</v>
      </c>
      <c r="D288" s="263"/>
      <c r="E288" s="263">
        <v>9347</v>
      </c>
      <c r="F288" s="263">
        <v>9444</v>
      </c>
      <c r="G288" s="263">
        <v>9533</v>
      </c>
      <c r="H288" s="263">
        <v>9638</v>
      </c>
      <c r="I288" s="263"/>
      <c r="J288" s="264">
        <f t="shared" si="20"/>
        <v>-3.7066640023978414E-2</v>
      </c>
      <c r="K288" s="265">
        <f t="shared" si="21"/>
        <v>-371</v>
      </c>
      <c r="L288" s="264">
        <f t="shared" si="22"/>
        <v>1.101437113185777E-2</v>
      </c>
      <c r="M288" s="265">
        <f t="shared" si="23"/>
        <v>105</v>
      </c>
    </row>
    <row r="289" spans="1:13">
      <c r="A289" s="250"/>
      <c r="B289" s="263"/>
      <c r="C289" s="263"/>
      <c r="D289" s="263"/>
      <c r="E289" s="263"/>
      <c r="F289" s="263"/>
      <c r="G289" s="263"/>
      <c r="H289" s="263"/>
      <c r="I289" s="263"/>
      <c r="J289" s="264"/>
      <c r="K289" s="265"/>
      <c r="L289" s="264"/>
      <c r="M289" s="265"/>
    </row>
    <row r="290" spans="1:13">
      <c r="A290" s="250" t="s">
        <v>650</v>
      </c>
      <c r="B290" s="263">
        <v>23530</v>
      </c>
      <c r="C290" s="263">
        <v>23530</v>
      </c>
      <c r="D290" s="263"/>
      <c r="E290" s="263">
        <v>23699</v>
      </c>
      <c r="F290" s="263">
        <v>24376</v>
      </c>
      <c r="G290" s="263">
        <v>25311</v>
      </c>
      <c r="H290" s="263">
        <v>26437</v>
      </c>
      <c r="I290" s="263"/>
      <c r="J290" s="264">
        <f t="shared" ref="J290:J343" si="24">H290/B290-1</f>
        <v>0.12354441138971528</v>
      </c>
      <c r="K290" s="265">
        <f t="shared" ref="K290:K343" si="25">H290-B290</f>
        <v>2907</v>
      </c>
      <c r="L290" s="264">
        <f t="shared" ref="L290:L343" si="26">H290/G290-1</f>
        <v>4.4486586859468158E-2</v>
      </c>
      <c r="M290" s="265">
        <f t="shared" ref="M290:M343" si="27">H290-G290</f>
        <v>1126</v>
      </c>
    </row>
    <row r="291" spans="1:13">
      <c r="A291" s="250" t="s">
        <v>651</v>
      </c>
      <c r="B291" s="263">
        <v>415</v>
      </c>
      <c r="C291" s="263">
        <v>417</v>
      </c>
      <c r="D291" s="263"/>
      <c r="E291" s="263">
        <v>419</v>
      </c>
      <c r="F291" s="263">
        <v>426</v>
      </c>
      <c r="G291" s="263">
        <v>434</v>
      </c>
      <c r="H291" s="263">
        <v>445</v>
      </c>
      <c r="I291" s="263"/>
      <c r="J291" s="264">
        <f t="shared" si="24"/>
        <v>7.2289156626506035E-2</v>
      </c>
      <c r="K291" s="265">
        <f t="shared" si="25"/>
        <v>30</v>
      </c>
      <c r="L291" s="264">
        <f t="shared" si="26"/>
        <v>2.5345622119815614E-2</v>
      </c>
      <c r="M291" s="265">
        <f t="shared" si="27"/>
        <v>11</v>
      </c>
    </row>
    <row r="292" spans="1:13">
      <c r="A292" s="250" t="s">
        <v>652</v>
      </c>
      <c r="B292" s="263">
        <v>938</v>
      </c>
      <c r="C292" s="263">
        <v>938</v>
      </c>
      <c r="D292" s="263"/>
      <c r="E292" s="263">
        <v>943</v>
      </c>
      <c r="F292" s="263">
        <v>994</v>
      </c>
      <c r="G292" s="263">
        <v>1013</v>
      </c>
      <c r="H292" s="263">
        <v>1037</v>
      </c>
      <c r="I292" s="263"/>
      <c r="J292" s="264">
        <f t="shared" si="24"/>
        <v>0.1055437100213219</v>
      </c>
      <c r="K292" s="265">
        <f t="shared" si="25"/>
        <v>99</v>
      </c>
      <c r="L292" s="264">
        <f t="shared" si="26"/>
        <v>2.3692003948667217E-2</v>
      </c>
      <c r="M292" s="265">
        <f t="shared" si="27"/>
        <v>24</v>
      </c>
    </row>
    <row r="293" spans="1:13">
      <c r="A293" s="250" t="s">
        <v>653</v>
      </c>
      <c r="B293" s="263">
        <v>11362</v>
      </c>
      <c r="C293" s="263">
        <v>11365</v>
      </c>
      <c r="D293" s="263"/>
      <c r="E293" s="263">
        <v>11458</v>
      </c>
      <c r="F293" s="263">
        <v>11694</v>
      </c>
      <c r="G293" s="263">
        <v>12275</v>
      </c>
      <c r="H293" s="263">
        <v>12911</v>
      </c>
      <c r="I293" s="263"/>
      <c r="J293" s="264">
        <f t="shared" si="24"/>
        <v>0.13633163175497276</v>
      </c>
      <c r="K293" s="265">
        <f t="shared" si="25"/>
        <v>1549</v>
      </c>
      <c r="L293" s="264">
        <f t="shared" si="26"/>
        <v>5.1812627291242253E-2</v>
      </c>
      <c r="M293" s="265">
        <f t="shared" si="27"/>
        <v>636</v>
      </c>
    </row>
    <row r="294" spans="1:13">
      <c r="A294" s="250" t="s">
        <v>654</v>
      </c>
      <c r="B294" s="263">
        <v>656</v>
      </c>
      <c r="C294" s="263">
        <v>656</v>
      </c>
      <c r="D294" s="263"/>
      <c r="E294" s="263">
        <v>660</v>
      </c>
      <c r="F294" s="263">
        <v>666</v>
      </c>
      <c r="G294" s="263">
        <v>679</v>
      </c>
      <c r="H294" s="263">
        <v>695</v>
      </c>
      <c r="I294" s="263"/>
      <c r="J294" s="264">
        <f t="shared" si="24"/>
        <v>5.945121951219523E-2</v>
      </c>
      <c r="K294" s="265">
        <f t="shared" si="25"/>
        <v>39</v>
      </c>
      <c r="L294" s="264">
        <f t="shared" si="26"/>
        <v>2.356406480117812E-2</v>
      </c>
      <c r="M294" s="265">
        <f t="shared" si="27"/>
        <v>16</v>
      </c>
    </row>
    <row r="295" spans="1:13">
      <c r="A295" s="250" t="s">
        <v>655</v>
      </c>
      <c r="B295" s="263">
        <v>164</v>
      </c>
      <c r="C295" s="263">
        <v>164</v>
      </c>
      <c r="D295" s="263"/>
      <c r="E295" s="263">
        <v>165</v>
      </c>
      <c r="F295" s="263">
        <v>167</v>
      </c>
      <c r="G295" s="263">
        <v>170</v>
      </c>
      <c r="H295" s="263">
        <v>174</v>
      </c>
      <c r="I295" s="263"/>
      <c r="J295" s="264">
        <f t="shared" si="24"/>
        <v>6.0975609756097615E-2</v>
      </c>
      <c r="K295" s="265">
        <f t="shared" si="25"/>
        <v>10</v>
      </c>
      <c r="L295" s="264">
        <f t="shared" si="26"/>
        <v>2.3529411764705799E-2</v>
      </c>
      <c r="M295" s="265">
        <f t="shared" si="27"/>
        <v>4</v>
      </c>
    </row>
    <row r="296" spans="1:13">
      <c r="A296" s="250" t="s">
        <v>656</v>
      </c>
      <c r="B296" s="263">
        <v>3845</v>
      </c>
      <c r="C296" s="263">
        <v>3845</v>
      </c>
      <c r="D296" s="263"/>
      <c r="E296" s="263">
        <v>3870</v>
      </c>
      <c r="F296" s="263">
        <v>3917</v>
      </c>
      <c r="G296" s="263">
        <v>4030</v>
      </c>
      <c r="H296" s="263">
        <v>4196</v>
      </c>
      <c r="I296" s="263"/>
      <c r="J296" s="264">
        <f t="shared" si="24"/>
        <v>9.1287386215864741E-2</v>
      </c>
      <c r="K296" s="265">
        <f t="shared" si="25"/>
        <v>351</v>
      </c>
      <c r="L296" s="264">
        <f t="shared" si="26"/>
        <v>4.1191066997518622E-2</v>
      </c>
      <c r="M296" s="265">
        <f t="shared" si="27"/>
        <v>166</v>
      </c>
    </row>
    <row r="297" spans="1:13">
      <c r="A297" s="250" t="s">
        <v>609</v>
      </c>
      <c r="B297" s="263">
        <v>11</v>
      </c>
      <c r="C297" s="263">
        <v>11</v>
      </c>
      <c r="D297" s="263"/>
      <c r="E297" s="263">
        <v>11</v>
      </c>
      <c r="F297" s="263">
        <v>11</v>
      </c>
      <c r="G297" s="263">
        <v>12</v>
      </c>
      <c r="H297" s="263">
        <v>12</v>
      </c>
      <c r="I297" s="263"/>
      <c r="J297" s="264">
        <f t="shared" si="24"/>
        <v>9.0909090909090828E-2</v>
      </c>
      <c r="K297" s="265">
        <f t="shared" si="25"/>
        <v>1</v>
      </c>
      <c r="L297" s="264">
        <f t="shared" si="26"/>
        <v>0</v>
      </c>
      <c r="M297" s="265">
        <f t="shared" si="27"/>
        <v>0</v>
      </c>
    </row>
    <row r="298" spans="1:13">
      <c r="A298" s="250" t="s">
        <v>657</v>
      </c>
      <c r="B298" s="263">
        <v>250</v>
      </c>
      <c r="C298" s="263">
        <v>250</v>
      </c>
      <c r="D298" s="263"/>
      <c r="E298" s="263">
        <v>252</v>
      </c>
      <c r="F298" s="263">
        <v>264</v>
      </c>
      <c r="G298" s="263">
        <v>272</v>
      </c>
      <c r="H298" s="263">
        <v>284</v>
      </c>
      <c r="I298" s="263"/>
      <c r="J298" s="264">
        <f t="shared" si="24"/>
        <v>0.1359999999999999</v>
      </c>
      <c r="K298" s="265">
        <f t="shared" si="25"/>
        <v>34</v>
      </c>
      <c r="L298" s="264">
        <f t="shared" si="26"/>
        <v>4.4117647058823595E-2</v>
      </c>
      <c r="M298" s="265">
        <f t="shared" si="27"/>
        <v>12</v>
      </c>
    </row>
    <row r="299" spans="1:13">
      <c r="A299" s="250" t="s">
        <v>658</v>
      </c>
      <c r="B299" s="263">
        <v>5889</v>
      </c>
      <c r="C299" s="263">
        <v>5884</v>
      </c>
      <c r="D299" s="263"/>
      <c r="E299" s="263">
        <v>5921</v>
      </c>
      <c r="F299" s="263">
        <v>6237</v>
      </c>
      <c r="G299" s="263">
        <v>6426</v>
      </c>
      <c r="H299" s="263">
        <v>6683</v>
      </c>
      <c r="I299" s="263"/>
      <c r="J299" s="264">
        <f t="shared" si="24"/>
        <v>0.13482764476141962</v>
      </c>
      <c r="K299" s="265">
        <f t="shared" si="25"/>
        <v>794</v>
      </c>
      <c r="L299" s="264">
        <f t="shared" si="26"/>
        <v>3.9993775287892941E-2</v>
      </c>
      <c r="M299" s="265">
        <f t="shared" si="27"/>
        <v>257</v>
      </c>
    </row>
    <row r="300" spans="1:13">
      <c r="A300" s="250"/>
      <c r="B300" s="263"/>
      <c r="C300" s="263"/>
      <c r="D300" s="263"/>
      <c r="E300" s="263"/>
      <c r="F300" s="263"/>
      <c r="G300" s="263"/>
      <c r="H300" s="263"/>
      <c r="I300" s="263"/>
      <c r="J300" s="264"/>
      <c r="K300" s="265"/>
      <c r="L300" s="264"/>
      <c r="M300" s="265"/>
    </row>
    <row r="301" spans="1:13">
      <c r="A301" s="250" t="s">
        <v>659</v>
      </c>
      <c r="B301" s="263">
        <v>138115</v>
      </c>
      <c r="C301" s="263">
        <v>138115</v>
      </c>
      <c r="D301" s="263"/>
      <c r="E301" s="263">
        <v>138429</v>
      </c>
      <c r="F301" s="263">
        <v>141537</v>
      </c>
      <c r="G301" s="263">
        <v>144656</v>
      </c>
      <c r="H301" s="263">
        <v>147800</v>
      </c>
      <c r="I301" s="263"/>
      <c r="J301" s="264">
        <f t="shared" si="24"/>
        <v>7.0122723817108934E-2</v>
      </c>
      <c r="K301" s="265">
        <f t="shared" si="25"/>
        <v>9685</v>
      </c>
      <c r="L301" s="264">
        <f t="shared" si="26"/>
        <v>2.1734321424621061E-2</v>
      </c>
      <c r="M301" s="265">
        <f t="shared" si="27"/>
        <v>3144</v>
      </c>
    </row>
    <row r="302" spans="1:13">
      <c r="A302" s="250" t="s">
        <v>660</v>
      </c>
      <c r="B302" s="263">
        <v>701</v>
      </c>
      <c r="C302" s="263">
        <v>701</v>
      </c>
      <c r="D302" s="263"/>
      <c r="E302" s="263">
        <v>701</v>
      </c>
      <c r="F302" s="263">
        <v>710</v>
      </c>
      <c r="G302" s="263">
        <v>719</v>
      </c>
      <c r="H302" s="263">
        <v>720</v>
      </c>
      <c r="I302" s="263"/>
      <c r="J302" s="264">
        <f t="shared" si="24"/>
        <v>2.7104136947218249E-2</v>
      </c>
      <c r="K302" s="265">
        <f t="shared" si="25"/>
        <v>19</v>
      </c>
      <c r="L302" s="264">
        <f t="shared" si="26"/>
        <v>1.3908205841446364E-3</v>
      </c>
      <c r="M302" s="265">
        <f t="shared" si="27"/>
        <v>1</v>
      </c>
    </row>
    <row r="303" spans="1:13">
      <c r="A303" s="250" t="s">
        <v>661</v>
      </c>
      <c r="B303" s="263">
        <v>1711</v>
      </c>
      <c r="C303" s="263">
        <v>1711</v>
      </c>
      <c r="D303" s="263"/>
      <c r="E303" s="263">
        <v>1715</v>
      </c>
      <c r="F303" s="263">
        <v>1736</v>
      </c>
      <c r="G303" s="263">
        <v>1753</v>
      </c>
      <c r="H303" s="263">
        <v>1758</v>
      </c>
      <c r="I303" s="263"/>
      <c r="J303" s="264">
        <f t="shared" si="24"/>
        <v>2.746931618936288E-2</v>
      </c>
      <c r="K303" s="265">
        <f t="shared" si="25"/>
        <v>47</v>
      </c>
      <c r="L303" s="264">
        <f t="shared" si="26"/>
        <v>2.8522532800911993E-3</v>
      </c>
      <c r="M303" s="265">
        <f t="shared" si="27"/>
        <v>5</v>
      </c>
    </row>
    <row r="304" spans="1:13">
      <c r="A304" s="250" t="s">
        <v>662</v>
      </c>
      <c r="B304" s="263">
        <v>2726</v>
      </c>
      <c r="C304" s="263">
        <v>2736</v>
      </c>
      <c r="D304" s="263"/>
      <c r="E304" s="263">
        <v>2765</v>
      </c>
      <c r="F304" s="263">
        <v>2905</v>
      </c>
      <c r="G304" s="263">
        <v>2923</v>
      </c>
      <c r="H304" s="263">
        <v>2916</v>
      </c>
      <c r="I304" s="263"/>
      <c r="J304" s="264">
        <f t="shared" si="24"/>
        <v>6.969919295671323E-2</v>
      </c>
      <c r="K304" s="265">
        <f t="shared" si="25"/>
        <v>190</v>
      </c>
      <c r="L304" s="264">
        <f t="shared" si="26"/>
        <v>-2.3947998631542733E-3</v>
      </c>
      <c r="M304" s="265">
        <f t="shared" si="27"/>
        <v>-7</v>
      </c>
    </row>
    <row r="305" spans="1:13">
      <c r="A305" s="250" t="s">
        <v>663</v>
      </c>
      <c r="B305" s="263">
        <v>13748</v>
      </c>
      <c r="C305" s="263">
        <v>13748</v>
      </c>
      <c r="D305" s="263"/>
      <c r="E305" s="263">
        <v>13785</v>
      </c>
      <c r="F305" s="263">
        <v>14009</v>
      </c>
      <c r="G305" s="263">
        <v>14306</v>
      </c>
      <c r="H305" s="263">
        <v>14576</v>
      </c>
      <c r="I305" s="263"/>
      <c r="J305" s="264">
        <f t="shared" si="24"/>
        <v>6.0226942100669145E-2</v>
      </c>
      <c r="K305" s="265">
        <f t="shared" si="25"/>
        <v>828</v>
      </c>
      <c r="L305" s="264">
        <f t="shared" si="26"/>
        <v>1.8873200055920636E-2</v>
      </c>
      <c r="M305" s="265">
        <f t="shared" si="27"/>
        <v>270</v>
      </c>
    </row>
    <row r="306" spans="1:13">
      <c r="A306" s="250" t="s">
        <v>664</v>
      </c>
      <c r="B306" s="263">
        <v>6753</v>
      </c>
      <c r="C306" s="263">
        <v>6753</v>
      </c>
      <c r="D306" s="263"/>
      <c r="E306" s="263">
        <v>6771</v>
      </c>
      <c r="F306" s="263">
        <v>6936</v>
      </c>
      <c r="G306" s="263">
        <v>7168</v>
      </c>
      <c r="H306" s="263">
        <v>7391</v>
      </c>
      <c r="I306" s="263"/>
      <c r="J306" s="264">
        <f t="shared" si="24"/>
        <v>9.4476528950096172E-2</v>
      </c>
      <c r="K306" s="265">
        <f t="shared" si="25"/>
        <v>638</v>
      </c>
      <c r="L306" s="264">
        <f t="shared" si="26"/>
        <v>3.1110491071428603E-2</v>
      </c>
      <c r="M306" s="265">
        <f t="shared" si="27"/>
        <v>223</v>
      </c>
    </row>
    <row r="307" spans="1:13">
      <c r="A307" s="250" t="s">
        <v>665</v>
      </c>
      <c r="B307" s="263">
        <v>4060</v>
      </c>
      <c r="C307" s="263">
        <v>4060</v>
      </c>
      <c r="D307" s="263"/>
      <c r="E307" s="263">
        <v>4064</v>
      </c>
      <c r="F307" s="263">
        <v>4126</v>
      </c>
      <c r="G307" s="263">
        <v>4209</v>
      </c>
      <c r="H307" s="263">
        <v>4161</v>
      </c>
      <c r="I307" s="263"/>
      <c r="J307" s="264">
        <f t="shared" si="24"/>
        <v>2.4876847290640436E-2</v>
      </c>
      <c r="K307" s="265">
        <f t="shared" si="25"/>
        <v>101</v>
      </c>
      <c r="L307" s="264">
        <f t="shared" si="26"/>
        <v>-1.1404133998574428E-2</v>
      </c>
      <c r="M307" s="265">
        <f t="shared" si="27"/>
        <v>-48</v>
      </c>
    </row>
    <row r="308" spans="1:13">
      <c r="A308" s="250" t="s">
        <v>666</v>
      </c>
      <c r="B308" s="263">
        <v>820</v>
      </c>
      <c r="C308" s="263">
        <v>814</v>
      </c>
      <c r="D308" s="263"/>
      <c r="E308" s="263">
        <v>814</v>
      </c>
      <c r="F308" s="263">
        <v>822</v>
      </c>
      <c r="G308" s="263">
        <v>829</v>
      </c>
      <c r="H308" s="263">
        <v>830</v>
      </c>
      <c r="I308" s="263"/>
      <c r="J308" s="264">
        <f t="shared" si="24"/>
        <v>1.2195121951219523E-2</v>
      </c>
      <c r="K308" s="265">
        <f t="shared" si="25"/>
        <v>10</v>
      </c>
      <c r="L308" s="264">
        <f t="shared" si="26"/>
        <v>1.2062726176116367E-3</v>
      </c>
      <c r="M308" s="265">
        <f t="shared" si="27"/>
        <v>1</v>
      </c>
    </row>
    <row r="309" spans="1:13">
      <c r="A309" s="250" t="s">
        <v>667</v>
      </c>
      <c r="B309" s="263">
        <v>207</v>
      </c>
      <c r="C309" s="263">
        <v>207</v>
      </c>
      <c r="D309" s="263"/>
      <c r="E309" s="263">
        <v>207</v>
      </c>
      <c r="F309" s="263">
        <v>209</v>
      </c>
      <c r="G309" s="263">
        <v>211</v>
      </c>
      <c r="H309" s="263">
        <v>211</v>
      </c>
      <c r="I309" s="263"/>
      <c r="J309" s="264">
        <f t="shared" si="24"/>
        <v>1.9323671497584627E-2</v>
      </c>
      <c r="K309" s="265">
        <f t="shared" si="25"/>
        <v>4</v>
      </c>
      <c r="L309" s="264">
        <f t="shared" si="26"/>
        <v>0</v>
      </c>
      <c r="M309" s="265">
        <f t="shared" si="27"/>
        <v>0</v>
      </c>
    </row>
    <row r="310" spans="1:13">
      <c r="A310" s="250" t="s">
        <v>668</v>
      </c>
      <c r="B310" s="263">
        <v>245</v>
      </c>
      <c r="C310" s="263">
        <v>245</v>
      </c>
      <c r="D310" s="263"/>
      <c r="E310" s="263">
        <v>245</v>
      </c>
      <c r="F310" s="263">
        <v>246</v>
      </c>
      <c r="G310" s="263">
        <v>248</v>
      </c>
      <c r="H310" s="263">
        <v>247</v>
      </c>
      <c r="I310" s="263"/>
      <c r="J310" s="264">
        <f t="shared" si="24"/>
        <v>8.1632653061225469E-3</v>
      </c>
      <c r="K310" s="265">
        <f t="shared" si="25"/>
        <v>2</v>
      </c>
      <c r="L310" s="264">
        <f t="shared" si="26"/>
        <v>-4.0322580645161255E-3</v>
      </c>
      <c r="M310" s="265">
        <f t="shared" si="27"/>
        <v>-1</v>
      </c>
    </row>
    <row r="311" spans="1:13">
      <c r="A311" s="250" t="s">
        <v>669</v>
      </c>
      <c r="B311" s="263">
        <v>72897</v>
      </c>
      <c r="C311" s="263">
        <v>72761</v>
      </c>
      <c r="D311" s="263"/>
      <c r="E311" s="263">
        <v>72873</v>
      </c>
      <c r="F311" s="263">
        <v>73982</v>
      </c>
      <c r="G311" s="263">
        <v>75335</v>
      </c>
      <c r="H311" s="263">
        <v>76817</v>
      </c>
      <c r="I311" s="263"/>
      <c r="J311" s="264">
        <f t="shared" si="24"/>
        <v>5.3774503751869096E-2</v>
      </c>
      <c r="K311" s="265">
        <f t="shared" si="25"/>
        <v>3920</v>
      </c>
      <c r="L311" s="264">
        <f t="shared" si="26"/>
        <v>1.9672131147540961E-2</v>
      </c>
      <c r="M311" s="265">
        <f t="shared" si="27"/>
        <v>1482</v>
      </c>
    </row>
    <row r="312" spans="1:13">
      <c r="A312" s="250" t="s">
        <v>670</v>
      </c>
      <c r="B312" s="263">
        <v>6003</v>
      </c>
      <c r="C312" s="263">
        <v>6145</v>
      </c>
      <c r="D312" s="263"/>
      <c r="E312" s="263">
        <v>6150</v>
      </c>
      <c r="F312" s="263">
        <v>6294</v>
      </c>
      <c r="G312" s="263">
        <v>6421</v>
      </c>
      <c r="H312" s="263">
        <v>6526</v>
      </c>
      <c r="I312" s="263"/>
      <c r="J312" s="264">
        <f t="shared" si="24"/>
        <v>8.71231051141097E-2</v>
      </c>
      <c r="K312" s="265">
        <f t="shared" si="25"/>
        <v>523</v>
      </c>
      <c r="L312" s="264">
        <f t="shared" si="26"/>
        <v>1.6352593054041353E-2</v>
      </c>
      <c r="M312" s="265">
        <f t="shared" si="27"/>
        <v>105</v>
      </c>
    </row>
    <row r="313" spans="1:13">
      <c r="A313" s="250" t="s">
        <v>671</v>
      </c>
      <c r="B313" s="263">
        <v>529</v>
      </c>
      <c r="C313" s="263">
        <v>529</v>
      </c>
      <c r="D313" s="263"/>
      <c r="E313" s="263">
        <v>531</v>
      </c>
      <c r="F313" s="263">
        <v>542</v>
      </c>
      <c r="G313" s="263">
        <v>547</v>
      </c>
      <c r="H313" s="263">
        <v>548</v>
      </c>
      <c r="I313" s="263"/>
      <c r="J313" s="264">
        <f t="shared" si="24"/>
        <v>3.5916824196597252E-2</v>
      </c>
      <c r="K313" s="265">
        <f t="shared" si="25"/>
        <v>19</v>
      </c>
      <c r="L313" s="264">
        <f t="shared" si="26"/>
        <v>1.8281535648994041E-3</v>
      </c>
      <c r="M313" s="265">
        <f t="shared" si="27"/>
        <v>1</v>
      </c>
    </row>
    <row r="314" spans="1:13">
      <c r="A314" s="250" t="s">
        <v>672</v>
      </c>
      <c r="B314" s="263">
        <v>1370</v>
      </c>
      <c r="C314" s="263">
        <v>1370</v>
      </c>
      <c r="D314" s="263"/>
      <c r="E314" s="263">
        <v>1370</v>
      </c>
      <c r="F314" s="263">
        <v>1383</v>
      </c>
      <c r="G314" s="263">
        <v>1402</v>
      </c>
      <c r="H314" s="263">
        <v>1411</v>
      </c>
      <c r="I314" s="263"/>
      <c r="J314" s="264">
        <f t="shared" si="24"/>
        <v>2.9927007299270114E-2</v>
      </c>
      <c r="K314" s="265">
        <f t="shared" si="25"/>
        <v>41</v>
      </c>
      <c r="L314" s="264">
        <f t="shared" si="26"/>
        <v>6.4194008559201876E-3</v>
      </c>
      <c r="M314" s="265">
        <f t="shared" si="27"/>
        <v>9</v>
      </c>
    </row>
    <row r="315" spans="1:13">
      <c r="A315" s="250" t="s">
        <v>673</v>
      </c>
      <c r="B315" s="263">
        <v>596</v>
      </c>
      <c r="C315" s="263">
        <v>596</v>
      </c>
      <c r="D315" s="263"/>
      <c r="E315" s="263">
        <v>596</v>
      </c>
      <c r="F315" s="263">
        <v>600</v>
      </c>
      <c r="G315" s="263">
        <v>605</v>
      </c>
      <c r="H315" s="263">
        <v>606</v>
      </c>
      <c r="I315" s="263"/>
      <c r="J315" s="264">
        <f t="shared" si="24"/>
        <v>1.6778523489932917E-2</v>
      </c>
      <c r="K315" s="265">
        <f t="shared" si="25"/>
        <v>10</v>
      </c>
      <c r="L315" s="264">
        <f t="shared" si="26"/>
        <v>1.6528925619834212E-3</v>
      </c>
      <c r="M315" s="265">
        <f t="shared" si="27"/>
        <v>1</v>
      </c>
    </row>
    <row r="316" spans="1:13">
      <c r="A316" s="250" t="s">
        <v>674</v>
      </c>
      <c r="B316" s="263">
        <v>18761</v>
      </c>
      <c r="C316" s="263">
        <v>18761</v>
      </c>
      <c r="D316" s="263"/>
      <c r="E316" s="263">
        <v>18857</v>
      </c>
      <c r="F316" s="263">
        <v>19968</v>
      </c>
      <c r="G316" s="263">
        <v>20830</v>
      </c>
      <c r="H316" s="263">
        <v>21890</v>
      </c>
      <c r="I316" s="263"/>
      <c r="J316" s="264">
        <f t="shared" si="24"/>
        <v>0.16678215446937794</v>
      </c>
      <c r="K316" s="265">
        <f t="shared" si="25"/>
        <v>3129</v>
      </c>
      <c r="L316" s="264">
        <f t="shared" si="26"/>
        <v>5.0888142102736511E-2</v>
      </c>
      <c r="M316" s="265">
        <f t="shared" si="27"/>
        <v>1060</v>
      </c>
    </row>
    <row r="317" spans="1:13">
      <c r="A317" s="250" t="s">
        <v>675</v>
      </c>
      <c r="B317" s="263">
        <v>6988</v>
      </c>
      <c r="C317" s="263">
        <v>6978</v>
      </c>
      <c r="D317" s="263"/>
      <c r="E317" s="263">
        <v>6985</v>
      </c>
      <c r="F317" s="263">
        <v>7069</v>
      </c>
      <c r="G317" s="263">
        <v>7150</v>
      </c>
      <c r="H317" s="263">
        <v>7192</v>
      </c>
      <c r="I317" s="263"/>
      <c r="J317" s="264">
        <f t="shared" si="24"/>
        <v>2.9192902117916475E-2</v>
      </c>
      <c r="K317" s="265">
        <f t="shared" si="25"/>
        <v>204</v>
      </c>
      <c r="L317" s="264">
        <f t="shared" si="26"/>
        <v>5.8741258741259461E-3</v>
      </c>
      <c r="M317" s="265">
        <f t="shared" si="27"/>
        <v>42</v>
      </c>
    </row>
    <row r="318" spans="1:13">
      <c r="A318" s="250"/>
      <c r="B318" s="263"/>
      <c r="C318" s="263"/>
      <c r="D318" s="263"/>
      <c r="E318" s="263"/>
      <c r="F318" s="263"/>
      <c r="G318" s="263"/>
      <c r="H318" s="263"/>
      <c r="I318" s="263"/>
      <c r="J318" s="264"/>
      <c r="K318" s="265"/>
      <c r="L318" s="264"/>
      <c r="M318" s="265"/>
    </row>
    <row r="319" spans="1:13">
      <c r="A319" s="250" t="s">
        <v>676</v>
      </c>
      <c r="B319" s="263">
        <v>2778</v>
      </c>
      <c r="C319" s="263">
        <v>2778</v>
      </c>
      <c r="D319" s="263"/>
      <c r="E319" s="263">
        <v>2767</v>
      </c>
      <c r="F319" s="263">
        <v>2764</v>
      </c>
      <c r="G319" s="263">
        <v>2736</v>
      </c>
      <c r="H319" s="263">
        <v>2747</v>
      </c>
      <c r="I319" s="263"/>
      <c r="J319" s="264">
        <f t="shared" si="24"/>
        <v>-1.1159107271418334E-2</v>
      </c>
      <c r="K319" s="265">
        <f t="shared" si="25"/>
        <v>-31</v>
      </c>
      <c r="L319" s="264">
        <f t="shared" si="26"/>
        <v>4.0204678362572022E-3</v>
      </c>
      <c r="M319" s="265">
        <f t="shared" si="27"/>
        <v>11</v>
      </c>
    </row>
    <row r="320" spans="1:13">
      <c r="A320" s="250" t="s">
        <v>677</v>
      </c>
      <c r="B320" s="263">
        <v>327</v>
      </c>
      <c r="C320" s="263">
        <v>328</v>
      </c>
      <c r="D320" s="263"/>
      <c r="E320" s="263">
        <v>327</v>
      </c>
      <c r="F320" s="263">
        <v>326</v>
      </c>
      <c r="G320" s="263">
        <v>322</v>
      </c>
      <c r="H320" s="263">
        <v>322</v>
      </c>
      <c r="I320" s="263"/>
      <c r="J320" s="264">
        <f t="shared" si="24"/>
        <v>-1.5290519877675823E-2</v>
      </c>
      <c r="K320" s="265">
        <f t="shared" si="25"/>
        <v>-5</v>
      </c>
      <c r="L320" s="264">
        <f t="shared" si="26"/>
        <v>0</v>
      </c>
      <c r="M320" s="265">
        <f t="shared" si="27"/>
        <v>0</v>
      </c>
    </row>
    <row r="321" spans="1:13">
      <c r="A321" s="250" t="s">
        <v>678</v>
      </c>
      <c r="B321" s="263">
        <v>219</v>
      </c>
      <c r="C321" s="263">
        <v>219</v>
      </c>
      <c r="D321" s="263"/>
      <c r="E321" s="263">
        <v>218</v>
      </c>
      <c r="F321" s="263">
        <v>217</v>
      </c>
      <c r="G321" s="263">
        <v>215</v>
      </c>
      <c r="H321" s="263">
        <v>215</v>
      </c>
      <c r="I321" s="263"/>
      <c r="J321" s="264">
        <f t="shared" si="24"/>
        <v>-1.8264840182648401E-2</v>
      </c>
      <c r="K321" s="265">
        <f t="shared" si="25"/>
        <v>-4</v>
      </c>
      <c r="L321" s="264">
        <f t="shared" si="26"/>
        <v>0</v>
      </c>
      <c r="M321" s="265">
        <f t="shared" si="27"/>
        <v>0</v>
      </c>
    </row>
    <row r="322" spans="1:13">
      <c r="A322" s="250" t="s">
        <v>679</v>
      </c>
      <c r="B322" s="263">
        <v>572</v>
      </c>
      <c r="C322" s="263">
        <v>572</v>
      </c>
      <c r="D322" s="263"/>
      <c r="E322" s="263">
        <v>569</v>
      </c>
      <c r="F322" s="263">
        <v>570</v>
      </c>
      <c r="G322" s="263">
        <v>566</v>
      </c>
      <c r="H322" s="263">
        <v>569</v>
      </c>
      <c r="I322" s="263"/>
      <c r="J322" s="264">
        <f t="shared" si="24"/>
        <v>-5.2447552447552059E-3</v>
      </c>
      <c r="K322" s="265">
        <f t="shared" si="25"/>
        <v>-3</v>
      </c>
      <c r="L322" s="264">
        <f t="shared" si="26"/>
        <v>5.300353356890497E-3</v>
      </c>
      <c r="M322" s="265">
        <f t="shared" si="27"/>
        <v>3</v>
      </c>
    </row>
    <row r="323" spans="1:13">
      <c r="A323" s="250" t="s">
        <v>680</v>
      </c>
      <c r="B323" s="263">
        <v>258</v>
      </c>
      <c r="C323" s="263">
        <v>258</v>
      </c>
      <c r="D323" s="263"/>
      <c r="E323" s="263">
        <v>257</v>
      </c>
      <c r="F323" s="263">
        <v>256</v>
      </c>
      <c r="G323" s="263">
        <v>253</v>
      </c>
      <c r="H323" s="263">
        <v>254</v>
      </c>
      <c r="I323" s="263"/>
      <c r="J323" s="264">
        <f t="shared" si="24"/>
        <v>-1.5503875968992276E-2</v>
      </c>
      <c r="K323" s="265">
        <f t="shared" si="25"/>
        <v>-4</v>
      </c>
      <c r="L323" s="264">
        <f t="shared" si="26"/>
        <v>3.9525691699604515E-3</v>
      </c>
      <c r="M323" s="265">
        <f t="shared" si="27"/>
        <v>1</v>
      </c>
    </row>
    <row r="324" spans="1:13">
      <c r="A324" s="250" t="s">
        <v>681</v>
      </c>
      <c r="B324" s="263">
        <v>182</v>
      </c>
      <c r="C324" s="263">
        <v>182</v>
      </c>
      <c r="D324" s="263"/>
      <c r="E324" s="263">
        <v>181</v>
      </c>
      <c r="F324" s="263">
        <v>181</v>
      </c>
      <c r="G324" s="263">
        <v>178</v>
      </c>
      <c r="H324" s="263">
        <v>179</v>
      </c>
      <c r="I324" s="263"/>
      <c r="J324" s="264">
        <f t="shared" si="24"/>
        <v>-1.6483516483516536E-2</v>
      </c>
      <c r="K324" s="265">
        <f t="shared" si="25"/>
        <v>-3</v>
      </c>
      <c r="L324" s="264">
        <f t="shared" si="26"/>
        <v>5.6179775280897903E-3</v>
      </c>
      <c r="M324" s="265">
        <f t="shared" si="27"/>
        <v>1</v>
      </c>
    </row>
    <row r="325" spans="1:13">
      <c r="A325" s="250" t="s">
        <v>682</v>
      </c>
      <c r="B325" s="263">
        <v>1220</v>
      </c>
      <c r="C325" s="263">
        <v>1219</v>
      </c>
      <c r="D325" s="263"/>
      <c r="E325" s="263">
        <v>1215</v>
      </c>
      <c r="F325" s="263">
        <v>1214</v>
      </c>
      <c r="G325" s="263">
        <v>1202</v>
      </c>
      <c r="H325" s="263">
        <v>1208</v>
      </c>
      <c r="I325" s="263"/>
      <c r="J325" s="264">
        <f t="shared" si="24"/>
        <v>-9.8360655737704805E-3</v>
      </c>
      <c r="K325" s="265">
        <f t="shared" si="25"/>
        <v>-12</v>
      </c>
      <c r="L325" s="264">
        <f t="shared" si="26"/>
        <v>4.991680532445919E-3</v>
      </c>
      <c r="M325" s="265">
        <f t="shared" si="27"/>
        <v>6</v>
      </c>
    </row>
    <row r="326" spans="1:13">
      <c r="A326" s="250"/>
      <c r="B326" s="263"/>
      <c r="C326" s="263"/>
      <c r="D326" s="263"/>
      <c r="E326" s="263"/>
      <c r="F326" s="263"/>
      <c r="G326" s="263"/>
      <c r="H326" s="263"/>
      <c r="I326" s="263"/>
      <c r="J326" s="264"/>
      <c r="K326" s="265"/>
      <c r="L326" s="264"/>
      <c r="M326" s="265"/>
    </row>
    <row r="327" spans="1:13">
      <c r="A327" s="250" t="s">
        <v>683</v>
      </c>
      <c r="B327" s="263">
        <v>231236</v>
      </c>
      <c r="C327" s="263">
        <v>231236</v>
      </c>
      <c r="D327" s="263"/>
      <c r="E327" s="263">
        <v>232130</v>
      </c>
      <c r="F327" s="263">
        <v>234035</v>
      </c>
      <c r="G327" s="263">
        <v>236551</v>
      </c>
      <c r="H327" s="263">
        <v>238519</v>
      </c>
      <c r="I327" s="263"/>
      <c r="J327" s="264">
        <f t="shared" si="24"/>
        <v>3.1495960836547932E-2</v>
      </c>
      <c r="K327" s="265">
        <f t="shared" si="25"/>
        <v>7283</v>
      </c>
      <c r="L327" s="264">
        <f t="shared" si="26"/>
        <v>8.319558995734555E-3</v>
      </c>
      <c r="M327" s="265">
        <f t="shared" si="27"/>
        <v>1968</v>
      </c>
    </row>
    <row r="328" spans="1:13">
      <c r="A328" s="250" t="s">
        <v>684</v>
      </c>
      <c r="B328" s="263">
        <v>5928</v>
      </c>
      <c r="C328" s="263">
        <v>5928</v>
      </c>
      <c r="D328" s="263"/>
      <c r="E328" s="263">
        <v>5950</v>
      </c>
      <c r="F328" s="263">
        <v>6007</v>
      </c>
      <c r="G328" s="263">
        <v>6082</v>
      </c>
      <c r="H328" s="263">
        <v>6140</v>
      </c>
      <c r="I328" s="263"/>
      <c r="J328" s="264">
        <f t="shared" si="24"/>
        <v>3.5762483130904243E-2</v>
      </c>
      <c r="K328" s="265">
        <f t="shared" si="25"/>
        <v>212</v>
      </c>
      <c r="L328" s="264">
        <f t="shared" si="26"/>
        <v>9.5363367313383574E-3</v>
      </c>
      <c r="M328" s="265">
        <f t="shared" si="27"/>
        <v>58</v>
      </c>
    </row>
    <row r="329" spans="1:13">
      <c r="A329" s="250" t="s">
        <v>685</v>
      </c>
      <c r="B329" s="263">
        <v>5567</v>
      </c>
      <c r="C329" s="263">
        <v>5585</v>
      </c>
      <c r="D329" s="263"/>
      <c r="E329" s="263">
        <v>5626</v>
      </c>
      <c r="F329" s="263">
        <v>5732</v>
      </c>
      <c r="G329" s="263">
        <v>5819</v>
      </c>
      <c r="H329" s="263">
        <v>5915</v>
      </c>
      <c r="I329" s="263"/>
      <c r="J329" s="264">
        <f t="shared" si="24"/>
        <v>6.2511226872642434E-2</v>
      </c>
      <c r="K329" s="265">
        <f t="shared" si="25"/>
        <v>348</v>
      </c>
      <c r="L329" s="264">
        <f t="shared" si="26"/>
        <v>1.6497680013747962E-2</v>
      </c>
      <c r="M329" s="265">
        <f t="shared" si="27"/>
        <v>96</v>
      </c>
    </row>
    <row r="330" spans="1:13">
      <c r="A330" s="250" t="s">
        <v>686</v>
      </c>
      <c r="B330" s="263">
        <v>7218</v>
      </c>
      <c r="C330" s="263">
        <v>7218</v>
      </c>
      <c r="D330" s="263"/>
      <c r="E330" s="263">
        <v>7317</v>
      </c>
      <c r="F330" s="263">
        <v>7538</v>
      </c>
      <c r="G330" s="263">
        <v>7718</v>
      </c>
      <c r="H330" s="263">
        <v>7957</v>
      </c>
      <c r="I330" s="263"/>
      <c r="J330" s="264">
        <f t="shared" si="24"/>
        <v>0.1023829315599889</v>
      </c>
      <c r="K330" s="265">
        <f t="shared" si="25"/>
        <v>739</v>
      </c>
      <c r="L330" s="264">
        <f t="shared" si="26"/>
        <v>3.0966571650686614E-2</v>
      </c>
      <c r="M330" s="265">
        <f t="shared" si="27"/>
        <v>239</v>
      </c>
    </row>
    <row r="331" spans="1:13">
      <c r="A331" s="250" t="s">
        <v>687</v>
      </c>
      <c r="B331" s="263">
        <v>608</v>
      </c>
      <c r="C331" s="263">
        <v>608</v>
      </c>
      <c r="D331" s="263"/>
      <c r="E331" s="263">
        <v>610</v>
      </c>
      <c r="F331" s="263">
        <v>610</v>
      </c>
      <c r="G331" s="263">
        <v>611</v>
      </c>
      <c r="H331" s="263">
        <v>619</v>
      </c>
      <c r="I331" s="263"/>
      <c r="J331" s="264">
        <f t="shared" si="24"/>
        <v>1.8092105263157965E-2</v>
      </c>
      <c r="K331" s="265">
        <f t="shared" si="25"/>
        <v>11</v>
      </c>
      <c r="L331" s="264">
        <f t="shared" si="26"/>
        <v>1.3093289689034338E-2</v>
      </c>
      <c r="M331" s="265">
        <f t="shared" si="27"/>
        <v>8</v>
      </c>
    </row>
    <row r="332" spans="1:13">
      <c r="A332" s="250" t="s">
        <v>688</v>
      </c>
      <c r="B332" s="263">
        <v>1701</v>
      </c>
      <c r="C332" s="263">
        <v>1701</v>
      </c>
      <c r="D332" s="263"/>
      <c r="E332" s="263">
        <v>1705</v>
      </c>
      <c r="F332" s="263">
        <v>1716</v>
      </c>
      <c r="G332" s="263">
        <v>1727</v>
      </c>
      <c r="H332" s="263">
        <v>1737</v>
      </c>
      <c r="I332" s="263"/>
      <c r="J332" s="264">
        <f t="shared" si="24"/>
        <v>2.1164021164021163E-2</v>
      </c>
      <c r="K332" s="265">
        <f t="shared" si="25"/>
        <v>36</v>
      </c>
      <c r="L332" s="264">
        <f t="shared" si="26"/>
        <v>5.7903879559930704E-3</v>
      </c>
      <c r="M332" s="265">
        <f t="shared" si="27"/>
        <v>10</v>
      </c>
    </row>
    <row r="333" spans="1:13">
      <c r="A333" s="250" t="s">
        <v>689</v>
      </c>
      <c r="B333" s="263">
        <v>17357</v>
      </c>
      <c r="C333" s="263">
        <v>17339</v>
      </c>
      <c r="D333" s="263"/>
      <c r="E333" s="263">
        <v>17405</v>
      </c>
      <c r="F333" s="263">
        <v>17556</v>
      </c>
      <c r="G333" s="263">
        <v>17766</v>
      </c>
      <c r="H333" s="263">
        <v>18019</v>
      </c>
      <c r="I333" s="263"/>
      <c r="J333" s="264">
        <f t="shared" si="24"/>
        <v>3.8140231606844432E-2</v>
      </c>
      <c r="K333" s="265">
        <f t="shared" si="25"/>
        <v>662</v>
      </c>
      <c r="L333" s="264">
        <f t="shared" si="26"/>
        <v>1.4240684453450392E-2</v>
      </c>
      <c r="M333" s="265">
        <f t="shared" si="27"/>
        <v>253</v>
      </c>
    </row>
    <row r="334" spans="1:13">
      <c r="A334" s="250" t="s">
        <v>690</v>
      </c>
      <c r="B334" s="263">
        <v>82825</v>
      </c>
      <c r="C334" s="263">
        <v>82827</v>
      </c>
      <c r="D334" s="263"/>
      <c r="E334" s="263">
        <v>83031</v>
      </c>
      <c r="F334" s="263">
        <v>83334</v>
      </c>
      <c r="G334" s="263">
        <v>83903</v>
      </c>
      <c r="H334" s="263">
        <v>84249</v>
      </c>
      <c r="I334" s="263"/>
      <c r="J334" s="264">
        <f t="shared" si="24"/>
        <v>1.7192876546936242E-2</v>
      </c>
      <c r="K334" s="265">
        <f t="shared" si="25"/>
        <v>1424</v>
      </c>
      <c r="L334" s="264">
        <f t="shared" si="26"/>
        <v>4.1238096373192867E-3</v>
      </c>
      <c r="M334" s="265">
        <f t="shared" si="27"/>
        <v>346</v>
      </c>
    </row>
    <row r="335" spans="1:13">
      <c r="A335" s="250" t="s">
        <v>691</v>
      </c>
      <c r="B335" s="263">
        <v>5476</v>
      </c>
      <c r="C335" s="263">
        <v>5476</v>
      </c>
      <c r="D335" s="263"/>
      <c r="E335" s="263">
        <v>5510</v>
      </c>
      <c r="F335" s="263">
        <v>5688</v>
      </c>
      <c r="G335" s="263">
        <v>5891</v>
      </c>
      <c r="H335" s="263">
        <v>6049</v>
      </c>
      <c r="I335" s="263"/>
      <c r="J335" s="264">
        <f t="shared" si="24"/>
        <v>0.10463842220598973</v>
      </c>
      <c r="K335" s="265">
        <f t="shared" si="25"/>
        <v>573</v>
      </c>
      <c r="L335" s="264">
        <f t="shared" si="26"/>
        <v>2.682057375657787E-2</v>
      </c>
      <c r="M335" s="265">
        <f t="shared" si="27"/>
        <v>158</v>
      </c>
    </row>
    <row r="336" spans="1:13">
      <c r="A336" s="250" t="s">
        <v>692</v>
      </c>
      <c r="B336" s="263">
        <v>7979</v>
      </c>
      <c r="C336" s="263">
        <v>7985</v>
      </c>
      <c r="D336" s="263"/>
      <c r="E336" s="263">
        <v>8034</v>
      </c>
      <c r="F336" s="263">
        <v>8145</v>
      </c>
      <c r="G336" s="263">
        <v>8308</v>
      </c>
      <c r="H336" s="263">
        <v>8571</v>
      </c>
      <c r="I336" s="263"/>
      <c r="J336" s="264">
        <f t="shared" si="24"/>
        <v>7.419476124827673E-2</v>
      </c>
      <c r="K336" s="265">
        <f t="shared" si="25"/>
        <v>592</v>
      </c>
      <c r="L336" s="264">
        <f t="shared" si="26"/>
        <v>3.1656234954260842E-2</v>
      </c>
      <c r="M336" s="265">
        <f t="shared" si="27"/>
        <v>263</v>
      </c>
    </row>
    <row r="337" spans="1:13">
      <c r="A337" s="250" t="s">
        <v>693</v>
      </c>
      <c r="B337" s="263">
        <v>8426</v>
      </c>
      <c r="C337" s="263">
        <v>8428</v>
      </c>
      <c r="D337" s="263"/>
      <c r="E337" s="263">
        <v>8453</v>
      </c>
      <c r="F337" s="263">
        <v>8479</v>
      </c>
      <c r="G337" s="263">
        <v>8536</v>
      </c>
      <c r="H337" s="263">
        <v>8560</v>
      </c>
      <c r="I337" s="263"/>
      <c r="J337" s="264">
        <f t="shared" si="24"/>
        <v>1.5903156895324067E-2</v>
      </c>
      <c r="K337" s="265">
        <f t="shared" si="25"/>
        <v>134</v>
      </c>
      <c r="L337" s="264">
        <f t="shared" si="26"/>
        <v>2.81162136832247E-3</v>
      </c>
      <c r="M337" s="265">
        <f t="shared" si="27"/>
        <v>24</v>
      </c>
    </row>
    <row r="338" spans="1:13">
      <c r="A338" s="250" t="s">
        <v>694</v>
      </c>
      <c r="B338" s="263">
        <v>36884</v>
      </c>
      <c r="C338" s="263">
        <v>36884</v>
      </c>
      <c r="D338" s="263"/>
      <c r="E338" s="263">
        <v>36985</v>
      </c>
      <c r="F338" s="263">
        <v>37246</v>
      </c>
      <c r="G338" s="263">
        <v>37557</v>
      </c>
      <c r="H338" s="263">
        <v>37733</v>
      </c>
      <c r="I338" s="263"/>
      <c r="J338" s="264">
        <f t="shared" si="24"/>
        <v>2.3018110833965988E-2</v>
      </c>
      <c r="K338" s="265">
        <f t="shared" si="25"/>
        <v>849</v>
      </c>
      <c r="L338" s="264">
        <f t="shared" si="26"/>
        <v>4.6862102936868766E-3</v>
      </c>
      <c r="M338" s="265">
        <f t="shared" si="27"/>
        <v>176</v>
      </c>
    </row>
    <row r="339" spans="1:13">
      <c r="A339" s="250" t="s">
        <v>695</v>
      </c>
      <c r="B339" s="263">
        <v>16532</v>
      </c>
      <c r="C339" s="263">
        <v>16532</v>
      </c>
      <c r="D339" s="263"/>
      <c r="E339" s="263">
        <v>16575</v>
      </c>
      <c r="F339" s="263">
        <v>16634</v>
      </c>
      <c r="G339" s="263">
        <v>16738</v>
      </c>
      <c r="H339" s="263">
        <v>16789</v>
      </c>
      <c r="I339" s="263"/>
      <c r="J339" s="264">
        <f t="shared" si="24"/>
        <v>1.5545608516815967E-2</v>
      </c>
      <c r="K339" s="265">
        <f t="shared" si="25"/>
        <v>257</v>
      </c>
      <c r="L339" s="264">
        <f t="shared" si="26"/>
        <v>3.0469590154140747E-3</v>
      </c>
      <c r="M339" s="265">
        <f t="shared" si="27"/>
        <v>51</v>
      </c>
    </row>
    <row r="340" spans="1:13">
      <c r="A340" s="250" t="s">
        <v>696</v>
      </c>
      <c r="B340" s="263">
        <v>1322</v>
      </c>
      <c r="C340" s="263">
        <v>1322</v>
      </c>
      <c r="D340" s="263"/>
      <c r="E340" s="263">
        <v>1325</v>
      </c>
      <c r="F340" s="263">
        <v>1325</v>
      </c>
      <c r="G340" s="263">
        <v>1328</v>
      </c>
      <c r="H340" s="263">
        <v>1327</v>
      </c>
      <c r="I340" s="263"/>
      <c r="J340" s="264">
        <f t="shared" si="24"/>
        <v>3.7821482602118373E-3</v>
      </c>
      <c r="K340" s="265">
        <f t="shared" si="25"/>
        <v>5</v>
      </c>
      <c r="L340" s="264">
        <f t="shared" si="26"/>
        <v>-7.5301204819278045E-4</v>
      </c>
      <c r="M340" s="265">
        <f t="shared" si="27"/>
        <v>-1</v>
      </c>
    </row>
    <row r="341" spans="1:13">
      <c r="A341" s="250" t="s">
        <v>697</v>
      </c>
      <c r="B341" s="263">
        <v>9067</v>
      </c>
      <c r="C341" s="263">
        <v>9065</v>
      </c>
      <c r="D341" s="263"/>
      <c r="E341" s="263">
        <v>9083</v>
      </c>
      <c r="F341" s="263">
        <v>9104</v>
      </c>
      <c r="G341" s="263">
        <v>9146</v>
      </c>
      <c r="H341" s="263">
        <v>9164</v>
      </c>
      <c r="I341" s="263"/>
      <c r="J341" s="264">
        <f t="shared" si="24"/>
        <v>1.0698136097937683E-2</v>
      </c>
      <c r="K341" s="265">
        <f t="shared" si="25"/>
        <v>97</v>
      </c>
      <c r="L341" s="264">
        <f t="shared" si="26"/>
        <v>1.9680734747431483E-3</v>
      </c>
      <c r="M341" s="265">
        <f t="shared" si="27"/>
        <v>18</v>
      </c>
    </row>
    <row r="342" spans="1:13">
      <c r="A342" s="250" t="s">
        <v>698</v>
      </c>
      <c r="B342" s="263">
        <v>10272</v>
      </c>
      <c r="C342" s="263">
        <v>10275</v>
      </c>
      <c r="D342" s="263"/>
      <c r="E342" s="263">
        <v>10410</v>
      </c>
      <c r="F342" s="263">
        <v>10711</v>
      </c>
      <c r="G342" s="263">
        <v>11056</v>
      </c>
      <c r="H342" s="263">
        <v>11248</v>
      </c>
      <c r="I342" s="263"/>
      <c r="J342" s="264">
        <f t="shared" si="24"/>
        <v>9.5015576323987494E-2</v>
      </c>
      <c r="K342" s="265">
        <f t="shared" si="25"/>
        <v>976</v>
      </c>
      <c r="L342" s="264">
        <f t="shared" si="26"/>
        <v>1.736613603473236E-2</v>
      </c>
      <c r="M342" s="265">
        <f t="shared" si="27"/>
        <v>192</v>
      </c>
    </row>
    <row r="343" spans="1:13">
      <c r="A343" s="250" t="s">
        <v>699</v>
      </c>
      <c r="B343" s="263">
        <v>14074</v>
      </c>
      <c r="C343" s="263">
        <v>14063</v>
      </c>
      <c r="D343" s="263"/>
      <c r="E343" s="263">
        <v>14111</v>
      </c>
      <c r="F343" s="263">
        <v>14210</v>
      </c>
      <c r="G343" s="263">
        <v>14365</v>
      </c>
      <c r="H343" s="263">
        <v>14442</v>
      </c>
      <c r="I343" s="263"/>
      <c r="J343" s="264">
        <f t="shared" si="24"/>
        <v>2.6147506039505553E-2</v>
      </c>
      <c r="K343" s="265">
        <f t="shared" si="25"/>
        <v>368</v>
      </c>
      <c r="L343" s="264">
        <f t="shared" si="26"/>
        <v>5.3602506091194879E-3</v>
      </c>
      <c r="M343" s="265">
        <f t="shared" si="27"/>
        <v>77</v>
      </c>
    </row>
    <row r="345" spans="1:13">
      <c r="A345" s="249" t="s">
        <v>299</v>
      </c>
    </row>
  </sheetData>
  <mergeCells count="6">
    <mergeCell ref="B3:C3"/>
    <mergeCell ref="J3:K3"/>
    <mergeCell ref="L3:M3"/>
    <mergeCell ref="E4:H4"/>
    <mergeCell ref="J4:K4"/>
    <mergeCell ref="L4:M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Normal="100" zoomScaleSheetLayoutView="80" workbookViewId="0"/>
  </sheetViews>
  <sheetFormatPr defaultRowHeight="10.5"/>
  <cols>
    <col min="1" max="1" width="5.7109375" style="269" customWidth="1"/>
    <col min="2" max="2" width="0.7109375" style="269" customWidth="1"/>
    <col min="3" max="3" width="9" style="269" customWidth="1"/>
    <col min="4" max="5" width="8" style="269" customWidth="1"/>
    <col min="6" max="6" width="0.7109375" style="269" customWidth="1"/>
    <col min="7" max="7" width="14" style="269" bestFit="1" customWidth="1"/>
    <col min="8" max="8" width="2.85546875" style="270" customWidth="1"/>
    <col min="9" max="9" width="5.7109375" style="269" customWidth="1"/>
    <col min="10" max="10" width="0.7109375" style="270" customWidth="1"/>
    <col min="11" max="11" width="9" style="269" customWidth="1"/>
    <col min="12" max="13" width="8" style="269" customWidth="1"/>
    <col min="14" max="14" width="0.7109375" style="269" customWidth="1"/>
    <col min="15" max="15" width="14" style="269" bestFit="1" customWidth="1"/>
    <col min="16" max="16384" width="9.140625" style="269"/>
  </cols>
  <sheetData>
    <row r="1" spans="1:15">
      <c r="A1" s="268" t="s">
        <v>700</v>
      </c>
    </row>
    <row r="3" spans="1:15">
      <c r="C3" s="1255" t="s">
        <v>701</v>
      </c>
      <c r="D3" s="1255"/>
      <c r="E3" s="1255"/>
      <c r="K3" s="1255" t="s">
        <v>701</v>
      </c>
      <c r="L3" s="1255"/>
      <c r="M3" s="1255"/>
    </row>
    <row r="4" spans="1:15">
      <c r="C4" s="271"/>
      <c r="D4" s="271" t="s">
        <v>134</v>
      </c>
      <c r="E4" s="271" t="s">
        <v>184</v>
      </c>
      <c r="F4" s="271"/>
      <c r="G4" s="272" t="s">
        <v>702</v>
      </c>
      <c r="H4" s="273"/>
      <c r="K4" s="271"/>
      <c r="L4" s="271" t="s">
        <v>134</v>
      </c>
      <c r="M4" s="271" t="s">
        <v>184</v>
      </c>
      <c r="N4" s="271"/>
      <c r="O4" s="272" t="s">
        <v>702</v>
      </c>
    </row>
    <row r="5" spans="1:15" s="275" customFormat="1">
      <c r="A5" s="274" t="s">
        <v>4</v>
      </c>
      <c r="C5" s="276" t="s">
        <v>396</v>
      </c>
      <c r="D5" s="276" t="s">
        <v>155</v>
      </c>
      <c r="E5" s="276" t="s">
        <v>155</v>
      </c>
      <c r="F5" s="276"/>
      <c r="G5" s="274" t="s">
        <v>703</v>
      </c>
      <c r="H5" s="273"/>
      <c r="I5" s="274" t="s">
        <v>4</v>
      </c>
      <c r="K5" s="276" t="s">
        <v>396</v>
      </c>
      <c r="L5" s="276" t="s">
        <v>155</v>
      </c>
      <c r="M5" s="276" t="s">
        <v>155</v>
      </c>
      <c r="N5" s="276"/>
      <c r="O5" s="274" t="s">
        <v>703</v>
      </c>
    </row>
    <row r="6" spans="1:15" s="270" customFormat="1">
      <c r="A6" s="273"/>
      <c r="B6" s="277"/>
      <c r="C6" s="278"/>
      <c r="D6" s="278"/>
      <c r="E6" s="278"/>
      <c r="F6" s="279"/>
      <c r="G6" s="273"/>
      <c r="H6" s="273"/>
      <c r="J6" s="277"/>
      <c r="N6" s="277"/>
    </row>
    <row r="7" spans="1:15">
      <c r="A7" s="280">
        <v>1950</v>
      </c>
      <c r="B7" s="281"/>
      <c r="C7" s="282">
        <v>189153</v>
      </c>
      <c r="D7" s="283">
        <v>3.0806539509536712</v>
      </c>
      <c r="E7" s="282">
        <v>5653</v>
      </c>
      <c r="F7" s="277"/>
      <c r="G7" s="284">
        <v>5.5</v>
      </c>
      <c r="H7" s="285"/>
      <c r="I7" s="286">
        <v>1983</v>
      </c>
      <c r="J7" s="281"/>
      <c r="K7" s="282">
        <v>566991</v>
      </c>
      <c r="L7" s="283">
        <v>1.0713375319306717</v>
      </c>
      <c r="M7" s="282">
        <v>6010</v>
      </c>
      <c r="N7" s="277"/>
      <c r="O7" s="284">
        <v>9.1999999999999993</v>
      </c>
    </row>
    <row r="8" spans="1:15">
      <c r="A8" s="280">
        <v>1951</v>
      </c>
      <c r="B8" s="281"/>
      <c r="C8" s="282">
        <v>207386</v>
      </c>
      <c r="D8" s="283">
        <v>9.6392867149873283</v>
      </c>
      <c r="E8" s="282">
        <v>18233</v>
      </c>
      <c r="F8" s="277"/>
      <c r="G8" s="284">
        <v>3.3</v>
      </c>
      <c r="H8" s="285"/>
      <c r="I8" s="286">
        <v>1984</v>
      </c>
      <c r="J8" s="281"/>
      <c r="K8" s="282">
        <v>601068</v>
      </c>
      <c r="L8" s="283">
        <v>6.0101483092324326</v>
      </c>
      <c r="M8" s="282">
        <v>34077</v>
      </c>
      <c r="N8" s="277"/>
      <c r="O8" s="284">
        <v>6.5</v>
      </c>
    </row>
    <row r="9" spans="1:15">
      <c r="A9" s="280">
        <v>1952</v>
      </c>
      <c r="B9" s="281"/>
      <c r="C9" s="282">
        <v>214409</v>
      </c>
      <c r="D9" s="283">
        <v>3.3864388145776525</v>
      </c>
      <c r="E9" s="282">
        <v>7023</v>
      </c>
      <c r="F9" s="277"/>
      <c r="G9" s="284">
        <v>3.2</v>
      </c>
      <c r="H9" s="285"/>
      <c r="I9" s="286">
        <v>1985</v>
      </c>
      <c r="J9" s="281"/>
      <c r="K9" s="282">
        <v>624387</v>
      </c>
      <c r="L9" s="283">
        <v>3.8795943221066498</v>
      </c>
      <c r="M9" s="282">
        <v>23319</v>
      </c>
      <c r="N9" s="277"/>
      <c r="O9" s="284">
        <v>5.9</v>
      </c>
    </row>
    <row r="10" spans="1:15">
      <c r="A10" s="280">
        <v>1953</v>
      </c>
      <c r="B10" s="281"/>
      <c r="C10" s="282">
        <v>217194</v>
      </c>
      <c r="D10" s="283">
        <v>1.2989193550643874</v>
      </c>
      <c r="E10" s="282">
        <v>2785</v>
      </c>
      <c r="F10" s="277"/>
      <c r="G10" s="284">
        <v>3.3</v>
      </c>
      <c r="H10" s="285"/>
      <c r="I10" s="286">
        <v>1986</v>
      </c>
      <c r="J10" s="281"/>
      <c r="K10" s="282">
        <v>634138</v>
      </c>
      <c r="L10" s="283">
        <v>1.5616917072264425</v>
      </c>
      <c r="M10" s="282">
        <v>9751</v>
      </c>
      <c r="N10" s="277"/>
      <c r="O10" s="284">
        <v>6</v>
      </c>
    </row>
    <row r="11" spans="1:15">
      <c r="A11" s="280">
        <v>1954</v>
      </c>
      <c r="B11" s="281"/>
      <c r="C11" s="282">
        <v>211864</v>
      </c>
      <c r="D11" s="283">
        <v>-2.4540272751549352</v>
      </c>
      <c r="E11" s="282">
        <v>-5330</v>
      </c>
      <c r="F11" s="277"/>
      <c r="G11" s="284">
        <v>5.2</v>
      </c>
      <c r="H11" s="285"/>
      <c r="I11" s="286">
        <v>1987</v>
      </c>
      <c r="J11" s="281"/>
      <c r="K11" s="282">
        <v>640298</v>
      </c>
      <c r="L11" s="283">
        <v>0.97139739299647587</v>
      </c>
      <c r="M11" s="282">
        <v>6160</v>
      </c>
      <c r="N11" s="277"/>
      <c r="O11" s="284">
        <v>6.4</v>
      </c>
    </row>
    <row r="12" spans="1:15">
      <c r="A12" s="280">
        <v>1955</v>
      </c>
      <c r="B12" s="281"/>
      <c r="C12" s="282">
        <v>224007</v>
      </c>
      <c r="D12" s="283">
        <v>5.7315070044934524</v>
      </c>
      <c r="E12" s="282">
        <v>12143</v>
      </c>
      <c r="F12" s="277"/>
      <c r="G12" s="284">
        <v>4.0999999999999996</v>
      </c>
      <c r="H12" s="285"/>
      <c r="I12" s="286">
        <v>1988</v>
      </c>
      <c r="J12" s="281"/>
      <c r="K12" s="282">
        <v>660075</v>
      </c>
      <c r="L12" s="283">
        <v>3.0887180656506752</v>
      </c>
      <c r="M12" s="282">
        <v>19777</v>
      </c>
      <c r="N12" s="277"/>
      <c r="O12" s="284">
        <v>4.9000000000000004</v>
      </c>
    </row>
    <row r="13" spans="1:15">
      <c r="A13" s="280">
        <v>1956</v>
      </c>
      <c r="B13" s="281"/>
      <c r="C13" s="282">
        <v>236225</v>
      </c>
      <c r="D13" s="283">
        <v>5.4542938390318207</v>
      </c>
      <c r="E13" s="282">
        <v>12218</v>
      </c>
      <c r="F13" s="277"/>
      <c r="G13" s="284">
        <v>3.4</v>
      </c>
      <c r="H13" s="285"/>
      <c r="I13" s="286">
        <v>1989</v>
      </c>
      <c r="J13" s="281"/>
      <c r="K13" s="282">
        <v>691244</v>
      </c>
      <c r="L13" s="283">
        <v>4.7220391622164071</v>
      </c>
      <c r="M13" s="282">
        <v>31169</v>
      </c>
      <c r="N13" s="277"/>
      <c r="O13" s="284">
        <v>4.5999999999999996</v>
      </c>
    </row>
    <row r="14" spans="1:15">
      <c r="A14" s="280">
        <v>1957</v>
      </c>
      <c r="B14" s="281"/>
      <c r="C14" s="282">
        <v>240577</v>
      </c>
      <c r="D14" s="283">
        <v>1.8423113556990112</v>
      </c>
      <c r="E14" s="282">
        <v>4352</v>
      </c>
      <c r="F14" s="277"/>
      <c r="G14" s="284">
        <v>3.7</v>
      </c>
      <c r="H14" s="285"/>
      <c r="I14" s="286">
        <v>1990</v>
      </c>
      <c r="J14" s="281"/>
      <c r="K14" s="282">
        <v>723629</v>
      </c>
      <c r="L14" s="283">
        <v>4.6850316241442869</v>
      </c>
      <c r="M14" s="282">
        <v>32385</v>
      </c>
      <c r="N14" s="277"/>
      <c r="O14" s="284">
        <v>4.4000000000000004</v>
      </c>
    </row>
    <row r="15" spans="1:15">
      <c r="A15" s="280">
        <v>1958</v>
      </c>
      <c r="B15" s="281"/>
      <c r="C15" s="282">
        <v>240816</v>
      </c>
      <c r="D15" s="283">
        <v>9.9344492615660585E-2</v>
      </c>
      <c r="E15" s="282">
        <v>239</v>
      </c>
      <c r="F15" s="277"/>
      <c r="G15" s="284">
        <v>5.3</v>
      </c>
      <c r="H15" s="285"/>
      <c r="I15" s="286">
        <v>1991</v>
      </c>
      <c r="J15" s="281"/>
      <c r="K15" s="282">
        <v>745202</v>
      </c>
      <c r="L15" s="283">
        <v>2.981223803910571</v>
      </c>
      <c r="M15" s="282">
        <v>21573</v>
      </c>
      <c r="N15" s="277"/>
      <c r="O15" s="284">
        <v>4.7</v>
      </c>
    </row>
    <row r="16" spans="1:15">
      <c r="A16" s="280">
        <v>1959</v>
      </c>
      <c r="B16" s="281"/>
      <c r="C16" s="282">
        <v>251940</v>
      </c>
      <c r="D16" s="283">
        <v>4.61929439904325</v>
      </c>
      <c r="E16" s="282">
        <v>11124</v>
      </c>
      <c r="F16" s="277"/>
      <c r="G16" s="284">
        <v>4.5999999999999996</v>
      </c>
      <c r="H16" s="285"/>
      <c r="I16" s="286">
        <v>1992</v>
      </c>
      <c r="J16" s="281"/>
      <c r="K16" s="282">
        <v>768602</v>
      </c>
      <c r="L16" s="283">
        <v>3.1522693171783134</v>
      </c>
      <c r="M16" s="282">
        <v>23488</v>
      </c>
      <c r="N16" s="277"/>
      <c r="O16" s="284">
        <v>4.9000000000000004</v>
      </c>
    </row>
    <row r="17" spans="1:15">
      <c r="A17" s="280">
        <v>1960</v>
      </c>
      <c r="B17" s="281"/>
      <c r="C17" s="282">
        <v>263307</v>
      </c>
      <c r="D17" s="283">
        <v>4.5117885210764541</v>
      </c>
      <c r="E17" s="282">
        <v>11367</v>
      </c>
      <c r="F17" s="277"/>
      <c r="G17" s="284">
        <v>4.8</v>
      </c>
      <c r="H17" s="285"/>
      <c r="I17" s="286">
        <v>1993</v>
      </c>
      <c r="J17" s="281"/>
      <c r="K17" s="282">
        <v>809731</v>
      </c>
      <c r="L17" s="283">
        <v>5.3511440251261311</v>
      </c>
      <c r="M17" s="282">
        <v>41129</v>
      </c>
      <c r="N17" s="277"/>
      <c r="O17" s="284">
        <v>4.2</v>
      </c>
    </row>
    <row r="18" spans="1:15">
      <c r="A18" s="280">
        <v>1961</v>
      </c>
      <c r="B18" s="281"/>
      <c r="C18" s="282">
        <v>272355</v>
      </c>
      <c r="D18" s="283">
        <v>3.4362929963882571</v>
      </c>
      <c r="E18" s="282">
        <v>9048</v>
      </c>
      <c r="F18" s="277"/>
      <c r="G18" s="284">
        <v>5.3</v>
      </c>
      <c r="H18" s="285"/>
      <c r="I18" s="286">
        <v>1994</v>
      </c>
      <c r="J18" s="281"/>
      <c r="K18" s="282">
        <v>859626</v>
      </c>
      <c r="L18" s="283">
        <v>6.1619229102010342</v>
      </c>
      <c r="M18" s="282">
        <v>49895</v>
      </c>
      <c r="N18" s="277"/>
      <c r="O18" s="284">
        <v>3.9</v>
      </c>
    </row>
    <row r="19" spans="1:15">
      <c r="A19" s="280">
        <v>1962</v>
      </c>
      <c r="B19" s="281"/>
      <c r="C19" s="282">
        <v>286382</v>
      </c>
      <c r="D19" s="283">
        <v>5.1502634429329452</v>
      </c>
      <c r="E19" s="282">
        <v>14027</v>
      </c>
      <c r="F19" s="277"/>
      <c r="G19" s="284">
        <v>4.9000000000000004</v>
      </c>
      <c r="H19" s="285"/>
      <c r="I19" s="286">
        <v>1995</v>
      </c>
      <c r="J19" s="281"/>
      <c r="K19" s="282">
        <v>907886</v>
      </c>
      <c r="L19" s="283">
        <v>5.6140693743558234</v>
      </c>
      <c r="M19" s="282">
        <v>48260</v>
      </c>
      <c r="N19" s="277"/>
      <c r="O19" s="284">
        <v>3.5</v>
      </c>
    </row>
    <row r="20" spans="1:15">
      <c r="A20" s="280">
        <v>1963</v>
      </c>
      <c r="B20" s="281"/>
      <c r="C20" s="282">
        <v>293758</v>
      </c>
      <c r="D20" s="283">
        <v>2.5755808675126168</v>
      </c>
      <c r="E20" s="282">
        <v>7376</v>
      </c>
      <c r="F20" s="277"/>
      <c r="G20" s="284">
        <v>5.4</v>
      </c>
      <c r="H20" s="285"/>
      <c r="I20" s="286">
        <v>1996</v>
      </c>
      <c r="J20" s="281"/>
      <c r="K20" s="282">
        <v>954183</v>
      </c>
      <c r="L20" s="283">
        <v>5.0994287829088769</v>
      </c>
      <c r="M20" s="282">
        <v>46297</v>
      </c>
      <c r="N20" s="277"/>
      <c r="O20" s="284">
        <v>3.5</v>
      </c>
    </row>
    <row r="21" spans="1:15">
      <c r="A21" s="280">
        <v>1964</v>
      </c>
      <c r="B21" s="281"/>
      <c r="C21" s="282">
        <v>293576</v>
      </c>
      <c r="D21" s="283">
        <v>-6.1955759502718699E-2</v>
      </c>
      <c r="E21" s="282">
        <v>-182</v>
      </c>
      <c r="F21" s="277"/>
      <c r="G21" s="284">
        <v>6</v>
      </c>
      <c r="H21" s="285"/>
      <c r="I21" s="286">
        <v>1997</v>
      </c>
      <c r="J21" s="281"/>
      <c r="K21" s="282">
        <v>993999</v>
      </c>
      <c r="L21" s="283">
        <v>4.172784465872903</v>
      </c>
      <c r="M21" s="282">
        <v>39816</v>
      </c>
      <c r="N21" s="277"/>
      <c r="O21" s="284">
        <v>3.2</v>
      </c>
    </row>
    <row r="22" spans="1:15">
      <c r="A22" s="280">
        <v>1965</v>
      </c>
      <c r="B22" s="281"/>
      <c r="C22" s="282">
        <v>300164</v>
      </c>
      <c r="D22" s="283">
        <v>2.2440526473553657</v>
      </c>
      <c r="E22" s="282">
        <v>6588</v>
      </c>
      <c r="F22" s="277"/>
      <c r="G22" s="284">
        <v>6.1</v>
      </c>
      <c r="H22" s="285"/>
      <c r="I22" s="286">
        <v>1998</v>
      </c>
      <c r="J22" s="281"/>
      <c r="K22" s="282">
        <v>1023480</v>
      </c>
      <c r="L22" s="283">
        <v>2.9658983560345575</v>
      </c>
      <c r="M22" s="282">
        <v>29461</v>
      </c>
      <c r="N22" s="277"/>
      <c r="O22" s="284">
        <v>3.7</v>
      </c>
    </row>
    <row r="23" spans="1:15">
      <c r="A23" s="280">
        <v>1966</v>
      </c>
      <c r="B23" s="281"/>
      <c r="C23" s="282">
        <v>317771</v>
      </c>
      <c r="D23" s="283">
        <v>5.8657933662930928</v>
      </c>
      <c r="E23" s="282">
        <v>17607</v>
      </c>
      <c r="F23" s="277"/>
      <c r="G23" s="284">
        <v>4.9000000000000004</v>
      </c>
      <c r="H23" s="285"/>
      <c r="I23" s="286">
        <v>1999</v>
      </c>
      <c r="J23" s="281"/>
      <c r="K23" s="282">
        <v>1048498</v>
      </c>
      <c r="L23" s="283">
        <v>2.4</v>
      </c>
      <c r="M23" s="282">
        <v>25018</v>
      </c>
      <c r="N23" s="277"/>
      <c r="O23" s="284">
        <v>3.6</v>
      </c>
    </row>
    <row r="24" spans="1:15">
      <c r="A24" s="280">
        <v>1967</v>
      </c>
      <c r="B24" s="281"/>
      <c r="C24" s="282">
        <v>326953</v>
      </c>
      <c r="D24" s="283">
        <v>2.8895021886830463</v>
      </c>
      <c r="E24" s="282">
        <v>9182</v>
      </c>
      <c r="F24" s="277"/>
      <c r="G24" s="284">
        <v>5.2</v>
      </c>
      <c r="H24" s="285"/>
      <c r="I24" s="287">
        <v>2000</v>
      </c>
      <c r="J24" s="288"/>
      <c r="K24" s="282">
        <v>1074879</v>
      </c>
      <c r="L24" s="283">
        <v>2.5</v>
      </c>
      <c r="M24" s="282">
        <v>26381</v>
      </c>
      <c r="N24" s="277"/>
      <c r="O24" s="284">
        <v>3.4</v>
      </c>
    </row>
    <row r="25" spans="1:15">
      <c r="A25" s="280">
        <v>1968</v>
      </c>
      <c r="B25" s="281"/>
      <c r="C25" s="282">
        <v>335527</v>
      </c>
      <c r="D25" s="283">
        <v>2.6223952678213758</v>
      </c>
      <c r="E25" s="282">
        <v>8574</v>
      </c>
      <c r="F25" s="277"/>
      <c r="G25" s="284">
        <v>5.4</v>
      </c>
      <c r="H25" s="285"/>
      <c r="I25" s="289">
        <v>2001</v>
      </c>
      <c r="J25" s="288"/>
      <c r="K25" s="282">
        <v>1081685</v>
      </c>
      <c r="L25" s="283">
        <v>0.63318754948231692</v>
      </c>
      <c r="M25" s="282">
        <v>6806</v>
      </c>
      <c r="N25" s="277"/>
      <c r="O25" s="284">
        <v>4.4000000000000004</v>
      </c>
    </row>
    <row r="26" spans="1:15">
      <c r="A26" s="280">
        <v>1969</v>
      </c>
      <c r="B26" s="281"/>
      <c r="C26" s="282">
        <v>348612</v>
      </c>
      <c r="D26" s="283">
        <v>3.8998351846498247</v>
      </c>
      <c r="E26" s="282">
        <v>13085</v>
      </c>
      <c r="F26" s="277"/>
      <c r="G26" s="284">
        <v>5.2</v>
      </c>
      <c r="H26" s="285"/>
      <c r="I26" s="273">
        <v>2002</v>
      </c>
      <c r="J26" s="288"/>
      <c r="K26" s="282">
        <v>1073746</v>
      </c>
      <c r="L26" s="283">
        <f t="shared" ref="L26:L39" si="0">((K26/K25)-1)*100</f>
        <v>-0.73394749857860209</v>
      </c>
      <c r="M26" s="282">
        <f t="shared" ref="M26:M39" si="1">+K26-K25</f>
        <v>-7939</v>
      </c>
      <c r="N26" s="277"/>
      <c r="O26" s="284">
        <v>5.8</v>
      </c>
    </row>
    <row r="27" spans="1:15">
      <c r="A27" s="280">
        <v>1970</v>
      </c>
      <c r="B27" s="281"/>
      <c r="C27" s="282">
        <v>357435</v>
      </c>
      <c r="D27" s="283">
        <v>2.5308939451309742</v>
      </c>
      <c r="E27" s="282">
        <v>8823</v>
      </c>
      <c r="F27" s="277"/>
      <c r="G27" s="284">
        <v>6.1</v>
      </c>
      <c r="H27" s="285"/>
      <c r="I27" s="273">
        <v>2003</v>
      </c>
      <c r="J27" s="288"/>
      <c r="K27" s="282">
        <v>1074131</v>
      </c>
      <c r="L27" s="283">
        <f t="shared" si="0"/>
        <v>3.5855779672289145E-2</v>
      </c>
      <c r="M27" s="282">
        <f t="shared" si="1"/>
        <v>385</v>
      </c>
      <c r="N27" s="277"/>
      <c r="O27" s="284">
        <v>5.7</v>
      </c>
    </row>
    <row r="28" spans="1:15">
      <c r="A28" s="280">
        <v>1971</v>
      </c>
      <c r="B28" s="281"/>
      <c r="C28" s="282">
        <v>369836</v>
      </c>
      <c r="D28" s="283">
        <v>3.4694419964468981</v>
      </c>
      <c r="E28" s="282">
        <v>12401</v>
      </c>
      <c r="F28" s="277"/>
      <c r="G28" s="284">
        <v>6.6</v>
      </c>
      <c r="H28" s="285"/>
      <c r="I28" s="273">
        <v>2004</v>
      </c>
      <c r="J28" s="288"/>
      <c r="K28" s="282">
        <v>1104328</v>
      </c>
      <c r="L28" s="283">
        <f t="shared" si="0"/>
        <v>2.8112958289072676</v>
      </c>
      <c r="M28" s="282">
        <f t="shared" si="1"/>
        <v>30197</v>
      </c>
      <c r="N28" s="277"/>
      <c r="O28" s="284">
        <v>5.0999999999999996</v>
      </c>
    </row>
    <row r="29" spans="1:15">
      <c r="A29" s="280">
        <v>1972</v>
      </c>
      <c r="B29" s="281"/>
      <c r="C29" s="282">
        <v>387271</v>
      </c>
      <c r="D29" s="283">
        <v>4.7142517223850655</v>
      </c>
      <c r="E29" s="282">
        <v>17435</v>
      </c>
      <c r="F29" s="277"/>
      <c r="G29" s="284">
        <v>6.3</v>
      </c>
      <c r="H29" s="285"/>
      <c r="I29" s="273">
        <v>2005</v>
      </c>
      <c r="J29" s="288"/>
      <c r="K29" s="282">
        <v>1148320</v>
      </c>
      <c r="L29" s="283">
        <f t="shared" si="0"/>
        <v>3.9835990756369455</v>
      </c>
      <c r="M29" s="282">
        <f t="shared" si="1"/>
        <v>43992</v>
      </c>
      <c r="N29" s="277"/>
      <c r="O29" s="284">
        <v>4.0999999999999996</v>
      </c>
    </row>
    <row r="30" spans="1:15">
      <c r="A30" s="280">
        <v>1973</v>
      </c>
      <c r="B30" s="281"/>
      <c r="C30" s="282">
        <v>415641</v>
      </c>
      <c r="D30" s="283">
        <v>7.3256195274110425</v>
      </c>
      <c r="E30" s="282">
        <v>28370</v>
      </c>
      <c r="F30" s="277"/>
      <c r="G30" s="284">
        <v>5.8</v>
      </c>
      <c r="H30" s="285"/>
      <c r="I30" s="273">
        <v>2006</v>
      </c>
      <c r="J30" s="288"/>
      <c r="K30" s="282">
        <v>1203914</v>
      </c>
      <c r="L30" s="283">
        <f t="shared" si="0"/>
        <v>4.8413334262226604</v>
      </c>
      <c r="M30" s="282">
        <f t="shared" si="1"/>
        <v>55594</v>
      </c>
      <c r="N30" s="277"/>
      <c r="O30" s="284">
        <v>2.9</v>
      </c>
    </row>
    <row r="31" spans="1:15">
      <c r="A31" s="280">
        <v>1974</v>
      </c>
      <c r="B31" s="281"/>
      <c r="C31" s="282">
        <v>434793</v>
      </c>
      <c r="D31" s="283">
        <v>4.6078226161519131</v>
      </c>
      <c r="E31" s="282">
        <v>19152</v>
      </c>
      <c r="F31" s="277"/>
      <c r="G31" s="284">
        <v>6.1</v>
      </c>
      <c r="H31" s="285"/>
      <c r="I31" s="273">
        <v>2007</v>
      </c>
      <c r="J31" s="288"/>
      <c r="K31" s="290">
        <v>1251282</v>
      </c>
      <c r="L31" s="283">
        <f t="shared" si="0"/>
        <v>3.9345003048390392</v>
      </c>
      <c r="M31" s="282">
        <f t="shared" si="1"/>
        <v>47368</v>
      </c>
      <c r="N31" s="277"/>
      <c r="O31" s="284">
        <v>2.6</v>
      </c>
    </row>
    <row r="32" spans="1:15">
      <c r="A32" s="280">
        <v>1975</v>
      </c>
      <c r="B32" s="281"/>
      <c r="C32" s="282">
        <v>441082</v>
      </c>
      <c r="D32" s="283">
        <v>1.446435430193227</v>
      </c>
      <c r="E32" s="282">
        <v>6289</v>
      </c>
      <c r="F32" s="277"/>
      <c r="G32" s="284">
        <v>6.5</v>
      </c>
      <c r="H32" s="285"/>
      <c r="I32" s="273">
        <v>2008</v>
      </c>
      <c r="J32" s="288"/>
      <c r="K32" s="291">
        <v>1252470</v>
      </c>
      <c r="L32" s="283">
        <f t="shared" si="0"/>
        <v>9.4942626841909572E-2</v>
      </c>
      <c r="M32" s="282">
        <f t="shared" si="1"/>
        <v>1188</v>
      </c>
      <c r="N32" s="277"/>
      <c r="O32" s="284">
        <v>3.3</v>
      </c>
    </row>
    <row r="33" spans="1:15">
      <c r="A33" s="280">
        <v>1976</v>
      </c>
      <c r="B33" s="281"/>
      <c r="C33" s="282">
        <v>463658</v>
      </c>
      <c r="D33" s="283">
        <v>5.1183226701611018</v>
      </c>
      <c r="E33" s="282">
        <v>22576</v>
      </c>
      <c r="F33" s="277"/>
      <c r="G33" s="284">
        <v>5.7</v>
      </c>
      <c r="H33" s="285"/>
      <c r="I33" s="273">
        <v>2009</v>
      </c>
      <c r="J33" s="288"/>
      <c r="K33" s="291">
        <v>1188736</v>
      </c>
      <c r="L33" s="283">
        <f t="shared" si="0"/>
        <v>-5.0886647983584439</v>
      </c>
      <c r="M33" s="282">
        <f t="shared" si="1"/>
        <v>-63734</v>
      </c>
      <c r="N33" s="277"/>
      <c r="O33" s="284">
        <v>7.8</v>
      </c>
    </row>
    <row r="34" spans="1:15">
      <c r="A34" s="280">
        <v>1977</v>
      </c>
      <c r="B34" s="281"/>
      <c r="C34" s="282">
        <v>489580</v>
      </c>
      <c r="D34" s="283">
        <v>5.5907587057701935</v>
      </c>
      <c r="E34" s="282">
        <v>25922</v>
      </c>
      <c r="F34" s="277"/>
      <c r="G34" s="284">
        <v>5.3</v>
      </c>
      <c r="H34" s="285"/>
      <c r="I34" s="273">
        <v>2010</v>
      </c>
      <c r="J34" s="288"/>
      <c r="K34" s="291">
        <v>1181519</v>
      </c>
      <c r="L34" s="283">
        <f t="shared" si="0"/>
        <v>-0.60711545709055681</v>
      </c>
      <c r="M34" s="282">
        <f t="shared" si="1"/>
        <v>-7217</v>
      </c>
      <c r="N34" s="277"/>
      <c r="O34" s="284">
        <v>8.1</v>
      </c>
    </row>
    <row r="35" spans="1:15">
      <c r="A35" s="280">
        <v>1978</v>
      </c>
      <c r="B35" s="281"/>
      <c r="C35" s="282">
        <v>526400</v>
      </c>
      <c r="D35" s="283">
        <v>7.5207320560480406</v>
      </c>
      <c r="E35" s="282">
        <v>36820</v>
      </c>
      <c r="F35" s="277"/>
      <c r="G35" s="284">
        <v>3.8</v>
      </c>
      <c r="H35" s="285"/>
      <c r="I35" s="273">
        <v>2011</v>
      </c>
      <c r="J35" s="288"/>
      <c r="K35" s="291">
        <v>1208650</v>
      </c>
      <c r="L35" s="283">
        <f t="shared" si="0"/>
        <v>2.2962813124461023</v>
      </c>
      <c r="M35" s="282">
        <f t="shared" si="1"/>
        <v>27131</v>
      </c>
      <c r="N35" s="277"/>
      <c r="O35" s="284">
        <v>6.8</v>
      </c>
    </row>
    <row r="36" spans="1:15">
      <c r="A36" s="280">
        <v>1979</v>
      </c>
      <c r="B36" s="281"/>
      <c r="C36" s="282">
        <v>549242</v>
      </c>
      <c r="D36" s="283">
        <v>4.3392857142857233</v>
      </c>
      <c r="E36" s="282">
        <v>22842</v>
      </c>
      <c r="F36" s="277"/>
      <c r="G36" s="284">
        <v>4.3</v>
      </c>
      <c r="H36" s="285"/>
      <c r="I36" s="273">
        <v>2012</v>
      </c>
      <c r="J36" s="288"/>
      <c r="K36" s="291">
        <v>1248935</v>
      </c>
      <c r="L36" s="283">
        <f t="shared" si="0"/>
        <v>3.3330575435403187</v>
      </c>
      <c r="M36" s="282">
        <f t="shared" si="1"/>
        <v>40285</v>
      </c>
      <c r="N36" s="277"/>
      <c r="O36" s="284">
        <v>5.4</v>
      </c>
    </row>
    <row r="37" spans="1:15">
      <c r="A37" s="280">
        <v>1980</v>
      </c>
      <c r="B37" s="281"/>
      <c r="C37" s="282">
        <v>551889</v>
      </c>
      <c r="D37" s="283">
        <v>0.48193692397886512</v>
      </c>
      <c r="E37" s="282">
        <v>2647</v>
      </c>
      <c r="F37" s="277"/>
      <c r="G37" s="284">
        <v>6.3</v>
      </c>
      <c r="H37" s="285"/>
      <c r="I37" s="273">
        <v>2013</v>
      </c>
      <c r="J37" s="277"/>
      <c r="K37" s="291">
        <v>1290420</v>
      </c>
      <c r="L37" s="283">
        <f t="shared" si="0"/>
        <v>3.3216300287845169</v>
      </c>
      <c r="M37" s="282">
        <f t="shared" si="1"/>
        <v>41485</v>
      </c>
      <c r="N37" s="277"/>
      <c r="O37" s="284">
        <v>4.4000000000000004</v>
      </c>
    </row>
    <row r="38" spans="1:15">
      <c r="A38" s="286">
        <v>1981</v>
      </c>
      <c r="B38" s="281"/>
      <c r="C38" s="282">
        <v>559184</v>
      </c>
      <c r="D38" s="283">
        <v>1.3218237725339588</v>
      </c>
      <c r="E38" s="282">
        <v>7295</v>
      </c>
      <c r="F38" s="277"/>
      <c r="G38" s="284">
        <v>6.7</v>
      </c>
      <c r="H38" s="285"/>
      <c r="I38" s="269" t="s">
        <v>704</v>
      </c>
      <c r="J38" s="277"/>
      <c r="K38" s="291">
        <v>1329000</v>
      </c>
      <c r="L38" s="283">
        <f t="shared" si="0"/>
        <v>2.9897242758171849</v>
      </c>
      <c r="M38" s="282">
        <f t="shared" si="1"/>
        <v>38580</v>
      </c>
      <c r="N38" s="277"/>
      <c r="O38" s="284">
        <v>3.6</v>
      </c>
    </row>
    <row r="39" spans="1:15">
      <c r="A39" s="286">
        <v>1982</v>
      </c>
      <c r="B39" s="281"/>
      <c r="C39" s="282">
        <v>560981</v>
      </c>
      <c r="D39" s="283">
        <v>0.3213611262124827</v>
      </c>
      <c r="E39" s="282">
        <v>1797</v>
      </c>
      <c r="F39" s="277"/>
      <c r="G39" s="284">
        <v>7.8</v>
      </c>
      <c r="I39" s="269" t="s">
        <v>163</v>
      </c>
      <c r="J39" s="277"/>
      <c r="K39" s="291">
        <v>1362400</v>
      </c>
      <c r="L39" s="283">
        <f t="shared" si="0"/>
        <v>2.5131677953348364</v>
      </c>
      <c r="M39" s="282">
        <f t="shared" si="1"/>
        <v>33400</v>
      </c>
      <c r="N39" s="277"/>
      <c r="O39" s="284">
        <v>3.6</v>
      </c>
    </row>
    <row r="40" spans="1:15">
      <c r="A40" s="286"/>
      <c r="B40" s="286"/>
      <c r="C40" s="282"/>
      <c r="D40" s="283"/>
      <c r="E40" s="282"/>
      <c r="F40" s="270"/>
      <c r="G40" s="284"/>
    </row>
    <row r="41" spans="1:15">
      <c r="A41" s="269" t="s">
        <v>705</v>
      </c>
    </row>
    <row r="42" spans="1:15">
      <c r="A42" s="269" t="s">
        <v>706</v>
      </c>
    </row>
    <row r="44" spans="1:15">
      <c r="A44" s="269" t="s">
        <v>707</v>
      </c>
    </row>
  </sheetData>
  <mergeCells count="2">
    <mergeCell ref="C3:E3"/>
    <mergeCell ref="K3:M3"/>
  </mergeCells>
  <pageMargins left="0.75" right="0.75" top="1" bottom="1" header="0.5" footer="0.5"/>
  <pageSetup scale="58" orientation="portrait" horizontalDpi="96" verticalDpi="96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zoomScaleNormal="100" zoomScaleSheetLayoutView="80" workbookViewId="0"/>
  </sheetViews>
  <sheetFormatPr defaultColWidth="12.5703125" defaultRowHeight="10.5"/>
  <cols>
    <col min="1" max="1" width="28.5703125" style="269" customWidth="1"/>
    <col min="2" max="6" width="9.85546875" style="269" bestFit="1" customWidth="1"/>
    <col min="7" max="7" width="1.140625" style="269" customWidth="1"/>
    <col min="8" max="9" width="5.28515625" style="269" bestFit="1" customWidth="1"/>
    <col min="10" max="10" width="6" style="269" customWidth="1"/>
    <col min="11" max="11" width="5.5703125" style="269" bestFit="1" customWidth="1"/>
    <col min="12" max="12" width="12.5703125" style="269"/>
    <col min="13" max="13" width="13.140625" style="269" customWidth="1"/>
    <col min="14" max="14" width="16.85546875" style="269" customWidth="1"/>
    <col min="15" max="16384" width="12.5703125" style="269"/>
  </cols>
  <sheetData>
    <row r="1" spans="1:15">
      <c r="A1" s="268" t="s">
        <v>708</v>
      </c>
    </row>
    <row r="2" spans="1:15">
      <c r="H2" s="1256"/>
      <c r="I2" s="1256"/>
      <c r="J2" s="1257"/>
      <c r="K2" s="1257"/>
    </row>
    <row r="3" spans="1:15">
      <c r="H3" s="1255" t="s">
        <v>709</v>
      </c>
      <c r="I3" s="1255"/>
      <c r="J3" s="1255"/>
      <c r="K3" s="1255"/>
    </row>
    <row r="4" spans="1:15">
      <c r="A4" s="275"/>
      <c r="B4" s="292">
        <v>2011</v>
      </c>
      <c r="C4" s="292">
        <v>2012</v>
      </c>
      <c r="D4" s="292">
        <v>2013</v>
      </c>
      <c r="E4" s="293" t="s">
        <v>704</v>
      </c>
      <c r="F4" s="294" t="s">
        <v>163</v>
      </c>
      <c r="G4" s="295"/>
      <c r="H4" s="292">
        <v>2012</v>
      </c>
      <c r="I4" s="292">
        <v>2013</v>
      </c>
      <c r="J4" s="292" t="s">
        <v>704</v>
      </c>
      <c r="K4" s="292" t="s">
        <v>163</v>
      </c>
    </row>
    <row r="5" spans="1:15">
      <c r="A5" s="296"/>
      <c r="G5" s="277"/>
    </row>
    <row r="6" spans="1:15">
      <c r="A6" s="277" t="s">
        <v>710</v>
      </c>
      <c r="B6" s="297">
        <f>+B7+B8</f>
        <v>1353257</v>
      </c>
      <c r="C6" s="297">
        <f>C7+C8</f>
        <v>1376628</v>
      </c>
      <c r="D6" s="297">
        <f>D7+D8</f>
        <v>1418522</v>
      </c>
      <c r="E6" s="297">
        <f>E7+E8</f>
        <v>1456683</v>
      </c>
      <c r="F6" s="297">
        <f>F7+F8</f>
        <v>1489342</v>
      </c>
      <c r="G6" s="298"/>
      <c r="H6" s="299">
        <f t="shared" ref="H6:K7" si="0">((C6/B6)-1)*100</f>
        <v>1.7270185929206372</v>
      </c>
      <c r="I6" s="299">
        <f t="shared" si="0"/>
        <v>3.0432331755565034</v>
      </c>
      <c r="J6" s="299">
        <f t="shared" si="0"/>
        <v>2.6901944418204371</v>
      </c>
      <c r="K6" s="299">
        <f t="shared" si="0"/>
        <v>2.2420114740132169</v>
      </c>
    </row>
    <row r="7" spans="1:15">
      <c r="A7" s="277" t="s">
        <v>711</v>
      </c>
      <c r="B7" s="297">
        <v>1261698</v>
      </c>
      <c r="C7" s="297">
        <v>1302641</v>
      </c>
      <c r="D7" s="297">
        <v>1355720</v>
      </c>
      <c r="E7" s="297">
        <v>1403981</v>
      </c>
      <c r="F7" s="297">
        <v>1435691</v>
      </c>
      <c r="G7" s="298"/>
      <c r="H7" s="299">
        <f t="shared" si="0"/>
        <v>3.2450713245166352</v>
      </c>
      <c r="I7" s="299">
        <f t="shared" si="0"/>
        <v>4.0747220454445898</v>
      </c>
      <c r="J7" s="299">
        <f t="shared" si="0"/>
        <v>3.5598058596170379</v>
      </c>
      <c r="K7" s="299">
        <f t="shared" si="0"/>
        <v>2.2585775733432234</v>
      </c>
    </row>
    <row r="8" spans="1:15">
      <c r="A8" s="277" t="s">
        <v>712</v>
      </c>
      <c r="B8" s="300">
        <v>91559</v>
      </c>
      <c r="C8" s="300">
        <v>73987</v>
      </c>
      <c r="D8" s="300">
        <v>62802</v>
      </c>
      <c r="E8" s="300">
        <v>52702</v>
      </c>
      <c r="F8" s="300">
        <v>53651</v>
      </c>
      <c r="G8" s="298"/>
      <c r="H8" s="299">
        <f>((C8/B8)-1)*100</f>
        <v>-19.1919964176105</v>
      </c>
      <c r="I8" s="299">
        <f>(D8/C8-1)*100</f>
        <v>-15.117520645518812</v>
      </c>
      <c r="J8" s="299">
        <f>(E8/D8-1)*100</f>
        <v>-16.082290372918063</v>
      </c>
      <c r="K8" s="299">
        <f>(F8/E8-1)*100</f>
        <v>1.8006906758756713</v>
      </c>
      <c r="L8" s="301"/>
    </row>
    <row r="9" spans="1:15">
      <c r="A9" s="277" t="s">
        <v>713</v>
      </c>
      <c r="B9" s="302">
        <f>(B8/B6)*100</f>
        <v>6.7658249689452932</v>
      </c>
      <c r="C9" s="302">
        <f>(C8/C6)*100</f>
        <v>5.3745093082517572</v>
      </c>
      <c r="D9" s="302">
        <f>(D8/D6)*100</f>
        <v>4.42728417324511</v>
      </c>
      <c r="E9" s="302">
        <f>(E8/E6)*100</f>
        <v>3.6179457026683224</v>
      </c>
      <c r="F9" s="302">
        <f>(F8/F6)*100</f>
        <v>3.6023290822390024</v>
      </c>
      <c r="G9" s="303"/>
      <c r="H9" s="304"/>
      <c r="I9" s="301"/>
      <c r="J9" s="301"/>
      <c r="L9" s="305"/>
      <c r="M9" s="301"/>
      <c r="N9" s="301"/>
    </row>
    <row r="10" spans="1:15">
      <c r="A10" s="277" t="s">
        <v>714</v>
      </c>
      <c r="B10" s="302">
        <v>8.9</v>
      </c>
      <c r="C10" s="302">
        <v>8.1</v>
      </c>
      <c r="D10" s="302">
        <v>7.4</v>
      </c>
      <c r="E10" s="302">
        <v>6.3</v>
      </c>
      <c r="F10" s="302">
        <v>5.8</v>
      </c>
      <c r="G10" s="303"/>
      <c r="H10" s="304"/>
    </row>
    <row r="11" spans="1:15">
      <c r="A11" s="277"/>
      <c r="B11" s="306"/>
      <c r="C11" s="307"/>
      <c r="D11" s="307"/>
      <c r="E11" s="307"/>
      <c r="G11" s="298"/>
    </row>
    <row r="12" spans="1:15">
      <c r="A12" s="277" t="s">
        <v>715</v>
      </c>
      <c r="B12" s="291">
        <v>1208582.3333333328</v>
      </c>
      <c r="C12" s="291">
        <v>1248893</v>
      </c>
      <c r="D12" s="291">
        <f t="shared" ref="D12:F12" si="1">SUM(D13:D23)</f>
        <v>1290419.5833333333</v>
      </c>
      <c r="E12" s="291">
        <f t="shared" si="1"/>
        <v>1329000</v>
      </c>
      <c r="F12" s="282">
        <f t="shared" si="1"/>
        <v>1362400</v>
      </c>
      <c r="G12" s="298"/>
      <c r="H12" s="299">
        <f t="shared" ref="H12:K23" si="2">(C12/B12-1)*100</f>
        <v>3.3353678566100164</v>
      </c>
      <c r="I12" s="299">
        <f t="shared" si="2"/>
        <v>3.3250713498540918</v>
      </c>
      <c r="J12" s="299">
        <f t="shared" si="2"/>
        <v>2.9897575304156598</v>
      </c>
      <c r="K12" s="299">
        <f t="shared" si="2"/>
        <v>2.5131677953348364</v>
      </c>
      <c r="L12" s="282"/>
    </row>
    <row r="13" spans="1:15">
      <c r="A13" s="277" t="s">
        <v>716</v>
      </c>
      <c r="B13" s="291">
        <v>11659</v>
      </c>
      <c r="C13" s="291">
        <v>12553</v>
      </c>
      <c r="D13" s="291">
        <v>12107.583333333334</v>
      </c>
      <c r="E13" s="291">
        <v>12800</v>
      </c>
      <c r="F13" s="282">
        <v>13100</v>
      </c>
      <c r="G13" s="298"/>
      <c r="H13" s="299">
        <f t="shared" si="2"/>
        <v>7.6678960459730661</v>
      </c>
      <c r="I13" s="299">
        <f t="shared" si="2"/>
        <v>-3.5482885897129446</v>
      </c>
      <c r="J13" s="299">
        <f t="shared" si="2"/>
        <v>5.7188676518159953</v>
      </c>
      <c r="K13" s="299">
        <f t="shared" si="2"/>
        <v>2.34375</v>
      </c>
      <c r="L13" s="282"/>
      <c r="O13" s="282"/>
    </row>
    <row r="14" spans="1:15">
      <c r="A14" s="277" t="s">
        <v>717</v>
      </c>
      <c r="B14" s="291">
        <v>65168</v>
      </c>
      <c r="C14" s="291">
        <v>69225</v>
      </c>
      <c r="D14" s="291">
        <v>73462.5</v>
      </c>
      <c r="E14" s="291">
        <v>78100</v>
      </c>
      <c r="F14" s="282">
        <v>81200</v>
      </c>
      <c r="G14" s="298"/>
      <c r="H14" s="299">
        <f t="shared" si="2"/>
        <v>6.2254480726737116</v>
      </c>
      <c r="I14" s="299">
        <f t="shared" si="2"/>
        <v>6.1213434452870974</v>
      </c>
      <c r="J14" s="299">
        <f t="shared" si="2"/>
        <v>6.312744597583797</v>
      </c>
      <c r="K14" s="299">
        <f t="shared" si="2"/>
        <v>3.9692701664532759</v>
      </c>
      <c r="L14" s="282"/>
      <c r="O14" s="282"/>
    </row>
    <row r="15" spans="1:15">
      <c r="A15" s="277" t="s">
        <v>718</v>
      </c>
      <c r="B15" s="291">
        <v>113683.91666666642</v>
      </c>
      <c r="C15" s="291">
        <v>116667</v>
      </c>
      <c r="D15" s="291">
        <v>118746.75</v>
      </c>
      <c r="E15" s="291">
        <v>123400</v>
      </c>
      <c r="F15" s="282">
        <v>126800</v>
      </c>
      <c r="G15" s="298"/>
      <c r="H15" s="299">
        <f t="shared" si="2"/>
        <v>2.6240152704100517</v>
      </c>
      <c r="I15" s="299">
        <f t="shared" si="2"/>
        <v>1.7826377638921143</v>
      </c>
      <c r="J15" s="299">
        <f t="shared" si="2"/>
        <v>3.918633562602758</v>
      </c>
      <c r="K15" s="299">
        <f t="shared" si="2"/>
        <v>2.7552674230145957</v>
      </c>
      <c r="L15" s="282"/>
      <c r="O15" s="282"/>
    </row>
    <row r="16" spans="1:15">
      <c r="A16" s="277" t="s">
        <v>719</v>
      </c>
      <c r="B16" s="291">
        <v>233248</v>
      </c>
      <c r="C16" s="291">
        <v>241870</v>
      </c>
      <c r="D16" s="291">
        <v>246900</v>
      </c>
      <c r="E16" s="291">
        <v>256100</v>
      </c>
      <c r="F16" s="282">
        <v>261400</v>
      </c>
      <c r="G16" s="308"/>
      <c r="H16" s="299">
        <f t="shared" si="2"/>
        <v>3.6964947180683216</v>
      </c>
      <c r="I16" s="299">
        <f t="shared" si="2"/>
        <v>2.0796295530656872</v>
      </c>
      <c r="J16" s="299">
        <f t="shared" si="2"/>
        <v>3.7262049412717602</v>
      </c>
      <c r="K16" s="299">
        <f t="shared" si="2"/>
        <v>2.0695040999609615</v>
      </c>
      <c r="L16" s="282"/>
      <c r="O16" s="282"/>
    </row>
    <row r="17" spans="1:15">
      <c r="A17" s="277" t="s">
        <v>720</v>
      </c>
      <c r="B17" s="291">
        <v>29494.749999999985</v>
      </c>
      <c r="C17" s="291">
        <v>31295</v>
      </c>
      <c r="D17" s="291">
        <v>32427.333333333332</v>
      </c>
      <c r="E17" s="291">
        <v>34900</v>
      </c>
      <c r="F17" s="282">
        <v>36500</v>
      </c>
      <c r="G17" s="308"/>
      <c r="H17" s="299">
        <f t="shared" si="2"/>
        <v>6.1036286118716587</v>
      </c>
      <c r="I17" s="299">
        <f t="shared" si="2"/>
        <v>3.6182563774830978</v>
      </c>
      <c r="J17" s="299">
        <f t="shared" si="2"/>
        <v>7.6252544149997048</v>
      </c>
      <c r="K17" s="299">
        <f t="shared" si="2"/>
        <v>4.5845272206303633</v>
      </c>
      <c r="L17" s="282"/>
      <c r="O17" s="282"/>
    </row>
    <row r="18" spans="1:15">
      <c r="A18" s="277" t="s">
        <v>721</v>
      </c>
      <c r="B18" s="291">
        <v>68390</v>
      </c>
      <c r="C18" s="291">
        <v>69540</v>
      </c>
      <c r="D18" s="291">
        <v>72942.333333333328</v>
      </c>
      <c r="E18" s="291">
        <v>74800</v>
      </c>
      <c r="F18" s="282">
        <v>76000</v>
      </c>
      <c r="G18" s="298"/>
      <c r="H18" s="299">
        <f t="shared" si="2"/>
        <v>1.6815323877759969</v>
      </c>
      <c r="I18" s="299">
        <f t="shared" si="2"/>
        <v>4.892627744223943</v>
      </c>
      <c r="J18" s="299">
        <f t="shared" si="2"/>
        <v>2.5467606830966938</v>
      </c>
      <c r="K18" s="299">
        <f t="shared" si="2"/>
        <v>1.6042780748663166</v>
      </c>
      <c r="L18" s="282"/>
      <c r="O18" s="282"/>
    </row>
    <row r="19" spans="1:15">
      <c r="A19" s="277" t="s">
        <v>722</v>
      </c>
      <c r="B19" s="291">
        <v>159419.66666666634</v>
      </c>
      <c r="C19" s="291">
        <v>167219</v>
      </c>
      <c r="D19" s="291">
        <v>177461.66666666666</v>
      </c>
      <c r="E19" s="291">
        <v>180300</v>
      </c>
      <c r="F19" s="282">
        <v>188400</v>
      </c>
      <c r="G19" s="298"/>
      <c r="H19" s="299">
        <f t="shared" si="2"/>
        <v>4.8923282154650582</v>
      </c>
      <c r="I19" s="299">
        <f t="shared" si="2"/>
        <v>6.1253007533035531</v>
      </c>
      <c r="J19" s="299">
        <f t="shared" si="2"/>
        <v>1.5994064445842726</v>
      </c>
      <c r="K19" s="299">
        <f t="shared" si="2"/>
        <v>4.4925124792013271</v>
      </c>
      <c r="L19" s="282"/>
      <c r="O19" s="282"/>
    </row>
    <row r="20" spans="1:15">
      <c r="A20" s="277" t="s">
        <v>723</v>
      </c>
      <c r="B20" s="291">
        <v>159211</v>
      </c>
      <c r="C20" s="291">
        <v>163594</v>
      </c>
      <c r="D20" s="291">
        <v>170540.83333333334</v>
      </c>
      <c r="E20" s="291">
        <v>175000</v>
      </c>
      <c r="F20" s="282">
        <v>179400</v>
      </c>
      <c r="G20" s="308"/>
      <c r="H20" s="299">
        <f t="shared" si="2"/>
        <v>2.7529504870894561</v>
      </c>
      <c r="I20" s="299">
        <f t="shared" si="2"/>
        <v>4.2463863792885803</v>
      </c>
      <c r="J20" s="299">
        <f t="shared" si="2"/>
        <v>2.6147208146631407</v>
      </c>
      <c r="K20" s="299">
        <f t="shared" si="2"/>
        <v>2.5142857142857133</v>
      </c>
      <c r="L20" s="282"/>
      <c r="O20" s="282"/>
    </row>
    <row r="21" spans="1:15">
      <c r="A21" s="277" t="s">
        <v>724</v>
      </c>
      <c r="B21" s="291">
        <v>113511</v>
      </c>
      <c r="C21" s="291">
        <v>118618</v>
      </c>
      <c r="D21" s="291">
        <v>123539</v>
      </c>
      <c r="E21" s="291">
        <v>128400</v>
      </c>
      <c r="F21" s="282">
        <v>131600</v>
      </c>
      <c r="G21" s="308"/>
      <c r="H21" s="299">
        <f t="shared" si="2"/>
        <v>4.4991234329712526</v>
      </c>
      <c r="I21" s="299">
        <f t="shared" si="2"/>
        <v>4.1486115092144615</v>
      </c>
      <c r="J21" s="299">
        <f t="shared" si="2"/>
        <v>3.9347898234565637</v>
      </c>
      <c r="K21" s="299">
        <f t="shared" si="2"/>
        <v>2.4922118380062308</v>
      </c>
      <c r="L21" s="282"/>
      <c r="O21" s="282"/>
    </row>
    <row r="22" spans="1:15">
      <c r="A22" s="277" t="s">
        <v>725</v>
      </c>
      <c r="B22" s="291">
        <v>34022</v>
      </c>
      <c r="C22" s="291">
        <v>35014</v>
      </c>
      <c r="D22" s="291">
        <v>36372</v>
      </c>
      <c r="E22" s="291">
        <v>37400</v>
      </c>
      <c r="F22" s="282">
        <v>38300</v>
      </c>
      <c r="G22" s="298"/>
      <c r="H22" s="299">
        <f t="shared" si="2"/>
        <v>2.9157603903356755</v>
      </c>
      <c r="I22" s="299">
        <f t="shared" si="2"/>
        <v>3.8784486205517776</v>
      </c>
      <c r="J22" s="299">
        <f t="shared" si="2"/>
        <v>2.8263499395139169</v>
      </c>
      <c r="K22" s="299">
        <f t="shared" si="2"/>
        <v>2.4064171122994749</v>
      </c>
      <c r="L22" s="282"/>
      <c r="O22" s="282"/>
    </row>
    <row r="23" spans="1:15">
      <c r="A23" s="277" t="s">
        <v>726</v>
      </c>
      <c r="B23" s="291">
        <v>220775</v>
      </c>
      <c r="C23" s="291">
        <v>223298</v>
      </c>
      <c r="D23" s="291">
        <v>225919.58333333334</v>
      </c>
      <c r="E23" s="291">
        <v>227800</v>
      </c>
      <c r="F23" s="282">
        <v>229700</v>
      </c>
      <c r="G23" s="298"/>
      <c r="H23" s="299">
        <f t="shared" si="2"/>
        <v>1.1427924357377384</v>
      </c>
      <c r="I23" s="299">
        <f t="shared" si="2"/>
        <v>1.1740290254876218</v>
      </c>
      <c r="J23" s="299">
        <f t="shared" si="2"/>
        <v>0.83233894066288006</v>
      </c>
      <c r="K23" s="299">
        <f t="shared" si="2"/>
        <v>0.83406496927129758</v>
      </c>
      <c r="L23" s="282"/>
      <c r="O23" s="282"/>
    </row>
    <row r="24" spans="1:15">
      <c r="A24" s="277"/>
      <c r="B24" s="307"/>
      <c r="C24" s="307"/>
      <c r="D24" s="307"/>
      <c r="E24" s="307"/>
      <c r="F24" s="282"/>
      <c r="G24" s="298"/>
      <c r="H24" s="309"/>
      <c r="I24" s="309"/>
      <c r="J24" s="309"/>
      <c r="L24" s="282"/>
      <c r="O24" s="282"/>
    </row>
    <row r="25" spans="1:15">
      <c r="A25" s="277" t="s">
        <v>727</v>
      </c>
      <c r="B25" s="291">
        <v>190510.91666666642</v>
      </c>
      <c r="C25" s="291">
        <v>198445</v>
      </c>
      <c r="D25" s="291">
        <f>SUM(D13:D15)</f>
        <v>204316.83333333331</v>
      </c>
      <c r="E25" s="291">
        <f t="shared" ref="E25:F25" si="3">SUM(E13:E15)</f>
        <v>214300</v>
      </c>
      <c r="F25" s="282">
        <f t="shared" si="3"/>
        <v>221100</v>
      </c>
      <c r="G25" s="298"/>
      <c r="H25" s="299">
        <f t="shared" ref="H25:K26" si="4">(C25/B25-1)*100</f>
        <v>4.1646344850755801</v>
      </c>
      <c r="I25" s="299">
        <f t="shared" si="4"/>
        <v>2.9589222874516041</v>
      </c>
      <c r="J25" s="299">
        <f t="shared" si="4"/>
        <v>4.8861204942324044</v>
      </c>
      <c r="K25" s="299">
        <f t="shared" si="4"/>
        <v>3.1731217918805399</v>
      </c>
      <c r="L25" s="282"/>
    </row>
    <row r="26" spans="1:15">
      <c r="A26" s="277" t="s">
        <v>728</v>
      </c>
      <c r="B26" s="291">
        <v>1018071.4166666663</v>
      </c>
      <c r="C26" s="291">
        <v>1050448</v>
      </c>
      <c r="D26" s="291">
        <f>SUM(D16:D23)</f>
        <v>1086102.75</v>
      </c>
      <c r="E26" s="291">
        <f t="shared" ref="E26:F26" si="5">SUM(E16:E23)</f>
        <v>1114700</v>
      </c>
      <c r="F26" s="282">
        <f t="shared" si="5"/>
        <v>1141300</v>
      </c>
      <c r="G26" s="298"/>
      <c r="H26" s="299">
        <f t="shared" si="4"/>
        <v>3.1801878339085432</v>
      </c>
      <c r="I26" s="299">
        <f t="shared" si="4"/>
        <v>3.3942422661569216</v>
      </c>
      <c r="J26" s="299">
        <f t="shared" si="4"/>
        <v>2.6330151544133429</v>
      </c>
      <c r="K26" s="299">
        <f t="shared" si="4"/>
        <v>2.3862922759486871</v>
      </c>
      <c r="L26" s="282"/>
    </row>
    <row r="27" spans="1:15">
      <c r="A27" s="277" t="s">
        <v>729</v>
      </c>
      <c r="B27" s="310">
        <v>0.84236827610972309</v>
      </c>
      <c r="C27" s="310">
        <v>0.84110328106571175</v>
      </c>
      <c r="D27" s="310">
        <f>D26/SUM(D25:D26)</f>
        <v>0.84166635722812388</v>
      </c>
      <c r="E27" s="310">
        <f t="shared" ref="E27:F27" si="6">E26/E12</f>
        <v>0.83875094055680965</v>
      </c>
      <c r="F27" s="104">
        <f t="shared" si="6"/>
        <v>0.83771285965942455</v>
      </c>
      <c r="G27" s="311"/>
      <c r="H27" s="309"/>
      <c r="I27" s="309"/>
      <c r="J27" s="309"/>
      <c r="L27" s="282"/>
    </row>
    <row r="28" spans="1:15">
      <c r="A28" s="277"/>
      <c r="B28" s="312"/>
      <c r="C28" s="312"/>
      <c r="D28" s="312"/>
      <c r="E28" s="312"/>
      <c r="G28" s="277"/>
      <c r="H28" s="309"/>
      <c r="I28" s="309"/>
      <c r="J28" s="309"/>
      <c r="L28" s="282"/>
    </row>
    <row r="29" spans="1:15">
      <c r="A29" s="277" t="s">
        <v>730</v>
      </c>
      <c r="B29" s="130">
        <v>1.2</v>
      </c>
      <c r="C29" s="130">
        <v>1.7</v>
      </c>
      <c r="D29" s="130">
        <v>1.7</v>
      </c>
      <c r="E29" s="130">
        <v>1.8</v>
      </c>
      <c r="F29" s="269">
        <v>1.6</v>
      </c>
      <c r="G29" s="313"/>
      <c r="H29" s="309"/>
      <c r="I29" s="309"/>
      <c r="J29" s="309"/>
      <c r="L29" s="282"/>
    </row>
    <row r="30" spans="1:15">
      <c r="A30" s="277"/>
      <c r="B30" s="312"/>
      <c r="C30" s="312"/>
      <c r="D30" s="312"/>
      <c r="E30" s="312"/>
      <c r="G30" s="314"/>
      <c r="H30" s="315"/>
      <c r="I30" s="315"/>
      <c r="J30" s="315"/>
      <c r="L30" s="282"/>
    </row>
    <row r="31" spans="1:15">
      <c r="A31" s="277" t="s">
        <v>731</v>
      </c>
      <c r="B31" s="316">
        <v>47968</v>
      </c>
      <c r="C31" s="316">
        <v>50762</v>
      </c>
      <c r="D31" s="316">
        <v>52989</v>
      </c>
      <c r="E31" s="316">
        <v>56521</v>
      </c>
      <c r="F31" s="316">
        <v>59068</v>
      </c>
      <c r="G31" s="314"/>
      <c r="H31" s="299">
        <f t="shared" ref="H31:K33" si="7">(C31/B31-1)*100</f>
        <v>5.8247164776517701</v>
      </c>
      <c r="I31" s="299">
        <f t="shared" si="7"/>
        <v>4.3871399866041605</v>
      </c>
      <c r="J31" s="299">
        <f t="shared" si="7"/>
        <v>6.6655343561871305</v>
      </c>
      <c r="K31" s="299">
        <f t="shared" si="7"/>
        <v>4.5062896976345135</v>
      </c>
      <c r="L31" s="282"/>
    </row>
    <row r="32" spans="1:15">
      <c r="A32" s="277" t="s">
        <v>732</v>
      </c>
      <c r="B32" s="316">
        <v>39689.476403069508</v>
      </c>
      <c r="C32" s="316">
        <v>40645.595739586985</v>
      </c>
      <c r="D32" s="316">
        <f t="shared" ref="D32:F32" si="8">D31/D12*1000000</f>
        <v>41063.387974260309</v>
      </c>
      <c r="E32" s="316">
        <f t="shared" si="8"/>
        <v>42528.969149736644</v>
      </c>
      <c r="F32" s="316">
        <f t="shared" si="8"/>
        <v>43355.842630651794</v>
      </c>
      <c r="G32" s="314"/>
      <c r="H32" s="299">
        <f t="shared" si="7"/>
        <v>2.4089996219842646</v>
      </c>
      <c r="I32" s="299">
        <f t="shared" si="7"/>
        <v>1.0278905428034113</v>
      </c>
      <c r="J32" s="299">
        <f t="shared" si="7"/>
        <v>3.5690702783584216</v>
      </c>
      <c r="K32" s="299">
        <f t="shared" si="7"/>
        <v>1.9442594011716663</v>
      </c>
      <c r="L32" s="282"/>
    </row>
    <row r="33" spans="1:12">
      <c r="A33" s="277" t="s">
        <v>733</v>
      </c>
      <c r="B33" s="316">
        <v>3307.456366922459</v>
      </c>
      <c r="C33" s="316">
        <v>3387.1329782989155</v>
      </c>
      <c r="D33" s="316">
        <f t="shared" ref="D33:F33" si="9">D32/12</f>
        <v>3421.9489978550259</v>
      </c>
      <c r="E33" s="316">
        <f t="shared" si="9"/>
        <v>3544.0807624780537</v>
      </c>
      <c r="F33" s="316">
        <f t="shared" si="9"/>
        <v>3612.9868858876494</v>
      </c>
      <c r="G33" s="314"/>
      <c r="H33" s="299">
        <f t="shared" si="7"/>
        <v>2.4089996219842646</v>
      </c>
      <c r="I33" s="299">
        <f t="shared" si="7"/>
        <v>1.0278905428034113</v>
      </c>
      <c r="J33" s="299">
        <f t="shared" si="7"/>
        <v>3.5690702783584216</v>
      </c>
      <c r="K33" s="299">
        <f t="shared" si="7"/>
        <v>1.9442594011716663</v>
      </c>
      <c r="L33" s="282"/>
    </row>
    <row r="34" spans="1:12">
      <c r="A34" s="277"/>
      <c r="B34" s="312"/>
      <c r="C34" s="312"/>
      <c r="D34" s="312"/>
      <c r="E34" s="312"/>
      <c r="G34" s="314"/>
    </row>
    <row r="35" spans="1:12">
      <c r="A35" s="277" t="s">
        <v>734</v>
      </c>
      <c r="B35" s="317">
        <v>80567</v>
      </c>
      <c r="C35" s="317">
        <v>81551</v>
      </c>
      <c r="D35" s="317">
        <v>84914</v>
      </c>
      <c r="E35" s="317">
        <v>87944</v>
      </c>
      <c r="F35" s="317">
        <v>89200</v>
      </c>
      <c r="G35" s="314"/>
    </row>
    <row r="37" spans="1:12">
      <c r="A37" s="269" t="s">
        <v>735</v>
      </c>
    </row>
    <row r="39" spans="1:12">
      <c r="A39" s="269" t="s">
        <v>707</v>
      </c>
    </row>
    <row r="40" spans="1:12">
      <c r="A40" s="269" t="s">
        <v>705</v>
      </c>
      <c r="D40" s="318"/>
    </row>
    <row r="41" spans="1:12">
      <c r="A41" s="269" t="s">
        <v>706</v>
      </c>
    </row>
  </sheetData>
  <mergeCells count="2">
    <mergeCell ref="H2:K2"/>
    <mergeCell ref="H3:K3"/>
  </mergeCells>
  <pageMargins left="0.75" right="0.75" top="1" bottom="1" header="0.5" footer="0.5"/>
  <pageSetup scale="69" orientation="landscape" r:id="rId1"/>
  <headerFooter alignWithMargins="0"/>
  <ignoredErrors>
    <ignoredError sqref="D25:F26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zoomScaleSheetLayoutView="90" workbookViewId="0"/>
  </sheetViews>
  <sheetFormatPr defaultColWidth="8.85546875" defaultRowHeight="10.5"/>
  <cols>
    <col min="1" max="1" width="8.42578125" style="320" customWidth="1"/>
    <col min="2" max="2" width="10" style="320" customWidth="1"/>
    <col min="3" max="3" width="11.140625" style="320" bestFit="1" customWidth="1"/>
    <col min="4" max="4" width="10" style="320" customWidth="1"/>
    <col min="5" max="5" width="0.85546875" style="320" customWidth="1"/>
    <col min="6" max="7" width="9.28515625" style="320" customWidth="1"/>
    <col min="8" max="8" width="0.85546875" style="320" customWidth="1"/>
    <col min="9" max="10" width="9.28515625" style="320" customWidth="1"/>
    <col min="11" max="11" width="10" style="320" customWidth="1"/>
    <col min="12" max="16384" width="8.85546875" style="320"/>
  </cols>
  <sheetData>
    <row r="1" spans="1:11">
      <c r="A1" s="319" t="s">
        <v>736</v>
      </c>
    </row>
    <row r="3" spans="1:11">
      <c r="B3" s="1258" t="s">
        <v>737</v>
      </c>
      <c r="C3" s="1258"/>
      <c r="D3" s="1258"/>
      <c r="I3" s="1258" t="s">
        <v>738</v>
      </c>
      <c r="J3" s="1258"/>
      <c r="K3" s="1258"/>
    </row>
    <row r="4" spans="1:11" s="321" customFormat="1">
      <c r="B4" s="1259" t="s">
        <v>739</v>
      </c>
      <c r="C4" s="1259"/>
      <c r="D4" s="1259"/>
      <c r="F4" s="1259" t="s">
        <v>740</v>
      </c>
      <c r="G4" s="1259"/>
      <c r="H4" s="322"/>
      <c r="I4" s="1259" t="s">
        <v>741</v>
      </c>
      <c r="J4" s="1259"/>
      <c r="K4" s="1259"/>
    </row>
    <row r="5" spans="1:11">
      <c r="B5" s="323"/>
      <c r="C5" s="324" t="s">
        <v>742</v>
      </c>
      <c r="D5" s="324" t="s">
        <v>743</v>
      </c>
      <c r="F5" s="323"/>
      <c r="G5" s="324" t="s">
        <v>742</v>
      </c>
      <c r="H5" s="323"/>
      <c r="I5" s="324"/>
      <c r="J5" s="324" t="s">
        <v>742</v>
      </c>
      <c r="K5" s="324" t="s">
        <v>743</v>
      </c>
    </row>
    <row r="6" spans="1:11">
      <c r="A6" s="325" t="s">
        <v>4</v>
      </c>
      <c r="B6" s="326" t="s">
        <v>50</v>
      </c>
      <c r="C6" s="326" t="s">
        <v>744</v>
      </c>
      <c r="D6" s="326" t="s">
        <v>745</v>
      </c>
      <c r="E6" s="325"/>
      <c r="F6" s="326" t="s">
        <v>50</v>
      </c>
      <c r="G6" s="326" t="s">
        <v>744</v>
      </c>
      <c r="H6" s="325"/>
      <c r="I6" s="326" t="s">
        <v>50</v>
      </c>
      <c r="J6" s="326" t="s">
        <v>744</v>
      </c>
      <c r="K6" s="326" t="s">
        <v>745</v>
      </c>
    </row>
    <row r="7" spans="1:11" ht="6" customHeight="1">
      <c r="A7" s="327"/>
      <c r="B7" s="327"/>
      <c r="C7" s="327"/>
      <c r="D7" s="327"/>
      <c r="E7" s="327"/>
      <c r="F7" s="327"/>
      <c r="G7" s="327"/>
      <c r="H7" s="327"/>
      <c r="I7" s="327"/>
      <c r="J7" s="327"/>
      <c r="K7" s="327"/>
    </row>
    <row r="8" spans="1:11" ht="6" customHeight="1">
      <c r="A8" s="328"/>
      <c r="E8" s="329"/>
      <c r="H8" s="329"/>
    </row>
    <row r="9" spans="1:11">
      <c r="A9" s="330">
        <v>1970</v>
      </c>
      <c r="B9" s="331">
        <v>3766.826</v>
      </c>
      <c r="C9" s="331">
        <v>8550780</v>
      </c>
      <c r="D9" s="332">
        <f>B9/C9</f>
        <v>4.4052425626667978E-4</v>
      </c>
      <c r="E9" s="333"/>
      <c r="F9" s="334">
        <v>0.11077423357455429</v>
      </c>
      <c r="G9" s="334">
        <v>7.7911211733438332E-2</v>
      </c>
      <c r="H9" s="335"/>
      <c r="I9" s="331">
        <v>3535</v>
      </c>
      <c r="J9" s="331">
        <v>4196</v>
      </c>
      <c r="K9" s="336">
        <f>I9/J9</f>
        <v>0.84246901811248809</v>
      </c>
    </row>
    <row r="10" spans="1:11">
      <c r="A10" s="330">
        <v>1971</v>
      </c>
      <c r="B10" s="337">
        <v>4218.585</v>
      </c>
      <c r="C10" s="337">
        <v>9239640</v>
      </c>
      <c r="D10" s="332">
        <f t="shared" ref="D10:D54" si="0">B10/C10</f>
        <v>4.5657460680286247E-4</v>
      </c>
      <c r="E10" s="338"/>
      <c r="F10" s="334">
        <f>(B10-B9)/B9</f>
        <v>0.11993094451402853</v>
      </c>
      <c r="G10" s="334">
        <f t="shared" ref="G10:G54" si="1">(C10-C9)/C9</f>
        <v>8.0561071621536279E-2</v>
      </c>
      <c r="H10" s="335"/>
      <c r="I10" s="337">
        <v>3833</v>
      </c>
      <c r="J10" s="337">
        <v>4468</v>
      </c>
      <c r="K10" s="336">
        <f t="shared" ref="K10:K54" si="2">I10/J10</f>
        <v>0.85787824529991052</v>
      </c>
    </row>
    <row r="11" spans="1:11">
      <c r="A11" s="330">
        <v>1972</v>
      </c>
      <c r="B11" s="337">
        <v>4712.8909999999996</v>
      </c>
      <c r="C11" s="337">
        <v>10155260</v>
      </c>
      <c r="D11" s="332">
        <f t="shared" si="0"/>
        <v>4.6408373591616558E-4</v>
      </c>
      <c r="E11" s="338"/>
      <c r="F11" s="334">
        <f t="shared" ref="F11:F54" si="3">(B11-B10)/B10</f>
        <v>0.11717341241198165</v>
      </c>
      <c r="G11" s="334">
        <f t="shared" si="1"/>
        <v>9.9096934512600057E-2</v>
      </c>
      <c r="H11" s="335"/>
      <c r="I11" s="337">
        <v>4154</v>
      </c>
      <c r="J11" s="337">
        <v>4853</v>
      </c>
      <c r="K11" s="336">
        <f t="shared" si="2"/>
        <v>0.85596538223779106</v>
      </c>
    </row>
    <row r="12" spans="1:11">
      <c r="A12" s="330">
        <v>1973</v>
      </c>
      <c r="B12" s="337">
        <v>5240.2309999999998</v>
      </c>
      <c r="C12" s="337">
        <v>11312130</v>
      </c>
      <c r="D12" s="332">
        <f t="shared" si="0"/>
        <v>4.6323999105385102E-4</v>
      </c>
      <c r="E12" s="338"/>
      <c r="F12" s="334">
        <f t="shared" si="3"/>
        <v>0.11189310340510744</v>
      </c>
      <c r="G12" s="334">
        <f t="shared" si="1"/>
        <v>0.11391830440579562</v>
      </c>
      <c r="H12" s="335"/>
      <c r="I12" s="337">
        <v>4483</v>
      </c>
      <c r="J12" s="337">
        <v>5352</v>
      </c>
      <c r="K12" s="336">
        <f t="shared" si="2"/>
        <v>0.83763079222720482</v>
      </c>
    </row>
    <row r="13" spans="1:11">
      <c r="A13" s="330">
        <v>1974</v>
      </c>
      <c r="B13" s="337">
        <v>5862.7820000000002</v>
      </c>
      <c r="C13" s="337">
        <v>12424330</v>
      </c>
      <c r="D13" s="332">
        <f t="shared" si="0"/>
        <v>4.7187912748615019E-4</v>
      </c>
      <c r="E13" s="338"/>
      <c r="F13" s="334">
        <f t="shared" si="3"/>
        <v>0.11880220547529306</v>
      </c>
      <c r="G13" s="334">
        <f t="shared" si="1"/>
        <v>9.8319237844685312E-2</v>
      </c>
      <c r="H13" s="335"/>
      <c r="I13" s="337">
        <v>4891</v>
      </c>
      <c r="J13" s="337">
        <v>5824</v>
      </c>
      <c r="K13" s="336">
        <f t="shared" si="2"/>
        <v>0.83980082417582413</v>
      </c>
    </row>
    <row r="14" spans="1:11">
      <c r="A14" s="330">
        <v>1975</v>
      </c>
      <c r="B14" s="337">
        <v>6542.1019999999999</v>
      </c>
      <c r="C14" s="337">
        <v>13599980</v>
      </c>
      <c r="D14" s="332">
        <f t="shared" si="0"/>
        <v>4.8103761917296937E-4</v>
      </c>
      <c r="E14" s="338"/>
      <c r="F14" s="334">
        <f t="shared" si="3"/>
        <v>0.11586990612988846</v>
      </c>
      <c r="G14" s="334">
        <f t="shared" si="1"/>
        <v>9.4624820815287419E-2</v>
      </c>
      <c r="H14" s="335"/>
      <c r="I14" s="337">
        <v>5302</v>
      </c>
      <c r="J14" s="337">
        <v>6312</v>
      </c>
      <c r="K14" s="336">
        <f t="shared" si="2"/>
        <v>0.83998732572877055</v>
      </c>
    </row>
    <row r="15" spans="1:11">
      <c r="A15" s="330">
        <v>1976</v>
      </c>
      <c r="B15" s="337">
        <v>7390.9709999999995</v>
      </c>
      <c r="C15" s="337">
        <v>14911430</v>
      </c>
      <c r="D15" s="332">
        <f t="shared" si="0"/>
        <v>4.9565809583654947E-4</v>
      </c>
      <c r="E15" s="338"/>
      <c r="F15" s="334">
        <f t="shared" si="3"/>
        <v>0.12975477912145053</v>
      </c>
      <c r="G15" s="334">
        <f t="shared" si="1"/>
        <v>9.6430288868071867E-2</v>
      </c>
      <c r="H15" s="335"/>
      <c r="I15" s="337">
        <v>5809</v>
      </c>
      <c r="J15" s="337">
        <v>6854</v>
      </c>
      <c r="K15" s="336">
        <f t="shared" si="2"/>
        <v>0.84753428654800111</v>
      </c>
    </row>
    <row r="16" spans="1:11">
      <c r="A16" s="330">
        <v>1977</v>
      </c>
      <c r="B16" s="337">
        <v>8356.01</v>
      </c>
      <c r="C16" s="337">
        <v>16466080</v>
      </c>
      <c r="D16" s="332">
        <f t="shared" si="0"/>
        <v>5.0746807983442321E-4</v>
      </c>
      <c r="E16" s="338"/>
      <c r="F16" s="334">
        <f t="shared" si="3"/>
        <v>0.13056998870649075</v>
      </c>
      <c r="G16" s="334">
        <f t="shared" si="1"/>
        <v>0.10425894766632041</v>
      </c>
      <c r="H16" s="335"/>
      <c r="I16" s="337">
        <v>6348</v>
      </c>
      <c r="J16" s="337">
        <v>7493</v>
      </c>
      <c r="K16" s="336">
        <f t="shared" si="2"/>
        <v>0.84719071133057522</v>
      </c>
    </row>
    <row r="17" spans="1:11">
      <c r="A17" s="330">
        <v>1978</v>
      </c>
      <c r="B17" s="337">
        <v>9599.4359999999997</v>
      </c>
      <c r="C17" s="337">
        <v>18516150</v>
      </c>
      <c r="D17" s="332">
        <f t="shared" si="0"/>
        <v>5.1843585194546386E-4</v>
      </c>
      <c r="E17" s="338"/>
      <c r="F17" s="334">
        <f t="shared" si="3"/>
        <v>0.14880618859958275</v>
      </c>
      <c r="G17" s="334">
        <f t="shared" si="1"/>
        <v>0.12450261385830751</v>
      </c>
      <c r="H17" s="335"/>
      <c r="I17" s="337">
        <v>7036</v>
      </c>
      <c r="J17" s="337">
        <v>8337</v>
      </c>
      <c r="K17" s="336">
        <f t="shared" si="2"/>
        <v>0.84394866258846113</v>
      </c>
    </row>
    <row r="18" spans="1:11">
      <c r="A18" s="330">
        <v>1979</v>
      </c>
      <c r="B18" s="337">
        <v>10848.032999999999</v>
      </c>
      <c r="C18" s="337">
        <v>20685590</v>
      </c>
      <c r="D18" s="332">
        <f t="shared" si="0"/>
        <v>5.244246357005045E-4</v>
      </c>
      <c r="E18" s="338"/>
      <c r="F18" s="334">
        <f t="shared" si="3"/>
        <v>0.13006982910245976</v>
      </c>
      <c r="G18" s="334">
        <f t="shared" si="1"/>
        <v>0.11716474537093294</v>
      </c>
      <c r="H18" s="335"/>
      <c r="I18" s="337">
        <v>7661</v>
      </c>
      <c r="J18" s="337">
        <v>9211</v>
      </c>
      <c r="K18" s="336">
        <f t="shared" si="2"/>
        <v>0.83172293996308766</v>
      </c>
    </row>
    <row r="19" spans="1:11">
      <c r="A19" s="330">
        <v>1980</v>
      </c>
      <c r="B19" s="337">
        <v>12168.731</v>
      </c>
      <c r="C19" s="337">
        <v>23063480</v>
      </c>
      <c r="D19" s="332">
        <f t="shared" si="0"/>
        <v>5.27619032340306E-4</v>
      </c>
      <c r="E19" s="338"/>
      <c r="F19" s="334">
        <f t="shared" si="3"/>
        <v>0.12174538923323706</v>
      </c>
      <c r="G19" s="334">
        <f t="shared" si="1"/>
        <v>0.11495393653262972</v>
      </c>
      <c r="H19" s="335"/>
      <c r="I19" s="337">
        <v>8263</v>
      </c>
      <c r="J19" s="337">
        <v>10150</v>
      </c>
      <c r="K19" s="336">
        <f t="shared" si="2"/>
        <v>0.81408866995073892</v>
      </c>
    </row>
    <row r="20" spans="1:11">
      <c r="A20" s="330">
        <v>1981</v>
      </c>
      <c r="B20" s="337">
        <v>13721.454</v>
      </c>
      <c r="C20" s="337">
        <v>25837250</v>
      </c>
      <c r="D20" s="332">
        <f t="shared" si="0"/>
        <v>5.3107254061481003E-4</v>
      </c>
      <c r="E20" s="338"/>
      <c r="F20" s="334">
        <f t="shared" si="3"/>
        <v>0.12759941854249224</v>
      </c>
      <c r="G20" s="334">
        <f t="shared" si="1"/>
        <v>0.12026675939624029</v>
      </c>
      <c r="H20" s="335"/>
      <c r="I20" s="337">
        <v>9054</v>
      </c>
      <c r="J20" s="337">
        <v>11260</v>
      </c>
      <c r="K20" s="336">
        <f t="shared" si="2"/>
        <v>0.80408525754884552</v>
      </c>
    </row>
    <row r="21" spans="1:11">
      <c r="A21" s="330">
        <v>1982</v>
      </c>
      <c r="B21" s="337">
        <v>14912.262000000001</v>
      </c>
      <c r="C21" s="337">
        <v>27670240</v>
      </c>
      <c r="D21" s="332">
        <f t="shared" si="0"/>
        <v>5.3892781558815541E-4</v>
      </c>
      <c r="E21" s="338"/>
      <c r="F21" s="334">
        <f t="shared" si="3"/>
        <v>8.6784388884734873E-2</v>
      </c>
      <c r="G21" s="334">
        <f t="shared" si="1"/>
        <v>7.0943695633242695E-2</v>
      </c>
      <c r="H21" s="335"/>
      <c r="I21" s="337">
        <v>9569</v>
      </c>
      <c r="J21" s="337">
        <v>11944</v>
      </c>
      <c r="K21" s="336">
        <f t="shared" si="2"/>
        <v>0.80115539182853313</v>
      </c>
    </row>
    <row r="22" spans="1:11">
      <c r="A22" s="330">
        <v>1983</v>
      </c>
      <c r="B22" s="337">
        <v>15952.388000000001</v>
      </c>
      <c r="C22" s="337">
        <v>29573470</v>
      </c>
      <c r="D22" s="332">
        <f t="shared" si="0"/>
        <v>5.3941549638916232E-4</v>
      </c>
      <c r="E22" s="338"/>
      <c r="F22" s="334">
        <f t="shared" si="3"/>
        <v>6.9749713356699355E-2</v>
      </c>
      <c r="G22" s="334">
        <f t="shared" si="1"/>
        <v>6.8782562059454488E-2</v>
      </c>
      <c r="H22" s="335"/>
      <c r="I22" s="337">
        <v>10002</v>
      </c>
      <c r="J22" s="337">
        <v>12649</v>
      </c>
      <c r="K22" s="336">
        <f t="shared" si="2"/>
        <v>0.79073444541070437</v>
      </c>
    </row>
    <row r="23" spans="1:11">
      <c r="A23" s="330">
        <v>1984</v>
      </c>
      <c r="B23" s="337">
        <v>17595.300999999999</v>
      </c>
      <c r="C23" s="337">
        <v>32680310</v>
      </c>
      <c r="D23" s="332">
        <f t="shared" si="0"/>
        <v>5.3840679601876475E-4</v>
      </c>
      <c r="E23" s="338"/>
      <c r="F23" s="334">
        <f t="shared" si="3"/>
        <v>0.10298853061999236</v>
      </c>
      <c r="G23" s="334">
        <f t="shared" si="1"/>
        <v>0.10505496987671721</v>
      </c>
      <c r="H23" s="335"/>
      <c r="I23" s="337">
        <v>10846</v>
      </c>
      <c r="J23" s="337">
        <v>13858</v>
      </c>
      <c r="K23" s="336">
        <f t="shared" si="2"/>
        <v>0.78265261942560249</v>
      </c>
    </row>
    <row r="24" spans="1:11">
      <c r="A24" s="330">
        <v>1985</v>
      </c>
      <c r="B24" s="337">
        <v>18877.050999999999</v>
      </c>
      <c r="C24" s="337">
        <v>35014530</v>
      </c>
      <c r="D24" s="332">
        <f t="shared" si="0"/>
        <v>5.3912050226006169E-4</v>
      </c>
      <c r="E24" s="338"/>
      <c r="F24" s="334">
        <f t="shared" si="3"/>
        <v>7.2846153640679409E-2</v>
      </c>
      <c r="G24" s="334">
        <f t="shared" si="1"/>
        <v>7.1425883047009045E-2</v>
      </c>
      <c r="H24" s="335"/>
      <c r="I24" s="337">
        <v>11490</v>
      </c>
      <c r="J24" s="337">
        <v>14717</v>
      </c>
      <c r="K24" s="336">
        <f t="shared" si="2"/>
        <v>0.78072976829516882</v>
      </c>
    </row>
    <row r="25" spans="1:11">
      <c r="A25" s="330">
        <v>1986</v>
      </c>
      <c r="B25" s="337">
        <v>19813.909</v>
      </c>
      <c r="C25" s="337">
        <v>37116540</v>
      </c>
      <c r="D25" s="332">
        <f t="shared" si="0"/>
        <v>5.3382963498213999E-4</v>
      </c>
      <c r="E25" s="338"/>
      <c r="F25" s="334">
        <f t="shared" si="3"/>
        <v>4.9629468077402566E-2</v>
      </c>
      <c r="G25" s="334">
        <f t="shared" si="1"/>
        <v>6.0032506505156576E-2</v>
      </c>
      <c r="H25" s="335"/>
      <c r="I25" s="337">
        <v>11916</v>
      </c>
      <c r="J25" s="337">
        <v>15457</v>
      </c>
      <c r="K25" s="336">
        <f t="shared" si="2"/>
        <v>0.77091285501714435</v>
      </c>
    </row>
    <row r="26" spans="1:11">
      <c r="A26" s="330">
        <v>1987</v>
      </c>
      <c r="B26" s="337">
        <v>20738.258000000002</v>
      </c>
      <c r="C26" s="337">
        <v>39403300</v>
      </c>
      <c r="D26" s="332">
        <f t="shared" si="0"/>
        <v>5.263076442836007E-4</v>
      </c>
      <c r="E26" s="338"/>
      <c r="F26" s="334">
        <f t="shared" si="3"/>
        <v>4.6651521413568722E-2</v>
      </c>
      <c r="G26" s="334">
        <f t="shared" si="1"/>
        <v>6.1610268629565146E-2</v>
      </c>
      <c r="H26" s="335"/>
      <c r="I26" s="337">
        <v>12358</v>
      </c>
      <c r="J26" s="337">
        <v>16263</v>
      </c>
      <c r="K26" s="336">
        <f t="shared" si="2"/>
        <v>0.75988440017216996</v>
      </c>
    </row>
    <row r="27" spans="1:11">
      <c r="A27" s="330">
        <v>1988</v>
      </c>
      <c r="B27" s="337">
        <v>22041.485000000001</v>
      </c>
      <c r="C27" s="337">
        <v>42597520</v>
      </c>
      <c r="D27" s="332">
        <f t="shared" si="0"/>
        <v>5.1743587420112719E-4</v>
      </c>
      <c r="E27" s="338"/>
      <c r="F27" s="334">
        <f t="shared" si="3"/>
        <v>6.2841681302257826E-2</v>
      </c>
      <c r="G27" s="334">
        <f t="shared" si="1"/>
        <v>8.1064783914037652E-2</v>
      </c>
      <c r="H27" s="335"/>
      <c r="I27" s="337">
        <v>13047</v>
      </c>
      <c r="J27" s="337">
        <v>17422</v>
      </c>
      <c r="K27" s="336">
        <f t="shared" si="2"/>
        <v>0.74888072551945817</v>
      </c>
    </row>
    <row r="28" spans="1:11">
      <c r="A28" s="330">
        <v>1989</v>
      </c>
      <c r="B28" s="337">
        <v>23687.331999999999</v>
      </c>
      <c r="C28" s="337">
        <v>46023300</v>
      </c>
      <c r="D28" s="332">
        <f t="shared" si="0"/>
        <v>5.1468130273144247E-4</v>
      </c>
      <c r="E28" s="338"/>
      <c r="F28" s="334">
        <f t="shared" si="3"/>
        <v>7.467042261444716E-2</v>
      </c>
      <c r="G28" s="334">
        <f t="shared" si="1"/>
        <v>8.0422052739220498E-2</v>
      </c>
      <c r="H28" s="335"/>
      <c r="I28" s="337">
        <v>13886</v>
      </c>
      <c r="J28" s="337">
        <v>18647</v>
      </c>
      <c r="K28" s="336">
        <f t="shared" si="2"/>
        <v>0.74467742800450476</v>
      </c>
    </row>
    <row r="29" spans="1:11">
      <c r="A29" s="330">
        <v>1990</v>
      </c>
      <c r="B29" s="337">
        <v>25722.183000000001</v>
      </c>
      <c r="C29" s="337">
        <v>48884930</v>
      </c>
      <c r="D29" s="332">
        <f t="shared" si="0"/>
        <v>5.2617816983679835E-4</v>
      </c>
      <c r="E29" s="338"/>
      <c r="F29" s="334">
        <f t="shared" si="3"/>
        <v>8.5904609265408299E-2</v>
      </c>
      <c r="G29" s="334">
        <f t="shared" si="1"/>
        <v>6.2177853391651619E-2</v>
      </c>
      <c r="H29" s="335"/>
      <c r="I29" s="337">
        <v>14858</v>
      </c>
      <c r="J29" s="337">
        <v>19584</v>
      </c>
      <c r="K29" s="336">
        <f t="shared" si="2"/>
        <v>0.75868055555555558</v>
      </c>
    </row>
    <row r="30" spans="1:11">
      <c r="A30" s="330">
        <v>1991</v>
      </c>
      <c r="B30" s="337">
        <v>27610.496999999999</v>
      </c>
      <c r="C30" s="337">
        <v>50534900</v>
      </c>
      <c r="D30" s="332">
        <f t="shared" si="0"/>
        <v>5.4636492800025328E-4</v>
      </c>
      <c r="E30" s="338"/>
      <c r="F30" s="334">
        <f t="shared" si="3"/>
        <v>7.3411887319206087E-2</v>
      </c>
      <c r="G30" s="334">
        <f t="shared" si="1"/>
        <v>3.3752119518223711E-2</v>
      </c>
      <c r="H30" s="335"/>
      <c r="I30" s="337">
        <v>15513</v>
      </c>
      <c r="J30" s="337">
        <v>19976</v>
      </c>
      <c r="K30" s="336">
        <f t="shared" si="2"/>
        <v>0.77658189827793356</v>
      </c>
    </row>
    <row r="31" spans="1:11">
      <c r="A31" s="330">
        <v>1992</v>
      </c>
      <c r="B31" s="337">
        <v>29911.223000000002</v>
      </c>
      <c r="C31" s="337">
        <v>53998380</v>
      </c>
      <c r="D31" s="332">
        <f t="shared" si="0"/>
        <v>5.5392815488168351E-4</v>
      </c>
      <c r="E31" s="338"/>
      <c r="F31" s="334">
        <f t="shared" si="3"/>
        <v>8.33279458895652E-2</v>
      </c>
      <c r="G31" s="334">
        <f t="shared" si="1"/>
        <v>6.8536397618279649E-2</v>
      </c>
      <c r="H31" s="335"/>
      <c r="I31" s="337">
        <v>16284</v>
      </c>
      <c r="J31" s="337">
        <v>21051</v>
      </c>
      <c r="K31" s="336">
        <f t="shared" si="2"/>
        <v>0.77354995012113437</v>
      </c>
    </row>
    <row r="32" spans="1:11">
      <c r="A32" s="330">
        <v>1993</v>
      </c>
      <c r="B32" s="337">
        <v>32298.455000000002</v>
      </c>
      <c r="C32" s="337">
        <v>56375580</v>
      </c>
      <c r="D32" s="332">
        <f t="shared" si="0"/>
        <v>5.7291570215330827E-4</v>
      </c>
      <c r="E32" s="338"/>
      <c r="F32" s="334">
        <f t="shared" si="3"/>
        <v>7.9810578123134579E-2</v>
      </c>
      <c r="G32" s="334">
        <f t="shared" si="1"/>
        <v>4.402354292851008E-2</v>
      </c>
      <c r="H32" s="335"/>
      <c r="I32" s="337">
        <v>17013</v>
      </c>
      <c r="J32" s="337">
        <v>21690</v>
      </c>
      <c r="K32" s="336">
        <f t="shared" si="2"/>
        <v>0.78437067773167357</v>
      </c>
    </row>
    <row r="33" spans="1:12">
      <c r="A33" s="330">
        <v>1994</v>
      </c>
      <c r="B33" s="337">
        <v>35034.404999999999</v>
      </c>
      <c r="C33" s="337">
        <v>59277480</v>
      </c>
      <c r="D33" s="332">
        <f t="shared" si="0"/>
        <v>5.9102385931385747E-4</v>
      </c>
      <c r="E33" s="338"/>
      <c r="F33" s="334">
        <f t="shared" si="3"/>
        <v>8.4708386206089323E-2</v>
      </c>
      <c r="G33" s="334">
        <f t="shared" si="1"/>
        <v>5.1474414986063116E-2</v>
      </c>
      <c r="H33" s="339"/>
      <c r="I33" s="337">
        <v>17871</v>
      </c>
      <c r="J33" s="337">
        <v>22528</v>
      </c>
      <c r="K33" s="336">
        <f t="shared" si="2"/>
        <v>0.79327947443181823</v>
      </c>
      <c r="L33" s="340"/>
    </row>
    <row r="34" spans="1:12">
      <c r="A34" s="330">
        <v>1995</v>
      </c>
      <c r="B34" s="337">
        <v>38202.315999999999</v>
      </c>
      <c r="C34" s="337">
        <v>62712530</v>
      </c>
      <c r="D34" s="332">
        <f t="shared" si="0"/>
        <v>6.0916560055861244E-4</v>
      </c>
      <c r="E34" s="338"/>
      <c r="F34" s="334">
        <f t="shared" si="3"/>
        <v>9.0422857188526537E-2</v>
      </c>
      <c r="G34" s="334">
        <f t="shared" si="1"/>
        <v>5.7948650988537298E-2</v>
      </c>
      <c r="H34" s="341"/>
      <c r="I34" s="337">
        <v>18967</v>
      </c>
      <c r="J34" s="337">
        <v>23551</v>
      </c>
      <c r="K34" s="336">
        <f t="shared" si="2"/>
        <v>0.80535858349963907</v>
      </c>
      <c r="L34" s="340"/>
    </row>
    <row r="35" spans="1:12">
      <c r="A35" s="330">
        <v>1996</v>
      </c>
      <c r="B35" s="337">
        <v>41585.79</v>
      </c>
      <c r="C35" s="337">
        <v>66565700</v>
      </c>
      <c r="D35" s="332">
        <f t="shared" si="0"/>
        <v>6.247330081408293E-4</v>
      </c>
      <c r="E35" s="338"/>
      <c r="F35" s="334">
        <f t="shared" si="3"/>
        <v>8.8567248121815489E-2</v>
      </c>
      <c r="G35" s="334">
        <f t="shared" si="1"/>
        <v>6.1441788427288771E-2</v>
      </c>
      <c r="H35" s="341"/>
      <c r="I35" s="337">
        <v>20109</v>
      </c>
      <c r="J35" s="337">
        <v>24709</v>
      </c>
      <c r="K35" s="336">
        <f t="shared" si="2"/>
        <v>0.81383301630984661</v>
      </c>
      <c r="L35" s="340"/>
    </row>
    <row r="36" spans="1:12">
      <c r="A36" s="330">
        <v>1997</v>
      </c>
      <c r="B36" s="337">
        <v>44967.716999999997</v>
      </c>
      <c r="C36" s="337">
        <v>70694640</v>
      </c>
      <c r="D36" s="332">
        <f t="shared" si="0"/>
        <v>6.36083824742583E-4</v>
      </c>
      <c r="E36" s="338"/>
      <c r="F36" s="334">
        <f t="shared" si="3"/>
        <v>8.1324101333652574E-2</v>
      </c>
      <c r="G36" s="334">
        <f t="shared" si="1"/>
        <v>6.2028041468804501E-2</v>
      </c>
      <c r="H36" s="341"/>
      <c r="I36" s="337">
        <v>21213</v>
      </c>
      <c r="J36" s="337">
        <v>25929</v>
      </c>
      <c r="K36" s="336">
        <f t="shared" si="2"/>
        <v>0.81811870878167303</v>
      </c>
      <c r="L36" s="340"/>
    </row>
    <row r="37" spans="1:12">
      <c r="A37" s="330">
        <v>1998</v>
      </c>
      <c r="B37" s="337">
        <v>48516.625</v>
      </c>
      <c r="C37" s="337">
        <v>75827100</v>
      </c>
      <c r="D37" s="332">
        <f t="shared" si="0"/>
        <v>6.3983226313547533E-4</v>
      </c>
      <c r="E37" s="338"/>
      <c r="F37" s="334">
        <f t="shared" si="3"/>
        <v>7.8921240320027883E-2</v>
      </c>
      <c r="G37" s="334">
        <f t="shared" si="1"/>
        <v>7.2600412138742063E-2</v>
      </c>
      <c r="H37" s="341"/>
      <c r="I37" s="337">
        <v>22400</v>
      </c>
      <c r="J37" s="337">
        <v>27488</v>
      </c>
      <c r="K37" s="336">
        <f t="shared" si="2"/>
        <v>0.81490104772991856</v>
      </c>
      <c r="L37" s="340"/>
    </row>
    <row r="38" spans="1:12">
      <c r="A38" s="330">
        <v>1999</v>
      </c>
      <c r="B38" s="337">
        <v>51505.057000000001</v>
      </c>
      <c r="C38" s="337">
        <v>79835930</v>
      </c>
      <c r="D38" s="332">
        <f t="shared" si="0"/>
        <v>6.4513630642243412E-4</v>
      </c>
      <c r="E38" s="338"/>
      <c r="F38" s="334">
        <f t="shared" si="3"/>
        <v>6.1596040532497898E-2</v>
      </c>
      <c r="G38" s="334">
        <f t="shared" si="1"/>
        <v>5.2868037944217836E-2</v>
      </c>
      <c r="H38" s="341"/>
      <c r="I38" s="337">
        <v>23374</v>
      </c>
      <c r="J38" s="337">
        <v>28611</v>
      </c>
      <c r="K38" s="336">
        <f t="shared" si="2"/>
        <v>0.81695851246024254</v>
      </c>
      <c r="L38" s="340"/>
    </row>
    <row r="39" spans="1:12">
      <c r="A39" s="330">
        <v>2000</v>
      </c>
      <c r="B39" s="337">
        <v>55596.24</v>
      </c>
      <c r="C39" s="337">
        <v>86305500</v>
      </c>
      <c r="D39" s="332">
        <f t="shared" si="0"/>
        <v>6.4417957140622554E-4</v>
      </c>
      <c r="E39" s="338"/>
      <c r="F39" s="334">
        <f t="shared" si="3"/>
        <v>7.9432646778742469E-2</v>
      </c>
      <c r="G39" s="334">
        <f t="shared" si="1"/>
        <v>8.1035819335980683E-2</v>
      </c>
      <c r="H39" s="341"/>
      <c r="I39" s="337">
        <v>24770</v>
      </c>
      <c r="J39" s="337">
        <v>30587</v>
      </c>
      <c r="K39" s="336">
        <f t="shared" si="2"/>
        <v>0.80982116585477493</v>
      </c>
      <c r="L39" s="340"/>
    </row>
    <row r="40" spans="1:12">
      <c r="A40" s="330">
        <v>2001</v>
      </c>
      <c r="B40" s="337">
        <v>58698.336000000003</v>
      </c>
      <c r="C40" s="337">
        <v>89833980</v>
      </c>
      <c r="D40" s="332">
        <f t="shared" si="0"/>
        <v>6.5340905523722764E-4</v>
      </c>
      <c r="E40" s="338"/>
      <c r="F40" s="334">
        <f t="shared" si="3"/>
        <v>5.5796866838476941E-2</v>
      </c>
      <c r="G40" s="334">
        <f t="shared" si="1"/>
        <v>4.0883605332221004E-2</v>
      </c>
      <c r="H40" s="335"/>
      <c r="I40" s="337">
        <v>25703</v>
      </c>
      <c r="J40" s="337">
        <v>31524</v>
      </c>
      <c r="K40" s="336">
        <f t="shared" si="2"/>
        <v>0.81534703717802315</v>
      </c>
      <c r="L40" s="340"/>
    </row>
    <row r="41" spans="1:12">
      <c r="A41" s="330">
        <v>2002</v>
      </c>
      <c r="B41" s="337">
        <v>60248.373</v>
      </c>
      <c r="C41" s="337">
        <v>91464280</v>
      </c>
      <c r="D41" s="332">
        <f t="shared" si="0"/>
        <v>6.5870931253162433E-4</v>
      </c>
      <c r="E41" s="338"/>
      <c r="F41" s="334">
        <f t="shared" si="3"/>
        <v>2.6406830340130878E-2</v>
      </c>
      <c r="G41" s="334">
        <f t="shared" si="1"/>
        <v>1.8147921309954206E-2</v>
      </c>
      <c r="H41" s="335"/>
      <c r="I41" s="337">
        <v>25915</v>
      </c>
      <c r="J41" s="337">
        <v>31800</v>
      </c>
      <c r="K41" s="336">
        <f t="shared" si="2"/>
        <v>0.81493710691823895</v>
      </c>
      <c r="L41" s="340"/>
    </row>
    <row r="42" spans="1:12">
      <c r="A42" s="330">
        <v>2003</v>
      </c>
      <c r="B42" s="337">
        <v>62047.144999999997</v>
      </c>
      <c r="C42" s="337">
        <v>94797630</v>
      </c>
      <c r="D42" s="332">
        <f t="shared" si="0"/>
        <v>6.5452211199794764E-4</v>
      </c>
      <c r="E42" s="338"/>
      <c r="F42" s="334">
        <f t="shared" si="3"/>
        <v>2.9855943163809538E-2</v>
      </c>
      <c r="G42" s="334">
        <f t="shared" si="1"/>
        <v>3.6444281855167938E-2</v>
      </c>
      <c r="H42" s="335"/>
      <c r="I42" s="337">
        <v>26290</v>
      </c>
      <c r="J42" s="337">
        <v>32677</v>
      </c>
      <c r="K42" s="336">
        <f t="shared" si="2"/>
        <v>0.80454142057104383</v>
      </c>
      <c r="L42" s="340"/>
    </row>
    <row r="43" spans="1:12">
      <c r="A43" s="330">
        <v>2004</v>
      </c>
      <c r="B43" s="337">
        <v>66120.324999999997</v>
      </c>
      <c r="C43" s="337">
        <v>100432310</v>
      </c>
      <c r="D43" s="332">
        <f t="shared" si="0"/>
        <v>6.5835710639335087E-4</v>
      </c>
      <c r="E43" s="338"/>
      <c r="F43" s="334">
        <f t="shared" si="3"/>
        <v>6.5646533776856295E-2</v>
      </c>
      <c r="G43" s="334">
        <f t="shared" si="1"/>
        <v>5.9439038718583997E-2</v>
      </c>
      <c r="H43" s="335"/>
      <c r="I43" s="337">
        <v>27532</v>
      </c>
      <c r="J43" s="337">
        <v>34300</v>
      </c>
      <c r="K43" s="336">
        <f t="shared" si="2"/>
        <v>0.80268221574344023</v>
      </c>
      <c r="L43" s="340"/>
    </row>
    <row r="44" spans="1:12">
      <c r="A44" s="330">
        <v>2005</v>
      </c>
      <c r="B44" s="337">
        <v>72309.732000000004</v>
      </c>
      <c r="C44" s="337">
        <v>106055950</v>
      </c>
      <c r="D44" s="332">
        <f t="shared" si="0"/>
        <v>6.8180740448791418E-4</v>
      </c>
      <c r="E44" s="338"/>
      <c r="F44" s="334">
        <f t="shared" si="3"/>
        <v>9.3608236196661268E-2</v>
      </c>
      <c r="G44" s="334">
        <f t="shared" si="1"/>
        <v>5.59943309080514E-2</v>
      </c>
      <c r="H44" s="335"/>
      <c r="I44" s="337">
        <v>29421</v>
      </c>
      <c r="J44" s="337">
        <v>35888</v>
      </c>
      <c r="K44" s="336">
        <f t="shared" si="2"/>
        <v>0.81980049041462322</v>
      </c>
      <c r="L44" s="340"/>
    </row>
    <row r="45" spans="1:12">
      <c r="A45" s="330">
        <v>2006</v>
      </c>
      <c r="B45" s="337">
        <v>80259.884999999995</v>
      </c>
      <c r="C45" s="337">
        <v>113764050</v>
      </c>
      <c r="D45" s="332">
        <f t="shared" si="0"/>
        <v>7.0549426642247705E-4</v>
      </c>
      <c r="E45" s="338"/>
      <c r="F45" s="334">
        <f t="shared" si="3"/>
        <v>0.10994582306016555</v>
      </c>
      <c r="G45" s="334">
        <f t="shared" si="1"/>
        <v>7.2679562061345918E-2</v>
      </c>
      <c r="H45" s="335"/>
      <c r="I45" s="337">
        <v>31780</v>
      </c>
      <c r="J45" s="337">
        <v>38127</v>
      </c>
      <c r="K45" s="336">
        <f t="shared" si="2"/>
        <v>0.83353004432554356</v>
      </c>
      <c r="L45" s="340"/>
    </row>
    <row r="46" spans="1:12">
      <c r="A46" s="330">
        <v>2007</v>
      </c>
      <c r="B46" s="337">
        <v>87347.744999999995</v>
      </c>
      <c r="C46" s="337">
        <v>119901040</v>
      </c>
      <c r="D46" s="332">
        <f t="shared" si="0"/>
        <v>7.2849864354804597E-4</v>
      </c>
      <c r="E46" s="338"/>
      <c r="F46" s="334">
        <f t="shared" si="3"/>
        <v>8.8311365011300491E-2</v>
      </c>
      <c r="G46" s="334">
        <f t="shared" si="1"/>
        <v>5.3944897355535426E-2</v>
      </c>
      <c r="H46" s="335"/>
      <c r="I46" s="337">
        <v>33624</v>
      </c>
      <c r="J46" s="337">
        <v>39804</v>
      </c>
      <c r="K46" s="336">
        <f t="shared" si="2"/>
        <v>0.84473922218872477</v>
      </c>
      <c r="L46" s="340"/>
    </row>
    <row r="47" spans="1:12">
      <c r="A47" s="330">
        <v>2008</v>
      </c>
      <c r="B47" s="337">
        <v>91190.532000000007</v>
      </c>
      <c r="C47" s="337">
        <v>124292340</v>
      </c>
      <c r="D47" s="332">
        <f t="shared" si="0"/>
        <v>7.3367781152080657E-4</v>
      </c>
      <c r="E47" s="338"/>
      <c r="F47" s="334">
        <f t="shared" si="3"/>
        <v>4.3994117993544211E-2</v>
      </c>
      <c r="G47" s="334">
        <f t="shared" si="1"/>
        <v>3.6624369563433311E-2</v>
      </c>
      <c r="H47" s="335"/>
      <c r="I47" s="337">
        <v>34243</v>
      </c>
      <c r="J47" s="337">
        <v>40873</v>
      </c>
      <c r="K47" s="336">
        <f t="shared" si="2"/>
        <v>0.83779022826804983</v>
      </c>
      <c r="L47" s="340"/>
    </row>
    <row r="48" spans="1:12">
      <c r="A48" s="330">
        <v>2009</v>
      </c>
      <c r="B48" s="342">
        <v>88273.445000000007</v>
      </c>
      <c r="C48" s="342">
        <v>120802230</v>
      </c>
      <c r="D48" s="332">
        <f t="shared" si="0"/>
        <v>7.3072694932866723E-4</v>
      </c>
      <c r="E48" s="338"/>
      <c r="F48" s="334">
        <f t="shared" si="3"/>
        <v>-3.1988924025577563E-2</v>
      </c>
      <c r="G48" s="334">
        <f t="shared" si="1"/>
        <v>-2.8079847881212955E-2</v>
      </c>
      <c r="H48" s="321"/>
      <c r="I48" s="343">
        <v>32413</v>
      </c>
      <c r="J48" s="342">
        <v>39379</v>
      </c>
      <c r="K48" s="336">
        <f t="shared" si="2"/>
        <v>0.8231036847050458</v>
      </c>
      <c r="L48" s="340"/>
    </row>
    <row r="49" spans="1:12">
      <c r="A49" s="330">
        <v>2010</v>
      </c>
      <c r="B49" s="342">
        <v>90021.495999999999</v>
      </c>
      <c r="C49" s="342">
        <v>124176590</v>
      </c>
      <c r="D49" s="332">
        <f t="shared" si="0"/>
        <v>7.2494739950581665E-4</v>
      </c>
      <c r="E49" s="338"/>
      <c r="F49" s="334">
        <f t="shared" si="3"/>
        <v>1.9802682448838288E-2</v>
      </c>
      <c r="G49" s="334">
        <f t="shared" si="1"/>
        <v>2.7932928059357844E-2</v>
      </c>
      <c r="H49" s="321"/>
      <c r="I49" s="343">
        <v>32447</v>
      </c>
      <c r="J49" s="263">
        <v>40144</v>
      </c>
      <c r="K49" s="336">
        <f t="shared" si="2"/>
        <v>0.80826524511757669</v>
      </c>
      <c r="L49" s="340"/>
    </row>
    <row r="50" spans="1:12">
      <c r="A50" s="344">
        <v>2011</v>
      </c>
      <c r="B50" s="343">
        <v>96365.235000000001</v>
      </c>
      <c r="C50" s="342">
        <v>131899350</v>
      </c>
      <c r="D50" s="332">
        <f t="shared" si="0"/>
        <v>7.3059673910447621E-4</v>
      </c>
      <c r="E50" s="338"/>
      <c r="F50" s="334">
        <f t="shared" si="3"/>
        <v>7.0469157722062317E-2</v>
      </c>
      <c r="G50" s="334">
        <f t="shared" si="1"/>
        <v>6.2191754500586623E-2</v>
      </c>
      <c r="H50" s="345"/>
      <c r="I50" s="342">
        <v>34235</v>
      </c>
      <c r="J50" s="342">
        <v>42332</v>
      </c>
      <c r="K50" s="336">
        <f t="shared" si="2"/>
        <v>0.80872625909477469</v>
      </c>
    </row>
    <row r="51" spans="1:12">
      <c r="A51" s="344">
        <v>2012</v>
      </c>
      <c r="B51" s="343">
        <v>102464.24099999999</v>
      </c>
      <c r="C51" s="346">
        <v>138731610</v>
      </c>
      <c r="D51" s="332">
        <f t="shared" si="0"/>
        <v>7.385789078638963E-4</v>
      </c>
      <c r="E51" s="338"/>
      <c r="F51" s="334">
        <f t="shared" si="3"/>
        <v>6.3290521732240826E-2</v>
      </c>
      <c r="G51" s="334">
        <f t="shared" si="1"/>
        <v>5.1799042224241441E-2</v>
      </c>
      <c r="H51" s="345"/>
      <c r="I51" s="342">
        <v>35891</v>
      </c>
      <c r="J51" s="342">
        <v>44200</v>
      </c>
      <c r="K51" s="336">
        <f t="shared" si="2"/>
        <v>0.81201357466063351</v>
      </c>
    </row>
    <row r="52" spans="1:12">
      <c r="A52" s="344">
        <v>2013</v>
      </c>
      <c r="B52" s="343">
        <v>106288.727</v>
      </c>
      <c r="C52" s="346">
        <v>141514270</v>
      </c>
      <c r="D52" s="332">
        <f t="shared" si="0"/>
        <v>7.5108133617902983E-4</v>
      </c>
      <c r="E52" s="338"/>
      <c r="F52" s="334">
        <f t="shared" si="3"/>
        <v>3.7325080073544924E-2</v>
      </c>
      <c r="G52" s="334">
        <f t="shared" si="1"/>
        <v>2.0057865687567528E-2</v>
      </c>
      <c r="H52" s="338"/>
      <c r="I52" s="342">
        <v>36640</v>
      </c>
      <c r="J52" s="342">
        <v>44765</v>
      </c>
      <c r="K52" s="336">
        <f t="shared" si="2"/>
        <v>0.81849659332067459</v>
      </c>
    </row>
    <row r="53" spans="1:12">
      <c r="A53" s="344" t="s">
        <v>704</v>
      </c>
      <c r="B53" s="343">
        <v>110690.8289808884</v>
      </c>
      <c r="C53" s="346">
        <v>147357256.34903365</v>
      </c>
      <c r="D53" s="332">
        <f t="shared" si="0"/>
        <v>7.5117324876559628E-4</v>
      </c>
      <c r="E53" s="338"/>
      <c r="F53" s="334">
        <f t="shared" si="3"/>
        <v>4.1416452197121534E-2</v>
      </c>
      <c r="G53" s="334">
        <f t="shared" si="1"/>
        <v>4.1289025827809828E-2</v>
      </c>
      <c r="H53" s="338"/>
      <c r="I53" s="342">
        <v>37532.413841510956</v>
      </c>
      <c r="J53" s="342">
        <v>46281.634965361263</v>
      </c>
      <c r="K53" s="336">
        <f t="shared" si="2"/>
        <v>0.81095695667626</v>
      </c>
    </row>
    <row r="54" spans="1:12">
      <c r="A54" s="344" t="s">
        <v>163</v>
      </c>
      <c r="B54" s="343">
        <v>115867.98459017253</v>
      </c>
      <c r="C54" s="342">
        <v>154063149.20647421</v>
      </c>
      <c r="D54" s="332">
        <f t="shared" si="0"/>
        <v>7.5208111210869238E-4</v>
      </c>
      <c r="E54" s="338"/>
      <c r="F54" s="334">
        <f t="shared" si="3"/>
        <v>4.6771314813967194E-2</v>
      </c>
      <c r="G54" s="334">
        <f t="shared" si="1"/>
        <v>4.5507720648359756E-2</v>
      </c>
      <c r="H54" s="321"/>
      <c r="I54" s="343">
        <v>38640.907954106733</v>
      </c>
      <c r="J54" s="342">
        <v>48015.647216263555</v>
      </c>
      <c r="K54" s="336">
        <f t="shared" si="2"/>
        <v>0.80475657820600055</v>
      </c>
    </row>
    <row r="55" spans="1:12">
      <c r="A55" s="344"/>
      <c r="B55" s="346"/>
      <c r="C55" s="342"/>
      <c r="D55" s="332"/>
      <c r="E55" s="347"/>
      <c r="F55" s="348"/>
      <c r="G55" s="334"/>
      <c r="H55" s="321"/>
      <c r="I55" s="346"/>
      <c r="J55" s="342"/>
      <c r="K55" s="336"/>
    </row>
    <row r="56" spans="1:12">
      <c r="A56" s="349" t="s">
        <v>705</v>
      </c>
      <c r="I56" s="350"/>
    </row>
    <row r="57" spans="1:12">
      <c r="A57" s="351" t="s">
        <v>706</v>
      </c>
      <c r="I57" s="352"/>
      <c r="J57" s="352"/>
    </row>
    <row r="58" spans="1:12">
      <c r="A58" s="351"/>
      <c r="I58" s="352"/>
      <c r="J58" s="352"/>
    </row>
    <row r="59" spans="1:12">
      <c r="A59" s="320" t="s">
        <v>746</v>
      </c>
    </row>
    <row r="60" spans="1:12">
      <c r="A60" s="353" t="s">
        <v>747</v>
      </c>
    </row>
    <row r="61" spans="1:12">
      <c r="A61" s="353" t="s">
        <v>748</v>
      </c>
    </row>
    <row r="62" spans="1:12">
      <c r="A62" s="353" t="s">
        <v>749</v>
      </c>
    </row>
    <row r="64" spans="1:12">
      <c r="A64" s="349" t="s">
        <v>750</v>
      </c>
    </row>
    <row r="65" spans="1:1">
      <c r="A65" s="320" t="s">
        <v>751</v>
      </c>
    </row>
    <row r="66" spans="1:1">
      <c r="A66" s="320" t="s">
        <v>752</v>
      </c>
    </row>
  </sheetData>
  <mergeCells count="5">
    <mergeCell ref="B3:D3"/>
    <mergeCell ref="I3:K3"/>
    <mergeCell ref="B4:D4"/>
    <mergeCell ref="F4:G4"/>
    <mergeCell ref="I4:K4"/>
  </mergeCells>
  <pageMargins left="0.75" right="0.75" top="1" bottom="1" header="0.5" footer="0.5"/>
  <pageSetup scale="85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/>
  </sheetViews>
  <sheetFormatPr defaultRowHeight="10.5"/>
  <cols>
    <col min="1" max="1" width="10.5703125" style="250" customWidth="1"/>
    <col min="2" max="6" width="9.140625" style="250"/>
    <col min="7" max="7" width="0.85546875" style="250" customWidth="1"/>
    <col min="8" max="11" width="7.7109375" style="250" bestFit="1" customWidth="1"/>
    <col min="12" max="16384" width="9.140625" style="250"/>
  </cols>
  <sheetData>
    <row r="1" spans="1:12">
      <c r="A1" s="354" t="s">
        <v>753</v>
      </c>
    </row>
    <row r="3" spans="1:12">
      <c r="H3" s="1260" t="s">
        <v>329</v>
      </c>
      <c r="I3" s="1260"/>
      <c r="J3" s="1260"/>
      <c r="K3" s="1260"/>
    </row>
    <row r="4" spans="1:12">
      <c r="A4" s="355"/>
      <c r="B4" s="355">
        <v>2008</v>
      </c>
      <c r="C4" s="355">
        <v>2009</v>
      </c>
      <c r="D4" s="355">
        <v>2010</v>
      </c>
      <c r="E4" s="355">
        <v>2011</v>
      </c>
      <c r="F4" s="355">
        <v>2012</v>
      </c>
      <c r="G4" s="355"/>
      <c r="H4" s="356" t="s">
        <v>754</v>
      </c>
      <c r="I4" s="356" t="s">
        <v>755</v>
      </c>
      <c r="J4" s="356" t="s">
        <v>756</v>
      </c>
      <c r="K4" s="356" t="s">
        <v>757</v>
      </c>
    </row>
    <row r="5" spans="1:12">
      <c r="A5" s="357"/>
      <c r="F5" s="358"/>
      <c r="G5" s="357"/>
    </row>
    <row r="6" spans="1:12">
      <c r="A6" s="359" t="s">
        <v>50</v>
      </c>
      <c r="B6" s="360">
        <v>34265</v>
      </c>
      <c r="C6" s="360">
        <v>32412</v>
      </c>
      <c r="D6" s="360">
        <v>32472</v>
      </c>
      <c r="E6" s="360">
        <v>34173</v>
      </c>
      <c r="F6" s="361">
        <v>35430</v>
      </c>
      <c r="G6" s="362"/>
      <c r="H6" s="340">
        <f>C6/B6-1</f>
        <v>-5.4078505763899054E-2</v>
      </c>
      <c r="I6" s="340">
        <f t="shared" ref="I6:K6" si="0">D6/C6-1</f>
        <v>1.8511662347278079E-3</v>
      </c>
      <c r="J6" s="340">
        <f t="shared" si="0"/>
        <v>5.2383592017738456E-2</v>
      </c>
      <c r="K6" s="340">
        <f t="shared" si="0"/>
        <v>3.6783425511368595E-2</v>
      </c>
      <c r="L6" s="340"/>
    </row>
    <row r="7" spans="1:12">
      <c r="A7" s="359"/>
      <c r="B7" s="263"/>
      <c r="C7" s="263"/>
      <c r="D7" s="263"/>
      <c r="E7" s="263"/>
      <c r="F7" s="363"/>
      <c r="G7" s="364"/>
      <c r="H7" s="340"/>
      <c r="I7" s="340"/>
      <c r="J7" s="340"/>
      <c r="K7" s="340"/>
    </row>
    <row r="8" spans="1:12">
      <c r="A8" s="359" t="s">
        <v>358</v>
      </c>
      <c r="B8" s="263">
        <v>26771</v>
      </c>
      <c r="C8" s="263">
        <v>27821</v>
      </c>
      <c r="D8" s="263">
        <v>27366</v>
      </c>
      <c r="E8" s="263">
        <v>29825</v>
      </c>
      <c r="F8" s="363">
        <v>30130</v>
      </c>
      <c r="G8" s="364"/>
      <c r="H8" s="340">
        <f t="shared" ref="H8:K36" si="1">C8/B8-1</f>
        <v>3.9221545702439187E-2</v>
      </c>
      <c r="I8" s="340">
        <f t="shared" si="1"/>
        <v>-1.6354552316595328E-2</v>
      </c>
      <c r="J8" s="340">
        <f t="shared" si="1"/>
        <v>8.9856025725352673E-2</v>
      </c>
      <c r="K8" s="340">
        <f t="shared" si="1"/>
        <v>1.0226320201173422E-2</v>
      </c>
    </row>
    <row r="9" spans="1:12">
      <c r="A9" s="359" t="s">
        <v>359</v>
      </c>
      <c r="B9" s="263">
        <v>30224</v>
      </c>
      <c r="C9" s="263">
        <v>29074</v>
      </c>
      <c r="D9" s="263">
        <v>28768</v>
      </c>
      <c r="E9" s="263">
        <v>30325</v>
      </c>
      <c r="F9" s="363">
        <v>31481</v>
      </c>
      <c r="G9" s="364"/>
      <c r="H9" s="340">
        <f t="shared" si="1"/>
        <v>-3.8049232398094213E-2</v>
      </c>
      <c r="I9" s="340">
        <f t="shared" si="1"/>
        <v>-1.0524867579280506E-2</v>
      </c>
      <c r="J9" s="340">
        <f t="shared" si="1"/>
        <v>5.4122636262514012E-2</v>
      </c>
      <c r="K9" s="340">
        <f t="shared" si="1"/>
        <v>3.8120362737015689E-2</v>
      </c>
    </row>
    <row r="10" spans="1:12">
      <c r="A10" s="359" t="s">
        <v>360</v>
      </c>
      <c r="B10" s="263">
        <v>28247</v>
      </c>
      <c r="C10" s="263">
        <v>26970</v>
      </c>
      <c r="D10" s="263">
        <v>27276</v>
      </c>
      <c r="E10" s="263">
        <v>28829</v>
      </c>
      <c r="F10" s="363">
        <v>29243</v>
      </c>
      <c r="G10" s="364"/>
      <c r="H10" s="340">
        <f t="shared" si="1"/>
        <v>-4.5208340708747796E-2</v>
      </c>
      <c r="I10" s="340">
        <f t="shared" si="1"/>
        <v>1.1345939933259164E-2</v>
      </c>
      <c r="J10" s="340">
        <f t="shared" si="1"/>
        <v>5.6936500953219005E-2</v>
      </c>
      <c r="K10" s="340">
        <f t="shared" si="1"/>
        <v>1.4360539734295408E-2</v>
      </c>
    </row>
    <row r="11" spans="1:12">
      <c r="A11" s="359" t="s">
        <v>361</v>
      </c>
      <c r="B11" s="263">
        <v>32525</v>
      </c>
      <c r="C11" s="263">
        <v>31382</v>
      </c>
      <c r="D11" s="263">
        <v>31675</v>
      </c>
      <c r="E11" s="263">
        <v>33084</v>
      </c>
      <c r="F11" s="363">
        <v>33375</v>
      </c>
      <c r="G11" s="364"/>
      <c r="H11" s="340">
        <f t="shared" si="1"/>
        <v>-3.5142198308993122E-2</v>
      </c>
      <c r="I11" s="340">
        <f t="shared" si="1"/>
        <v>9.3365623605887738E-3</v>
      </c>
      <c r="J11" s="340">
        <f t="shared" si="1"/>
        <v>4.4483030781373278E-2</v>
      </c>
      <c r="K11" s="340">
        <f t="shared" si="1"/>
        <v>8.7957925281103577E-3</v>
      </c>
    </row>
    <row r="12" spans="1:12">
      <c r="A12" s="359" t="s">
        <v>362</v>
      </c>
      <c r="B12" s="263">
        <v>28576</v>
      </c>
      <c r="C12" s="263">
        <v>30071</v>
      </c>
      <c r="D12" s="263">
        <v>30176</v>
      </c>
      <c r="E12" s="263">
        <v>31842</v>
      </c>
      <c r="F12" s="363">
        <v>35424</v>
      </c>
      <c r="G12" s="364"/>
      <c r="H12" s="340">
        <f t="shared" si="1"/>
        <v>5.2316629339305809E-2</v>
      </c>
      <c r="I12" s="340">
        <f t="shared" si="1"/>
        <v>3.4917362242692374E-3</v>
      </c>
      <c r="J12" s="340">
        <f t="shared" si="1"/>
        <v>5.5209437963944952E-2</v>
      </c>
      <c r="K12" s="340">
        <f t="shared" si="1"/>
        <v>0.11249293386093839</v>
      </c>
    </row>
    <row r="13" spans="1:12">
      <c r="A13" s="359" t="s">
        <v>363</v>
      </c>
      <c r="B13" s="263">
        <v>34762</v>
      </c>
      <c r="C13" s="263">
        <v>33837</v>
      </c>
      <c r="D13" s="263">
        <v>33762</v>
      </c>
      <c r="E13" s="263">
        <v>35727</v>
      </c>
      <c r="F13" s="363">
        <v>37124</v>
      </c>
      <c r="G13" s="364"/>
      <c r="H13" s="340">
        <f t="shared" si="1"/>
        <v>-2.6609516138311973E-2</v>
      </c>
      <c r="I13" s="340">
        <f t="shared" si="1"/>
        <v>-2.2165085557229736E-3</v>
      </c>
      <c r="J13" s="340">
        <f t="shared" si="1"/>
        <v>5.8201528345477094E-2</v>
      </c>
      <c r="K13" s="340">
        <f t="shared" si="1"/>
        <v>3.9102079659641076E-2</v>
      </c>
    </row>
    <row r="14" spans="1:12">
      <c r="A14" s="359" t="s">
        <v>364</v>
      </c>
      <c r="B14" s="263">
        <v>39764</v>
      </c>
      <c r="C14" s="263">
        <v>34744</v>
      </c>
      <c r="D14" s="263">
        <v>34471</v>
      </c>
      <c r="E14" s="263">
        <v>38284</v>
      </c>
      <c r="F14" s="363">
        <v>41832</v>
      </c>
      <c r="G14" s="364"/>
      <c r="H14" s="340">
        <f t="shared" si="1"/>
        <v>-0.12624484458303997</v>
      </c>
      <c r="I14" s="340">
        <f t="shared" si="1"/>
        <v>-7.8574717936910066E-3</v>
      </c>
      <c r="J14" s="340">
        <f t="shared" si="1"/>
        <v>0.11061471961939029</v>
      </c>
      <c r="K14" s="340">
        <f t="shared" si="1"/>
        <v>9.2675791453348699E-2</v>
      </c>
    </row>
    <row r="15" spans="1:12">
      <c r="A15" s="359" t="s">
        <v>365</v>
      </c>
      <c r="B15" s="263">
        <v>25628</v>
      </c>
      <c r="C15" s="263">
        <v>25959</v>
      </c>
      <c r="D15" s="263">
        <v>27904</v>
      </c>
      <c r="E15" s="263">
        <v>32751</v>
      </c>
      <c r="F15" s="363">
        <v>27065</v>
      </c>
      <c r="G15" s="364"/>
      <c r="H15" s="340">
        <f t="shared" si="1"/>
        <v>1.2915561105041329E-2</v>
      </c>
      <c r="I15" s="340">
        <f t="shared" si="1"/>
        <v>7.4925844601101632E-2</v>
      </c>
      <c r="J15" s="340">
        <f t="shared" si="1"/>
        <v>0.17370269495412849</v>
      </c>
      <c r="K15" s="340">
        <f t="shared" si="1"/>
        <v>-0.1736130194497878</v>
      </c>
    </row>
    <row r="16" spans="1:12">
      <c r="A16" s="359" t="s">
        <v>366</v>
      </c>
      <c r="B16" s="263">
        <v>26961</v>
      </c>
      <c r="C16" s="263">
        <v>26865</v>
      </c>
      <c r="D16" s="263">
        <v>27593</v>
      </c>
      <c r="E16" s="263">
        <v>29044</v>
      </c>
      <c r="F16" s="363">
        <v>29621</v>
      </c>
      <c r="G16" s="364"/>
      <c r="H16" s="340">
        <f t="shared" si="1"/>
        <v>-3.56069878713694E-3</v>
      </c>
      <c r="I16" s="340">
        <f t="shared" si="1"/>
        <v>2.7098455239158659E-2</v>
      </c>
      <c r="J16" s="340">
        <f t="shared" si="1"/>
        <v>5.2585800746566047E-2</v>
      </c>
      <c r="K16" s="340">
        <f t="shared" si="1"/>
        <v>1.9866409585456601E-2</v>
      </c>
    </row>
    <row r="17" spans="1:11">
      <c r="A17" s="359" t="s">
        <v>367</v>
      </c>
      <c r="B17" s="263">
        <v>34356</v>
      </c>
      <c r="C17" s="263">
        <v>32899</v>
      </c>
      <c r="D17" s="263">
        <v>32503</v>
      </c>
      <c r="E17" s="263">
        <v>36211</v>
      </c>
      <c r="F17" s="363">
        <v>37701</v>
      </c>
      <c r="G17" s="364"/>
      <c r="H17" s="340">
        <f t="shared" si="1"/>
        <v>-4.2408895098381638E-2</v>
      </c>
      <c r="I17" s="340">
        <f t="shared" si="1"/>
        <v>-1.2036840025532736E-2</v>
      </c>
      <c r="J17" s="340">
        <f t="shared" si="1"/>
        <v>0.11408177706673239</v>
      </c>
      <c r="K17" s="340">
        <f t="shared" si="1"/>
        <v>4.1147717544392615E-2</v>
      </c>
    </row>
    <row r="18" spans="1:11">
      <c r="A18" s="359" t="s">
        <v>368</v>
      </c>
      <c r="B18" s="263">
        <v>24150</v>
      </c>
      <c r="C18" s="263">
        <v>23379</v>
      </c>
      <c r="D18" s="263">
        <v>23249</v>
      </c>
      <c r="E18" s="263">
        <v>24682</v>
      </c>
      <c r="F18" s="363">
        <v>25273</v>
      </c>
      <c r="G18" s="364"/>
      <c r="H18" s="340">
        <f t="shared" si="1"/>
        <v>-3.1925465838509304E-2</v>
      </c>
      <c r="I18" s="340">
        <f t="shared" si="1"/>
        <v>-5.5605457889559284E-3</v>
      </c>
      <c r="J18" s="340">
        <f t="shared" si="1"/>
        <v>6.1637059658479876E-2</v>
      </c>
      <c r="K18" s="340">
        <f t="shared" si="1"/>
        <v>2.3944574993922663E-2</v>
      </c>
    </row>
    <row r="19" spans="1:11">
      <c r="A19" s="359" t="s">
        <v>369</v>
      </c>
      <c r="B19" s="263">
        <v>24610</v>
      </c>
      <c r="C19" s="263">
        <v>23756</v>
      </c>
      <c r="D19" s="263">
        <v>23903</v>
      </c>
      <c r="E19" s="263">
        <v>25187</v>
      </c>
      <c r="F19" s="363">
        <v>25732</v>
      </c>
      <c r="G19" s="364"/>
      <c r="H19" s="340">
        <f t="shared" si="1"/>
        <v>-3.4701340918325885E-2</v>
      </c>
      <c r="I19" s="340">
        <f t="shared" si="1"/>
        <v>6.1879104226301163E-3</v>
      </c>
      <c r="J19" s="340">
        <f t="shared" si="1"/>
        <v>5.3717106639334045E-2</v>
      </c>
      <c r="K19" s="340">
        <f t="shared" si="1"/>
        <v>2.1638146662961155E-2</v>
      </c>
    </row>
    <row r="20" spans="1:11">
      <c r="A20" s="359" t="s">
        <v>370</v>
      </c>
      <c r="B20" s="263">
        <v>32746</v>
      </c>
      <c r="C20" s="263">
        <v>31689</v>
      </c>
      <c r="D20" s="263">
        <v>31533</v>
      </c>
      <c r="E20" s="263">
        <v>33168</v>
      </c>
      <c r="F20" s="363">
        <v>34534</v>
      </c>
      <c r="G20" s="364"/>
      <c r="H20" s="340">
        <f t="shared" si="1"/>
        <v>-3.2278751603249223E-2</v>
      </c>
      <c r="I20" s="340">
        <f t="shared" si="1"/>
        <v>-4.9228438890466242E-3</v>
      </c>
      <c r="J20" s="340">
        <f t="shared" si="1"/>
        <v>5.185044239368275E-2</v>
      </c>
      <c r="K20" s="340">
        <f t="shared" si="1"/>
        <v>4.1184273999035126E-2</v>
      </c>
    </row>
    <row r="21" spans="1:11">
      <c r="A21" s="359" t="s">
        <v>371</v>
      </c>
      <c r="B21" s="263">
        <v>28909</v>
      </c>
      <c r="C21" s="263">
        <v>26638</v>
      </c>
      <c r="D21" s="263">
        <v>28048</v>
      </c>
      <c r="E21" s="263">
        <v>30439</v>
      </c>
      <c r="F21" s="363">
        <v>30857</v>
      </c>
      <c r="G21" s="364"/>
      <c r="H21" s="340">
        <f t="shared" si="1"/>
        <v>-7.8556850807706913E-2</v>
      </c>
      <c r="I21" s="340">
        <f t="shared" si="1"/>
        <v>5.293190179442897E-2</v>
      </c>
      <c r="J21" s="340">
        <f t="shared" si="1"/>
        <v>8.5246719908727897E-2</v>
      </c>
      <c r="K21" s="340">
        <f t="shared" si="1"/>
        <v>1.3732382798383735E-2</v>
      </c>
    </row>
    <row r="22" spans="1:11">
      <c r="A22" s="359" t="s">
        <v>372</v>
      </c>
      <c r="B22" s="263">
        <v>32264</v>
      </c>
      <c r="C22" s="263">
        <v>31266</v>
      </c>
      <c r="D22" s="263">
        <v>32241</v>
      </c>
      <c r="E22" s="263">
        <v>36124</v>
      </c>
      <c r="F22" s="363">
        <v>37474</v>
      </c>
      <c r="G22" s="364"/>
      <c r="H22" s="340">
        <f t="shared" si="1"/>
        <v>-3.0932308455244195E-2</v>
      </c>
      <c r="I22" s="340">
        <f t="shared" si="1"/>
        <v>3.1184033774707354E-2</v>
      </c>
      <c r="J22" s="340">
        <f t="shared" si="1"/>
        <v>0.12043671102012965</v>
      </c>
      <c r="K22" s="340">
        <f t="shared" si="1"/>
        <v>3.7371276713542345E-2</v>
      </c>
    </row>
    <row r="23" spans="1:11">
      <c r="A23" s="359" t="s">
        <v>373</v>
      </c>
      <c r="B23" s="263">
        <v>25442</v>
      </c>
      <c r="C23" s="263">
        <v>24600</v>
      </c>
      <c r="D23" s="263">
        <v>24647</v>
      </c>
      <c r="E23" s="263">
        <v>26355</v>
      </c>
      <c r="F23" s="363">
        <v>26312</v>
      </c>
      <c r="G23" s="364"/>
      <c r="H23" s="340">
        <f t="shared" si="1"/>
        <v>-3.3094882477792575E-2</v>
      </c>
      <c r="I23" s="340">
        <f t="shared" si="1"/>
        <v>1.9105691056910956E-3</v>
      </c>
      <c r="J23" s="340">
        <f t="shared" si="1"/>
        <v>6.9298494745810846E-2</v>
      </c>
      <c r="K23" s="340">
        <f t="shared" si="1"/>
        <v>-1.6315689622462548E-3</v>
      </c>
    </row>
    <row r="24" spans="1:11">
      <c r="A24" s="359" t="s">
        <v>374</v>
      </c>
      <c r="B24" s="263">
        <v>33717</v>
      </c>
      <c r="C24" s="263">
        <v>31910</v>
      </c>
      <c r="D24" s="263">
        <v>31688</v>
      </c>
      <c r="E24" s="263">
        <v>32801</v>
      </c>
      <c r="F24" s="363">
        <v>34854</v>
      </c>
      <c r="G24" s="364"/>
      <c r="H24" s="340">
        <f t="shared" si="1"/>
        <v>-5.3593142924934001E-2</v>
      </c>
      <c r="I24" s="340">
        <f t="shared" si="1"/>
        <v>-6.957066750234997E-3</v>
      </c>
      <c r="J24" s="340">
        <f t="shared" si="1"/>
        <v>3.5123706134814414E-2</v>
      </c>
      <c r="K24" s="340">
        <f t="shared" si="1"/>
        <v>6.25895551964879E-2</v>
      </c>
    </row>
    <row r="25" spans="1:11">
      <c r="A25" s="359" t="s">
        <v>375</v>
      </c>
      <c r="B25" s="263">
        <v>39870</v>
      </c>
      <c r="C25" s="263">
        <v>37512</v>
      </c>
      <c r="D25" s="263">
        <v>37744</v>
      </c>
      <c r="E25" s="263">
        <v>39475</v>
      </c>
      <c r="F25" s="363">
        <v>41038</v>
      </c>
      <c r="G25" s="364"/>
      <c r="H25" s="340">
        <f t="shared" si="1"/>
        <v>-5.9142212189616239E-2</v>
      </c>
      <c r="I25" s="340">
        <f t="shared" si="1"/>
        <v>6.1846875666453638E-3</v>
      </c>
      <c r="J25" s="340">
        <f t="shared" si="1"/>
        <v>4.5861593895718533E-2</v>
      </c>
      <c r="K25" s="340">
        <f t="shared" si="1"/>
        <v>3.9594680177327479E-2</v>
      </c>
    </row>
    <row r="26" spans="1:11">
      <c r="A26" s="359" t="s">
        <v>376</v>
      </c>
      <c r="B26" s="263">
        <v>20060</v>
      </c>
      <c r="C26" s="263">
        <v>21241</v>
      </c>
      <c r="D26" s="263">
        <v>21973</v>
      </c>
      <c r="E26" s="263">
        <v>22644</v>
      </c>
      <c r="F26" s="363">
        <v>22818</v>
      </c>
      <c r="G26" s="364"/>
      <c r="H26" s="340">
        <f t="shared" si="1"/>
        <v>5.8873379860418851E-2</v>
      </c>
      <c r="I26" s="340">
        <f t="shared" si="1"/>
        <v>3.4461654347723636E-2</v>
      </c>
      <c r="J26" s="340">
        <f t="shared" si="1"/>
        <v>3.0537477813680436E-2</v>
      </c>
      <c r="K26" s="340">
        <f t="shared" si="1"/>
        <v>7.6841547429782331E-3</v>
      </c>
    </row>
    <row r="27" spans="1:11">
      <c r="A27" s="359" t="s">
        <v>377</v>
      </c>
      <c r="B27" s="263">
        <v>22198</v>
      </c>
      <c r="C27" s="263">
        <v>21018</v>
      </c>
      <c r="D27" s="263">
        <v>21618</v>
      </c>
      <c r="E27" s="263">
        <v>22464</v>
      </c>
      <c r="F27" s="363">
        <v>23346</v>
      </c>
      <c r="G27" s="364"/>
      <c r="H27" s="340">
        <f t="shared" si="1"/>
        <v>-5.3157942156951021E-2</v>
      </c>
      <c r="I27" s="340">
        <f t="shared" si="1"/>
        <v>2.8546959748786849E-2</v>
      </c>
      <c r="J27" s="340">
        <f t="shared" si="1"/>
        <v>3.9134054954204744E-2</v>
      </c>
      <c r="K27" s="340">
        <f t="shared" si="1"/>
        <v>3.9262820512820484E-2</v>
      </c>
    </row>
    <row r="28" spans="1:11">
      <c r="A28" s="359" t="s">
        <v>378</v>
      </c>
      <c r="B28" s="263">
        <v>25832</v>
      </c>
      <c r="C28" s="263">
        <v>25509</v>
      </c>
      <c r="D28" s="263">
        <v>25971</v>
      </c>
      <c r="E28" s="263">
        <v>27063</v>
      </c>
      <c r="F28" s="363">
        <v>28044</v>
      </c>
      <c r="G28" s="364"/>
      <c r="H28" s="340">
        <f t="shared" si="1"/>
        <v>-1.2503871167544145E-2</v>
      </c>
      <c r="I28" s="340">
        <f t="shared" si="1"/>
        <v>1.8111254851228997E-2</v>
      </c>
      <c r="J28" s="340">
        <f t="shared" si="1"/>
        <v>4.2046898463671045E-2</v>
      </c>
      <c r="K28" s="340">
        <f t="shared" si="1"/>
        <v>3.6248752909876947E-2</v>
      </c>
    </row>
    <row r="29" spans="1:11">
      <c r="A29" s="359" t="s">
        <v>379</v>
      </c>
      <c r="B29" s="263">
        <v>71634</v>
      </c>
      <c r="C29" s="263">
        <v>65767</v>
      </c>
      <c r="D29" s="263">
        <v>68598</v>
      </c>
      <c r="E29" s="263">
        <v>74392</v>
      </c>
      <c r="F29" s="363">
        <v>77468</v>
      </c>
      <c r="G29" s="364"/>
      <c r="H29" s="340">
        <f t="shared" si="1"/>
        <v>-8.1902448557947372E-2</v>
      </c>
      <c r="I29" s="340">
        <f t="shared" si="1"/>
        <v>4.3045904480970787E-2</v>
      </c>
      <c r="J29" s="340">
        <f t="shared" si="1"/>
        <v>8.4463103880579649E-2</v>
      </c>
      <c r="K29" s="340">
        <f t="shared" si="1"/>
        <v>4.1348532100225821E-2</v>
      </c>
    </row>
    <row r="30" spans="1:11">
      <c r="A30" s="359" t="s">
        <v>380</v>
      </c>
      <c r="B30" s="263">
        <v>27173</v>
      </c>
      <c r="C30" s="263">
        <v>26907</v>
      </c>
      <c r="D30" s="263">
        <v>27084</v>
      </c>
      <c r="E30" s="263">
        <v>28429</v>
      </c>
      <c r="F30" s="363">
        <v>29505</v>
      </c>
      <c r="G30" s="364"/>
      <c r="H30" s="340">
        <f t="shared" si="1"/>
        <v>-9.789128914731493E-3</v>
      </c>
      <c r="I30" s="340">
        <f t="shared" si="1"/>
        <v>6.5782138476975227E-3</v>
      </c>
      <c r="J30" s="340">
        <f t="shared" si="1"/>
        <v>4.9660316053758757E-2</v>
      </c>
      <c r="K30" s="340">
        <f t="shared" si="1"/>
        <v>3.784867564810579E-2</v>
      </c>
    </row>
    <row r="31" spans="1:11">
      <c r="A31" s="359" t="s">
        <v>381</v>
      </c>
      <c r="B31" s="263">
        <v>35640</v>
      </c>
      <c r="C31" s="263">
        <v>28661</v>
      </c>
      <c r="D31" s="263">
        <v>29777</v>
      </c>
      <c r="E31" s="263">
        <v>32209</v>
      </c>
      <c r="F31" s="363">
        <v>33170</v>
      </c>
      <c r="G31" s="364"/>
      <c r="H31" s="340">
        <f t="shared" si="1"/>
        <v>-0.19581930415263749</v>
      </c>
      <c r="I31" s="340">
        <f t="shared" si="1"/>
        <v>3.8937929590733056E-2</v>
      </c>
      <c r="J31" s="340">
        <f t="shared" si="1"/>
        <v>8.1673775061288811E-2</v>
      </c>
      <c r="K31" s="340">
        <f t="shared" si="1"/>
        <v>2.9836381135707413E-2</v>
      </c>
    </row>
    <row r="32" spans="1:11">
      <c r="A32" s="359" t="s">
        <v>50</v>
      </c>
      <c r="B32" s="263">
        <v>27351</v>
      </c>
      <c r="C32" s="263">
        <v>25404</v>
      </c>
      <c r="D32" s="263">
        <v>25141</v>
      </c>
      <c r="E32" s="263">
        <v>26495</v>
      </c>
      <c r="F32" s="363">
        <v>27624</v>
      </c>
      <c r="G32" s="364"/>
      <c r="H32" s="340">
        <f t="shared" si="1"/>
        <v>-7.1185697049467977E-2</v>
      </c>
      <c r="I32" s="340">
        <f t="shared" si="1"/>
        <v>-1.0352700362147749E-2</v>
      </c>
      <c r="J32" s="340">
        <f t="shared" si="1"/>
        <v>5.385625074579381E-2</v>
      </c>
      <c r="K32" s="340">
        <f t="shared" si="1"/>
        <v>4.2611813549726429E-2</v>
      </c>
    </row>
    <row r="33" spans="1:11">
      <c r="A33" s="359" t="s">
        <v>382</v>
      </c>
      <c r="B33" s="263">
        <v>30533</v>
      </c>
      <c r="C33" s="263">
        <v>28277</v>
      </c>
      <c r="D33" s="263">
        <v>27247</v>
      </c>
      <c r="E33" s="263">
        <v>29473</v>
      </c>
      <c r="F33" s="363">
        <v>29946</v>
      </c>
      <c r="G33" s="364"/>
      <c r="H33" s="340">
        <f t="shared" si="1"/>
        <v>-7.3887269511675902E-2</v>
      </c>
      <c r="I33" s="340">
        <f t="shared" si="1"/>
        <v>-3.6425363369522956E-2</v>
      </c>
      <c r="J33" s="340">
        <f t="shared" si="1"/>
        <v>8.1697067567071624E-2</v>
      </c>
      <c r="K33" s="340">
        <f t="shared" si="1"/>
        <v>1.6048586842194457E-2</v>
      </c>
    </row>
    <row r="34" spans="1:11">
      <c r="A34" s="359" t="s">
        <v>295</v>
      </c>
      <c r="B34" s="263">
        <v>28141</v>
      </c>
      <c r="C34" s="263">
        <v>27184</v>
      </c>
      <c r="D34" s="263">
        <v>26933</v>
      </c>
      <c r="E34" s="263">
        <v>27920</v>
      </c>
      <c r="F34" s="363">
        <v>28597</v>
      </c>
      <c r="G34" s="364"/>
      <c r="H34" s="340">
        <f t="shared" si="1"/>
        <v>-3.4007320280018516E-2</v>
      </c>
      <c r="I34" s="340">
        <f t="shared" si="1"/>
        <v>-9.2333725721012172E-3</v>
      </c>
      <c r="J34" s="340">
        <f t="shared" si="1"/>
        <v>3.6646493149667725E-2</v>
      </c>
      <c r="K34" s="340">
        <f t="shared" si="1"/>
        <v>2.4247851002865417E-2</v>
      </c>
    </row>
    <row r="35" spans="1:11">
      <c r="A35" s="359" t="s">
        <v>383</v>
      </c>
      <c r="B35" s="263">
        <v>26354</v>
      </c>
      <c r="C35" s="263">
        <v>25305</v>
      </c>
      <c r="D35" s="263">
        <v>26623</v>
      </c>
      <c r="E35" s="263">
        <v>28552</v>
      </c>
      <c r="F35" s="363">
        <v>28159</v>
      </c>
      <c r="G35" s="364"/>
      <c r="H35" s="340">
        <f t="shared" si="1"/>
        <v>-3.9804204295363133E-2</v>
      </c>
      <c r="I35" s="340">
        <f t="shared" si="1"/>
        <v>5.2084568267140918E-2</v>
      </c>
      <c r="J35" s="340">
        <f t="shared" si="1"/>
        <v>7.2456146940615307E-2</v>
      </c>
      <c r="K35" s="340">
        <f t="shared" si="1"/>
        <v>-1.3764359764639966E-2</v>
      </c>
    </row>
    <row r="36" spans="1:11">
      <c r="A36" s="359" t="s">
        <v>384</v>
      </c>
      <c r="B36" s="263">
        <v>33883</v>
      </c>
      <c r="C36" s="263">
        <v>32784</v>
      </c>
      <c r="D36" s="263">
        <v>32513</v>
      </c>
      <c r="E36" s="263">
        <v>34107</v>
      </c>
      <c r="F36" s="363">
        <v>35355</v>
      </c>
      <c r="G36" s="364"/>
      <c r="H36" s="340">
        <f t="shared" si="1"/>
        <v>-3.2435144467727217E-2</v>
      </c>
      <c r="I36" s="340">
        <f t="shared" si="1"/>
        <v>-8.2662274280136394E-3</v>
      </c>
      <c r="J36" s="340">
        <f t="shared" si="1"/>
        <v>4.9026543228862351E-2</v>
      </c>
      <c r="K36" s="340">
        <f t="shared" si="1"/>
        <v>3.6590729175828951E-2</v>
      </c>
    </row>
    <row r="38" spans="1:11">
      <c r="A38" s="250" t="s">
        <v>758</v>
      </c>
    </row>
  </sheetData>
  <mergeCells count="1">
    <mergeCell ref="H3:K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/>
  </sheetViews>
  <sheetFormatPr defaultRowHeight="10.5"/>
  <cols>
    <col min="1" max="1" width="18.28515625" style="250" customWidth="1"/>
    <col min="2" max="4" width="0.28515625" style="250" customWidth="1"/>
    <col min="5" max="10" width="11.140625" style="250" bestFit="1" customWidth="1"/>
    <col min="11" max="11" width="1" style="250" customWidth="1"/>
    <col min="12" max="12" width="7.28515625" style="250" bestFit="1" customWidth="1"/>
    <col min="13" max="13" width="9.7109375" style="250" bestFit="1" customWidth="1"/>
    <col min="14" max="16384" width="9.140625" style="250"/>
  </cols>
  <sheetData>
    <row r="1" spans="1:13">
      <c r="A1" s="354" t="s">
        <v>759</v>
      </c>
    </row>
    <row r="4" spans="1:13">
      <c r="B4" s="1260" t="s">
        <v>760</v>
      </c>
      <c r="C4" s="1260"/>
      <c r="D4" s="1260"/>
      <c r="E4" s="1260"/>
      <c r="F4" s="1260"/>
      <c r="G4" s="1260"/>
      <c r="H4" s="1260"/>
      <c r="I4" s="1260"/>
      <c r="J4" s="1260"/>
      <c r="L4" s="365">
        <v>2013</v>
      </c>
      <c r="M4" s="366" t="s">
        <v>134</v>
      </c>
    </row>
    <row r="5" spans="1:13">
      <c r="L5" s="365" t="s">
        <v>134</v>
      </c>
      <c r="M5" s="366" t="s">
        <v>155</v>
      </c>
    </row>
    <row r="6" spans="1:13">
      <c r="A6" s="355"/>
      <c r="B6" s="367">
        <v>2005</v>
      </c>
      <c r="C6" s="367">
        <v>2006</v>
      </c>
      <c r="D6" s="367">
        <v>2007</v>
      </c>
      <c r="E6" s="367">
        <v>2008</v>
      </c>
      <c r="F6" s="367">
        <v>2009</v>
      </c>
      <c r="G6" s="367">
        <v>2010</v>
      </c>
      <c r="H6" s="367">
        <v>2011</v>
      </c>
      <c r="I6" s="367">
        <v>2012</v>
      </c>
      <c r="J6" s="367">
        <v>2013</v>
      </c>
      <c r="K6" s="355"/>
      <c r="L6" s="356" t="s">
        <v>308</v>
      </c>
      <c r="M6" s="368" t="s">
        <v>235</v>
      </c>
    </row>
    <row r="7" spans="1:13">
      <c r="A7" s="357"/>
      <c r="B7" s="369"/>
      <c r="C7" s="369"/>
      <c r="D7" s="369"/>
      <c r="E7" s="369"/>
      <c r="F7" s="369"/>
      <c r="G7" s="369"/>
      <c r="H7" s="369"/>
      <c r="I7" s="369"/>
      <c r="J7" s="370"/>
      <c r="K7" s="357"/>
    </row>
    <row r="8" spans="1:13">
      <c r="A8" s="359" t="s">
        <v>51</v>
      </c>
      <c r="B8" s="360">
        <v>13023633</v>
      </c>
      <c r="C8" s="360">
        <v>13782387</v>
      </c>
      <c r="D8" s="360">
        <v>14401421</v>
      </c>
      <c r="E8" s="360">
        <v>14636247</v>
      </c>
      <c r="F8" s="360">
        <v>14328006</v>
      </c>
      <c r="G8" s="360">
        <v>14862637</v>
      </c>
      <c r="H8" s="360">
        <v>15431583</v>
      </c>
      <c r="I8" s="360">
        <v>16141152</v>
      </c>
      <c r="J8" s="361">
        <v>16701415</v>
      </c>
      <c r="K8" s="359"/>
      <c r="L8" s="371">
        <f>J8/$J$8</f>
        <v>1</v>
      </c>
      <c r="M8" s="371">
        <f>J8/I8-1</f>
        <v>3.4710223904712567E-2</v>
      </c>
    </row>
    <row r="9" spans="1:13">
      <c r="A9" s="359"/>
      <c r="B9" s="263"/>
      <c r="C9" s="263"/>
      <c r="D9" s="263"/>
      <c r="E9" s="263"/>
      <c r="F9" s="263"/>
      <c r="G9" s="263"/>
      <c r="H9" s="263"/>
      <c r="I9" s="263"/>
      <c r="J9" s="363"/>
      <c r="K9" s="359"/>
      <c r="L9" s="371"/>
      <c r="M9" s="371"/>
    </row>
    <row r="10" spans="1:13">
      <c r="A10" s="359" t="s">
        <v>249</v>
      </c>
      <c r="B10" s="263">
        <v>157520</v>
      </c>
      <c r="C10" s="263">
        <v>164820</v>
      </c>
      <c r="D10" s="263">
        <v>169689</v>
      </c>
      <c r="E10" s="263">
        <v>173251</v>
      </c>
      <c r="F10" s="263">
        <v>169052</v>
      </c>
      <c r="G10" s="263">
        <v>175734</v>
      </c>
      <c r="H10" s="263">
        <v>181848</v>
      </c>
      <c r="I10" s="263">
        <v>189542</v>
      </c>
      <c r="J10" s="363">
        <v>193566</v>
      </c>
      <c r="K10" s="359"/>
      <c r="L10" s="371">
        <f t="shared" ref="L10:L60" si="0">J10/$J$8</f>
        <v>1.1589796433415971E-2</v>
      </c>
      <c r="M10" s="371">
        <f t="shared" ref="M10:M60" si="1">J10/I10-1</f>
        <v>2.1230123138934909E-2</v>
      </c>
    </row>
    <row r="11" spans="1:13">
      <c r="A11" s="359" t="s">
        <v>250</v>
      </c>
      <c r="B11" s="263">
        <v>40232</v>
      </c>
      <c r="C11" s="263">
        <v>44835</v>
      </c>
      <c r="D11" s="263">
        <v>49194</v>
      </c>
      <c r="E11" s="263">
        <v>54770</v>
      </c>
      <c r="F11" s="263">
        <v>49954</v>
      </c>
      <c r="G11" s="263">
        <v>53251</v>
      </c>
      <c r="H11" s="263">
        <v>58581</v>
      </c>
      <c r="I11" s="263">
        <v>59643</v>
      </c>
      <c r="J11" s="363">
        <v>59355</v>
      </c>
      <c r="K11" s="359"/>
      <c r="L11" s="371">
        <f t="shared" si="0"/>
        <v>3.5538904937096648E-3</v>
      </c>
      <c r="M11" s="371">
        <f t="shared" si="1"/>
        <v>-4.8287309491473751E-3</v>
      </c>
    </row>
    <row r="12" spans="1:13">
      <c r="A12" s="359" t="s">
        <v>251</v>
      </c>
      <c r="B12" s="263">
        <v>226290</v>
      </c>
      <c r="C12" s="263">
        <v>247833</v>
      </c>
      <c r="D12" s="263">
        <v>262380</v>
      </c>
      <c r="E12" s="263">
        <v>259058</v>
      </c>
      <c r="F12" s="263">
        <v>243331</v>
      </c>
      <c r="G12" s="263">
        <v>247752</v>
      </c>
      <c r="H12" s="263">
        <v>258187</v>
      </c>
      <c r="I12" s="263">
        <v>271503</v>
      </c>
      <c r="J12" s="363">
        <v>279024</v>
      </c>
      <c r="K12" s="359"/>
      <c r="L12" s="371">
        <f t="shared" si="0"/>
        <v>1.6706608392163178E-2</v>
      </c>
      <c r="M12" s="371">
        <f t="shared" si="1"/>
        <v>2.7701351366283156E-2</v>
      </c>
    </row>
    <row r="13" spans="1:13">
      <c r="A13" s="359" t="s">
        <v>252</v>
      </c>
      <c r="B13" s="263">
        <v>93719</v>
      </c>
      <c r="C13" s="263">
        <v>99883</v>
      </c>
      <c r="D13" s="263">
        <v>103592</v>
      </c>
      <c r="E13" s="263">
        <v>107854</v>
      </c>
      <c r="F13" s="263">
        <v>105841</v>
      </c>
      <c r="G13" s="263">
        <v>111355</v>
      </c>
      <c r="H13" s="263">
        <v>115582</v>
      </c>
      <c r="I13" s="263">
        <v>118993</v>
      </c>
      <c r="J13" s="363">
        <v>124218</v>
      </c>
      <c r="K13" s="359"/>
      <c r="L13" s="371">
        <f t="shared" si="0"/>
        <v>7.437573403211644E-3</v>
      </c>
      <c r="M13" s="371">
        <f t="shared" si="1"/>
        <v>4.3910145974973336E-2</v>
      </c>
    </row>
    <row r="14" spans="1:13">
      <c r="A14" s="359" t="s">
        <v>253</v>
      </c>
      <c r="B14" s="263">
        <v>1759869</v>
      </c>
      <c r="C14" s="263">
        <v>1866312</v>
      </c>
      <c r="D14" s="263">
        <v>1949059</v>
      </c>
      <c r="E14" s="263">
        <v>1978113</v>
      </c>
      <c r="F14" s="263">
        <v>1906376</v>
      </c>
      <c r="G14" s="263">
        <v>1953411</v>
      </c>
      <c r="H14" s="263">
        <v>2030468</v>
      </c>
      <c r="I14" s="263">
        <v>2125717</v>
      </c>
      <c r="J14" s="363">
        <v>2202678</v>
      </c>
      <c r="K14" s="359"/>
      <c r="L14" s="371">
        <f t="shared" si="0"/>
        <v>0.13188571148013506</v>
      </c>
      <c r="M14" s="371">
        <f t="shared" si="1"/>
        <v>3.6204725276224536E-2</v>
      </c>
    </row>
    <row r="15" spans="1:13">
      <c r="A15" s="359" t="s">
        <v>254</v>
      </c>
      <c r="B15" s="263">
        <v>221491</v>
      </c>
      <c r="C15" s="263">
        <v>232381</v>
      </c>
      <c r="D15" s="263">
        <v>244349</v>
      </c>
      <c r="E15" s="263">
        <v>254760</v>
      </c>
      <c r="F15" s="263">
        <v>248177</v>
      </c>
      <c r="G15" s="263">
        <v>256628</v>
      </c>
      <c r="H15" s="263">
        <v>266243</v>
      </c>
      <c r="I15" s="263">
        <v>278551</v>
      </c>
      <c r="J15" s="363">
        <v>294443</v>
      </c>
      <c r="K15" s="359"/>
      <c r="L15" s="371">
        <f t="shared" si="0"/>
        <v>1.7629823580816356E-2</v>
      </c>
      <c r="M15" s="371">
        <f t="shared" si="1"/>
        <v>5.7052388970062928E-2</v>
      </c>
    </row>
    <row r="16" spans="1:13">
      <c r="A16" s="359" t="s">
        <v>255</v>
      </c>
      <c r="B16" s="263">
        <v>209599</v>
      </c>
      <c r="C16" s="263">
        <v>222953</v>
      </c>
      <c r="D16" s="263">
        <v>236036</v>
      </c>
      <c r="E16" s="263">
        <v>236060</v>
      </c>
      <c r="F16" s="263">
        <v>230005</v>
      </c>
      <c r="G16" s="263">
        <v>233781</v>
      </c>
      <c r="H16" s="263">
        <v>235121</v>
      </c>
      <c r="I16" s="263">
        <v>242930</v>
      </c>
      <c r="J16" s="363">
        <v>249251</v>
      </c>
      <c r="K16" s="359"/>
      <c r="L16" s="371">
        <f t="shared" si="0"/>
        <v>1.4923945066929957E-2</v>
      </c>
      <c r="M16" s="371">
        <f t="shared" si="1"/>
        <v>2.6019841106491581E-2</v>
      </c>
    </row>
    <row r="17" spans="1:13">
      <c r="A17" s="359" t="s">
        <v>256</v>
      </c>
      <c r="B17" s="263">
        <v>51963</v>
      </c>
      <c r="C17" s="263">
        <v>55011</v>
      </c>
      <c r="D17" s="263">
        <v>56381</v>
      </c>
      <c r="E17" s="263">
        <v>54156</v>
      </c>
      <c r="F17" s="263">
        <v>56090</v>
      </c>
      <c r="G17" s="263">
        <v>57628</v>
      </c>
      <c r="H17" s="263">
        <v>58612</v>
      </c>
      <c r="I17" s="263">
        <v>60650</v>
      </c>
      <c r="J17" s="363">
        <v>62703</v>
      </c>
      <c r="K17" s="359"/>
      <c r="L17" s="371">
        <f t="shared" si="0"/>
        <v>3.7543525503677382E-3</v>
      </c>
      <c r="M17" s="371">
        <f t="shared" si="1"/>
        <v>3.3849958779884615E-2</v>
      </c>
    </row>
    <row r="18" spans="1:13">
      <c r="A18" s="359" t="s">
        <v>257</v>
      </c>
      <c r="B18" s="263">
        <v>85403</v>
      </c>
      <c r="C18" s="263">
        <v>89861</v>
      </c>
      <c r="D18" s="263">
        <v>96625</v>
      </c>
      <c r="E18" s="263">
        <v>101571</v>
      </c>
      <c r="F18" s="263">
        <v>101927</v>
      </c>
      <c r="G18" s="263">
        <v>106615</v>
      </c>
      <c r="H18" s="263">
        <v>110702</v>
      </c>
      <c r="I18" s="263">
        <v>111870</v>
      </c>
      <c r="J18" s="363">
        <v>113362</v>
      </c>
      <c r="K18" s="359"/>
      <c r="L18" s="371">
        <f t="shared" si="0"/>
        <v>6.7875685982295509E-3</v>
      </c>
      <c r="M18" s="371">
        <f t="shared" si="1"/>
        <v>1.3336908912130241E-2</v>
      </c>
    </row>
    <row r="19" spans="1:13">
      <c r="A19" s="359" t="s">
        <v>258</v>
      </c>
      <c r="B19" s="263">
        <v>699197</v>
      </c>
      <c r="C19" s="263">
        <v>747470</v>
      </c>
      <c r="D19" s="263">
        <v>773521</v>
      </c>
      <c r="E19" s="263">
        <v>753012</v>
      </c>
      <c r="F19" s="263">
        <v>721684</v>
      </c>
      <c r="G19" s="263">
        <v>728604</v>
      </c>
      <c r="H19" s="263">
        <v>736347</v>
      </c>
      <c r="I19" s="263">
        <v>769007</v>
      </c>
      <c r="J19" s="363">
        <v>800492</v>
      </c>
      <c r="K19" s="359"/>
      <c r="L19" s="371">
        <f t="shared" si="0"/>
        <v>4.7929591594484657E-2</v>
      </c>
      <c r="M19" s="371">
        <f t="shared" si="1"/>
        <v>4.0942410147111863E-2</v>
      </c>
    </row>
    <row r="20" spans="1:13">
      <c r="A20" s="359" t="s">
        <v>259</v>
      </c>
      <c r="B20" s="263">
        <v>376048</v>
      </c>
      <c r="C20" s="263">
        <v>393840</v>
      </c>
      <c r="D20" s="263">
        <v>409935</v>
      </c>
      <c r="E20" s="263">
        <v>408682</v>
      </c>
      <c r="F20" s="263">
        <v>404045</v>
      </c>
      <c r="G20" s="263">
        <v>410902</v>
      </c>
      <c r="H20" s="263">
        <v>421564</v>
      </c>
      <c r="I20" s="263">
        <v>438324</v>
      </c>
      <c r="J20" s="363">
        <v>454532</v>
      </c>
      <c r="K20" s="359"/>
      <c r="L20" s="371">
        <f t="shared" si="0"/>
        <v>2.7215179073150388E-2</v>
      </c>
      <c r="M20" s="371">
        <f t="shared" si="1"/>
        <v>3.6977213203018833E-2</v>
      </c>
    </row>
    <row r="21" spans="1:13">
      <c r="A21" s="359" t="s">
        <v>260</v>
      </c>
      <c r="B21" s="263">
        <v>58074</v>
      </c>
      <c r="C21" s="263">
        <v>61608</v>
      </c>
      <c r="D21" s="263">
        <v>64793</v>
      </c>
      <c r="E21" s="263">
        <v>66423</v>
      </c>
      <c r="F21" s="263">
        <v>65084</v>
      </c>
      <c r="G21" s="263">
        <v>67285</v>
      </c>
      <c r="H21" s="263">
        <v>69755</v>
      </c>
      <c r="I21" s="263">
        <v>72512</v>
      </c>
      <c r="J21" s="363">
        <v>75235</v>
      </c>
      <c r="K21" s="359"/>
      <c r="L21" s="371">
        <f t="shared" si="0"/>
        <v>4.5047081340113997E-3</v>
      </c>
      <c r="M21" s="371">
        <f t="shared" si="1"/>
        <v>3.7552405119152699E-2</v>
      </c>
    </row>
    <row r="22" spans="1:13">
      <c r="A22" s="359" t="s">
        <v>261</v>
      </c>
      <c r="B22" s="263">
        <v>47899</v>
      </c>
      <c r="C22" s="263">
        <v>51632</v>
      </c>
      <c r="D22" s="263">
        <v>54921</v>
      </c>
      <c r="E22" s="263">
        <v>55787</v>
      </c>
      <c r="F22" s="263">
        <v>54063</v>
      </c>
      <c r="G22" s="263">
        <v>55427</v>
      </c>
      <c r="H22" s="263">
        <v>56956</v>
      </c>
      <c r="I22" s="263">
        <v>58231</v>
      </c>
      <c r="J22" s="363">
        <v>62247</v>
      </c>
      <c r="K22" s="359"/>
      <c r="L22" s="371">
        <f t="shared" si="0"/>
        <v>3.7270494745505096E-3</v>
      </c>
      <c r="M22" s="371">
        <f t="shared" si="1"/>
        <v>6.8966701585066348E-2</v>
      </c>
    </row>
    <row r="23" spans="1:13">
      <c r="A23" s="359" t="s">
        <v>310</v>
      </c>
      <c r="B23" s="263">
        <v>587637</v>
      </c>
      <c r="C23" s="263">
        <v>623078</v>
      </c>
      <c r="D23" s="263">
        <v>646172</v>
      </c>
      <c r="E23" s="263">
        <v>642245</v>
      </c>
      <c r="F23" s="263">
        <v>636975</v>
      </c>
      <c r="G23" s="263">
        <v>652681</v>
      </c>
      <c r="H23" s="263">
        <v>676911</v>
      </c>
      <c r="I23" s="263">
        <v>704138</v>
      </c>
      <c r="J23" s="363">
        <v>720692</v>
      </c>
      <c r="K23" s="359"/>
      <c r="L23" s="371">
        <f t="shared" si="0"/>
        <v>4.3151553326469645E-2</v>
      </c>
      <c r="M23" s="371">
        <f t="shared" si="1"/>
        <v>2.3509596130304011E-2</v>
      </c>
    </row>
    <row r="24" spans="1:13">
      <c r="A24" s="359" t="s">
        <v>263</v>
      </c>
      <c r="B24" s="263">
        <v>246995</v>
      </c>
      <c r="C24" s="263">
        <v>257635</v>
      </c>
      <c r="D24" s="263">
        <v>271176</v>
      </c>
      <c r="E24" s="263">
        <v>274593</v>
      </c>
      <c r="F24" s="263">
        <v>262428</v>
      </c>
      <c r="G24" s="263">
        <v>283289</v>
      </c>
      <c r="H24" s="263">
        <v>292032</v>
      </c>
      <c r="I24" s="263">
        <v>306838</v>
      </c>
      <c r="J24" s="363">
        <v>317102</v>
      </c>
      <c r="K24" s="359"/>
      <c r="L24" s="371">
        <f t="shared" si="0"/>
        <v>1.8986534973234305E-2</v>
      </c>
      <c r="M24" s="371">
        <f t="shared" si="1"/>
        <v>3.3450876358208648E-2</v>
      </c>
    </row>
    <row r="25" spans="1:13">
      <c r="A25" s="359" t="s">
        <v>264</v>
      </c>
      <c r="B25" s="263">
        <v>123903</v>
      </c>
      <c r="C25" s="263">
        <v>128085</v>
      </c>
      <c r="D25" s="263">
        <v>136818</v>
      </c>
      <c r="E25" s="263">
        <v>135907</v>
      </c>
      <c r="F25" s="263">
        <v>136511</v>
      </c>
      <c r="G25" s="263">
        <v>141814</v>
      </c>
      <c r="H25" s="263">
        <v>148997</v>
      </c>
      <c r="I25" s="263">
        <v>156606</v>
      </c>
      <c r="J25" s="363">
        <v>165767</v>
      </c>
      <c r="K25" s="359"/>
      <c r="L25" s="371">
        <f t="shared" si="0"/>
        <v>9.9253266863915425E-3</v>
      </c>
      <c r="M25" s="371">
        <f t="shared" si="1"/>
        <v>5.8497120161424165E-2</v>
      </c>
    </row>
    <row r="26" spans="1:13">
      <c r="A26" s="359" t="s">
        <v>265</v>
      </c>
      <c r="B26" s="263">
        <v>105773</v>
      </c>
      <c r="C26" s="263">
        <v>112464</v>
      </c>
      <c r="D26" s="263">
        <v>120642</v>
      </c>
      <c r="E26" s="263">
        <v>124215</v>
      </c>
      <c r="F26" s="263">
        <v>120769</v>
      </c>
      <c r="G26" s="263">
        <v>126347</v>
      </c>
      <c r="H26" s="263">
        <v>135336</v>
      </c>
      <c r="I26" s="263">
        <v>138958</v>
      </c>
      <c r="J26" s="363">
        <v>144062</v>
      </c>
      <c r="K26" s="359"/>
      <c r="L26" s="371">
        <f t="shared" si="0"/>
        <v>8.6257362025912183E-3</v>
      </c>
      <c r="M26" s="371">
        <f t="shared" si="1"/>
        <v>3.6730522891809114E-2</v>
      </c>
    </row>
    <row r="27" spans="1:13">
      <c r="A27" s="359" t="s">
        <v>266</v>
      </c>
      <c r="B27" s="263">
        <v>144170</v>
      </c>
      <c r="C27" s="263">
        <v>152470</v>
      </c>
      <c r="D27" s="263">
        <v>155495</v>
      </c>
      <c r="E27" s="263">
        <v>159051</v>
      </c>
      <c r="F27" s="263">
        <v>156149</v>
      </c>
      <c r="G27" s="263">
        <v>166344</v>
      </c>
      <c r="H27" s="263">
        <v>172517</v>
      </c>
      <c r="I27" s="263">
        <v>177967</v>
      </c>
      <c r="J27" s="363">
        <v>183373</v>
      </c>
      <c r="K27" s="359"/>
      <c r="L27" s="371">
        <f t="shared" si="0"/>
        <v>1.0979488863668138E-2</v>
      </c>
      <c r="M27" s="371">
        <f t="shared" si="1"/>
        <v>3.0376418099984814E-2</v>
      </c>
    </row>
    <row r="28" spans="1:13">
      <c r="A28" s="359" t="s">
        <v>267</v>
      </c>
      <c r="B28" s="263">
        <v>200327</v>
      </c>
      <c r="C28" s="263">
        <v>207963</v>
      </c>
      <c r="D28" s="263">
        <v>209013</v>
      </c>
      <c r="E28" s="263">
        <v>217554</v>
      </c>
      <c r="F28" s="263">
        <v>209860</v>
      </c>
      <c r="G28" s="263">
        <v>232879</v>
      </c>
      <c r="H28" s="263">
        <v>242666</v>
      </c>
      <c r="I28" s="263">
        <v>251369</v>
      </c>
      <c r="J28" s="363">
        <v>253576</v>
      </c>
      <c r="K28" s="359"/>
      <c r="L28" s="371">
        <f t="shared" si="0"/>
        <v>1.5182905161029769E-2</v>
      </c>
      <c r="M28" s="371">
        <f t="shared" si="1"/>
        <v>8.7799211517729514E-3</v>
      </c>
    </row>
    <row r="29" spans="1:13">
      <c r="A29" s="359" t="s">
        <v>268</v>
      </c>
      <c r="B29" s="263">
        <v>46187</v>
      </c>
      <c r="C29" s="263">
        <v>48134</v>
      </c>
      <c r="D29" s="263">
        <v>49370</v>
      </c>
      <c r="E29" s="263">
        <v>50149</v>
      </c>
      <c r="F29" s="263">
        <v>50318</v>
      </c>
      <c r="G29" s="263">
        <v>51470</v>
      </c>
      <c r="H29" s="263">
        <v>51756</v>
      </c>
      <c r="I29" s="263">
        <v>53235</v>
      </c>
      <c r="J29" s="363">
        <v>54755</v>
      </c>
      <c r="K29" s="359"/>
      <c r="L29" s="371">
        <f t="shared" si="0"/>
        <v>3.278464728886744E-3</v>
      </c>
      <c r="M29" s="371">
        <f t="shared" si="1"/>
        <v>2.8552643937259425E-2</v>
      </c>
    </row>
    <row r="30" spans="1:13">
      <c r="A30" s="359" t="s">
        <v>269</v>
      </c>
      <c r="B30" s="263">
        <v>264945</v>
      </c>
      <c r="C30" s="263">
        <v>278616</v>
      </c>
      <c r="D30" s="263">
        <v>291347</v>
      </c>
      <c r="E30" s="263">
        <v>299239</v>
      </c>
      <c r="F30" s="263">
        <v>304414</v>
      </c>
      <c r="G30" s="263">
        <v>316164</v>
      </c>
      <c r="H30" s="263">
        <v>326237</v>
      </c>
      <c r="I30" s="263">
        <v>336481</v>
      </c>
      <c r="J30" s="363">
        <v>342382</v>
      </c>
      <c r="K30" s="359"/>
      <c r="L30" s="371">
        <f t="shared" si="0"/>
        <v>2.0500179176435051E-2</v>
      </c>
      <c r="M30" s="371">
        <f t="shared" si="1"/>
        <v>1.7537394384824045E-2</v>
      </c>
    </row>
    <row r="31" spans="1:13">
      <c r="A31" s="359" t="s">
        <v>270</v>
      </c>
      <c r="B31" s="263">
        <v>346130</v>
      </c>
      <c r="C31" s="263">
        <v>361077</v>
      </c>
      <c r="D31" s="263">
        <v>379868</v>
      </c>
      <c r="E31" s="263">
        <v>385730</v>
      </c>
      <c r="F31" s="263">
        <v>383150</v>
      </c>
      <c r="G31" s="263">
        <v>399603</v>
      </c>
      <c r="H31" s="263">
        <v>413716</v>
      </c>
      <c r="I31" s="263">
        <v>431937</v>
      </c>
      <c r="J31" s="363">
        <v>446323</v>
      </c>
      <c r="K31" s="359"/>
      <c r="L31" s="371">
        <f t="shared" si="0"/>
        <v>2.6723663833274007E-2</v>
      </c>
      <c r="M31" s="371">
        <f t="shared" si="1"/>
        <v>3.3305783019282886E-2</v>
      </c>
    </row>
    <row r="32" spans="1:13">
      <c r="A32" s="359" t="s">
        <v>271</v>
      </c>
      <c r="B32" s="263">
        <v>396102</v>
      </c>
      <c r="C32" s="263">
        <v>397304</v>
      </c>
      <c r="D32" s="263">
        <v>401866</v>
      </c>
      <c r="E32" s="263">
        <v>387299</v>
      </c>
      <c r="F32" s="263">
        <v>366302</v>
      </c>
      <c r="G32" s="263">
        <v>387730</v>
      </c>
      <c r="H32" s="263">
        <v>400924</v>
      </c>
      <c r="I32" s="263">
        <v>416769</v>
      </c>
      <c r="J32" s="363">
        <v>432573</v>
      </c>
      <c r="K32" s="359"/>
      <c r="L32" s="371">
        <f t="shared" si="0"/>
        <v>2.5900380297118539E-2</v>
      </c>
      <c r="M32" s="371">
        <f t="shared" si="1"/>
        <v>3.7920286777567425E-2</v>
      </c>
    </row>
    <row r="33" spans="1:13">
      <c r="A33" s="359" t="s">
        <v>272</v>
      </c>
      <c r="B33" s="263">
        <v>244668</v>
      </c>
      <c r="C33" s="263">
        <v>251451</v>
      </c>
      <c r="D33" s="263">
        <v>259409</v>
      </c>
      <c r="E33" s="263">
        <v>265086</v>
      </c>
      <c r="F33" s="263">
        <v>259412</v>
      </c>
      <c r="G33" s="263">
        <v>272244</v>
      </c>
      <c r="H33" s="263">
        <v>285669</v>
      </c>
      <c r="I33" s="263">
        <v>298272</v>
      </c>
      <c r="J33" s="363">
        <v>312081</v>
      </c>
      <c r="K33" s="359"/>
      <c r="L33" s="371">
        <f t="shared" si="0"/>
        <v>1.8685901763413459E-2</v>
      </c>
      <c r="M33" s="371">
        <f t="shared" si="1"/>
        <v>4.6296668812359165E-2</v>
      </c>
    </row>
    <row r="34" spans="1:13">
      <c r="A34" s="359" t="s">
        <v>273</v>
      </c>
      <c r="B34" s="263">
        <v>82379</v>
      </c>
      <c r="C34" s="263">
        <v>87293</v>
      </c>
      <c r="D34" s="263">
        <v>92067</v>
      </c>
      <c r="E34" s="263">
        <v>94790</v>
      </c>
      <c r="F34" s="263">
        <v>92162</v>
      </c>
      <c r="G34" s="263">
        <v>94649</v>
      </c>
      <c r="H34" s="263">
        <v>96224</v>
      </c>
      <c r="I34" s="263">
        <v>101549</v>
      </c>
      <c r="J34" s="363">
        <v>105163</v>
      </c>
      <c r="K34" s="359"/>
      <c r="L34" s="371">
        <f t="shared" si="0"/>
        <v>6.2966521100158278E-3</v>
      </c>
      <c r="M34" s="371">
        <f t="shared" si="1"/>
        <v>3.5588730563570259E-2</v>
      </c>
    </row>
    <row r="35" spans="1:13">
      <c r="A35" s="359" t="s">
        <v>274</v>
      </c>
      <c r="B35" s="263">
        <v>226067</v>
      </c>
      <c r="C35" s="263">
        <v>234590</v>
      </c>
      <c r="D35" s="263">
        <v>241865</v>
      </c>
      <c r="E35" s="263">
        <v>249829</v>
      </c>
      <c r="F35" s="263">
        <v>250738</v>
      </c>
      <c r="G35" s="263">
        <v>257924</v>
      </c>
      <c r="H35" s="263">
        <v>259894</v>
      </c>
      <c r="I35" s="263">
        <v>269356</v>
      </c>
      <c r="J35" s="363">
        <v>276345</v>
      </c>
      <c r="K35" s="359"/>
      <c r="L35" s="371">
        <f t="shared" si="0"/>
        <v>1.6546202821736959E-2</v>
      </c>
      <c r="M35" s="371">
        <f t="shared" si="1"/>
        <v>2.5947073761119155E-2</v>
      </c>
    </row>
    <row r="36" spans="1:13">
      <c r="A36" s="359" t="s">
        <v>275</v>
      </c>
      <c r="B36" s="263">
        <v>30621</v>
      </c>
      <c r="C36" s="263">
        <v>32875</v>
      </c>
      <c r="D36" s="263">
        <v>35850</v>
      </c>
      <c r="E36" s="263">
        <v>36582</v>
      </c>
      <c r="F36" s="263">
        <v>35706</v>
      </c>
      <c r="G36" s="263">
        <v>37520</v>
      </c>
      <c r="H36" s="263">
        <v>40250</v>
      </c>
      <c r="I36" s="263">
        <v>42140</v>
      </c>
      <c r="J36" s="363">
        <v>44040</v>
      </c>
      <c r="K36" s="359"/>
      <c r="L36" s="371">
        <f t="shared" si="0"/>
        <v>2.6369023223481365E-3</v>
      </c>
      <c r="M36" s="371">
        <f t="shared" si="1"/>
        <v>4.5087802562885582E-2</v>
      </c>
    </row>
    <row r="37" spans="1:13">
      <c r="A37" s="359" t="s">
        <v>276</v>
      </c>
      <c r="B37" s="263">
        <v>74265</v>
      </c>
      <c r="C37" s="263">
        <v>78355</v>
      </c>
      <c r="D37" s="263">
        <v>82506</v>
      </c>
      <c r="E37" s="263">
        <v>85458</v>
      </c>
      <c r="F37" s="263">
        <v>86869</v>
      </c>
      <c r="G37" s="263">
        <v>91131</v>
      </c>
      <c r="H37" s="263">
        <v>98237</v>
      </c>
      <c r="I37" s="263">
        <v>103062</v>
      </c>
      <c r="J37" s="363">
        <v>109614</v>
      </c>
      <c r="K37" s="359"/>
      <c r="L37" s="371">
        <f t="shared" si="0"/>
        <v>6.5631564750651371E-3</v>
      </c>
      <c r="M37" s="371">
        <f t="shared" si="1"/>
        <v>6.3573383012167417E-2</v>
      </c>
    </row>
    <row r="38" spans="1:13">
      <c r="A38" s="359" t="s">
        <v>277</v>
      </c>
      <c r="B38" s="263">
        <v>116258</v>
      </c>
      <c r="C38" s="263">
        <v>125205</v>
      </c>
      <c r="D38" s="263">
        <v>132198</v>
      </c>
      <c r="E38" s="263">
        <v>130043</v>
      </c>
      <c r="F38" s="263">
        <v>120100</v>
      </c>
      <c r="G38" s="263">
        <v>120579</v>
      </c>
      <c r="H38" s="263">
        <v>123365</v>
      </c>
      <c r="I38" s="263">
        <v>128896</v>
      </c>
      <c r="J38" s="363">
        <v>132024</v>
      </c>
      <c r="K38" s="359"/>
      <c r="L38" s="371">
        <f t="shared" si="0"/>
        <v>7.9049589510828879E-3</v>
      </c>
      <c r="M38" s="371">
        <f t="shared" si="1"/>
        <v>2.4267626613704074E-2</v>
      </c>
    </row>
    <row r="39" spans="1:13">
      <c r="A39" s="359" t="s">
        <v>278</v>
      </c>
      <c r="B39" s="263">
        <v>55924</v>
      </c>
      <c r="C39" s="263">
        <v>58302</v>
      </c>
      <c r="D39" s="263">
        <v>59768</v>
      </c>
      <c r="E39" s="263">
        <v>59709</v>
      </c>
      <c r="F39" s="263">
        <v>60382</v>
      </c>
      <c r="G39" s="263">
        <v>62622</v>
      </c>
      <c r="H39" s="263">
        <v>64122</v>
      </c>
      <c r="I39" s="263">
        <v>66111</v>
      </c>
      <c r="J39" s="363">
        <v>67848</v>
      </c>
      <c r="K39" s="359"/>
      <c r="L39" s="371">
        <f t="shared" si="0"/>
        <v>4.0624102808055488E-3</v>
      </c>
      <c r="M39" s="371">
        <f t="shared" si="1"/>
        <v>2.6273993737804702E-2</v>
      </c>
    </row>
    <row r="40" spans="1:13">
      <c r="A40" s="359" t="s">
        <v>279</v>
      </c>
      <c r="B40" s="263">
        <v>445238</v>
      </c>
      <c r="C40" s="263">
        <v>469640</v>
      </c>
      <c r="D40" s="263">
        <v>489217</v>
      </c>
      <c r="E40" s="263">
        <v>498828</v>
      </c>
      <c r="F40" s="263">
        <v>488987</v>
      </c>
      <c r="G40" s="263">
        <v>497733</v>
      </c>
      <c r="H40" s="263">
        <v>504078</v>
      </c>
      <c r="I40" s="263">
        <v>528788</v>
      </c>
      <c r="J40" s="363">
        <v>543071</v>
      </c>
      <c r="K40" s="359"/>
      <c r="L40" s="371">
        <f t="shared" si="0"/>
        <v>3.2516466419162685E-2</v>
      </c>
      <c r="M40" s="371">
        <f t="shared" si="1"/>
        <v>2.7010824753965768E-2</v>
      </c>
    </row>
    <row r="41" spans="1:13">
      <c r="A41" s="359" t="s">
        <v>280</v>
      </c>
      <c r="B41" s="263">
        <v>74207</v>
      </c>
      <c r="C41" s="263">
        <v>77716</v>
      </c>
      <c r="D41" s="263">
        <v>80753</v>
      </c>
      <c r="E41" s="263">
        <v>84460</v>
      </c>
      <c r="F41" s="263">
        <v>81356</v>
      </c>
      <c r="G41" s="263">
        <v>83798</v>
      </c>
      <c r="H41" s="263">
        <v>87334</v>
      </c>
      <c r="I41" s="263">
        <v>89188</v>
      </c>
      <c r="J41" s="363">
        <v>92245</v>
      </c>
      <c r="K41" s="359"/>
      <c r="L41" s="371">
        <f t="shared" si="0"/>
        <v>5.5231847121935476E-3</v>
      </c>
      <c r="M41" s="371">
        <f t="shared" si="1"/>
        <v>3.4275911557608563E-2</v>
      </c>
    </row>
    <row r="42" spans="1:13">
      <c r="A42" s="359" t="s">
        <v>281</v>
      </c>
      <c r="B42" s="263">
        <v>1025987</v>
      </c>
      <c r="C42" s="263">
        <v>1080201</v>
      </c>
      <c r="D42" s="263">
        <v>1124976</v>
      </c>
      <c r="E42" s="263">
        <v>1126960</v>
      </c>
      <c r="F42" s="263">
        <v>1151659</v>
      </c>
      <c r="G42" s="263">
        <v>1198004</v>
      </c>
      <c r="H42" s="263">
        <v>1231470</v>
      </c>
      <c r="I42" s="263">
        <v>1280737</v>
      </c>
      <c r="J42" s="363">
        <v>1310712</v>
      </c>
      <c r="K42" s="359"/>
      <c r="L42" s="371">
        <f t="shared" si="0"/>
        <v>7.8479098926647825E-2</v>
      </c>
      <c r="M42" s="371">
        <f t="shared" si="1"/>
        <v>2.3404492881832883E-2</v>
      </c>
    </row>
    <row r="43" spans="1:13">
      <c r="A43" s="359" t="s">
        <v>282</v>
      </c>
      <c r="B43" s="263">
        <v>357241</v>
      </c>
      <c r="C43" s="263">
        <v>383966</v>
      </c>
      <c r="D43" s="263">
        <v>397609</v>
      </c>
      <c r="E43" s="263">
        <v>407008</v>
      </c>
      <c r="F43" s="263">
        <v>409453</v>
      </c>
      <c r="G43" s="263">
        <v>420876</v>
      </c>
      <c r="H43" s="263">
        <v>429793</v>
      </c>
      <c r="I43" s="263">
        <v>452358</v>
      </c>
      <c r="J43" s="363">
        <v>471365</v>
      </c>
      <c r="K43" s="359"/>
      <c r="L43" s="371">
        <f t="shared" si="0"/>
        <v>2.8223057746903479E-2</v>
      </c>
      <c r="M43" s="371">
        <f t="shared" si="1"/>
        <v>4.2017605524827584E-2</v>
      </c>
    </row>
    <row r="44" spans="1:13">
      <c r="A44" s="359" t="s">
        <v>283</v>
      </c>
      <c r="B44" s="263">
        <v>25018</v>
      </c>
      <c r="C44" s="263">
        <v>26801</v>
      </c>
      <c r="D44" s="263">
        <v>28932</v>
      </c>
      <c r="E44" s="263">
        <v>32125</v>
      </c>
      <c r="F44" s="263">
        <v>32137</v>
      </c>
      <c r="G44" s="263">
        <v>35482</v>
      </c>
      <c r="H44" s="263">
        <v>40508</v>
      </c>
      <c r="I44" s="263">
        <v>49509</v>
      </c>
      <c r="J44" s="363">
        <v>56329</v>
      </c>
      <c r="K44" s="359"/>
      <c r="L44" s="371">
        <f t="shared" si="0"/>
        <v>3.3727082405891956E-3</v>
      </c>
      <c r="M44" s="371">
        <f t="shared" si="1"/>
        <v>0.13775273182653658</v>
      </c>
    </row>
    <row r="45" spans="1:13">
      <c r="A45" s="359" t="s">
        <v>284</v>
      </c>
      <c r="B45" s="263">
        <v>466610</v>
      </c>
      <c r="C45" s="263">
        <v>480382</v>
      </c>
      <c r="D45" s="263">
        <v>489937</v>
      </c>
      <c r="E45" s="263">
        <v>491712</v>
      </c>
      <c r="F45" s="263">
        <v>476170</v>
      </c>
      <c r="G45" s="263">
        <v>494695</v>
      </c>
      <c r="H45" s="263">
        <v>519082</v>
      </c>
      <c r="I45" s="263">
        <v>548526</v>
      </c>
      <c r="J45" s="363">
        <v>565272</v>
      </c>
      <c r="K45" s="359"/>
      <c r="L45" s="371">
        <f t="shared" si="0"/>
        <v>3.3845754985430875E-2</v>
      </c>
      <c r="M45" s="371">
        <f t="shared" si="1"/>
        <v>3.0529090690322835E-2</v>
      </c>
    </row>
    <row r="46" spans="1:13">
      <c r="A46" s="359" t="s">
        <v>285</v>
      </c>
      <c r="B46" s="263">
        <v>126206</v>
      </c>
      <c r="C46" s="263">
        <v>138916</v>
      </c>
      <c r="D46" s="263">
        <v>147626</v>
      </c>
      <c r="E46" s="263">
        <v>160607</v>
      </c>
      <c r="F46" s="263">
        <v>146987</v>
      </c>
      <c r="G46" s="263">
        <v>154062</v>
      </c>
      <c r="H46" s="263">
        <v>165424</v>
      </c>
      <c r="I46" s="263">
        <v>171432</v>
      </c>
      <c r="J46" s="363">
        <v>182086</v>
      </c>
      <c r="K46" s="359"/>
      <c r="L46" s="371">
        <f t="shared" si="0"/>
        <v>1.0902429524683987E-2</v>
      </c>
      <c r="M46" s="371">
        <f t="shared" si="1"/>
        <v>6.214709039152555E-2</v>
      </c>
    </row>
    <row r="47" spans="1:13">
      <c r="A47" s="359" t="s">
        <v>286</v>
      </c>
      <c r="B47" s="263">
        <v>147752</v>
      </c>
      <c r="C47" s="263">
        <v>163182</v>
      </c>
      <c r="D47" s="263">
        <v>170656</v>
      </c>
      <c r="E47" s="263">
        <v>179419</v>
      </c>
      <c r="F47" s="263">
        <v>180155</v>
      </c>
      <c r="G47" s="263">
        <v>190800</v>
      </c>
      <c r="H47" s="263">
        <v>199488</v>
      </c>
      <c r="I47" s="263">
        <v>210242</v>
      </c>
      <c r="J47" s="363">
        <v>219590</v>
      </c>
      <c r="K47" s="359"/>
      <c r="L47" s="371">
        <f t="shared" si="0"/>
        <v>1.3147987760318511E-2</v>
      </c>
      <c r="M47" s="371">
        <f t="shared" si="1"/>
        <v>4.4463047345439932E-2</v>
      </c>
    </row>
    <row r="48" spans="1:13">
      <c r="A48" s="359" t="s">
        <v>287</v>
      </c>
      <c r="B48" s="263">
        <v>507485</v>
      </c>
      <c r="C48" s="263">
        <v>533796</v>
      </c>
      <c r="D48" s="263">
        <v>558333</v>
      </c>
      <c r="E48" s="263">
        <v>571948</v>
      </c>
      <c r="F48" s="263">
        <v>571503</v>
      </c>
      <c r="G48" s="263">
        <v>590830</v>
      </c>
      <c r="H48" s="263">
        <v>609952</v>
      </c>
      <c r="I48" s="263">
        <v>629851</v>
      </c>
      <c r="J48" s="363">
        <v>644915</v>
      </c>
      <c r="K48" s="359"/>
      <c r="L48" s="371">
        <f t="shared" si="0"/>
        <v>3.8614392852342153E-2</v>
      </c>
      <c r="M48" s="371">
        <f t="shared" si="1"/>
        <v>2.3916767616467993E-2</v>
      </c>
    </row>
    <row r="49" spans="1:13">
      <c r="A49" s="359" t="s">
        <v>288</v>
      </c>
      <c r="B49" s="263">
        <v>45079</v>
      </c>
      <c r="C49" s="263">
        <v>47530</v>
      </c>
      <c r="D49" s="263">
        <v>47450</v>
      </c>
      <c r="E49" s="263">
        <v>46954</v>
      </c>
      <c r="F49" s="263">
        <v>47592</v>
      </c>
      <c r="G49" s="263">
        <v>49265</v>
      </c>
      <c r="H49" s="263">
        <v>49921</v>
      </c>
      <c r="I49" s="263">
        <v>51566</v>
      </c>
      <c r="J49" s="363">
        <v>53184</v>
      </c>
      <c r="K49" s="359"/>
      <c r="L49" s="371">
        <f t="shared" si="0"/>
        <v>3.18440084268309E-3</v>
      </c>
      <c r="M49" s="371">
        <f t="shared" si="1"/>
        <v>3.1377264088740642E-2</v>
      </c>
    </row>
    <row r="50" spans="1:13">
      <c r="A50" s="359" t="s">
        <v>289</v>
      </c>
      <c r="B50" s="263">
        <v>143937</v>
      </c>
      <c r="C50" s="263">
        <v>152084</v>
      </c>
      <c r="D50" s="263">
        <v>160038</v>
      </c>
      <c r="E50" s="263">
        <v>161779</v>
      </c>
      <c r="F50" s="263">
        <v>160046</v>
      </c>
      <c r="G50" s="263">
        <v>163836</v>
      </c>
      <c r="H50" s="263">
        <v>171546</v>
      </c>
      <c r="I50" s="263">
        <v>177985</v>
      </c>
      <c r="J50" s="363">
        <v>183561</v>
      </c>
      <c r="K50" s="359"/>
      <c r="L50" s="371">
        <f t="shared" si="0"/>
        <v>1.0990745394926119E-2</v>
      </c>
      <c r="M50" s="371">
        <f t="shared" si="1"/>
        <v>3.132848273730926E-2</v>
      </c>
    </row>
    <row r="51" spans="1:13">
      <c r="A51" s="359" t="s">
        <v>290</v>
      </c>
      <c r="B51" s="263">
        <v>31621</v>
      </c>
      <c r="C51" s="263">
        <v>32489</v>
      </c>
      <c r="D51" s="263">
        <v>35357</v>
      </c>
      <c r="E51" s="263">
        <v>37386</v>
      </c>
      <c r="F51" s="263">
        <v>36979</v>
      </c>
      <c r="G51" s="263">
        <v>38940</v>
      </c>
      <c r="H51" s="263">
        <v>42453</v>
      </c>
      <c r="I51" s="263">
        <v>43758</v>
      </c>
      <c r="J51" s="363">
        <v>46732</v>
      </c>
      <c r="K51" s="359"/>
      <c r="L51" s="371">
        <f t="shared" si="0"/>
        <v>2.7980862699358107E-3</v>
      </c>
      <c r="M51" s="371">
        <f t="shared" si="1"/>
        <v>6.7964715023538513E-2</v>
      </c>
    </row>
    <row r="52" spans="1:13">
      <c r="A52" s="359" t="s">
        <v>291</v>
      </c>
      <c r="B52" s="263">
        <v>228786</v>
      </c>
      <c r="C52" s="263">
        <v>239515</v>
      </c>
      <c r="D52" s="263">
        <v>243714</v>
      </c>
      <c r="E52" s="263">
        <v>249621</v>
      </c>
      <c r="F52" s="263">
        <v>247465</v>
      </c>
      <c r="G52" s="263">
        <v>253987</v>
      </c>
      <c r="H52" s="263">
        <v>264940</v>
      </c>
      <c r="I52" s="263">
        <v>280485</v>
      </c>
      <c r="J52" s="363">
        <v>287633</v>
      </c>
      <c r="K52" s="359"/>
      <c r="L52" s="371">
        <f t="shared" si="0"/>
        <v>1.7222073698545903E-2</v>
      </c>
      <c r="M52" s="371">
        <f t="shared" si="1"/>
        <v>2.5484428757331035E-2</v>
      </c>
    </row>
    <row r="53" spans="1:13">
      <c r="A53" s="359" t="s">
        <v>292</v>
      </c>
      <c r="B53" s="263">
        <v>998092</v>
      </c>
      <c r="C53" s="263">
        <v>1093794</v>
      </c>
      <c r="D53" s="263">
        <v>1176966</v>
      </c>
      <c r="E53" s="263">
        <v>1243331</v>
      </c>
      <c r="F53" s="263">
        <v>1167233</v>
      </c>
      <c r="G53" s="263">
        <v>1248511</v>
      </c>
      <c r="H53" s="263">
        <v>1357298</v>
      </c>
      <c r="I53" s="263">
        <v>1463021</v>
      </c>
      <c r="J53" s="363">
        <v>1532623</v>
      </c>
      <c r="K53" s="359"/>
      <c r="L53" s="371">
        <f t="shared" si="0"/>
        <v>9.1766056947869393E-2</v>
      </c>
      <c r="M53" s="371">
        <f t="shared" si="1"/>
        <v>4.7574163323698127E-2</v>
      </c>
    </row>
    <row r="54" spans="1:13">
      <c r="A54" s="359" t="s">
        <v>50</v>
      </c>
      <c r="B54" s="263">
        <v>94983</v>
      </c>
      <c r="C54" s="263">
        <v>106720</v>
      </c>
      <c r="D54" s="263">
        <v>116925</v>
      </c>
      <c r="E54" s="263">
        <v>116955</v>
      </c>
      <c r="F54" s="263">
        <v>114433</v>
      </c>
      <c r="G54" s="263">
        <v>119249</v>
      </c>
      <c r="H54" s="263">
        <v>125754</v>
      </c>
      <c r="I54" s="263">
        <v>134483</v>
      </c>
      <c r="J54" s="363">
        <v>141240</v>
      </c>
      <c r="K54" s="359"/>
      <c r="L54" s="371">
        <f t="shared" si="0"/>
        <v>8.4567684833889815E-3</v>
      </c>
      <c r="M54" s="371">
        <f t="shared" si="1"/>
        <v>5.024426879233812E-2</v>
      </c>
    </row>
    <row r="55" spans="1:13">
      <c r="A55" s="359" t="s">
        <v>293</v>
      </c>
      <c r="B55" s="263">
        <v>23524</v>
      </c>
      <c r="C55" s="263">
        <v>24330</v>
      </c>
      <c r="D55" s="263">
        <v>24802</v>
      </c>
      <c r="E55" s="263">
        <v>25312</v>
      </c>
      <c r="F55" s="263">
        <v>25250</v>
      </c>
      <c r="G55" s="263">
        <v>26570</v>
      </c>
      <c r="H55" s="263">
        <v>27545</v>
      </c>
      <c r="I55" s="263">
        <v>28422</v>
      </c>
      <c r="J55" s="363">
        <v>29509</v>
      </c>
      <c r="K55" s="359"/>
      <c r="L55" s="371">
        <f t="shared" si="0"/>
        <v>1.7668562813390363E-3</v>
      </c>
      <c r="M55" s="371">
        <f t="shared" si="1"/>
        <v>3.8245021462247619E-2</v>
      </c>
    </row>
    <row r="56" spans="1:13">
      <c r="A56" s="359" t="s">
        <v>294</v>
      </c>
      <c r="B56" s="263">
        <v>357708</v>
      </c>
      <c r="C56" s="263">
        <v>375955</v>
      </c>
      <c r="D56" s="263">
        <v>389984</v>
      </c>
      <c r="E56" s="263">
        <v>398120</v>
      </c>
      <c r="F56" s="263">
        <v>406066</v>
      </c>
      <c r="G56" s="263">
        <v>421325</v>
      </c>
      <c r="H56" s="263">
        <v>430103</v>
      </c>
      <c r="I56" s="263">
        <v>445090</v>
      </c>
      <c r="J56" s="363">
        <v>452585</v>
      </c>
      <c r="K56" s="359"/>
      <c r="L56" s="371">
        <f t="shared" si="0"/>
        <v>2.7098602124430774E-2</v>
      </c>
      <c r="M56" s="371">
        <f t="shared" si="1"/>
        <v>1.68392909299242E-2</v>
      </c>
    </row>
    <row r="57" spans="1:13">
      <c r="A57" s="359" t="s">
        <v>295</v>
      </c>
      <c r="B57" s="263">
        <v>296019</v>
      </c>
      <c r="C57" s="263">
        <v>315275</v>
      </c>
      <c r="D57" s="263">
        <v>342684</v>
      </c>
      <c r="E57" s="263">
        <v>351857</v>
      </c>
      <c r="F57" s="263">
        <v>350125</v>
      </c>
      <c r="G57" s="263">
        <v>360680</v>
      </c>
      <c r="H57" s="263">
        <v>370359</v>
      </c>
      <c r="I57" s="263">
        <v>390918</v>
      </c>
      <c r="J57" s="363">
        <v>408049</v>
      </c>
      <c r="K57" s="359"/>
      <c r="L57" s="371">
        <f t="shared" si="0"/>
        <v>2.4432001719614776E-2</v>
      </c>
      <c r="M57" s="371">
        <f t="shared" si="1"/>
        <v>4.3822489626980543E-2</v>
      </c>
    </row>
    <row r="58" spans="1:13">
      <c r="A58" s="359" t="s">
        <v>296</v>
      </c>
      <c r="B58" s="263">
        <v>53294</v>
      </c>
      <c r="C58" s="263">
        <v>56666</v>
      </c>
      <c r="D58" s="263">
        <v>58428</v>
      </c>
      <c r="E58" s="263">
        <v>61928</v>
      </c>
      <c r="F58" s="263">
        <v>62752</v>
      </c>
      <c r="G58" s="263">
        <v>66111</v>
      </c>
      <c r="H58" s="263">
        <v>69463</v>
      </c>
      <c r="I58" s="263">
        <v>69711</v>
      </c>
      <c r="J58" s="363">
        <v>73970</v>
      </c>
      <c r="K58" s="359"/>
      <c r="L58" s="371">
        <f t="shared" si="0"/>
        <v>4.4289660486850962E-3</v>
      </c>
      <c r="M58" s="371">
        <f t="shared" si="1"/>
        <v>6.1095092596577194E-2</v>
      </c>
    </row>
    <row r="59" spans="1:13">
      <c r="A59" s="359" t="s">
        <v>297</v>
      </c>
      <c r="B59" s="263">
        <v>227407</v>
      </c>
      <c r="C59" s="263">
        <v>237020</v>
      </c>
      <c r="D59" s="263">
        <v>244426</v>
      </c>
      <c r="E59" s="263">
        <v>245277</v>
      </c>
      <c r="F59" s="263">
        <v>245898</v>
      </c>
      <c r="G59" s="263">
        <v>254242</v>
      </c>
      <c r="H59" s="263">
        <v>263076</v>
      </c>
      <c r="I59" s="263">
        <v>272086</v>
      </c>
      <c r="J59" s="363">
        <v>282486</v>
      </c>
      <c r="K59" s="359"/>
      <c r="L59" s="371">
        <f t="shared" si="0"/>
        <v>1.6913896217775559E-2</v>
      </c>
      <c r="M59" s="371">
        <f t="shared" si="1"/>
        <v>3.8223208838382039E-2</v>
      </c>
    </row>
    <row r="60" spans="1:13">
      <c r="A60" s="359" t="s">
        <v>298</v>
      </c>
      <c r="B60" s="263">
        <v>27783</v>
      </c>
      <c r="C60" s="263">
        <v>33075</v>
      </c>
      <c r="D60" s="263">
        <v>36703</v>
      </c>
      <c r="E60" s="263">
        <v>43684</v>
      </c>
      <c r="F60" s="263">
        <v>37890</v>
      </c>
      <c r="G60" s="263">
        <v>40274</v>
      </c>
      <c r="H60" s="263">
        <v>43178</v>
      </c>
      <c r="I60" s="263">
        <v>41839</v>
      </c>
      <c r="J60" s="363">
        <v>45432</v>
      </c>
      <c r="K60" s="359"/>
      <c r="L60" s="371">
        <f t="shared" si="0"/>
        <v>2.7202485537902027E-3</v>
      </c>
      <c r="M60" s="371">
        <f t="shared" si="1"/>
        <v>8.58768134993666E-2</v>
      </c>
    </row>
    <row r="62" spans="1:13">
      <c r="A62" s="250" t="s">
        <v>34</v>
      </c>
    </row>
    <row r="63" spans="1:13">
      <c r="A63" s="250" t="s">
        <v>761</v>
      </c>
    </row>
    <row r="64" spans="1:13">
      <c r="A64" s="250" t="s">
        <v>762</v>
      </c>
    </row>
    <row r="66" spans="1:1">
      <c r="A66" s="250" t="s">
        <v>758</v>
      </c>
    </row>
  </sheetData>
  <mergeCells count="1">
    <mergeCell ref="B4:J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/>
  </sheetViews>
  <sheetFormatPr defaultRowHeight="10.5"/>
  <cols>
    <col min="1" max="1" width="18.42578125" style="250" customWidth="1"/>
    <col min="2" max="7" width="11.140625" style="250" bestFit="1" customWidth="1"/>
    <col min="8" max="8" width="1" style="250" customWidth="1"/>
    <col min="9" max="9" width="7.28515625" style="250" bestFit="1" customWidth="1"/>
    <col min="10" max="10" width="9.7109375" style="250" bestFit="1" customWidth="1"/>
    <col min="11" max="16384" width="9.140625" style="250"/>
  </cols>
  <sheetData>
    <row r="1" spans="1:10">
      <c r="A1" s="354" t="s">
        <v>763</v>
      </c>
    </row>
    <row r="4" spans="1:10">
      <c r="B4" s="1260" t="s">
        <v>764</v>
      </c>
      <c r="C4" s="1260"/>
      <c r="D4" s="1260"/>
      <c r="E4" s="1260"/>
      <c r="F4" s="1260"/>
      <c r="G4" s="1260"/>
      <c r="I4" s="365">
        <v>2013</v>
      </c>
      <c r="J4" s="366" t="s">
        <v>134</v>
      </c>
    </row>
    <row r="5" spans="1:10">
      <c r="I5" s="365" t="s">
        <v>134</v>
      </c>
      <c r="J5" s="366" t="s">
        <v>155</v>
      </c>
    </row>
    <row r="6" spans="1:10">
      <c r="A6" s="355"/>
      <c r="B6" s="367">
        <v>2008</v>
      </c>
      <c r="C6" s="367">
        <v>2009</v>
      </c>
      <c r="D6" s="367">
        <v>2010</v>
      </c>
      <c r="E6" s="367">
        <v>2011</v>
      </c>
      <c r="F6" s="367">
        <v>2012</v>
      </c>
      <c r="G6" s="367">
        <v>2013</v>
      </c>
      <c r="H6" s="355"/>
      <c r="I6" s="356" t="s">
        <v>308</v>
      </c>
      <c r="J6" s="368" t="s">
        <v>235</v>
      </c>
    </row>
    <row r="7" spans="1:10">
      <c r="A7" s="357"/>
      <c r="B7" s="369"/>
      <c r="C7" s="369"/>
      <c r="D7" s="369"/>
      <c r="E7" s="369"/>
      <c r="F7" s="369"/>
      <c r="G7" s="370"/>
      <c r="H7" s="357"/>
    </row>
    <row r="8" spans="1:10">
      <c r="A8" s="359" t="s">
        <v>51</v>
      </c>
      <c r="B8" s="360">
        <v>14728947</v>
      </c>
      <c r="C8" s="360">
        <v>14328006</v>
      </c>
      <c r="D8" s="360">
        <v>14639748</v>
      </c>
      <c r="E8" s="360">
        <v>14868836</v>
      </c>
      <c r="F8" s="360">
        <v>15245906</v>
      </c>
      <c r="G8" s="361">
        <v>15526715</v>
      </c>
      <c r="H8" s="359"/>
      <c r="I8" s="371">
        <f>G8/$G$8</f>
        <v>1</v>
      </c>
      <c r="J8" s="371">
        <f>G8/F8-1</f>
        <v>1.8418649570579815E-2</v>
      </c>
    </row>
    <row r="9" spans="1:10">
      <c r="A9" s="359"/>
      <c r="B9" s="263"/>
      <c r="C9" s="263"/>
      <c r="D9" s="263"/>
      <c r="E9" s="263"/>
      <c r="F9" s="263"/>
      <c r="G9" s="363"/>
      <c r="H9" s="359"/>
      <c r="I9" s="371"/>
      <c r="J9" s="371"/>
    </row>
    <row r="10" spans="1:10">
      <c r="A10" s="359" t="s">
        <v>249</v>
      </c>
      <c r="B10" s="263">
        <v>175037</v>
      </c>
      <c r="C10" s="263">
        <v>169052</v>
      </c>
      <c r="D10" s="263">
        <v>172998</v>
      </c>
      <c r="E10" s="263">
        <v>175159</v>
      </c>
      <c r="F10" s="263">
        <v>179312</v>
      </c>
      <c r="G10" s="363">
        <v>180727</v>
      </c>
      <c r="H10" s="359"/>
      <c r="I10" s="371">
        <f t="shared" ref="I10:I60" si="0">G10/$G$8</f>
        <v>1.1639744788256886E-2</v>
      </c>
      <c r="J10" s="371">
        <f t="shared" ref="J10:J60" si="1">G10/F10-1</f>
        <v>7.8912733113232214E-3</v>
      </c>
    </row>
    <row r="11" spans="1:10">
      <c r="A11" s="359" t="s">
        <v>250</v>
      </c>
      <c r="B11" s="263">
        <v>46266</v>
      </c>
      <c r="C11" s="263">
        <v>49954</v>
      </c>
      <c r="D11" s="263">
        <v>49023</v>
      </c>
      <c r="E11" s="263">
        <v>51100</v>
      </c>
      <c r="F11" s="263">
        <v>52870</v>
      </c>
      <c r="G11" s="363">
        <v>51542</v>
      </c>
      <c r="H11" s="359"/>
      <c r="I11" s="371">
        <f t="shared" si="0"/>
        <v>3.3195688849830761E-3</v>
      </c>
      <c r="J11" s="371">
        <f t="shared" si="1"/>
        <v>-2.5118214488367707E-2</v>
      </c>
    </row>
    <row r="12" spans="1:10">
      <c r="A12" s="359" t="s">
        <v>251</v>
      </c>
      <c r="B12" s="263">
        <v>264823</v>
      </c>
      <c r="C12" s="263">
        <v>243331</v>
      </c>
      <c r="D12" s="263">
        <v>245032</v>
      </c>
      <c r="E12" s="263">
        <v>251462</v>
      </c>
      <c r="F12" s="263">
        <v>259043</v>
      </c>
      <c r="G12" s="363">
        <v>261924</v>
      </c>
      <c r="H12" s="359"/>
      <c r="I12" s="371">
        <f t="shared" si="0"/>
        <v>1.6869247616124853E-2</v>
      </c>
      <c r="J12" s="371">
        <f t="shared" si="1"/>
        <v>1.1121705662766379E-2</v>
      </c>
    </row>
    <row r="13" spans="1:10">
      <c r="A13" s="359" t="s">
        <v>252</v>
      </c>
      <c r="B13" s="263">
        <v>108753</v>
      </c>
      <c r="C13" s="263">
        <v>105841</v>
      </c>
      <c r="D13" s="263">
        <v>110065</v>
      </c>
      <c r="E13" s="263">
        <v>111829</v>
      </c>
      <c r="F13" s="263">
        <v>113056</v>
      </c>
      <c r="G13" s="363">
        <v>115745</v>
      </c>
      <c r="H13" s="359"/>
      <c r="I13" s="371">
        <f t="shared" si="0"/>
        <v>7.4545710409445916E-3</v>
      </c>
      <c r="J13" s="371">
        <f t="shared" si="1"/>
        <v>2.3784673082366314E-2</v>
      </c>
    </row>
    <row r="14" spans="1:10">
      <c r="A14" s="359" t="s">
        <v>253</v>
      </c>
      <c r="B14" s="263">
        <v>1987642</v>
      </c>
      <c r="C14" s="263">
        <v>1906376</v>
      </c>
      <c r="D14" s="263">
        <v>1924438</v>
      </c>
      <c r="E14" s="263">
        <v>1957114</v>
      </c>
      <c r="F14" s="263">
        <v>2009936</v>
      </c>
      <c r="G14" s="363">
        <v>2050693</v>
      </c>
      <c r="H14" s="359"/>
      <c r="I14" s="371">
        <f t="shared" si="0"/>
        <v>0.13207513630539364</v>
      </c>
      <c r="J14" s="371">
        <f t="shared" si="1"/>
        <v>2.0277760087883401E-2</v>
      </c>
    </row>
    <row r="15" spans="1:10">
      <c r="A15" s="359" t="s">
        <v>254</v>
      </c>
      <c r="B15" s="263">
        <v>252723</v>
      </c>
      <c r="C15" s="263">
        <v>248177</v>
      </c>
      <c r="D15" s="263">
        <v>252035</v>
      </c>
      <c r="E15" s="263">
        <v>255866</v>
      </c>
      <c r="F15" s="263">
        <v>263593</v>
      </c>
      <c r="G15" s="363">
        <v>273721</v>
      </c>
      <c r="H15" s="359"/>
      <c r="I15" s="371">
        <f t="shared" si="0"/>
        <v>1.762903486023927E-2</v>
      </c>
      <c r="J15" s="371">
        <f t="shared" si="1"/>
        <v>3.8422871624056887E-2</v>
      </c>
    </row>
    <row r="16" spans="1:10">
      <c r="A16" s="359" t="s">
        <v>255</v>
      </c>
      <c r="B16" s="263">
        <v>241691</v>
      </c>
      <c r="C16" s="263">
        <v>230005</v>
      </c>
      <c r="D16" s="263">
        <v>231643</v>
      </c>
      <c r="E16" s="263">
        <v>229513</v>
      </c>
      <c r="F16" s="263">
        <v>231809</v>
      </c>
      <c r="G16" s="363">
        <v>233996</v>
      </c>
      <c r="H16" s="359"/>
      <c r="I16" s="371">
        <f t="shared" si="0"/>
        <v>1.5070541321844318E-2</v>
      </c>
      <c r="J16" s="371">
        <f t="shared" si="1"/>
        <v>9.4344913269113206E-3</v>
      </c>
    </row>
    <row r="17" spans="1:10">
      <c r="A17" s="359" t="s">
        <v>256</v>
      </c>
      <c r="B17" s="263">
        <v>54035</v>
      </c>
      <c r="C17" s="263">
        <v>56090</v>
      </c>
      <c r="D17" s="263">
        <v>56684</v>
      </c>
      <c r="E17" s="263">
        <v>56789</v>
      </c>
      <c r="F17" s="263">
        <v>57129</v>
      </c>
      <c r="G17" s="363">
        <v>58028</v>
      </c>
      <c r="H17" s="359"/>
      <c r="I17" s="371">
        <f t="shared" si="0"/>
        <v>3.7373005172053456E-3</v>
      </c>
      <c r="J17" s="371">
        <f t="shared" si="1"/>
        <v>1.5736316056643718E-2</v>
      </c>
    </row>
    <row r="18" spans="1:10">
      <c r="A18" s="359" t="s">
        <v>257</v>
      </c>
      <c r="B18" s="263">
        <v>103244</v>
      </c>
      <c r="C18" s="263">
        <v>101927</v>
      </c>
      <c r="D18" s="263">
        <v>104407</v>
      </c>
      <c r="E18" s="263">
        <v>106484</v>
      </c>
      <c r="F18" s="263">
        <v>105989</v>
      </c>
      <c r="G18" s="363">
        <v>105465</v>
      </c>
      <c r="H18" s="359"/>
      <c r="I18" s="371">
        <f t="shared" si="0"/>
        <v>6.7924863694606361E-3</v>
      </c>
      <c r="J18" s="371">
        <f t="shared" si="1"/>
        <v>-4.9439092736038859E-3</v>
      </c>
    </row>
    <row r="19" spans="1:10">
      <c r="A19" s="359" t="s">
        <v>258</v>
      </c>
      <c r="B19" s="263">
        <v>769066</v>
      </c>
      <c r="C19" s="263">
        <v>721684</v>
      </c>
      <c r="D19" s="263">
        <v>721007</v>
      </c>
      <c r="E19" s="263">
        <v>718174</v>
      </c>
      <c r="F19" s="263">
        <v>734274</v>
      </c>
      <c r="G19" s="363">
        <v>750511</v>
      </c>
      <c r="H19" s="359"/>
      <c r="I19" s="371">
        <f t="shared" si="0"/>
        <v>4.833675378211038E-2</v>
      </c>
      <c r="J19" s="371">
        <f t="shared" si="1"/>
        <v>2.2112998689862273E-2</v>
      </c>
    </row>
    <row r="20" spans="1:10">
      <c r="A20" s="359" t="s">
        <v>259</v>
      </c>
      <c r="B20" s="263">
        <v>417376</v>
      </c>
      <c r="C20" s="263">
        <v>404045</v>
      </c>
      <c r="D20" s="263">
        <v>406992</v>
      </c>
      <c r="E20" s="263">
        <v>410811</v>
      </c>
      <c r="F20" s="263">
        <v>416927</v>
      </c>
      <c r="G20" s="363">
        <v>424606</v>
      </c>
      <c r="H20" s="359"/>
      <c r="I20" s="371">
        <f t="shared" si="0"/>
        <v>2.7346801947482131E-2</v>
      </c>
      <c r="J20" s="371">
        <f t="shared" si="1"/>
        <v>1.8418092375883655E-2</v>
      </c>
    </row>
    <row r="21" spans="1:10">
      <c r="A21" s="359" t="s">
        <v>260</v>
      </c>
      <c r="B21" s="263">
        <v>67419</v>
      </c>
      <c r="C21" s="263">
        <v>65084</v>
      </c>
      <c r="D21" s="263">
        <v>66432</v>
      </c>
      <c r="E21" s="263">
        <v>67660</v>
      </c>
      <c r="F21" s="263">
        <v>68825</v>
      </c>
      <c r="G21" s="363">
        <v>70110</v>
      </c>
      <c r="H21" s="359"/>
      <c r="I21" s="371">
        <f t="shared" si="0"/>
        <v>4.5154432215700488E-3</v>
      </c>
      <c r="J21" s="371">
        <f t="shared" si="1"/>
        <v>1.8670541227751469E-2</v>
      </c>
    </row>
    <row r="22" spans="1:10">
      <c r="A22" s="359" t="s">
        <v>261</v>
      </c>
      <c r="B22" s="263">
        <v>56338</v>
      </c>
      <c r="C22" s="263">
        <v>54063</v>
      </c>
      <c r="D22" s="263">
        <v>54702</v>
      </c>
      <c r="E22" s="263">
        <v>54781</v>
      </c>
      <c r="F22" s="263">
        <v>54792</v>
      </c>
      <c r="G22" s="363">
        <v>57029</v>
      </c>
      <c r="H22" s="359"/>
      <c r="I22" s="371">
        <f t="shared" si="0"/>
        <v>3.6729597986438212E-3</v>
      </c>
      <c r="J22" s="371">
        <f t="shared" si="1"/>
        <v>4.0827128047890238E-2</v>
      </c>
    </row>
    <row r="23" spans="1:10">
      <c r="A23" s="359" t="s">
        <v>310</v>
      </c>
      <c r="B23" s="263">
        <v>654944</v>
      </c>
      <c r="C23" s="263">
        <v>636975</v>
      </c>
      <c r="D23" s="263">
        <v>645829</v>
      </c>
      <c r="E23" s="263">
        <v>656145</v>
      </c>
      <c r="F23" s="263">
        <v>665613</v>
      </c>
      <c r="G23" s="363">
        <v>671407</v>
      </c>
      <c r="H23" s="359"/>
      <c r="I23" s="371">
        <f t="shared" si="0"/>
        <v>4.3242050878115557E-2</v>
      </c>
      <c r="J23" s="371">
        <f t="shared" si="1"/>
        <v>8.7047578698131733E-3</v>
      </c>
    </row>
    <row r="24" spans="1:10">
      <c r="A24" s="359" t="s">
        <v>263</v>
      </c>
      <c r="B24" s="263">
        <v>280781</v>
      </c>
      <c r="C24" s="263">
        <v>262428</v>
      </c>
      <c r="D24" s="263">
        <v>280408</v>
      </c>
      <c r="E24" s="263">
        <v>281171</v>
      </c>
      <c r="F24" s="263">
        <v>288261</v>
      </c>
      <c r="G24" s="363">
        <v>294212</v>
      </c>
      <c r="H24" s="359"/>
      <c r="I24" s="371">
        <f t="shared" si="0"/>
        <v>1.8948760249672902E-2</v>
      </c>
      <c r="J24" s="371">
        <f t="shared" si="1"/>
        <v>2.0644485379569311E-2</v>
      </c>
    </row>
    <row r="25" spans="1:10">
      <c r="A25" s="359" t="s">
        <v>264</v>
      </c>
      <c r="B25" s="263">
        <v>138130</v>
      </c>
      <c r="C25" s="263">
        <v>136511</v>
      </c>
      <c r="D25" s="263">
        <v>140473</v>
      </c>
      <c r="E25" s="263">
        <v>142760</v>
      </c>
      <c r="F25" s="263">
        <v>146336</v>
      </c>
      <c r="G25" s="363">
        <v>150512</v>
      </c>
      <c r="H25" s="359"/>
      <c r="I25" s="371">
        <f t="shared" si="0"/>
        <v>9.6937439761082753E-3</v>
      </c>
      <c r="J25" s="371">
        <f t="shared" si="1"/>
        <v>2.8537065383774429E-2</v>
      </c>
    </row>
    <row r="26" spans="1:10">
      <c r="A26" s="359" t="s">
        <v>265</v>
      </c>
      <c r="B26" s="263">
        <v>125579</v>
      </c>
      <c r="C26" s="263">
        <v>120769</v>
      </c>
      <c r="D26" s="263">
        <v>124521</v>
      </c>
      <c r="E26" s="263">
        <v>129243</v>
      </c>
      <c r="F26" s="263">
        <v>129726</v>
      </c>
      <c r="G26" s="363">
        <v>132153</v>
      </c>
      <c r="H26" s="359"/>
      <c r="I26" s="371">
        <f t="shared" si="0"/>
        <v>8.5113303103715107E-3</v>
      </c>
      <c r="J26" s="371">
        <f t="shared" si="1"/>
        <v>1.8708662874057591E-2</v>
      </c>
    </row>
    <row r="27" spans="1:10">
      <c r="A27" s="359" t="s">
        <v>266</v>
      </c>
      <c r="B27" s="263">
        <v>162707</v>
      </c>
      <c r="C27" s="263">
        <v>156149</v>
      </c>
      <c r="D27" s="263">
        <v>164068</v>
      </c>
      <c r="E27" s="263">
        <v>166681</v>
      </c>
      <c r="F27" s="263">
        <v>168022</v>
      </c>
      <c r="G27" s="363">
        <v>170667</v>
      </c>
      <c r="H27" s="359"/>
      <c r="I27" s="371">
        <f t="shared" si="0"/>
        <v>1.0991829243983675E-2</v>
      </c>
      <c r="J27" s="371">
        <f t="shared" si="1"/>
        <v>1.5741986168477995E-2</v>
      </c>
    </row>
    <row r="28" spans="1:10">
      <c r="A28" s="359" t="s">
        <v>267</v>
      </c>
      <c r="B28" s="263">
        <v>204597</v>
      </c>
      <c r="C28" s="263">
        <v>209860</v>
      </c>
      <c r="D28" s="263">
        <v>220819</v>
      </c>
      <c r="E28" s="263">
        <v>214705</v>
      </c>
      <c r="F28" s="263">
        <v>219209</v>
      </c>
      <c r="G28" s="363">
        <v>222008</v>
      </c>
      <c r="H28" s="359"/>
      <c r="I28" s="371">
        <f t="shared" si="0"/>
        <v>1.4298452699106024E-2</v>
      </c>
      <c r="J28" s="371">
        <f t="shared" si="1"/>
        <v>1.2768636324238525E-2</v>
      </c>
    </row>
    <row r="29" spans="1:10">
      <c r="A29" s="359" t="s">
        <v>268</v>
      </c>
      <c r="B29" s="263">
        <v>51433</v>
      </c>
      <c r="C29" s="263">
        <v>50318</v>
      </c>
      <c r="D29" s="263">
        <v>50945</v>
      </c>
      <c r="E29" s="263">
        <v>50407</v>
      </c>
      <c r="F29" s="263">
        <v>50707</v>
      </c>
      <c r="G29" s="363">
        <v>51163</v>
      </c>
      <c r="H29" s="359"/>
      <c r="I29" s="371">
        <f t="shared" si="0"/>
        <v>3.2951593431063816E-3</v>
      </c>
      <c r="J29" s="371">
        <f t="shared" si="1"/>
        <v>8.9928412250774858E-3</v>
      </c>
    </row>
    <row r="30" spans="1:10">
      <c r="A30" s="359" t="s">
        <v>269</v>
      </c>
      <c r="B30" s="263">
        <v>305480</v>
      </c>
      <c r="C30" s="263">
        <v>304414</v>
      </c>
      <c r="D30" s="263">
        <v>313016</v>
      </c>
      <c r="E30" s="263">
        <v>318242</v>
      </c>
      <c r="F30" s="263">
        <v>322188</v>
      </c>
      <c r="G30" s="363">
        <v>322234</v>
      </c>
      <c r="H30" s="359"/>
      <c r="I30" s="371">
        <f t="shared" si="0"/>
        <v>2.0753520625579846E-2</v>
      </c>
      <c r="J30" s="371">
        <f t="shared" si="1"/>
        <v>1.4277378425009424E-4</v>
      </c>
    </row>
    <row r="31" spans="1:10">
      <c r="A31" s="359" t="s">
        <v>270</v>
      </c>
      <c r="B31" s="263">
        <v>392554</v>
      </c>
      <c r="C31" s="263">
        <v>383150</v>
      </c>
      <c r="D31" s="263">
        <v>396122</v>
      </c>
      <c r="E31" s="263">
        <v>404929</v>
      </c>
      <c r="F31" s="263">
        <v>414144</v>
      </c>
      <c r="G31" s="363">
        <v>420748</v>
      </c>
      <c r="H31" s="359"/>
      <c r="I31" s="371">
        <f t="shared" si="0"/>
        <v>2.709832698030459E-2</v>
      </c>
      <c r="J31" s="371">
        <f t="shared" si="1"/>
        <v>1.5946144336269619E-2</v>
      </c>
    </row>
    <row r="32" spans="1:10">
      <c r="A32" s="359" t="s">
        <v>271</v>
      </c>
      <c r="B32" s="263">
        <v>399656</v>
      </c>
      <c r="C32" s="263">
        <v>366302</v>
      </c>
      <c r="D32" s="263">
        <v>385779</v>
      </c>
      <c r="E32" s="263">
        <v>394201</v>
      </c>
      <c r="F32" s="263">
        <v>400232</v>
      </c>
      <c r="G32" s="363">
        <v>408218</v>
      </c>
      <c r="H32" s="359"/>
      <c r="I32" s="371">
        <f t="shared" si="0"/>
        <v>2.6291330780528914E-2</v>
      </c>
      <c r="J32" s="371">
        <f t="shared" si="1"/>
        <v>1.9953427012332936E-2</v>
      </c>
    </row>
    <row r="33" spans="1:10">
      <c r="A33" s="359" t="s">
        <v>272</v>
      </c>
      <c r="B33" s="263">
        <v>269762</v>
      </c>
      <c r="C33" s="263">
        <v>259412</v>
      </c>
      <c r="D33" s="263">
        <v>268941</v>
      </c>
      <c r="E33" s="263">
        <v>275663</v>
      </c>
      <c r="F33" s="263">
        <v>281284</v>
      </c>
      <c r="G33" s="363">
        <v>289125</v>
      </c>
      <c r="H33" s="359"/>
      <c r="I33" s="371">
        <f t="shared" si="0"/>
        <v>1.8621131385486239E-2</v>
      </c>
      <c r="J33" s="371">
        <f t="shared" si="1"/>
        <v>2.7875741243725161E-2</v>
      </c>
    </row>
    <row r="34" spans="1:10">
      <c r="A34" s="359" t="s">
        <v>273</v>
      </c>
      <c r="B34" s="263">
        <v>95357</v>
      </c>
      <c r="C34" s="263">
        <v>92162</v>
      </c>
      <c r="D34" s="263">
        <v>93027</v>
      </c>
      <c r="E34" s="263">
        <v>92267</v>
      </c>
      <c r="F34" s="263">
        <v>95474</v>
      </c>
      <c r="G34" s="363">
        <v>96979</v>
      </c>
      <c r="H34" s="359"/>
      <c r="I34" s="371">
        <f t="shared" si="0"/>
        <v>6.2459444898679472E-3</v>
      </c>
      <c r="J34" s="371">
        <f t="shared" si="1"/>
        <v>1.5763453924628745E-2</v>
      </c>
    </row>
    <row r="35" spans="1:10">
      <c r="A35" s="359" t="s">
        <v>274</v>
      </c>
      <c r="B35" s="263">
        <v>255276</v>
      </c>
      <c r="C35" s="263">
        <v>250738</v>
      </c>
      <c r="D35" s="263">
        <v>255496</v>
      </c>
      <c r="E35" s="263">
        <v>253146</v>
      </c>
      <c r="F35" s="263">
        <v>256183</v>
      </c>
      <c r="G35" s="363">
        <v>258135</v>
      </c>
      <c r="H35" s="359"/>
      <c r="I35" s="371">
        <f t="shared" si="0"/>
        <v>1.6625216602481594E-2</v>
      </c>
      <c r="J35" s="371">
        <f t="shared" si="1"/>
        <v>7.619553210010066E-3</v>
      </c>
    </row>
    <row r="36" spans="1:10">
      <c r="A36" s="359" t="s">
        <v>275</v>
      </c>
      <c r="B36" s="263">
        <v>36510</v>
      </c>
      <c r="C36" s="263">
        <v>35706</v>
      </c>
      <c r="D36" s="263">
        <v>36576</v>
      </c>
      <c r="E36" s="263">
        <v>37778</v>
      </c>
      <c r="F36" s="263">
        <v>38692</v>
      </c>
      <c r="G36" s="363">
        <v>39846</v>
      </c>
      <c r="H36" s="359"/>
      <c r="I36" s="371">
        <f t="shared" si="0"/>
        <v>2.5662865583608637E-3</v>
      </c>
      <c r="J36" s="371">
        <f t="shared" si="1"/>
        <v>2.9825286881008939E-2</v>
      </c>
    </row>
    <row r="37" spans="1:10">
      <c r="A37" s="359" t="s">
        <v>276</v>
      </c>
      <c r="B37" s="263">
        <v>86371</v>
      </c>
      <c r="C37" s="263">
        <v>86869</v>
      </c>
      <c r="D37" s="263">
        <v>89873</v>
      </c>
      <c r="E37" s="263">
        <v>93267</v>
      </c>
      <c r="F37" s="263">
        <v>95349</v>
      </c>
      <c r="G37" s="363">
        <v>98250</v>
      </c>
      <c r="H37" s="359"/>
      <c r="I37" s="371">
        <f t="shared" si="0"/>
        <v>6.3278034020718488E-3</v>
      </c>
      <c r="J37" s="371">
        <f t="shared" si="1"/>
        <v>3.042507000597805E-2</v>
      </c>
    </row>
    <row r="38" spans="1:10">
      <c r="A38" s="359" t="s">
        <v>277</v>
      </c>
      <c r="B38" s="263">
        <v>132383</v>
      </c>
      <c r="C38" s="263">
        <v>120100</v>
      </c>
      <c r="D38" s="263">
        <v>119242</v>
      </c>
      <c r="E38" s="263">
        <v>120217</v>
      </c>
      <c r="F38" s="263">
        <v>122698</v>
      </c>
      <c r="G38" s="363">
        <v>123903</v>
      </c>
      <c r="H38" s="359"/>
      <c r="I38" s="371">
        <f t="shared" si="0"/>
        <v>7.9799880399685323E-3</v>
      </c>
      <c r="J38" s="371">
        <f t="shared" si="1"/>
        <v>9.8208609757290954E-3</v>
      </c>
    </row>
    <row r="39" spans="1:10">
      <c r="A39" s="359" t="s">
        <v>278</v>
      </c>
      <c r="B39" s="263">
        <v>61216</v>
      </c>
      <c r="C39" s="263">
        <v>60382</v>
      </c>
      <c r="D39" s="263">
        <v>62187</v>
      </c>
      <c r="E39" s="263">
        <v>62872</v>
      </c>
      <c r="F39" s="263">
        <v>63538</v>
      </c>
      <c r="G39" s="363">
        <v>64118</v>
      </c>
      <c r="H39" s="359"/>
      <c r="I39" s="371">
        <f t="shared" si="0"/>
        <v>4.1295277204482722E-3</v>
      </c>
      <c r="J39" s="371">
        <f t="shared" si="1"/>
        <v>9.1283956057792714E-3</v>
      </c>
    </row>
    <row r="40" spans="1:10">
      <c r="A40" s="359" t="s">
        <v>279</v>
      </c>
      <c r="B40" s="263">
        <v>510432</v>
      </c>
      <c r="C40" s="263">
        <v>488987</v>
      </c>
      <c r="D40" s="263">
        <v>493213</v>
      </c>
      <c r="E40" s="263">
        <v>490653</v>
      </c>
      <c r="F40" s="263">
        <v>503497</v>
      </c>
      <c r="G40" s="363">
        <v>509067</v>
      </c>
      <c r="H40" s="359"/>
      <c r="I40" s="371">
        <f t="shared" si="0"/>
        <v>3.278652309905862E-2</v>
      </c>
      <c r="J40" s="371">
        <f t="shared" si="1"/>
        <v>1.1062627979908424E-2</v>
      </c>
    </row>
    <row r="41" spans="1:10">
      <c r="A41" s="359" t="s">
        <v>280</v>
      </c>
      <c r="B41" s="263">
        <v>81372</v>
      </c>
      <c r="C41" s="263">
        <v>81356</v>
      </c>
      <c r="D41" s="263">
        <v>81179</v>
      </c>
      <c r="E41" s="263">
        <v>82096</v>
      </c>
      <c r="F41" s="263">
        <v>83057</v>
      </c>
      <c r="G41" s="363">
        <v>84310</v>
      </c>
      <c r="H41" s="359"/>
      <c r="I41" s="371">
        <f t="shared" si="0"/>
        <v>5.4299959779000257E-3</v>
      </c>
      <c r="J41" s="371">
        <f t="shared" si="1"/>
        <v>1.5086025259761326E-2</v>
      </c>
    </row>
    <row r="42" spans="1:10">
      <c r="A42" s="359" t="s">
        <v>281</v>
      </c>
      <c r="B42" s="263">
        <v>1138182</v>
      </c>
      <c r="C42" s="263">
        <v>1151659</v>
      </c>
      <c r="D42" s="263">
        <v>1182857</v>
      </c>
      <c r="E42" s="263">
        <v>1197378</v>
      </c>
      <c r="F42" s="263">
        <v>1217512</v>
      </c>
      <c r="G42" s="363">
        <v>1226619</v>
      </c>
      <c r="H42" s="359"/>
      <c r="I42" s="371">
        <f t="shared" si="0"/>
        <v>7.9000548409628182E-2</v>
      </c>
      <c r="J42" s="371">
        <f t="shared" si="1"/>
        <v>7.4800084105948184E-3</v>
      </c>
    </row>
    <row r="43" spans="1:10">
      <c r="A43" s="359" t="s">
        <v>282</v>
      </c>
      <c r="B43" s="263">
        <v>416316</v>
      </c>
      <c r="C43" s="263">
        <v>409453</v>
      </c>
      <c r="D43" s="263">
        <v>418473</v>
      </c>
      <c r="E43" s="263">
        <v>419683</v>
      </c>
      <c r="F43" s="263">
        <v>429707</v>
      </c>
      <c r="G43" s="363">
        <v>439672</v>
      </c>
      <c r="H43" s="359"/>
      <c r="I43" s="371">
        <f t="shared" si="0"/>
        <v>2.83171295409235E-2</v>
      </c>
      <c r="J43" s="371">
        <f t="shared" si="1"/>
        <v>2.3190220312910848E-2</v>
      </c>
    </row>
    <row r="44" spans="1:10">
      <c r="A44" s="359" t="s">
        <v>283</v>
      </c>
      <c r="B44" s="263">
        <v>31559</v>
      </c>
      <c r="C44" s="263">
        <v>32137</v>
      </c>
      <c r="D44" s="263">
        <v>34564</v>
      </c>
      <c r="E44" s="263">
        <v>37735</v>
      </c>
      <c r="F44" s="263">
        <v>45385</v>
      </c>
      <c r="G44" s="363">
        <v>49772</v>
      </c>
      <c r="H44" s="359"/>
      <c r="I44" s="371">
        <f t="shared" si="0"/>
        <v>3.2055718160602549E-3</v>
      </c>
      <c r="J44" s="371">
        <f t="shared" si="1"/>
        <v>9.6661892695824703E-2</v>
      </c>
    </row>
    <row r="45" spans="1:10">
      <c r="A45" s="359" t="s">
        <v>284</v>
      </c>
      <c r="B45" s="263">
        <v>500865</v>
      </c>
      <c r="C45" s="263">
        <v>476170</v>
      </c>
      <c r="D45" s="263">
        <v>488557</v>
      </c>
      <c r="E45" s="263">
        <v>501335</v>
      </c>
      <c r="F45" s="263">
        <v>517064</v>
      </c>
      <c r="G45" s="363">
        <v>526196</v>
      </c>
      <c r="H45" s="359"/>
      <c r="I45" s="371">
        <f t="shared" si="0"/>
        <v>3.3889718462662581E-2</v>
      </c>
      <c r="J45" s="371">
        <f t="shared" si="1"/>
        <v>1.7661256633608291E-2</v>
      </c>
    </row>
    <row r="46" spans="1:10">
      <c r="A46" s="359" t="s">
        <v>285</v>
      </c>
      <c r="B46" s="263">
        <v>150225</v>
      </c>
      <c r="C46" s="263">
        <v>146987</v>
      </c>
      <c r="D46" s="263">
        <v>148038</v>
      </c>
      <c r="E46" s="263">
        <v>153104</v>
      </c>
      <c r="F46" s="263">
        <v>157737</v>
      </c>
      <c r="G46" s="363">
        <v>164303</v>
      </c>
      <c r="H46" s="359"/>
      <c r="I46" s="371">
        <f t="shared" si="0"/>
        <v>1.0581955036851002E-2</v>
      </c>
      <c r="J46" s="371">
        <f t="shared" si="1"/>
        <v>4.1626251291707161E-2</v>
      </c>
    </row>
    <row r="47" spans="1:10">
      <c r="A47" s="359" t="s">
        <v>286</v>
      </c>
      <c r="B47" s="263">
        <v>181333</v>
      </c>
      <c r="C47" s="263">
        <v>180155</v>
      </c>
      <c r="D47" s="263">
        <v>190136</v>
      </c>
      <c r="E47" s="263">
        <v>197832</v>
      </c>
      <c r="F47" s="263">
        <v>205723</v>
      </c>
      <c r="G47" s="363">
        <v>211241</v>
      </c>
      <c r="H47" s="359"/>
      <c r="I47" s="371">
        <f t="shared" si="0"/>
        <v>1.3605002732387373E-2</v>
      </c>
      <c r="J47" s="371">
        <f t="shared" si="1"/>
        <v>2.6822474881272429E-2</v>
      </c>
    </row>
    <row r="48" spans="1:10">
      <c r="A48" s="359" t="s">
        <v>287</v>
      </c>
      <c r="B48" s="263">
        <v>583636</v>
      </c>
      <c r="C48" s="263">
        <v>571503</v>
      </c>
      <c r="D48" s="263">
        <v>584412</v>
      </c>
      <c r="E48" s="263">
        <v>592630</v>
      </c>
      <c r="F48" s="263">
        <v>599523</v>
      </c>
      <c r="G48" s="363">
        <v>603872</v>
      </c>
      <c r="H48" s="359"/>
      <c r="I48" s="371">
        <f t="shared" si="0"/>
        <v>3.8892450850034926E-2</v>
      </c>
      <c r="J48" s="371">
        <f t="shared" si="1"/>
        <v>7.2541003431061402E-3</v>
      </c>
    </row>
    <row r="49" spans="1:10">
      <c r="A49" s="359" t="s">
        <v>288</v>
      </c>
      <c r="B49" s="263">
        <v>47890</v>
      </c>
      <c r="C49" s="263">
        <v>47592</v>
      </c>
      <c r="D49" s="263">
        <v>48719</v>
      </c>
      <c r="E49" s="263">
        <v>48649</v>
      </c>
      <c r="F49" s="263">
        <v>49262</v>
      </c>
      <c r="G49" s="363">
        <v>49962</v>
      </c>
      <c r="H49" s="359"/>
      <c r="I49" s="371">
        <f t="shared" si="0"/>
        <v>3.2178087895604448E-3</v>
      </c>
      <c r="J49" s="371">
        <f t="shared" si="1"/>
        <v>1.4209735698915926E-2</v>
      </c>
    </row>
    <row r="50" spans="1:10">
      <c r="A50" s="359" t="s">
        <v>289</v>
      </c>
      <c r="B50" s="263">
        <v>166467</v>
      </c>
      <c r="C50" s="263">
        <v>160046</v>
      </c>
      <c r="D50" s="263">
        <v>162616</v>
      </c>
      <c r="E50" s="263">
        <v>167704</v>
      </c>
      <c r="F50" s="263">
        <v>170212</v>
      </c>
      <c r="G50" s="363">
        <v>172176</v>
      </c>
      <c r="H50" s="359"/>
      <c r="I50" s="371">
        <f t="shared" si="0"/>
        <v>1.1089016575624657E-2</v>
      </c>
      <c r="J50" s="371">
        <f t="shared" si="1"/>
        <v>1.1538551923483631E-2</v>
      </c>
    </row>
    <row r="51" spans="1:10">
      <c r="A51" s="359" t="s">
        <v>290</v>
      </c>
      <c r="B51" s="263">
        <v>36467</v>
      </c>
      <c r="C51" s="263">
        <v>36979</v>
      </c>
      <c r="D51" s="263">
        <v>37960</v>
      </c>
      <c r="E51" s="263">
        <v>39804</v>
      </c>
      <c r="F51" s="263">
        <v>39906</v>
      </c>
      <c r="G51" s="363">
        <v>41142</v>
      </c>
      <c r="H51" s="359"/>
      <c r="I51" s="371">
        <f t="shared" si="0"/>
        <v>2.6497555986568955E-3</v>
      </c>
      <c r="J51" s="371">
        <f t="shared" si="1"/>
        <v>3.0972786047210876E-2</v>
      </c>
    </row>
    <row r="52" spans="1:10">
      <c r="A52" s="359" t="s">
        <v>291</v>
      </c>
      <c r="B52" s="263">
        <v>256518</v>
      </c>
      <c r="C52" s="263">
        <v>247465</v>
      </c>
      <c r="D52" s="263">
        <v>252035</v>
      </c>
      <c r="E52" s="263">
        <v>258988</v>
      </c>
      <c r="F52" s="263">
        <v>267554</v>
      </c>
      <c r="G52" s="363">
        <v>269602</v>
      </c>
      <c r="H52" s="359"/>
      <c r="I52" s="371">
        <f t="shared" si="0"/>
        <v>1.7363750155779893E-2</v>
      </c>
      <c r="J52" s="371">
        <f t="shared" si="1"/>
        <v>7.6545295529126811E-3</v>
      </c>
    </row>
    <row r="53" spans="1:10">
      <c r="A53" s="359" t="s">
        <v>292</v>
      </c>
      <c r="B53" s="263">
        <v>1173481</v>
      </c>
      <c r="C53" s="263">
        <v>1167233</v>
      </c>
      <c r="D53" s="263">
        <v>1201992</v>
      </c>
      <c r="E53" s="263">
        <v>1252007</v>
      </c>
      <c r="F53" s="263">
        <v>1338578</v>
      </c>
      <c r="G53" s="363">
        <v>1387598</v>
      </c>
      <c r="H53" s="359"/>
      <c r="I53" s="371">
        <f t="shared" si="0"/>
        <v>8.9368420815349542E-2</v>
      </c>
      <c r="J53" s="371">
        <f t="shared" si="1"/>
        <v>3.6620951487324582E-2</v>
      </c>
    </row>
    <row r="54" spans="1:10">
      <c r="A54" s="359" t="s">
        <v>50</v>
      </c>
      <c r="B54" s="263">
        <v>116272</v>
      </c>
      <c r="C54" s="263">
        <v>114433</v>
      </c>
      <c r="D54" s="263">
        <v>116761</v>
      </c>
      <c r="E54" s="263">
        <v>120211</v>
      </c>
      <c r="F54" s="263">
        <v>126193</v>
      </c>
      <c r="G54" s="363">
        <v>131017</v>
      </c>
      <c r="H54" s="359"/>
      <c r="I54" s="371">
        <f t="shared" si="0"/>
        <v>8.4381660898651123E-3</v>
      </c>
      <c r="J54" s="371">
        <f t="shared" si="1"/>
        <v>3.8227159985102288E-2</v>
      </c>
    </row>
    <row r="55" spans="1:10">
      <c r="A55" s="359" t="s">
        <v>293</v>
      </c>
      <c r="B55" s="263">
        <v>25900</v>
      </c>
      <c r="C55" s="263">
        <v>25250</v>
      </c>
      <c r="D55" s="263">
        <v>26349</v>
      </c>
      <c r="E55" s="263">
        <v>26924</v>
      </c>
      <c r="F55" s="263">
        <v>27207</v>
      </c>
      <c r="G55" s="363">
        <v>27723</v>
      </c>
      <c r="H55" s="359"/>
      <c r="I55" s="371">
        <f t="shared" si="0"/>
        <v>1.7855032439250671E-3</v>
      </c>
      <c r="J55" s="371">
        <f t="shared" si="1"/>
        <v>1.8965707354724914E-2</v>
      </c>
    </row>
    <row r="56" spans="1:10">
      <c r="A56" s="359" t="s">
        <v>294</v>
      </c>
      <c r="B56" s="263">
        <v>406303</v>
      </c>
      <c r="C56" s="263">
        <v>406066</v>
      </c>
      <c r="D56" s="263">
        <v>417978</v>
      </c>
      <c r="E56" s="263">
        <v>420802</v>
      </c>
      <c r="F56" s="263">
        <v>426133</v>
      </c>
      <c r="G56" s="363">
        <v>426423</v>
      </c>
      <c r="H56" s="359"/>
      <c r="I56" s="371">
        <f t="shared" si="0"/>
        <v>2.7463826057218158E-2</v>
      </c>
      <c r="J56" s="371">
        <f t="shared" si="1"/>
        <v>6.8053870505213609E-4</v>
      </c>
    </row>
    <row r="57" spans="1:10">
      <c r="A57" s="359" t="s">
        <v>295</v>
      </c>
      <c r="B57" s="263">
        <v>358158</v>
      </c>
      <c r="C57" s="263">
        <v>350125</v>
      </c>
      <c r="D57" s="263">
        <v>356398</v>
      </c>
      <c r="E57" s="263">
        <v>358869</v>
      </c>
      <c r="F57" s="263">
        <v>371156</v>
      </c>
      <c r="G57" s="363">
        <v>381017</v>
      </c>
      <c r="H57" s="359"/>
      <c r="I57" s="371">
        <f t="shared" si="0"/>
        <v>2.4539447011167528E-2</v>
      </c>
      <c r="J57" s="371">
        <f t="shared" si="1"/>
        <v>2.6568343230339853E-2</v>
      </c>
    </row>
    <row r="58" spans="1:10">
      <c r="A58" s="359" t="s">
        <v>296</v>
      </c>
      <c r="B58" s="263">
        <v>63263</v>
      </c>
      <c r="C58" s="263">
        <v>62752</v>
      </c>
      <c r="D58" s="263">
        <v>64553</v>
      </c>
      <c r="E58" s="263">
        <v>66138</v>
      </c>
      <c r="F58" s="263">
        <v>65221</v>
      </c>
      <c r="G58" s="363">
        <v>68541</v>
      </c>
      <c r="H58" s="359"/>
      <c r="I58" s="371">
        <f t="shared" si="0"/>
        <v>4.4143915825079552E-3</v>
      </c>
      <c r="J58" s="371">
        <f t="shared" si="1"/>
        <v>5.0903849986967398E-2</v>
      </c>
    </row>
    <row r="59" spans="1:10">
      <c r="A59" s="359" t="s">
        <v>297</v>
      </c>
      <c r="B59" s="263">
        <v>252434</v>
      </c>
      <c r="C59" s="263">
        <v>245898</v>
      </c>
      <c r="D59" s="263">
        <v>252794</v>
      </c>
      <c r="E59" s="263">
        <v>257146</v>
      </c>
      <c r="F59" s="263">
        <v>259766</v>
      </c>
      <c r="G59" s="363">
        <v>264126</v>
      </c>
      <c r="H59" s="359"/>
      <c r="I59" s="371">
        <f t="shared" si="0"/>
        <v>1.7011067698479685E-2</v>
      </c>
      <c r="J59" s="371">
        <f t="shared" si="1"/>
        <v>1.6784336672235778E-2</v>
      </c>
    </row>
    <row r="60" spans="1:10">
      <c r="A60" s="359" t="s">
        <v>298</v>
      </c>
      <c r="B60" s="263">
        <v>38204</v>
      </c>
      <c r="C60" s="263">
        <v>37890</v>
      </c>
      <c r="D60" s="263">
        <v>37392</v>
      </c>
      <c r="E60" s="263">
        <v>37802</v>
      </c>
      <c r="F60" s="263">
        <v>36755</v>
      </c>
      <c r="G60" s="363">
        <v>39538</v>
      </c>
      <c r="H60" s="359"/>
      <c r="I60" s="371">
        <f t="shared" si="0"/>
        <v>2.5464497802658191E-3</v>
      </c>
      <c r="J60" s="371">
        <f t="shared" si="1"/>
        <v>7.5717589443613065E-2</v>
      </c>
    </row>
    <row r="62" spans="1:10">
      <c r="A62" s="250" t="s">
        <v>34</v>
      </c>
    </row>
    <row r="63" spans="1:10">
      <c r="A63" s="250" t="s">
        <v>761</v>
      </c>
    </row>
    <row r="64" spans="1:10">
      <c r="A64" s="250" t="s">
        <v>762</v>
      </c>
    </row>
    <row r="66" spans="1:1">
      <c r="A66" s="250" t="s">
        <v>758</v>
      </c>
    </row>
  </sheetData>
  <mergeCells count="1">
    <mergeCell ref="B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/>
  </sheetViews>
  <sheetFormatPr defaultRowHeight="11.25" customHeight="1"/>
  <cols>
    <col min="1" max="1" width="2.85546875" style="2" customWidth="1"/>
    <col min="2" max="2" width="35.140625" style="2" customWidth="1"/>
    <col min="3" max="3" width="2.28515625" style="2" customWidth="1"/>
    <col min="4" max="4" width="15" style="15" customWidth="1"/>
    <col min="5" max="16384" width="9.140625" style="2"/>
  </cols>
  <sheetData>
    <row r="1" spans="1:6" ht="11.25" customHeight="1">
      <c r="A1" s="1" t="s">
        <v>37</v>
      </c>
    </row>
    <row r="3" spans="1:6" s="1" customFormat="1" ht="10.5" customHeight="1">
      <c r="A3" s="1" t="s">
        <v>38</v>
      </c>
      <c r="D3" s="16">
        <v>1362400</v>
      </c>
    </row>
    <row r="4" spans="1:6" ht="10.5" customHeight="1">
      <c r="B4" s="2" t="s">
        <v>39</v>
      </c>
      <c r="D4" s="17">
        <v>33400</v>
      </c>
    </row>
    <row r="5" spans="1:6" ht="10.5" customHeight="1">
      <c r="B5" s="2" t="s">
        <v>40</v>
      </c>
      <c r="D5" s="18">
        <v>2.5000000000000001E-2</v>
      </c>
    </row>
    <row r="6" spans="1:6" ht="10.5" customHeight="1">
      <c r="B6" s="2" t="s">
        <v>41</v>
      </c>
      <c r="D6" s="18">
        <v>3.5999999999999997E-2</v>
      </c>
    </row>
    <row r="7" spans="1:6" s="1" customFormat="1" ht="10.5" customHeight="1">
      <c r="A7" s="1" t="s">
        <v>42</v>
      </c>
      <c r="D7" s="19" t="s">
        <v>43</v>
      </c>
    </row>
    <row r="8" spans="1:6" ht="10.5" customHeight="1">
      <c r="B8" s="2" t="s">
        <v>40</v>
      </c>
      <c r="D8" s="18">
        <v>4.4999999999999998E-2</v>
      </c>
    </row>
    <row r="9" spans="1:6" s="1" customFormat="1" ht="10.5" customHeight="1">
      <c r="A9" s="1" t="s">
        <v>44</v>
      </c>
      <c r="D9" s="19">
        <v>43356</v>
      </c>
      <c r="F9" s="20"/>
    </row>
    <row r="10" spans="1:6" ht="10.5" customHeight="1">
      <c r="B10" s="2" t="s">
        <v>40</v>
      </c>
      <c r="D10" s="18">
        <v>1.9E-2</v>
      </c>
    </row>
    <row r="11" spans="1:6" s="1" customFormat="1" ht="10.5" customHeight="1">
      <c r="A11" s="1" t="s">
        <v>45</v>
      </c>
      <c r="D11" s="21" t="s">
        <v>46</v>
      </c>
    </row>
    <row r="12" spans="1:6" ht="10.5" customHeight="1">
      <c r="B12" s="2" t="s">
        <v>40</v>
      </c>
      <c r="D12" s="18">
        <v>4.7E-2</v>
      </c>
    </row>
    <row r="13" spans="1:6" s="1" customFormat="1" ht="10.5" customHeight="1">
      <c r="A13" s="1" t="s">
        <v>47</v>
      </c>
      <c r="D13" s="19">
        <v>38641</v>
      </c>
      <c r="F13" s="22"/>
    </row>
    <row r="14" spans="1:6" ht="10.5" customHeight="1">
      <c r="B14" s="2" t="s">
        <v>40</v>
      </c>
      <c r="D14" s="18">
        <v>0.03</v>
      </c>
    </row>
    <row r="15" spans="1:6" ht="2.25" customHeight="1"/>
    <row r="16" spans="1:6" ht="9.75" customHeight="1">
      <c r="A16" s="23" t="s">
        <v>48</v>
      </c>
      <c r="B16" s="23"/>
    </row>
    <row r="17" spans="1:1" ht="11.25" customHeight="1">
      <c r="A17" s="2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workbookViewId="0"/>
  </sheetViews>
  <sheetFormatPr defaultRowHeight="10.5"/>
  <cols>
    <col min="1" max="1" width="6.42578125" style="63" customWidth="1"/>
    <col min="2" max="2" width="8.28515625" style="63" bestFit="1" customWidth="1"/>
    <col min="3" max="3" width="10.28515625" style="63" customWidth="1"/>
    <col min="4" max="4" width="8" style="63" bestFit="1" customWidth="1"/>
    <col min="5" max="5" width="7.28515625" style="63" bestFit="1" customWidth="1"/>
    <col min="6" max="6" width="8.28515625" style="63" bestFit="1" customWidth="1"/>
    <col min="7" max="7" width="1.42578125" style="63" customWidth="1"/>
    <col min="8" max="8" width="5.5703125" style="63" bestFit="1" customWidth="1"/>
    <col min="9" max="9" width="10.28515625" style="63" customWidth="1"/>
    <col min="10" max="10" width="8" style="63" bestFit="1" customWidth="1"/>
    <col min="11" max="11" width="5.5703125" style="63" bestFit="1" customWidth="1"/>
    <col min="12" max="12" width="7.42578125" style="63" bestFit="1" customWidth="1"/>
    <col min="13" max="16384" width="9.140625" style="63"/>
  </cols>
  <sheetData>
    <row r="1" spans="1:12">
      <c r="A1" s="62" t="s">
        <v>765</v>
      </c>
    </row>
    <row r="3" spans="1:12">
      <c r="B3" s="93" t="s">
        <v>766</v>
      </c>
      <c r="C3" s="93"/>
      <c r="D3" s="93"/>
      <c r="E3" s="93"/>
      <c r="F3" s="93"/>
      <c r="H3" s="372" t="s">
        <v>329</v>
      </c>
      <c r="I3" s="372"/>
      <c r="J3" s="372"/>
      <c r="K3" s="372"/>
      <c r="L3" s="373"/>
    </row>
    <row r="4" spans="1:12">
      <c r="B4" s="91"/>
      <c r="C4" s="91" t="s">
        <v>767</v>
      </c>
      <c r="D4" s="91"/>
      <c r="E4" s="91"/>
      <c r="F4" s="91" t="s">
        <v>330</v>
      </c>
      <c r="H4" s="91"/>
      <c r="I4" s="91" t="s">
        <v>767</v>
      </c>
      <c r="J4" s="91"/>
      <c r="K4" s="91"/>
      <c r="L4" s="91" t="s">
        <v>330</v>
      </c>
    </row>
    <row r="5" spans="1:12">
      <c r="A5" s="374"/>
      <c r="B5" s="91" t="s">
        <v>768</v>
      </c>
      <c r="C5" s="91" t="s">
        <v>769</v>
      </c>
      <c r="D5" s="91" t="s">
        <v>770</v>
      </c>
      <c r="E5" s="91" t="s">
        <v>771</v>
      </c>
      <c r="F5" s="91" t="s">
        <v>770</v>
      </c>
      <c r="H5" s="91" t="s">
        <v>768</v>
      </c>
      <c r="I5" s="91" t="s">
        <v>769</v>
      </c>
      <c r="J5" s="91" t="s">
        <v>770</v>
      </c>
      <c r="K5" s="91" t="s">
        <v>771</v>
      </c>
      <c r="L5" s="91" t="s">
        <v>770</v>
      </c>
    </row>
    <row r="6" spans="1:12">
      <c r="A6" s="68" t="s">
        <v>4</v>
      </c>
      <c r="B6" s="96" t="s">
        <v>772</v>
      </c>
      <c r="C6" s="96" t="s">
        <v>773</v>
      </c>
      <c r="D6" s="96" t="s">
        <v>774</v>
      </c>
      <c r="E6" s="96" t="s">
        <v>775</v>
      </c>
      <c r="F6" s="96" t="s">
        <v>772</v>
      </c>
      <c r="H6" s="96" t="s">
        <v>772</v>
      </c>
      <c r="I6" s="96" t="s">
        <v>773</v>
      </c>
      <c r="J6" s="96" t="s">
        <v>774</v>
      </c>
      <c r="K6" s="96" t="s">
        <v>775</v>
      </c>
      <c r="L6" s="96" t="s">
        <v>772</v>
      </c>
    </row>
    <row r="7" spans="1:12">
      <c r="A7" s="72"/>
    </row>
    <row r="8" spans="1:12">
      <c r="A8" s="375">
        <v>2000</v>
      </c>
      <c r="B8" s="376">
        <v>15316.824113000001</v>
      </c>
      <c r="C8" s="377">
        <v>5952.5899579999996</v>
      </c>
      <c r="D8" s="377">
        <v>8836.4745320000002</v>
      </c>
      <c r="E8" s="377">
        <v>1376.1266869999999</v>
      </c>
      <c r="F8" s="377">
        <v>31482.015289999999</v>
      </c>
      <c r="G8" s="317"/>
      <c r="H8" s="130"/>
      <c r="I8" s="130"/>
      <c r="J8" s="130"/>
      <c r="K8" s="130"/>
      <c r="L8" s="130"/>
    </row>
    <row r="9" spans="1:12">
      <c r="A9" s="375">
        <v>2001</v>
      </c>
      <c r="B9" s="378">
        <v>15751.86241</v>
      </c>
      <c r="C9" s="317">
        <v>5701.1035119999997</v>
      </c>
      <c r="D9" s="317">
        <v>9481.9691010000006</v>
      </c>
      <c r="E9" s="317">
        <v>1527.7814499999999</v>
      </c>
      <c r="F9" s="317">
        <v>32462.716473</v>
      </c>
      <c r="G9" s="317"/>
      <c r="H9" s="130">
        <f>(B9/B8-1)*100</f>
        <v>2.840264364142997</v>
      </c>
      <c r="I9" s="130">
        <f t="shared" ref="I9:L23" si="0">(C9/C8-1)*100</f>
        <v>-4.2248239467933431</v>
      </c>
      <c r="J9" s="130">
        <f t="shared" si="0"/>
        <v>7.3048880145858641</v>
      </c>
      <c r="K9" s="130">
        <f t="shared" si="0"/>
        <v>11.020407091342154</v>
      </c>
      <c r="L9" s="130">
        <f t="shared" si="0"/>
        <v>3.1151156429032989</v>
      </c>
    </row>
    <row r="10" spans="1:12">
      <c r="A10" s="375">
        <v>2002</v>
      </c>
      <c r="B10" s="378">
        <v>16431.748394999999</v>
      </c>
      <c r="C10" s="317">
        <v>5216.434456</v>
      </c>
      <c r="D10" s="317">
        <v>9459.3444749999999</v>
      </c>
      <c r="E10" s="317">
        <v>1299.460955</v>
      </c>
      <c r="F10" s="317">
        <v>32406.988281000002</v>
      </c>
      <c r="G10" s="317"/>
      <c r="H10" s="130">
        <f t="shared" ref="H10:H23" si="1">(B10/B9-1)*100</f>
        <v>4.3162260265070307</v>
      </c>
      <c r="I10" s="130">
        <f t="shared" si="0"/>
        <v>-8.5013200511066209</v>
      </c>
      <c r="J10" s="130">
        <f t="shared" si="0"/>
        <v>-0.23860683112344461</v>
      </c>
      <c r="K10" s="130">
        <f t="shared" si="0"/>
        <v>-14.944578296849986</v>
      </c>
      <c r="L10" s="130">
        <f t="shared" si="0"/>
        <v>-0.17166829537000883</v>
      </c>
    </row>
    <row r="11" spans="1:12">
      <c r="A11" s="375">
        <v>2003</v>
      </c>
      <c r="B11" s="378">
        <v>16729.860264999999</v>
      </c>
      <c r="C11" s="317">
        <v>5114.6973340000004</v>
      </c>
      <c r="D11" s="317">
        <v>9414.1598130000002</v>
      </c>
      <c r="E11" s="317">
        <v>1268.419081</v>
      </c>
      <c r="F11" s="317">
        <v>32527.136493000002</v>
      </c>
      <c r="G11" s="317"/>
      <c r="H11" s="130">
        <f t="shared" si="1"/>
        <v>1.8142431519381885</v>
      </c>
      <c r="I11" s="130">
        <f t="shared" si="0"/>
        <v>-1.9503191856073299</v>
      </c>
      <c r="J11" s="130">
        <f t="shared" si="0"/>
        <v>-0.4776722332019645</v>
      </c>
      <c r="K11" s="130">
        <f t="shared" si="0"/>
        <v>-2.3888269886493063</v>
      </c>
      <c r="L11" s="130">
        <f t="shared" si="0"/>
        <v>0.37074784906945268</v>
      </c>
    </row>
    <row r="12" spans="1:12">
      <c r="A12" s="375">
        <v>2004</v>
      </c>
      <c r="B12" s="378">
        <v>18128.467247</v>
      </c>
      <c r="C12" s="317">
        <v>5976.5194389999997</v>
      </c>
      <c r="D12" s="317">
        <v>10035.102156000001</v>
      </c>
      <c r="E12" s="317">
        <v>1287.3842059999999</v>
      </c>
      <c r="F12" s="317">
        <v>35427.473048</v>
      </c>
      <c r="G12" s="317"/>
      <c r="H12" s="130">
        <f t="shared" si="1"/>
        <v>8.3599441946683903</v>
      </c>
      <c r="I12" s="130">
        <f t="shared" si="0"/>
        <v>16.849914055931102</v>
      </c>
      <c r="J12" s="130">
        <f t="shared" si="0"/>
        <v>6.5958338857020626</v>
      </c>
      <c r="K12" s="130">
        <f t="shared" si="0"/>
        <v>1.4951781539779496</v>
      </c>
      <c r="L12" s="130">
        <f t="shared" si="0"/>
        <v>8.9166673359770456</v>
      </c>
    </row>
    <row r="13" spans="1:12">
      <c r="A13" s="375">
        <v>2005</v>
      </c>
      <c r="B13" s="378">
        <v>19933.650205999998</v>
      </c>
      <c r="C13" s="317">
        <v>7206.6719329999996</v>
      </c>
      <c r="D13" s="317">
        <v>10902.016181000001</v>
      </c>
      <c r="E13" s="317">
        <v>1366.5565879999999</v>
      </c>
      <c r="F13" s="317">
        <v>39408.894908000002</v>
      </c>
      <c r="G13" s="317"/>
      <c r="H13" s="130">
        <f t="shared" si="1"/>
        <v>9.9577252417670792</v>
      </c>
      <c r="I13" s="130">
        <f t="shared" si="0"/>
        <v>20.583091991177916</v>
      </c>
      <c r="J13" s="130">
        <f t="shared" si="0"/>
        <v>8.6388161428099686</v>
      </c>
      <c r="K13" s="130">
        <f t="shared" si="0"/>
        <v>6.1498643241860496</v>
      </c>
      <c r="L13" s="130">
        <f t="shared" si="0"/>
        <v>11.238232697561168</v>
      </c>
    </row>
    <row r="14" spans="1:12">
      <c r="A14" s="375">
        <v>2006</v>
      </c>
      <c r="B14" s="378">
        <v>22463.713162</v>
      </c>
      <c r="C14" s="317">
        <v>8847.8092880000004</v>
      </c>
      <c r="D14" s="317">
        <v>12124.655075000001</v>
      </c>
      <c r="E14" s="317">
        <v>1620.680535</v>
      </c>
      <c r="F14" s="317">
        <v>45056.858059999999</v>
      </c>
      <c r="G14" s="317"/>
      <c r="H14" s="130">
        <f t="shared" si="1"/>
        <v>12.692421758451733</v>
      </c>
      <c r="I14" s="130">
        <f t="shared" si="0"/>
        <v>22.77247209610147</v>
      </c>
      <c r="J14" s="130">
        <f t="shared" si="0"/>
        <v>11.214796178075858</v>
      </c>
      <c r="K14" s="130">
        <f t="shared" si="0"/>
        <v>18.595932962565321</v>
      </c>
      <c r="L14" s="130">
        <f t="shared" si="0"/>
        <v>14.331696347195621</v>
      </c>
    </row>
    <row r="15" spans="1:12">
      <c r="A15" s="375">
        <v>2007</v>
      </c>
      <c r="B15" s="378">
        <v>23998.309657999998</v>
      </c>
      <c r="C15" s="317">
        <v>9432.2588820000001</v>
      </c>
      <c r="D15" s="317">
        <v>12717.52059</v>
      </c>
      <c r="E15" s="317">
        <v>1646.7555540000001</v>
      </c>
      <c r="F15" s="317">
        <v>47794.844684000003</v>
      </c>
      <c r="G15" s="317"/>
      <c r="H15" s="130">
        <f t="shared" si="1"/>
        <v>6.8314462748569449</v>
      </c>
      <c r="I15" s="130">
        <f t="shared" si="0"/>
        <v>6.6055853485977645</v>
      </c>
      <c r="J15" s="130">
        <f t="shared" si="0"/>
        <v>4.8897515956757953</v>
      </c>
      <c r="K15" s="130">
        <f t="shared" si="0"/>
        <v>1.6088932048536009</v>
      </c>
      <c r="L15" s="130">
        <f t="shared" si="0"/>
        <v>6.0767366875736473</v>
      </c>
    </row>
    <row r="16" spans="1:12">
      <c r="A16" s="375">
        <v>2008</v>
      </c>
      <c r="B16" s="378">
        <v>22658.717315999998</v>
      </c>
      <c r="C16" s="317">
        <v>8980.6757930000003</v>
      </c>
      <c r="D16" s="317">
        <v>12810.988694</v>
      </c>
      <c r="E16" s="317">
        <v>1483.2270370000001</v>
      </c>
      <c r="F16" s="317">
        <v>45933.608840000001</v>
      </c>
      <c r="G16" s="317"/>
      <c r="H16" s="130">
        <f t="shared" si="1"/>
        <v>-5.5820279056755906</v>
      </c>
      <c r="I16" s="130">
        <f t="shared" si="0"/>
        <v>-4.7876451934729669</v>
      </c>
      <c r="J16" s="130">
        <f t="shared" si="0"/>
        <v>0.73495539746557537</v>
      </c>
      <c r="K16" s="130">
        <f t="shared" si="0"/>
        <v>-9.9303455575289306</v>
      </c>
      <c r="L16" s="130">
        <f t="shared" si="0"/>
        <v>-3.8942188353278118</v>
      </c>
    </row>
    <row r="17" spans="1:12">
      <c r="A17" s="375">
        <v>2009</v>
      </c>
      <c r="B17" s="378">
        <v>20328.537258</v>
      </c>
      <c r="C17" s="317">
        <v>6863.7424309999997</v>
      </c>
      <c r="D17" s="317">
        <v>11789.527058</v>
      </c>
      <c r="E17" s="317">
        <v>1499.147387</v>
      </c>
      <c r="F17" s="317">
        <v>40480.954134</v>
      </c>
      <c r="G17" s="317"/>
      <c r="H17" s="130">
        <f t="shared" si="1"/>
        <v>-10.283812739720211</v>
      </c>
      <c r="I17" s="130">
        <f t="shared" si="0"/>
        <v>-23.572094247629416</v>
      </c>
      <c r="J17" s="130">
        <f t="shared" si="0"/>
        <v>-7.9733239986262694</v>
      </c>
      <c r="K17" s="130">
        <f t="shared" si="0"/>
        <v>1.0733589398559396</v>
      </c>
      <c r="L17" s="130">
        <f t="shared" si="0"/>
        <v>-11.87073004647462</v>
      </c>
    </row>
    <row r="18" spans="1:12">
      <c r="A18" s="375">
        <v>2010</v>
      </c>
      <c r="B18" s="378">
        <v>20475.102312999999</v>
      </c>
      <c r="C18" s="317">
        <v>7333.2955899999997</v>
      </c>
      <c r="D18" s="317">
        <v>12114.465555999999</v>
      </c>
      <c r="E18" s="317">
        <v>1464.5273380000001</v>
      </c>
      <c r="F18" s="317">
        <v>41387.390797</v>
      </c>
      <c r="G18" s="317"/>
      <c r="H18" s="130">
        <f t="shared" si="1"/>
        <v>0.72098180572397474</v>
      </c>
      <c r="I18" s="130">
        <f t="shared" si="0"/>
        <v>6.8410661344060486</v>
      </c>
      <c r="J18" s="130">
        <f t="shared" si="0"/>
        <v>2.7561622820103437</v>
      </c>
      <c r="K18" s="130">
        <f t="shared" si="0"/>
        <v>-2.3093159018393372</v>
      </c>
      <c r="L18" s="130">
        <f t="shared" si="0"/>
        <v>2.2391682271112323</v>
      </c>
    </row>
    <row r="19" spans="1:12">
      <c r="A19" s="375">
        <v>2011</v>
      </c>
      <c r="B19" s="378">
        <v>21800.771990000001</v>
      </c>
      <c r="C19" s="317">
        <v>8063.4745469999998</v>
      </c>
      <c r="D19" s="317">
        <v>12676.3968</v>
      </c>
      <c r="E19" s="317">
        <v>1556.3834079999999</v>
      </c>
      <c r="F19" s="317">
        <v>44097.026745000003</v>
      </c>
      <c r="G19" s="317"/>
      <c r="H19" s="130">
        <f t="shared" si="1"/>
        <v>6.4745448239265313</v>
      </c>
      <c r="I19" s="130">
        <f t="shared" si="0"/>
        <v>9.9570370243319282</v>
      </c>
      <c r="J19" s="130">
        <f t="shared" si="0"/>
        <v>4.6385145213582391</v>
      </c>
      <c r="K19" s="130">
        <f t="shared" si="0"/>
        <v>6.2720625021203791</v>
      </c>
      <c r="L19" s="130">
        <f t="shared" si="0"/>
        <v>6.5470083902859022</v>
      </c>
    </row>
    <row r="20" spans="1:12">
      <c r="A20" s="375">
        <v>2012</v>
      </c>
      <c r="B20" s="378">
        <v>23512.203896999999</v>
      </c>
      <c r="C20" s="317">
        <v>8780.1188089999996</v>
      </c>
      <c r="D20" s="317">
        <v>13438.658668</v>
      </c>
      <c r="E20" s="317">
        <v>1800.1985560000001</v>
      </c>
      <c r="F20" s="317">
        <v>47531.179929999998</v>
      </c>
      <c r="G20" s="317"/>
      <c r="H20" s="130">
        <f t="shared" si="1"/>
        <v>7.850327079174213</v>
      </c>
      <c r="I20" s="130">
        <f t="shared" si="0"/>
        <v>8.8875367290224272</v>
      </c>
      <c r="J20" s="130">
        <f t="shared" si="0"/>
        <v>6.0132376733426307</v>
      </c>
      <c r="K20" s="130">
        <f t="shared" si="0"/>
        <v>15.665493910225514</v>
      </c>
      <c r="L20" s="130">
        <f t="shared" si="0"/>
        <v>7.7877204847816239</v>
      </c>
    </row>
    <row r="21" spans="1:12">
      <c r="A21" s="375">
        <v>2013</v>
      </c>
      <c r="B21" s="378">
        <v>24943.596162999998</v>
      </c>
      <c r="C21" s="317">
        <v>8352.4096570000002</v>
      </c>
      <c r="D21" s="317">
        <v>14008.448321</v>
      </c>
      <c r="E21" s="317">
        <v>2099.5913650000002</v>
      </c>
      <c r="F21" s="317">
        <v>49404.045506000002</v>
      </c>
      <c r="G21" s="317"/>
      <c r="H21" s="130">
        <f t="shared" si="1"/>
        <v>6.0878693986769816</v>
      </c>
      <c r="I21" s="130">
        <f t="shared" si="0"/>
        <v>-4.8713367245279082</v>
      </c>
      <c r="J21" s="130">
        <f t="shared" si="0"/>
        <v>4.2399294979995172</v>
      </c>
      <c r="K21" s="130">
        <f t="shared" si="0"/>
        <v>16.63109927525128</v>
      </c>
      <c r="L21" s="130">
        <f t="shared" si="0"/>
        <v>3.9402884143802108</v>
      </c>
    </row>
    <row r="22" spans="1:12">
      <c r="A22" s="375" t="s">
        <v>704</v>
      </c>
      <c r="B22" s="378">
        <v>26022.322034250144</v>
      </c>
      <c r="C22" s="317">
        <v>8678.8572277418334</v>
      </c>
      <c r="D22" s="317">
        <v>14645.036275</v>
      </c>
      <c r="E22" s="317">
        <v>2022.9957343000001</v>
      </c>
      <c r="F22" s="317">
        <v>51369.211271291977</v>
      </c>
      <c r="G22" s="317"/>
      <c r="H22" s="130">
        <f t="shared" si="1"/>
        <v>4.3246605830247864</v>
      </c>
      <c r="I22" s="130">
        <f t="shared" si="0"/>
        <v>3.9084238459046849</v>
      </c>
      <c r="J22" s="130">
        <f t="shared" si="0"/>
        <v>4.5443145408595731</v>
      </c>
      <c r="K22" s="130">
        <f t="shared" si="0"/>
        <v>-3.6481208666049203</v>
      </c>
      <c r="L22" s="130">
        <f t="shared" si="0"/>
        <v>3.9777426021788242</v>
      </c>
    </row>
    <row r="23" spans="1:12">
      <c r="A23" s="375" t="s">
        <v>163</v>
      </c>
      <c r="B23" s="378">
        <v>27322.133866</v>
      </c>
      <c r="C23" s="317">
        <v>9160.6075968999994</v>
      </c>
      <c r="D23" s="317">
        <v>15322.279549000001</v>
      </c>
      <c r="E23" s="317">
        <v>2449.99118864</v>
      </c>
      <c r="F23" s="317">
        <v>54255.012200540004</v>
      </c>
      <c r="G23" s="317"/>
      <c r="H23" s="130">
        <f t="shared" si="1"/>
        <v>4.9949878801709646</v>
      </c>
      <c r="I23" s="130">
        <f t="shared" si="0"/>
        <v>5.550850261924567</v>
      </c>
      <c r="J23" s="130">
        <f t="shared" si="0"/>
        <v>4.6243878218048318</v>
      </c>
      <c r="K23" s="130">
        <f t="shared" si="0"/>
        <v>21.107086243449213</v>
      </c>
      <c r="L23" s="130">
        <f t="shared" si="0"/>
        <v>5.6177637495882227</v>
      </c>
    </row>
    <row r="24" spans="1:12">
      <c r="A24" s="379"/>
      <c r="B24" s="317"/>
      <c r="C24" s="317"/>
      <c r="D24" s="317"/>
      <c r="E24" s="317"/>
      <c r="F24" s="317"/>
      <c r="G24" s="317"/>
      <c r="H24" s="130"/>
      <c r="I24" s="130"/>
      <c r="J24" s="130"/>
      <c r="K24" s="130"/>
      <c r="L24" s="130"/>
    </row>
    <row r="25" spans="1:12">
      <c r="A25" s="380" t="s">
        <v>776</v>
      </c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</row>
    <row r="26" spans="1:12">
      <c r="A26" s="380" t="s">
        <v>777</v>
      </c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</row>
    <row r="27" spans="1:12">
      <c r="A27" s="380" t="s">
        <v>778</v>
      </c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</row>
    <row r="28" spans="1:12">
      <c r="A28" s="63" t="s">
        <v>779</v>
      </c>
      <c r="G28" s="381"/>
      <c r="H28" s="381"/>
      <c r="I28" s="381"/>
      <c r="J28" s="381"/>
      <c r="K28" s="130"/>
      <c r="L28" s="130"/>
    </row>
    <row r="29" spans="1:12">
      <c r="A29" s="63" t="s">
        <v>780</v>
      </c>
    </row>
    <row r="30" spans="1:12">
      <c r="A30" s="63" t="s">
        <v>781</v>
      </c>
    </row>
    <row r="31" spans="1:12">
      <c r="A31" s="63" t="s">
        <v>782</v>
      </c>
    </row>
    <row r="32" spans="1:12">
      <c r="A32" s="63" t="s">
        <v>783</v>
      </c>
      <c r="B32" s="382"/>
      <c r="C32" s="382"/>
      <c r="D32" s="382"/>
      <c r="E32" s="382"/>
      <c r="F32" s="382"/>
    </row>
    <row r="33" spans="1:6">
      <c r="A33" s="63" t="s">
        <v>784</v>
      </c>
    </row>
    <row r="34" spans="1:6">
      <c r="F34" s="383"/>
    </row>
    <row r="35" spans="1:6">
      <c r="A35" s="63" t="s">
        <v>705</v>
      </c>
    </row>
    <row r="36" spans="1:6">
      <c r="A36" s="63" t="s">
        <v>706</v>
      </c>
    </row>
    <row r="38" spans="1:6">
      <c r="A38" s="63" t="s">
        <v>785</v>
      </c>
    </row>
  </sheetData>
  <pageMargins left="0.75" right="0.75" top="1" bottom="1" header="0.5" footer="0.5"/>
  <pageSetup scale="79" orientation="portrait" r:id="rId1"/>
  <headerFooter alignWithMargins="0"/>
  <colBreaks count="1" manualBreakCount="1">
    <brk id="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/>
  </sheetViews>
  <sheetFormatPr defaultRowHeight="10.5"/>
  <cols>
    <col min="1" max="1" width="12.7109375" style="385" customWidth="1"/>
    <col min="2" max="6" width="8.7109375" style="385" customWidth="1"/>
    <col min="7" max="7" width="9.7109375" style="385" bestFit="1" customWidth="1"/>
    <col min="8" max="8" width="9.7109375" style="385" customWidth="1"/>
    <col min="9" max="16384" width="9.140625" style="385"/>
  </cols>
  <sheetData>
    <row r="1" spans="1:8">
      <c r="A1" s="384" t="s">
        <v>786</v>
      </c>
    </row>
    <row r="2" spans="1:8" ht="5.0999999999999996" customHeight="1"/>
    <row r="3" spans="1:8" ht="33" customHeight="1">
      <c r="B3" s="1261" t="s">
        <v>766</v>
      </c>
      <c r="C3" s="1261"/>
      <c r="D3" s="1261"/>
      <c r="E3" s="1261"/>
      <c r="F3" s="1261"/>
      <c r="G3" s="1262" t="s">
        <v>787</v>
      </c>
      <c r="H3" s="1262" t="s">
        <v>788</v>
      </c>
    </row>
    <row r="4" spans="1:8" ht="10.5" customHeight="1">
      <c r="A4" s="386" t="s">
        <v>186</v>
      </c>
      <c r="B4" s="387">
        <v>2009</v>
      </c>
      <c r="C4" s="387">
        <f t="shared" ref="C4:F4" si="0">B4+1</f>
        <v>2010</v>
      </c>
      <c r="D4" s="387">
        <f t="shared" si="0"/>
        <v>2011</v>
      </c>
      <c r="E4" s="387">
        <f t="shared" si="0"/>
        <v>2012</v>
      </c>
      <c r="F4" s="387">
        <f t="shared" si="0"/>
        <v>2013</v>
      </c>
      <c r="G4" s="1263"/>
      <c r="H4" s="1263"/>
    </row>
    <row r="5" spans="1:8" ht="5.0999999999999996" customHeight="1">
      <c r="A5" s="388"/>
      <c r="G5" s="389"/>
      <c r="H5" s="390"/>
    </row>
    <row r="6" spans="1:8">
      <c r="A6" s="391" t="s">
        <v>358</v>
      </c>
      <c r="B6" s="392">
        <v>82.352727000000002</v>
      </c>
      <c r="C6" s="392">
        <v>98.571143000000006</v>
      </c>
      <c r="D6" s="392">
        <v>106.11685900000001</v>
      </c>
      <c r="E6" s="392">
        <v>83.155276999999998</v>
      </c>
      <c r="F6" s="392">
        <v>108.76220000000001</v>
      </c>
      <c r="G6" s="393">
        <f>F6/E6-1</f>
        <v>0.30794104624292218</v>
      </c>
      <c r="H6" s="394">
        <f>F6/SUM($F$6:$F$34)</f>
        <v>2.1999164483051071E-3</v>
      </c>
    </row>
    <row r="7" spans="1:8">
      <c r="A7" s="391" t="s">
        <v>359</v>
      </c>
      <c r="B7" s="392">
        <v>541.40418699999998</v>
      </c>
      <c r="C7" s="392">
        <v>621.28903100000002</v>
      </c>
      <c r="D7" s="392">
        <v>585.74043500000005</v>
      </c>
      <c r="E7" s="392">
        <v>525.98462800000004</v>
      </c>
      <c r="F7" s="392">
        <v>565.48226699999998</v>
      </c>
      <c r="G7" s="393">
        <f t="shared" ref="G7:G34" si="1">F7/E7-1</f>
        <v>7.5092762977095884E-2</v>
      </c>
      <c r="H7" s="394">
        <f t="shared" ref="H7:H34" si="2">F7/SUM($F$6:$F$34)</f>
        <v>1.1437923657283139E-2</v>
      </c>
    </row>
    <row r="8" spans="1:8">
      <c r="A8" s="391" t="s">
        <v>360</v>
      </c>
      <c r="B8" s="392">
        <v>1274.5753950000001</v>
      </c>
      <c r="C8" s="392">
        <v>1324.78108</v>
      </c>
      <c r="D8" s="392">
        <v>1335.6782579999999</v>
      </c>
      <c r="E8" s="392">
        <v>1370.3986990000001</v>
      </c>
      <c r="F8" s="392">
        <v>1446.5176200000001</v>
      </c>
      <c r="G8" s="393">
        <f t="shared" si="1"/>
        <v>5.554509140700814E-2</v>
      </c>
      <c r="H8" s="394">
        <f t="shared" si="2"/>
        <v>2.9258491507170289E-2</v>
      </c>
    </row>
    <row r="9" spans="1:8">
      <c r="A9" s="391" t="s">
        <v>361</v>
      </c>
      <c r="B9" s="392">
        <v>413.36065100000002</v>
      </c>
      <c r="C9" s="392">
        <v>436.76316200000002</v>
      </c>
      <c r="D9" s="392">
        <v>464.347463</v>
      </c>
      <c r="E9" s="392">
        <v>419.959566</v>
      </c>
      <c r="F9" s="392">
        <v>403.61417</v>
      </c>
      <c r="G9" s="393">
        <f t="shared" si="1"/>
        <v>-3.8921356538405449E-2</v>
      </c>
      <c r="H9" s="394">
        <f t="shared" si="2"/>
        <v>8.1638423216155408E-3</v>
      </c>
    </row>
    <row r="10" spans="1:8">
      <c r="A10" s="391" t="s">
        <v>362</v>
      </c>
      <c r="B10" s="392">
        <v>14.659618999999999</v>
      </c>
      <c r="C10" s="392">
        <v>15.454656</v>
      </c>
      <c r="D10" s="392">
        <v>13.207604999999999</v>
      </c>
      <c r="E10" s="392">
        <v>15.390662000000001</v>
      </c>
      <c r="F10" s="392">
        <v>18.710296</v>
      </c>
      <c r="G10" s="393">
        <f t="shared" si="1"/>
        <v>0.21569143679459657</v>
      </c>
      <c r="H10" s="394">
        <f t="shared" si="2"/>
        <v>3.7845030647648954E-4</v>
      </c>
    </row>
    <row r="11" spans="1:8">
      <c r="A11" s="391" t="s">
        <v>363</v>
      </c>
      <c r="B11" s="392">
        <v>3590.7025619999999</v>
      </c>
      <c r="C11" s="392">
        <v>3599.4164510000001</v>
      </c>
      <c r="D11" s="392">
        <v>3784.536059</v>
      </c>
      <c r="E11" s="392">
        <v>4001.7098540000002</v>
      </c>
      <c r="F11" s="392">
        <v>4268.1951669999999</v>
      </c>
      <c r="G11" s="393">
        <f t="shared" si="1"/>
        <v>6.6592862232035088E-2</v>
      </c>
      <c r="H11" s="394">
        <f t="shared" si="2"/>
        <v>8.6332133337314459E-2</v>
      </c>
    </row>
    <row r="12" spans="1:8">
      <c r="A12" s="391" t="s">
        <v>364</v>
      </c>
      <c r="B12" s="392">
        <v>402.90343300000001</v>
      </c>
      <c r="C12" s="392">
        <v>471.37218799999999</v>
      </c>
      <c r="D12" s="392">
        <v>626.93105100000002</v>
      </c>
      <c r="E12" s="392">
        <v>830.25293399999998</v>
      </c>
      <c r="F12" s="392">
        <v>876.614645</v>
      </c>
      <c r="G12" s="393">
        <f t="shared" si="1"/>
        <v>5.5840466322278681E-2</v>
      </c>
      <c r="H12" s="394">
        <f t="shared" si="2"/>
        <v>1.7731150862713721E-2</v>
      </c>
    </row>
    <row r="13" spans="1:8">
      <c r="A13" s="391" t="s">
        <v>365</v>
      </c>
      <c r="B13" s="392">
        <v>162.27148700000001</v>
      </c>
      <c r="C13" s="392">
        <v>187.79246699999999</v>
      </c>
      <c r="D13" s="392">
        <v>178.41314499999999</v>
      </c>
      <c r="E13" s="392">
        <v>141.94891100000001</v>
      </c>
      <c r="F13" s="392">
        <v>127.727564</v>
      </c>
      <c r="G13" s="393">
        <f t="shared" si="1"/>
        <v>-0.1001863762096773</v>
      </c>
      <c r="H13" s="394">
        <f t="shared" si="2"/>
        <v>2.5835259763552342E-3</v>
      </c>
    </row>
    <row r="14" spans="1:8">
      <c r="A14" s="391" t="s">
        <v>366</v>
      </c>
      <c r="B14" s="392">
        <v>98.246827999999994</v>
      </c>
      <c r="C14" s="392">
        <v>102.414534</v>
      </c>
      <c r="D14" s="392">
        <v>84.808885000000004</v>
      </c>
      <c r="E14" s="392">
        <v>121.978973</v>
      </c>
      <c r="F14" s="392">
        <v>111.09369100000001</v>
      </c>
      <c r="G14" s="393">
        <f t="shared" si="1"/>
        <v>-8.9239003512515125E-2</v>
      </c>
      <c r="H14" s="394">
        <f t="shared" si="2"/>
        <v>2.2470751615342927E-3</v>
      </c>
    </row>
    <row r="15" spans="1:8">
      <c r="A15" s="391" t="s">
        <v>367</v>
      </c>
      <c r="B15" s="392">
        <v>257.57935700000002</v>
      </c>
      <c r="C15" s="392">
        <v>263.30279400000001</v>
      </c>
      <c r="D15" s="392">
        <v>279.39781599999998</v>
      </c>
      <c r="E15" s="392">
        <v>310.20159200000001</v>
      </c>
      <c r="F15" s="392">
        <v>336.29036200000002</v>
      </c>
      <c r="G15" s="393">
        <f t="shared" si="1"/>
        <v>8.4102630911062626E-2</v>
      </c>
      <c r="H15" s="394">
        <f t="shared" si="2"/>
        <v>6.8020939147082236E-3</v>
      </c>
    </row>
    <row r="16" spans="1:8">
      <c r="A16" s="391" t="s">
        <v>368</v>
      </c>
      <c r="B16" s="392">
        <v>550.24386300000003</v>
      </c>
      <c r="C16" s="392">
        <v>551.33513100000005</v>
      </c>
      <c r="D16" s="392">
        <v>568.75486799999999</v>
      </c>
      <c r="E16" s="392">
        <v>593.515715</v>
      </c>
      <c r="F16" s="392">
        <v>642.54812800000002</v>
      </c>
      <c r="G16" s="393">
        <f t="shared" si="1"/>
        <v>8.2613504176549002E-2</v>
      </c>
      <c r="H16" s="394">
        <f t="shared" si="2"/>
        <v>1.2996723085914548E-2</v>
      </c>
    </row>
    <row r="17" spans="1:8">
      <c r="A17" s="391" t="s">
        <v>369</v>
      </c>
      <c r="B17" s="392">
        <v>80.514696000000001</v>
      </c>
      <c r="C17" s="392">
        <v>86.380775</v>
      </c>
      <c r="D17" s="392">
        <v>100.396779</v>
      </c>
      <c r="E17" s="392">
        <v>111.08313099999999</v>
      </c>
      <c r="F17" s="392">
        <v>89.241361999999995</v>
      </c>
      <c r="G17" s="393">
        <f t="shared" si="1"/>
        <v>-0.19662543541377131</v>
      </c>
      <c r="H17" s="394">
        <f t="shared" si="2"/>
        <v>1.8050714322894381E-3</v>
      </c>
    </row>
    <row r="18" spans="1:8">
      <c r="A18" s="391" t="s">
        <v>370</v>
      </c>
      <c r="B18" s="392">
        <v>125.658964</v>
      </c>
      <c r="C18" s="392">
        <v>137.921785</v>
      </c>
      <c r="D18" s="392">
        <v>147.98500899999999</v>
      </c>
      <c r="E18" s="392">
        <v>152.39013700000001</v>
      </c>
      <c r="F18" s="392">
        <v>157.30444800000001</v>
      </c>
      <c r="G18" s="393">
        <f t="shared" si="1"/>
        <v>3.2248222206139321E-2</v>
      </c>
      <c r="H18" s="394">
        <f t="shared" si="2"/>
        <v>3.1817731026657736E-3</v>
      </c>
    </row>
    <row r="19" spans="1:8">
      <c r="A19" s="391" t="s">
        <v>371</v>
      </c>
      <c r="B19" s="392">
        <v>142.34384900000001</v>
      </c>
      <c r="C19" s="392">
        <v>173.896759</v>
      </c>
      <c r="D19" s="392">
        <v>168.844064</v>
      </c>
      <c r="E19" s="392">
        <v>159.46293</v>
      </c>
      <c r="F19" s="392">
        <v>179.757203</v>
      </c>
      <c r="G19" s="393">
        <f t="shared" si="1"/>
        <v>0.12726639978332277</v>
      </c>
      <c r="H19" s="394">
        <f t="shared" si="2"/>
        <v>3.6359215571312472E-3</v>
      </c>
    </row>
    <row r="20" spans="1:8">
      <c r="A20" s="391" t="s">
        <v>372</v>
      </c>
      <c r="B20" s="392">
        <v>69.591188000000002</v>
      </c>
      <c r="C20" s="392">
        <v>68.477532999999994</v>
      </c>
      <c r="D20" s="392">
        <v>75.893698999999998</v>
      </c>
      <c r="E20" s="392">
        <v>72.900999999999996</v>
      </c>
      <c r="F20" s="392">
        <v>75.618369999999999</v>
      </c>
      <c r="G20" s="393">
        <f t="shared" si="1"/>
        <v>3.727479732788308E-2</v>
      </c>
      <c r="H20" s="394">
        <f t="shared" si="2"/>
        <v>1.5295212487152839E-3</v>
      </c>
    </row>
    <row r="21" spans="1:8">
      <c r="A21" s="391" t="s">
        <v>373</v>
      </c>
      <c r="B21" s="392">
        <v>7.5312659999999996</v>
      </c>
      <c r="C21" s="392">
        <v>7.3755959999999998</v>
      </c>
      <c r="D21" s="392">
        <v>8.2648399999999995</v>
      </c>
      <c r="E21" s="392">
        <v>8.3129340000000003</v>
      </c>
      <c r="F21" s="392">
        <v>8.2397530000000003</v>
      </c>
      <c r="G21" s="393">
        <f t="shared" si="1"/>
        <v>-8.8032696999639226E-3</v>
      </c>
      <c r="H21" s="394">
        <f t="shared" si="2"/>
        <v>1.6666422851570998E-4</v>
      </c>
    </row>
    <row r="22" spans="1:8">
      <c r="A22" s="391" t="s">
        <v>374</v>
      </c>
      <c r="B22" s="392">
        <v>26.429393000000001</v>
      </c>
      <c r="C22" s="392">
        <v>41.634991999999997</v>
      </c>
      <c r="D22" s="392">
        <v>103.030621</v>
      </c>
      <c r="E22" s="392">
        <v>26.768511</v>
      </c>
      <c r="F22" s="392">
        <v>29.66094</v>
      </c>
      <c r="G22" s="393">
        <f t="shared" si="1"/>
        <v>0.10805341395343215</v>
      </c>
      <c r="H22" s="394">
        <f t="shared" si="2"/>
        <v>5.9994731421570064E-4</v>
      </c>
    </row>
    <row r="23" spans="1:8">
      <c r="A23" s="391" t="s">
        <v>375</v>
      </c>
      <c r="B23" s="392">
        <v>18286.629368999998</v>
      </c>
      <c r="C23" s="392">
        <v>18498.826082</v>
      </c>
      <c r="D23" s="392">
        <v>19672.227812000001</v>
      </c>
      <c r="E23" s="392">
        <v>21387.821486000001</v>
      </c>
      <c r="F23" s="392">
        <v>21986.132638999999</v>
      </c>
      <c r="G23" s="393">
        <f t="shared" si="1"/>
        <v>2.7974385020542725E-2</v>
      </c>
      <c r="H23" s="394">
        <f t="shared" si="2"/>
        <v>0.44471015506447892</v>
      </c>
    </row>
    <row r="24" spans="1:8">
      <c r="A24" s="391" t="s">
        <v>376</v>
      </c>
      <c r="B24" s="392">
        <v>148.592026</v>
      </c>
      <c r="C24" s="392">
        <v>181.60325800000001</v>
      </c>
      <c r="D24" s="392">
        <v>205.52509599999999</v>
      </c>
      <c r="E24" s="392">
        <v>205.12760499999999</v>
      </c>
      <c r="F24" s="392">
        <v>212.07772700000001</v>
      </c>
      <c r="G24" s="393">
        <f t="shared" si="1"/>
        <v>3.3881943875862186E-2</v>
      </c>
      <c r="H24" s="394">
        <f t="shared" si="2"/>
        <v>4.2896638716986247E-3</v>
      </c>
    </row>
    <row r="25" spans="1:8">
      <c r="A25" s="391" t="s">
        <v>377</v>
      </c>
      <c r="B25" s="392">
        <v>191.41050300000001</v>
      </c>
      <c r="C25" s="392">
        <v>183.481649</v>
      </c>
      <c r="D25" s="392">
        <v>195.91164900000001</v>
      </c>
      <c r="E25" s="392">
        <v>209.27963199999999</v>
      </c>
      <c r="F25" s="392">
        <v>210.988494</v>
      </c>
      <c r="G25" s="393">
        <f t="shared" si="1"/>
        <v>8.1654482267057293E-3</v>
      </c>
      <c r="H25" s="394">
        <f t="shared" si="2"/>
        <v>4.2676321217640263E-3</v>
      </c>
    </row>
    <row r="26" spans="1:8">
      <c r="A26" s="391" t="s">
        <v>378</v>
      </c>
      <c r="B26" s="392">
        <v>302.937072</v>
      </c>
      <c r="C26" s="392">
        <v>303.01243199999999</v>
      </c>
      <c r="D26" s="392">
        <v>316.702718</v>
      </c>
      <c r="E26" s="392">
        <v>323.21820500000001</v>
      </c>
      <c r="F26" s="392">
        <v>347.16543300000001</v>
      </c>
      <c r="G26" s="393">
        <f t="shared" si="1"/>
        <v>7.4089972747667376E-2</v>
      </c>
      <c r="H26" s="394">
        <f t="shared" si="2"/>
        <v>7.0220623188907965E-3</v>
      </c>
    </row>
    <row r="27" spans="1:8">
      <c r="A27" s="391" t="s">
        <v>379</v>
      </c>
      <c r="B27" s="392">
        <v>1116.528061</v>
      </c>
      <c r="C27" s="392">
        <v>1189.6589750000001</v>
      </c>
      <c r="D27" s="392">
        <v>1324.335638</v>
      </c>
      <c r="E27" s="392">
        <v>1360.9247359999999</v>
      </c>
      <c r="F27" s="392">
        <v>1469.7601529999999</v>
      </c>
      <c r="G27" s="393">
        <f t="shared" si="1"/>
        <v>7.9971664942976028E-2</v>
      </c>
      <c r="H27" s="394">
        <f t="shared" si="2"/>
        <v>2.9728614680910561E-2</v>
      </c>
    </row>
    <row r="28" spans="1:8">
      <c r="A28" s="391" t="s">
        <v>380</v>
      </c>
      <c r="B28" s="392">
        <v>541.57034699999997</v>
      </c>
      <c r="C28" s="392">
        <v>581.21871399999998</v>
      </c>
      <c r="D28" s="392">
        <v>600.90586099999996</v>
      </c>
      <c r="E28" s="392">
        <v>656.28935999999999</v>
      </c>
      <c r="F28" s="392">
        <v>618.948038</v>
      </c>
      <c r="G28" s="393">
        <f t="shared" si="1"/>
        <v>-5.6897649536783557E-2</v>
      </c>
      <c r="H28" s="394">
        <f t="shared" si="2"/>
        <v>1.2519367661212944E-2</v>
      </c>
    </row>
    <row r="29" spans="1:8">
      <c r="A29" s="391" t="s">
        <v>381</v>
      </c>
      <c r="B29" s="392">
        <v>1079.3304860000001</v>
      </c>
      <c r="C29" s="392">
        <v>1158.1418160000001</v>
      </c>
      <c r="D29" s="392">
        <v>1353.826429</v>
      </c>
      <c r="E29" s="392">
        <v>1649.607884</v>
      </c>
      <c r="F29" s="392">
        <v>1453.708803</v>
      </c>
      <c r="G29" s="393">
        <f t="shared" si="1"/>
        <v>-0.11875493740062659</v>
      </c>
      <c r="H29" s="394">
        <f t="shared" si="2"/>
        <v>2.9403946470056955E-2</v>
      </c>
    </row>
    <row r="30" spans="1:8">
      <c r="A30" s="391" t="s">
        <v>50</v>
      </c>
      <c r="B30" s="392">
        <v>5638.0789709999999</v>
      </c>
      <c r="C30" s="392">
        <v>5784.8375660000002</v>
      </c>
      <c r="D30" s="392">
        <v>6264.3555889999998</v>
      </c>
      <c r="E30" s="392">
        <v>6886.0698009999996</v>
      </c>
      <c r="F30" s="392">
        <v>7186.9249609999997</v>
      </c>
      <c r="G30" s="393">
        <f t="shared" si="1"/>
        <v>4.3690402318650623E-2</v>
      </c>
      <c r="H30" s="394">
        <f t="shared" si="2"/>
        <v>0.14536883618057045</v>
      </c>
    </row>
    <row r="31" spans="1:8">
      <c r="A31" s="391" t="s">
        <v>382</v>
      </c>
      <c r="B31" s="392">
        <v>246.95238800000001</v>
      </c>
      <c r="C31" s="392">
        <v>271.11199900000003</v>
      </c>
      <c r="D31" s="392">
        <v>296.17853600000001</v>
      </c>
      <c r="E31" s="392">
        <v>336.47538200000002</v>
      </c>
      <c r="F31" s="392">
        <v>386.246848</v>
      </c>
      <c r="G31" s="393">
        <f t="shared" si="1"/>
        <v>0.14792008171343718</v>
      </c>
      <c r="H31" s="394">
        <f t="shared" si="2"/>
        <v>7.8125561456204688E-3</v>
      </c>
    </row>
    <row r="32" spans="1:8">
      <c r="A32" s="391" t="s">
        <v>295</v>
      </c>
      <c r="B32" s="392">
        <v>1961.476989</v>
      </c>
      <c r="C32" s="392">
        <v>2017.5485960000001</v>
      </c>
      <c r="D32" s="392">
        <v>2121.5352539999999</v>
      </c>
      <c r="E32" s="392">
        <v>2306.4163440000002</v>
      </c>
      <c r="F32" s="392">
        <v>2555.2010749999999</v>
      </c>
      <c r="G32" s="393">
        <f t="shared" si="1"/>
        <v>0.10786635797443855</v>
      </c>
      <c r="H32" s="394">
        <f t="shared" si="2"/>
        <v>5.1683662831566404E-2</v>
      </c>
    </row>
    <row r="33" spans="1:8">
      <c r="A33" s="391" t="s">
        <v>383</v>
      </c>
      <c r="B33" s="392">
        <v>30.375204</v>
      </c>
      <c r="C33" s="392">
        <v>32.385714999999998</v>
      </c>
      <c r="D33" s="392">
        <v>33.812624999999997</v>
      </c>
      <c r="E33" s="392">
        <v>34.559927000000002</v>
      </c>
      <c r="F33" s="392">
        <v>39.365960000000001</v>
      </c>
      <c r="G33" s="393">
        <f t="shared" si="1"/>
        <v>0.13906374860108928</v>
      </c>
      <c r="H33" s="394">
        <f t="shared" si="2"/>
        <v>7.9624927509117061E-4</v>
      </c>
    </row>
    <row r="34" spans="1:8">
      <c r="A34" s="391" t="s">
        <v>384</v>
      </c>
      <c r="B34" s="392">
        <v>3155.0943440000001</v>
      </c>
      <c r="C34" s="392">
        <v>3075.4083759999999</v>
      </c>
      <c r="D34" s="392">
        <v>3166.4587299999998</v>
      </c>
      <c r="E34" s="392">
        <v>3341.9602420000001</v>
      </c>
      <c r="F34" s="392">
        <v>3527.3429249999999</v>
      </c>
      <c r="G34" s="393">
        <f t="shared" si="1"/>
        <v>5.5471241300302676E-2</v>
      </c>
      <c r="H34" s="394">
        <f t="shared" si="2"/>
        <v>7.134702791521455E-2</v>
      </c>
    </row>
    <row r="35" spans="1:8">
      <c r="A35" s="395"/>
      <c r="B35" s="396"/>
      <c r="C35" s="396"/>
      <c r="D35" s="396"/>
      <c r="E35" s="396"/>
      <c r="F35" s="396"/>
      <c r="G35" s="396"/>
      <c r="H35" s="396"/>
    </row>
    <row r="36" spans="1:8">
      <c r="A36" s="385" t="s">
        <v>785</v>
      </c>
      <c r="C36" s="396"/>
      <c r="D36" s="396"/>
      <c r="E36" s="396"/>
      <c r="F36" s="396"/>
    </row>
    <row r="37" spans="1:8">
      <c r="F37" s="396"/>
      <c r="G37" s="397"/>
      <c r="H37" s="397"/>
    </row>
  </sheetData>
  <mergeCells count="3">
    <mergeCell ref="B3:F3"/>
    <mergeCell ref="G3:G4"/>
    <mergeCell ref="H3:H4"/>
  </mergeCells>
  <pageMargins left="0.75" right="0.75" top="1" bottom="1" header="0.5" footer="0.5"/>
  <pageSetup scale="9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zoomScaleNormal="100" workbookViewId="0"/>
  </sheetViews>
  <sheetFormatPr defaultRowHeight="10.5"/>
  <cols>
    <col min="1" max="1" width="27.5703125" style="399" customWidth="1"/>
    <col min="2" max="14" width="8.28515625" style="399" customWidth="1"/>
    <col min="15" max="16" width="9.5703125" style="399" bestFit="1" customWidth="1"/>
    <col min="17" max="17" width="8.28515625" style="399" customWidth="1"/>
    <col min="18" max="18" width="9" style="399" bestFit="1" customWidth="1"/>
    <col min="19" max="16384" width="9.140625" style="399"/>
  </cols>
  <sheetData>
    <row r="1" spans="1:18">
      <c r="A1" s="398" t="s">
        <v>789</v>
      </c>
    </row>
    <row r="2" spans="1:18">
      <c r="B2" s="400"/>
      <c r="C2" s="400"/>
      <c r="D2" s="400"/>
      <c r="E2" s="400"/>
      <c r="F2" s="400"/>
      <c r="G2" s="400"/>
      <c r="H2" s="400"/>
      <c r="I2" s="400"/>
      <c r="J2" s="400"/>
      <c r="K2" s="401"/>
      <c r="L2" s="401"/>
      <c r="M2" s="401"/>
    </row>
    <row r="3" spans="1:18">
      <c r="B3" s="1264" t="s">
        <v>766</v>
      </c>
      <c r="C3" s="1264"/>
      <c r="D3" s="1264"/>
      <c r="E3" s="1264"/>
      <c r="F3" s="1264"/>
      <c r="G3" s="1264"/>
      <c r="H3" s="1264"/>
      <c r="I3" s="1264"/>
      <c r="J3" s="1264"/>
      <c r="K3" s="1264"/>
      <c r="L3" s="1264"/>
      <c r="M3" s="1264"/>
      <c r="N3" s="1264"/>
      <c r="O3" s="1264"/>
      <c r="P3" s="1264"/>
      <c r="Q3" s="1264"/>
      <c r="R3" s="1264"/>
    </row>
    <row r="4" spans="1:18">
      <c r="A4" s="402" t="s">
        <v>790</v>
      </c>
      <c r="B4" s="403">
        <v>2000</v>
      </c>
      <c r="C4" s="403">
        <v>2001</v>
      </c>
      <c r="D4" s="403">
        <v>2002</v>
      </c>
      <c r="E4" s="403">
        <v>2003</v>
      </c>
      <c r="F4" s="403">
        <v>2004</v>
      </c>
      <c r="G4" s="403">
        <v>2005</v>
      </c>
      <c r="H4" s="403">
        <v>2006</v>
      </c>
      <c r="I4" s="403">
        <v>2007</v>
      </c>
      <c r="J4" s="403">
        <v>2008</v>
      </c>
      <c r="K4" s="403">
        <v>2009</v>
      </c>
      <c r="L4" s="403">
        <v>2010</v>
      </c>
      <c r="M4" s="403">
        <v>2011</v>
      </c>
      <c r="N4" s="403">
        <v>2012</v>
      </c>
      <c r="O4" s="403">
        <v>2013</v>
      </c>
      <c r="P4" s="403">
        <v>2014</v>
      </c>
      <c r="Q4" s="403" t="s">
        <v>163</v>
      </c>
      <c r="R4" s="403" t="s">
        <v>791</v>
      </c>
    </row>
    <row r="5" spans="1:18">
      <c r="A5" s="404"/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</row>
    <row r="6" spans="1:18">
      <c r="A6" s="406" t="s">
        <v>792</v>
      </c>
      <c r="B6" s="407">
        <v>1369.6370206199995</v>
      </c>
      <c r="C6" s="407">
        <v>1431.4194650200006</v>
      </c>
      <c r="D6" s="407">
        <v>1441.3182709600003</v>
      </c>
      <c r="E6" s="407">
        <v>1443.9741802099995</v>
      </c>
      <c r="F6" s="407">
        <v>1501.9377382699997</v>
      </c>
      <c r="G6" s="407">
        <v>1634.5220837200004</v>
      </c>
      <c r="H6" s="407">
        <v>1806.2644228100003</v>
      </c>
      <c r="I6" s="407">
        <v>1857.8134102600004</v>
      </c>
      <c r="J6" s="407">
        <v>1739.3846295999967</v>
      </c>
      <c r="K6" s="407">
        <v>1547.4727472399977</v>
      </c>
      <c r="L6" s="407">
        <v>1402.670262169999</v>
      </c>
      <c r="M6" s="407">
        <v>1601.3994903100008</v>
      </c>
      <c r="N6" s="407">
        <v>1582.5302059999999</v>
      </c>
      <c r="O6" s="407">
        <v>1615.9364969999999</v>
      </c>
      <c r="P6" s="408">
        <v>1656.8062219999999</v>
      </c>
      <c r="Q6" s="409">
        <v>1724.7860000000001</v>
      </c>
      <c r="R6" s="409">
        <v>1790.4290000000001</v>
      </c>
    </row>
    <row r="7" spans="1:18">
      <c r="A7" s="410" t="s">
        <v>793</v>
      </c>
      <c r="B7" s="411">
        <v>39.199959810000003</v>
      </c>
      <c r="C7" s="411">
        <v>43.698090619999995</v>
      </c>
      <c r="D7" s="411">
        <v>43.196606079999995</v>
      </c>
      <c r="E7" s="411">
        <v>28.955415039999998</v>
      </c>
      <c r="F7" s="411">
        <v>39.11667516</v>
      </c>
      <c r="G7" s="411">
        <v>41.987327189999995</v>
      </c>
      <c r="H7" s="411">
        <v>100.15920876</v>
      </c>
      <c r="I7" s="411">
        <v>250.00211356</v>
      </c>
      <c r="J7" s="411">
        <v>325.32359604999999</v>
      </c>
      <c r="K7" s="411">
        <v>276.31953797000006</v>
      </c>
      <c r="L7" s="411">
        <v>301.04738448000001</v>
      </c>
      <c r="M7" s="411">
        <v>189.16678580000001</v>
      </c>
      <c r="N7" s="411">
        <v>332.1</v>
      </c>
      <c r="O7" s="411">
        <v>422.1</v>
      </c>
      <c r="P7" s="412">
        <v>452.47789599999999</v>
      </c>
      <c r="Q7" s="413">
        <v>502.92258900000002</v>
      </c>
      <c r="R7" s="413">
        <v>551.59122300000001</v>
      </c>
    </row>
    <row r="8" spans="1:18">
      <c r="A8" s="410" t="s">
        <v>794</v>
      </c>
      <c r="B8" s="411">
        <f t="shared" ref="B8:M8" si="0">B6+B7</f>
        <v>1408.8369804299996</v>
      </c>
      <c r="C8" s="411">
        <f t="shared" si="0"/>
        <v>1475.1175556400005</v>
      </c>
      <c r="D8" s="411">
        <f t="shared" si="0"/>
        <v>1484.5148770400003</v>
      </c>
      <c r="E8" s="411">
        <f t="shared" si="0"/>
        <v>1472.9295952499995</v>
      </c>
      <c r="F8" s="411">
        <f t="shared" si="0"/>
        <v>1541.0544134299998</v>
      </c>
      <c r="G8" s="411">
        <f t="shared" si="0"/>
        <v>1676.5094109100005</v>
      </c>
      <c r="H8" s="411">
        <f t="shared" si="0"/>
        <v>1906.4236315700002</v>
      </c>
      <c r="I8" s="411">
        <f t="shared" si="0"/>
        <v>2107.8155238200006</v>
      </c>
      <c r="J8" s="411">
        <f t="shared" si="0"/>
        <v>2064.7082256499966</v>
      </c>
      <c r="K8" s="411">
        <f t="shared" si="0"/>
        <v>1823.7922852099978</v>
      </c>
      <c r="L8" s="411">
        <f t="shared" si="0"/>
        <v>1703.7176466499991</v>
      </c>
      <c r="M8" s="411">
        <f t="shared" si="0"/>
        <v>1790.5662761100009</v>
      </c>
      <c r="N8" s="411">
        <f>N6+N7</f>
        <v>1914.6302059999998</v>
      </c>
      <c r="O8" s="411">
        <f>O6+O7</f>
        <v>2038.0364970000001</v>
      </c>
      <c r="P8" s="412">
        <f>P6+P7</f>
        <v>2109.284118</v>
      </c>
      <c r="Q8" s="412">
        <f>Q6+Q7</f>
        <v>2227.7085889999998</v>
      </c>
      <c r="R8" s="412">
        <f>R6+R7</f>
        <v>2342.020223</v>
      </c>
    </row>
    <row r="9" spans="1:18">
      <c r="A9" s="406" t="s">
        <v>795</v>
      </c>
      <c r="B9" s="414">
        <v>0</v>
      </c>
      <c r="C9" s="414">
        <v>0</v>
      </c>
      <c r="D9" s="414">
        <v>0</v>
      </c>
      <c r="E9" s="414">
        <v>0</v>
      </c>
      <c r="F9" s="414">
        <v>0</v>
      </c>
      <c r="G9" s="414">
        <v>11.65234598</v>
      </c>
      <c r="H9" s="414">
        <v>20.479029920000002</v>
      </c>
      <c r="I9" s="414">
        <v>20.827704659999998</v>
      </c>
      <c r="J9" s="414">
        <v>24.063007740000003</v>
      </c>
      <c r="K9" s="414">
        <v>24.775969290000003</v>
      </c>
      <c r="L9" s="414">
        <v>25.281300759999993</v>
      </c>
      <c r="M9" s="414">
        <v>25.362422760000001</v>
      </c>
      <c r="N9" s="414">
        <v>28.669504</v>
      </c>
      <c r="O9" s="414">
        <v>26.929690000000001</v>
      </c>
      <c r="P9" s="415">
        <v>25.986999999999998</v>
      </c>
      <c r="Q9" s="416">
        <v>26.439</v>
      </c>
      <c r="R9" s="416">
        <v>26.416</v>
      </c>
    </row>
    <row r="10" spans="1:18">
      <c r="A10" s="406" t="s">
        <v>796</v>
      </c>
      <c r="B10" s="414">
        <v>28.659096350000002</v>
      </c>
      <c r="C10" s="414">
        <v>30.253351840000001</v>
      </c>
      <c r="D10" s="414">
        <v>32.58045954</v>
      </c>
      <c r="E10" s="414">
        <v>31.749918809999997</v>
      </c>
      <c r="F10" s="414">
        <v>37.671051320000004</v>
      </c>
      <c r="G10" s="414">
        <v>38.067035789999998</v>
      </c>
      <c r="H10" s="414">
        <v>47.291148799999995</v>
      </c>
      <c r="I10" s="414">
        <v>53.192789839999996</v>
      </c>
      <c r="J10" s="414">
        <v>59.679277660000004</v>
      </c>
      <c r="K10" s="414">
        <v>59.675128110000003</v>
      </c>
      <c r="L10" s="414">
        <v>58.359773689999997</v>
      </c>
      <c r="M10" s="414">
        <v>62.313706689999997</v>
      </c>
      <c r="N10" s="414">
        <v>70.787803999999994</v>
      </c>
      <c r="O10" s="414">
        <v>81.350430000000003</v>
      </c>
      <c r="P10" s="414">
        <v>87.808000000000007</v>
      </c>
      <c r="Q10" s="416">
        <v>92.944999999999993</v>
      </c>
      <c r="R10" s="416">
        <v>96.509</v>
      </c>
    </row>
    <row r="11" spans="1:18">
      <c r="A11" s="406" t="s">
        <v>797</v>
      </c>
      <c r="B11" s="414">
        <v>52.17995745999999</v>
      </c>
      <c r="C11" s="414">
        <v>45.997165319999993</v>
      </c>
      <c r="D11" s="414">
        <v>56.616408180000008</v>
      </c>
      <c r="E11" s="414">
        <v>58.989204139999998</v>
      </c>
      <c r="F11" s="414">
        <v>62.424495739999998</v>
      </c>
      <c r="G11" s="414">
        <v>67.353901340000007</v>
      </c>
      <c r="H11" s="414">
        <v>71.417541170000007</v>
      </c>
      <c r="I11" s="414">
        <v>71.777367530000006</v>
      </c>
      <c r="J11" s="414">
        <v>77.202044369999996</v>
      </c>
      <c r="K11" s="414">
        <v>82.97938554000001</v>
      </c>
      <c r="L11" s="414">
        <v>80.012959240000001</v>
      </c>
      <c r="M11" s="414">
        <v>75.891509060000004</v>
      </c>
      <c r="N11" s="414">
        <v>84.413666000000006</v>
      </c>
      <c r="O11" s="414">
        <v>89.591911999999994</v>
      </c>
      <c r="P11" s="414">
        <v>91.212000000000003</v>
      </c>
      <c r="Q11" s="416">
        <v>94.111999999999995</v>
      </c>
      <c r="R11" s="416">
        <v>96.438999999999993</v>
      </c>
    </row>
    <row r="12" spans="1:18">
      <c r="A12" s="406" t="s">
        <v>798</v>
      </c>
      <c r="B12" s="414">
        <v>58.026733840000006</v>
      </c>
      <c r="C12" s="414">
        <v>57.909088819999987</v>
      </c>
      <c r="D12" s="414">
        <v>59.956150229999999</v>
      </c>
      <c r="E12" s="414">
        <v>54.214133819999986</v>
      </c>
      <c r="F12" s="414">
        <v>62.81337723999998</v>
      </c>
      <c r="G12" s="414">
        <v>61.941633689999989</v>
      </c>
      <c r="H12" s="414">
        <v>60.832357239999993</v>
      </c>
      <c r="I12" s="414">
        <v>62.412646229999986</v>
      </c>
      <c r="J12" s="414">
        <v>62.840382899999994</v>
      </c>
      <c r="K12" s="414">
        <v>60.609448309999955</v>
      </c>
      <c r="L12" s="414">
        <v>58.710791970000024</v>
      </c>
      <c r="M12" s="414">
        <v>125.49696925999997</v>
      </c>
      <c r="N12" s="414">
        <v>125.399304</v>
      </c>
      <c r="O12" s="414">
        <v>120.86153</v>
      </c>
      <c r="P12" s="414">
        <v>113.12490099999999</v>
      </c>
      <c r="Q12" s="416">
        <v>108.992</v>
      </c>
      <c r="R12" s="416">
        <v>104.845</v>
      </c>
    </row>
    <row r="13" spans="1:18">
      <c r="A13" s="406" t="s">
        <v>799</v>
      </c>
      <c r="B13" s="414">
        <v>17.312539640000004</v>
      </c>
      <c r="C13" s="414">
        <v>39.357798150000001</v>
      </c>
      <c r="D13" s="414">
        <v>18.893082249999992</v>
      </c>
      <c r="E13" s="414">
        <v>26.745279259999982</v>
      </c>
      <c r="F13" s="414">
        <v>36.659807539999996</v>
      </c>
      <c r="G13" s="414">
        <v>53.484319939999992</v>
      </c>
      <c r="H13" s="414">
        <v>71.513869039999989</v>
      </c>
      <c r="I13" s="414">
        <v>65.429873259999994</v>
      </c>
      <c r="J13" s="414">
        <v>65.510505789999968</v>
      </c>
      <c r="K13" s="414">
        <v>70.995788619999956</v>
      </c>
      <c r="L13" s="414">
        <v>56.200969680000007</v>
      </c>
      <c r="M13" s="414">
        <v>59.855285930000043</v>
      </c>
      <c r="N13" s="414">
        <v>65.540972999999994</v>
      </c>
      <c r="O13" s="414">
        <v>53.164250000000003</v>
      </c>
      <c r="P13" s="414">
        <v>89.16</v>
      </c>
      <c r="Q13" s="416">
        <v>92.245999999999995</v>
      </c>
      <c r="R13" s="416">
        <v>96.468000000000004</v>
      </c>
    </row>
    <row r="14" spans="1:18">
      <c r="A14" s="406" t="s">
        <v>800</v>
      </c>
      <c r="B14" s="414">
        <v>5.6980053000000002</v>
      </c>
      <c r="C14" s="414">
        <v>6.20371352</v>
      </c>
      <c r="D14" s="414">
        <v>4.9525004900000003</v>
      </c>
      <c r="E14" s="414">
        <v>5.8339359999999996</v>
      </c>
      <c r="F14" s="414">
        <v>6.0264842699999992</v>
      </c>
      <c r="G14" s="414">
        <v>11.447429</v>
      </c>
      <c r="H14" s="414">
        <v>17.042798000000001</v>
      </c>
      <c r="I14" s="414">
        <v>23.604498670000002</v>
      </c>
      <c r="J14" s="414">
        <v>26.547270000000001</v>
      </c>
      <c r="K14" s="414">
        <v>14.57369737</v>
      </c>
      <c r="L14" s="414">
        <v>20.865383999999999</v>
      </c>
      <c r="M14" s="414">
        <v>27.118296000000001</v>
      </c>
      <c r="N14" s="414">
        <v>25.401211</v>
      </c>
      <c r="O14" s="414">
        <v>16.940930000000002</v>
      </c>
      <c r="P14" s="414">
        <v>15.851000000000001</v>
      </c>
      <c r="Q14" s="416">
        <v>17.954999999999998</v>
      </c>
      <c r="R14" s="416">
        <v>18.585000000000001</v>
      </c>
    </row>
    <row r="15" spans="1:18">
      <c r="A15" s="406" t="s">
        <v>801</v>
      </c>
      <c r="B15" s="414">
        <v>64.559036699999993</v>
      </c>
      <c r="C15" s="414">
        <v>30.017185450000003</v>
      </c>
      <c r="D15" s="414">
        <v>9.4240671199999984</v>
      </c>
      <c r="E15" s="414">
        <v>32.977784360000008</v>
      </c>
      <c r="F15" s="414">
        <v>9.6744894400000003</v>
      </c>
      <c r="G15" s="414">
        <v>2.9517801700000001</v>
      </c>
      <c r="H15" s="414">
        <v>7.44803675</v>
      </c>
      <c r="I15" s="414">
        <v>0.49761748</v>
      </c>
      <c r="J15" s="414">
        <v>9.5249140000000052E-2</v>
      </c>
      <c r="K15" s="414">
        <v>0.32074900999999995</v>
      </c>
      <c r="L15" s="414">
        <v>6.0572379999999988E-2</v>
      </c>
      <c r="M15" s="414">
        <v>0.12949489999999997</v>
      </c>
      <c r="N15" s="414">
        <v>0</v>
      </c>
      <c r="O15" s="414">
        <v>0</v>
      </c>
      <c r="P15" s="414">
        <v>0</v>
      </c>
      <c r="Q15" s="416">
        <v>0</v>
      </c>
      <c r="R15" s="416">
        <v>0</v>
      </c>
    </row>
    <row r="16" spans="1:18">
      <c r="A16" s="417" t="s">
        <v>802</v>
      </c>
      <c r="B16" s="414">
        <v>19.540947320000015</v>
      </c>
      <c r="C16" s="414">
        <v>27.514924670000021</v>
      </c>
      <c r="D16" s="414">
        <v>9.7319154999999924</v>
      </c>
      <c r="E16" s="414">
        <v>6.4713722900000059</v>
      </c>
      <c r="F16" s="414">
        <v>5.5046478400000041</v>
      </c>
      <c r="G16" s="414">
        <v>13.601625609999999</v>
      </c>
      <c r="H16" s="414">
        <v>40.006455869999961</v>
      </c>
      <c r="I16" s="414">
        <v>83.504621689999965</v>
      </c>
      <c r="J16" s="414">
        <v>62.769451280000034</v>
      </c>
      <c r="K16" s="414">
        <v>25.072323370000017</v>
      </c>
      <c r="L16" s="414">
        <v>5.320701160000004</v>
      </c>
      <c r="M16" s="414">
        <v>2.3918659199999999</v>
      </c>
      <c r="N16" s="414">
        <v>5.6253770000000003</v>
      </c>
      <c r="O16" s="414">
        <v>6.0069999999999997</v>
      </c>
      <c r="P16" s="415">
        <v>5.0279999999999996</v>
      </c>
      <c r="Q16" s="416">
        <v>5.0999999999999996</v>
      </c>
      <c r="R16" s="416">
        <v>5.6180000000000003</v>
      </c>
    </row>
    <row r="17" spans="1:18">
      <c r="A17" s="417" t="s">
        <v>803</v>
      </c>
      <c r="B17" s="414">
        <v>40.817052970000056</v>
      </c>
      <c r="C17" s="414">
        <v>46.023451000000023</v>
      </c>
      <c r="D17" s="414">
        <v>45.347464569999943</v>
      </c>
      <c r="E17" s="414">
        <v>46.67157147999994</v>
      </c>
      <c r="F17" s="414">
        <v>45.620009559999993</v>
      </c>
      <c r="G17" s="414">
        <v>46.362161590000078</v>
      </c>
      <c r="H17" s="414">
        <v>50.780090280000081</v>
      </c>
      <c r="I17" s="414">
        <v>58.042851350000063</v>
      </c>
      <c r="J17" s="414">
        <v>53.392350879999874</v>
      </c>
      <c r="K17" s="414">
        <v>54.378257950000091</v>
      </c>
      <c r="L17" s="414">
        <v>80.253919810000156</v>
      </c>
      <c r="M17" s="414">
        <v>72.277702760000011</v>
      </c>
      <c r="N17" s="414">
        <v>95.897653000000005</v>
      </c>
      <c r="O17" s="414">
        <v>80.431269999999998</v>
      </c>
      <c r="P17" s="415">
        <v>81.816999999999993</v>
      </c>
      <c r="Q17" s="416">
        <v>77.382000000000005</v>
      </c>
      <c r="R17" s="416">
        <v>78.906999999999996</v>
      </c>
    </row>
    <row r="18" spans="1:18">
      <c r="A18" s="417" t="s">
        <v>804</v>
      </c>
      <c r="B18" s="414">
        <v>-4.372965349999995</v>
      </c>
      <c r="C18" s="414">
        <v>-5.4121071099999938</v>
      </c>
      <c r="D18" s="414">
        <v>-5.3424830400000021</v>
      </c>
      <c r="E18" s="414">
        <v>-5.5130800000000173</v>
      </c>
      <c r="F18" s="414">
        <v>-5.6325851899999906</v>
      </c>
      <c r="G18" s="414">
        <v>-5.9493565299999762</v>
      </c>
      <c r="H18" s="414">
        <v>-5.6112610300000059</v>
      </c>
      <c r="I18" s="414">
        <v>-6.1639739999999996</v>
      </c>
      <c r="J18" s="414">
        <v>-6.3985580000000004</v>
      </c>
      <c r="K18" s="414">
        <v>-6.2339790800000001</v>
      </c>
      <c r="L18" s="414">
        <v>-6.3836019999999998</v>
      </c>
      <c r="M18" s="414">
        <v>-5.9741020000000002</v>
      </c>
      <c r="N18" s="414">
        <v>-6.7959569999999996</v>
      </c>
      <c r="O18" s="414">
        <v>-6.2759</v>
      </c>
      <c r="P18" s="415">
        <v>-5.9619999999999997</v>
      </c>
      <c r="Q18" s="416">
        <v>-6.1989999999999998</v>
      </c>
      <c r="R18" s="416">
        <v>-6.3339999999999996</v>
      </c>
    </row>
    <row r="19" spans="1:18">
      <c r="A19" s="418" t="s">
        <v>805</v>
      </c>
      <c r="B19" s="419">
        <v>1652.0574248500022</v>
      </c>
      <c r="C19" s="419">
        <v>1709.284036680006</v>
      </c>
      <c r="D19" s="419">
        <v>1673.4778357999978</v>
      </c>
      <c r="E19" s="419">
        <v>1702.1143003699885</v>
      </c>
      <c r="F19" s="419">
        <v>1762.6995160299914</v>
      </c>
      <c r="G19" s="419">
        <v>1935.4349602999987</v>
      </c>
      <c r="H19" s="419">
        <v>2187.4644888499829</v>
      </c>
      <c r="I19" s="419">
        <v>2290.9394069700134</v>
      </c>
      <c r="J19" s="419">
        <v>2165.0856113599948</v>
      </c>
      <c r="K19" s="419">
        <v>1934.6195157299937</v>
      </c>
      <c r="L19" s="419">
        <v>1781.3530328599982</v>
      </c>
      <c r="M19" s="419">
        <v>2046.2626415899963</v>
      </c>
      <c r="N19" s="419">
        <f>N6+N9+N10+N11+N12+N13+N14+N15+N16+N17+N18</f>
        <v>2077.4697410000003</v>
      </c>
      <c r="O19" s="419">
        <f t="shared" ref="O19:R19" si="1">O6+O9+O10+O11+O12+O13+O14+O15+O16+O17+O18</f>
        <v>2084.9376089999996</v>
      </c>
      <c r="P19" s="419">
        <f t="shared" si="1"/>
        <v>2160.8321229999997</v>
      </c>
      <c r="Q19" s="420">
        <f t="shared" si="1"/>
        <v>2233.7579999999998</v>
      </c>
      <c r="R19" s="420">
        <f t="shared" si="1"/>
        <v>2307.8820000000001</v>
      </c>
    </row>
    <row r="20" spans="1:18" ht="7.5" customHeight="1">
      <c r="A20" s="418"/>
      <c r="B20" s="419"/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21"/>
      <c r="R20" s="421"/>
    </row>
    <row r="21" spans="1:18">
      <c r="A21" s="422" t="s">
        <v>806</v>
      </c>
      <c r="B21" s="423">
        <f t="shared" ref="B21:M21" si="2">B19+B7</f>
        <v>1691.2573846600023</v>
      </c>
      <c r="C21" s="423">
        <f t="shared" si="2"/>
        <v>1752.9821273000059</v>
      </c>
      <c r="D21" s="423">
        <f t="shared" si="2"/>
        <v>1716.6744418799979</v>
      </c>
      <c r="E21" s="423">
        <f t="shared" si="2"/>
        <v>1731.0697154099885</v>
      </c>
      <c r="F21" s="423">
        <f t="shared" si="2"/>
        <v>1801.8161911899915</v>
      </c>
      <c r="G21" s="423">
        <f t="shared" si="2"/>
        <v>1977.4222874899988</v>
      </c>
      <c r="H21" s="423">
        <f t="shared" si="2"/>
        <v>2287.6236976099831</v>
      </c>
      <c r="I21" s="423">
        <f t="shared" si="2"/>
        <v>2540.9415205300133</v>
      </c>
      <c r="J21" s="423">
        <f t="shared" si="2"/>
        <v>2490.4092074099949</v>
      </c>
      <c r="K21" s="423">
        <f t="shared" si="2"/>
        <v>2210.9390536999936</v>
      </c>
      <c r="L21" s="423">
        <f t="shared" si="2"/>
        <v>2082.4004173399981</v>
      </c>
      <c r="M21" s="423">
        <f t="shared" si="2"/>
        <v>2235.4294273899964</v>
      </c>
      <c r="N21" s="423">
        <f>N19+N7</f>
        <v>2409.5697410000002</v>
      </c>
      <c r="O21" s="423">
        <f t="shared" ref="O21:R21" si="3">O19+O7</f>
        <v>2507.0376089999995</v>
      </c>
      <c r="P21" s="423">
        <f t="shared" si="3"/>
        <v>2613.3100189999996</v>
      </c>
      <c r="Q21" s="424">
        <f t="shared" si="3"/>
        <v>2736.6805889999996</v>
      </c>
      <c r="R21" s="424">
        <f t="shared" si="3"/>
        <v>2859.473223</v>
      </c>
    </row>
    <row r="22" spans="1:18" ht="7.5" customHeight="1">
      <c r="A22" s="418"/>
      <c r="B22" s="419"/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21"/>
      <c r="R22" s="421"/>
    </row>
    <row r="23" spans="1:18">
      <c r="A23" s="406" t="s">
        <v>807</v>
      </c>
      <c r="B23" s="414">
        <v>1651.4482922999998</v>
      </c>
      <c r="C23" s="414">
        <v>1705.2712601499984</v>
      </c>
      <c r="D23" s="414">
        <v>1605.310235070009</v>
      </c>
      <c r="E23" s="414">
        <v>1572.5124956099969</v>
      </c>
      <c r="F23" s="414">
        <v>1692.2766644999926</v>
      </c>
      <c r="G23" s="414">
        <v>1926.595613909994</v>
      </c>
      <c r="H23" s="414">
        <v>2277.6116415300075</v>
      </c>
      <c r="I23" s="414">
        <v>2561.3835721899977</v>
      </c>
      <c r="J23" s="414">
        <v>2598.8389853000008</v>
      </c>
      <c r="K23" s="414">
        <v>2319.5719875899977</v>
      </c>
      <c r="L23" s="414">
        <v>2104.5920330300005</v>
      </c>
      <c r="M23" s="414">
        <v>2298.1751899799942</v>
      </c>
      <c r="N23" s="414">
        <v>2459.4321679999998</v>
      </c>
      <c r="O23" s="425">
        <f>SUM(O24:O26)</f>
        <v>2852.0221849999998</v>
      </c>
      <c r="P23" s="414">
        <f>SUM(P24:P26)</f>
        <v>2889.7919019999999</v>
      </c>
      <c r="Q23" s="421">
        <v>2986.2020000000002</v>
      </c>
      <c r="R23" s="416">
        <v>3110</v>
      </c>
    </row>
    <row r="24" spans="1:18">
      <c r="A24" s="426" t="s">
        <v>808</v>
      </c>
      <c r="B24" s="411">
        <v>1452.7411381300001</v>
      </c>
      <c r="C24" s="411">
        <v>1527.52650924</v>
      </c>
      <c r="D24" s="411">
        <v>1571.91337344</v>
      </c>
      <c r="E24" s="411">
        <v>1544.62914983</v>
      </c>
      <c r="F24" s="411">
        <v>1617.87947024</v>
      </c>
      <c r="G24" s="411">
        <v>1741.6370307300001</v>
      </c>
      <c r="H24" s="411">
        <v>1929.5506286300001</v>
      </c>
      <c r="I24" s="411">
        <v>2123.9964554000003</v>
      </c>
      <c r="J24" s="411">
        <v>2138.2033498699998</v>
      </c>
      <c r="K24" s="411">
        <v>1962.26098525</v>
      </c>
      <c r="L24" s="411">
        <v>1942.09423825</v>
      </c>
      <c r="M24" s="411">
        <v>2035.2613280099999</v>
      </c>
      <c r="N24" s="411">
        <v>2151.8458448400002</v>
      </c>
      <c r="O24" s="411">
        <v>2313.7188529999999</v>
      </c>
      <c r="P24" s="412">
        <v>2404.8306600000001</v>
      </c>
      <c r="Q24" s="427">
        <v>2507</v>
      </c>
      <c r="R24" s="427">
        <v>2607.3000000000002</v>
      </c>
    </row>
    <row r="25" spans="1:18">
      <c r="A25" s="426" t="s">
        <v>809</v>
      </c>
      <c r="B25" s="411">
        <v>487.94816186999998</v>
      </c>
      <c r="C25" s="411">
        <v>487.46155967999999</v>
      </c>
      <c r="D25" s="411">
        <v>396.06336182000001</v>
      </c>
      <c r="E25" s="411">
        <v>381.49696363999999</v>
      </c>
      <c r="F25" s="411">
        <v>432.22081035000002</v>
      </c>
      <c r="G25" s="411">
        <v>549.81805118</v>
      </c>
      <c r="H25" s="411">
        <v>745.22846673000004</v>
      </c>
      <c r="I25" s="411">
        <v>902.10094513000001</v>
      </c>
      <c r="J25" s="411">
        <v>962.73691012000006</v>
      </c>
      <c r="K25" s="411">
        <v>753.39569807999999</v>
      </c>
      <c r="L25" s="411">
        <v>613.77349428000002</v>
      </c>
      <c r="M25" s="411">
        <v>669.31961196999998</v>
      </c>
      <c r="N25" s="411">
        <v>688.98077803000001</v>
      </c>
      <c r="O25" s="411">
        <v>921.98471400000005</v>
      </c>
      <c r="P25" s="412">
        <v>882.24344799999994</v>
      </c>
      <c r="Q25" s="427">
        <v>874</v>
      </c>
      <c r="R25" s="427">
        <v>907</v>
      </c>
    </row>
    <row r="26" spans="1:18">
      <c r="A26" s="426" t="s">
        <v>810</v>
      </c>
      <c r="B26" s="411">
        <v>-289.24100770000001</v>
      </c>
      <c r="C26" s="411">
        <v>-309.71680877</v>
      </c>
      <c r="D26" s="411">
        <v>-362.66650019000002</v>
      </c>
      <c r="E26" s="411">
        <v>-353.61361786000003</v>
      </c>
      <c r="F26" s="411">
        <v>-357.82361608999997</v>
      </c>
      <c r="G26" s="411">
        <v>-364.85946799999999</v>
      </c>
      <c r="H26" s="411">
        <v>-397.16745383</v>
      </c>
      <c r="I26" s="411">
        <v>-464.71382833999996</v>
      </c>
      <c r="J26" s="411">
        <v>-502.10127469000003</v>
      </c>
      <c r="K26" s="411">
        <v>-396.08469574000003</v>
      </c>
      <c r="L26" s="411">
        <v>-451.27569949999997</v>
      </c>
      <c r="M26" s="411">
        <v>-406.40575000000001</v>
      </c>
      <c r="N26" s="411">
        <v>-381.39445479</v>
      </c>
      <c r="O26" s="411">
        <v>-383.68138199999999</v>
      </c>
      <c r="P26" s="412">
        <v>-397.28220599999997</v>
      </c>
      <c r="Q26" s="427">
        <v>-394.8</v>
      </c>
      <c r="R26" s="427">
        <v>-404.3</v>
      </c>
    </row>
    <row r="27" spans="1:18">
      <c r="A27" s="406" t="s">
        <v>811</v>
      </c>
      <c r="B27" s="414">
        <v>181.13918814000013</v>
      </c>
      <c r="C27" s="414">
        <v>171.0952618</v>
      </c>
      <c r="D27" s="414">
        <v>118.95973035</v>
      </c>
      <c r="E27" s="414">
        <v>156.31090974999998</v>
      </c>
      <c r="F27" s="414">
        <v>158.15173346</v>
      </c>
      <c r="G27" s="414">
        <v>204.18698152999997</v>
      </c>
      <c r="H27" s="414">
        <v>366.62580516000003</v>
      </c>
      <c r="I27" s="414">
        <v>414.12965802000031</v>
      </c>
      <c r="J27" s="414">
        <v>405.05047502999986</v>
      </c>
      <c r="K27" s="414">
        <v>255.40613118000013</v>
      </c>
      <c r="L27" s="414">
        <v>258.44486620000072</v>
      </c>
      <c r="M27" s="414">
        <v>260.73914898000089</v>
      </c>
      <c r="N27" s="414">
        <v>268.89378799999997</v>
      </c>
      <c r="O27" s="414">
        <v>338.17342000000002</v>
      </c>
      <c r="P27" s="414">
        <v>313.53679699999998</v>
      </c>
      <c r="Q27" s="416">
        <v>360.41699999999997</v>
      </c>
      <c r="R27" s="416">
        <v>370.089</v>
      </c>
    </row>
    <row r="28" spans="1:18">
      <c r="A28" s="406" t="s">
        <v>812</v>
      </c>
      <c r="B28" s="414">
        <v>9.297880769999999</v>
      </c>
      <c r="C28" s="414">
        <v>19.451313669999998</v>
      </c>
      <c r="D28" s="414">
        <v>13.219494039999999</v>
      </c>
      <c r="E28" s="414">
        <v>7.1847203099999994</v>
      </c>
      <c r="F28" s="414">
        <v>17.266408599999995</v>
      </c>
      <c r="G28" s="414">
        <v>16.736760820000008</v>
      </c>
      <c r="H28" s="414">
        <v>22.734690000000001</v>
      </c>
      <c r="I28" s="414">
        <v>23.056150529999986</v>
      </c>
      <c r="J28" s="414">
        <v>23.831589650000012</v>
      </c>
      <c r="K28" s="414">
        <v>32.47995684</v>
      </c>
      <c r="L28" s="414">
        <v>24.55644368999997</v>
      </c>
      <c r="M28" s="414">
        <v>26.691524539999993</v>
      </c>
      <c r="N28" s="414">
        <v>28.342124999999999</v>
      </c>
      <c r="O28" s="414">
        <v>26.075559999999999</v>
      </c>
      <c r="P28" s="414">
        <v>32.361752000000003</v>
      </c>
      <c r="Q28" s="416">
        <v>34.764000000000003</v>
      </c>
      <c r="R28" s="416">
        <v>35.646999999999998</v>
      </c>
    </row>
    <row r="29" spans="1:18">
      <c r="A29" s="417" t="s">
        <v>813</v>
      </c>
      <c r="B29" s="414">
        <v>8.4805654799999992</v>
      </c>
      <c r="C29" s="414">
        <v>9.6501950599999997</v>
      </c>
      <c r="D29" s="414">
        <v>5.5560874900000012</v>
      </c>
      <c r="E29" s="414">
        <v>4.9607425600000008</v>
      </c>
      <c r="F29" s="414">
        <v>4.5182103999999983</v>
      </c>
      <c r="G29" s="414">
        <v>4.0655709999999991E-2</v>
      </c>
      <c r="H29" s="414">
        <v>9.7937264299999995</v>
      </c>
      <c r="I29" s="414">
        <v>18.20196189</v>
      </c>
      <c r="J29" s="414">
        <v>20.096827859999998</v>
      </c>
      <c r="K29" s="414">
        <v>19.342873430000012</v>
      </c>
      <c r="L29" s="414">
        <v>24.635301039999998</v>
      </c>
      <c r="M29" s="414">
        <v>26.636766410000003</v>
      </c>
      <c r="N29" s="414">
        <v>25.203558000000001</v>
      </c>
      <c r="O29" s="414">
        <v>27.815670000000001</v>
      </c>
      <c r="P29" s="415">
        <v>23.205049319999997</v>
      </c>
      <c r="Q29" s="416">
        <v>22.637</v>
      </c>
      <c r="R29" s="416">
        <v>23.228999999999999</v>
      </c>
    </row>
    <row r="30" spans="1:18">
      <c r="A30" s="418" t="s">
        <v>814</v>
      </c>
      <c r="B30" s="419">
        <v>1850.3659266899986</v>
      </c>
      <c r="C30" s="419">
        <v>1905.4680306799976</v>
      </c>
      <c r="D30" s="419">
        <v>1743.0455469500091</v>
      </c>
      <c r="E30" s="419">
        <v>1740.9688682299984</v>
      </c>
      <c r="F30" s="419">
        <v>1872.2130169599914</v>
      </c>
      <c r="G30" s="419">
        <v>2147.5600119699961</v>
      </c>
      <c r="H30" s="419">
        <v>2676.7658631200102</v>
      </c>
      <c r="I30" s="419">
        <v>3016.7713426299911</v>
      </c>
      <c r="J30" s="419">
        <v>3047.8178778400015</v>
      </c>
      <c r="K30" s="419">
        <v>2626.8009490400004</v>
      </c>
      <c r="L30" s="419">
        <v>2412.2286439600066</v>
      </c>
      <c r="M30" s="419">
        <v>2612.2426299099984</v>
      </c>
      <c r="N30" s="419">
        <f>N23+N27+N28+N29</f>
        <v>2781.871639</v>
      </c>
      <c r="O30" s="419">
        <f t="shared" ref="O30:R30" si="4">O23+O27+O28+O29</f>
        <v>3244.0868350000001</v>
      </c>
      <c r="P30" s="419">
        <f t="shared" si="4"/>
        <v>3258.8955003199994</v>
      </c>
      <c r="Q30" s="420">
        <f t="shared" si="4"/>
        <v>3404.0200000000004</v>
      </c>
      <c r="R30" s="428">
        <f t="shared" si="4"/>
        <v>3538.9649999999997</v>
      </c>
    </row>
    <row r="31" spans="1:18" ht="7.5" customHeight="1">
      <c r="A31" s="418"/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21"/>
      <c r="R31" s="421"/>
    </row>
    <row r="32" spans="1:18">
      <c r="A32" s="418" t="s">
        <v>815</v>
      </c>
      <c r="B32" s="419">
        <v>3502.4233515399942</v>
      </c>
      <c r="C32" s="419">
        <v>3614.7520673600047</v>
      </c>
      <c r="D32" s="419">
        <v>3416.5233827500128</v>
      </c>
      <c r="E32" s="419">
        <v>3443.0831685999874</v>
      </c>
      <c r="F32" s="419">
        <v>3634.9125329899884</v>
      </c>
      <c r="G32" s="419">
        <v>4082.9949722700126</v>
      </c>
      <c r="H32" s="419">
        <v>4864.2303519699726</v>
      </c>
      <c r="I32" s="419">
        <v>5307.7107496000308</v>
      </c>
      <c r="J32" s="419">
        <v>5212.9034892000063</v>
      </c>
      <c r="K32" s="419">
        <v>4561.4204647700199</v>
      </c>
      <c r="L32" s="419">
        <v>4193.5816768199966</v>
      </c>
      <c r="M32" s="419">
        <v>4658.5052714999601</v>
      </c>
      <c r="N32" s="419">
        <f>N19+N30</f>
        <v>4859.3413799999998</v>
      </c>
      <c r="O32" s="419">
        <f t="shared" ref="O32:R32" si="5">O19+O30</f>
        <v>5329.0244439999997</v>
      </c>
      <c r="P32" s="419">
        <f t="shared" si="5"/>
        <v>5419.7276233199991</v>
      </c>
      <c r="Q32" s="420">
        <f t="shared" si="5"/>
        <v>5637.7780000000002</v>
      </c>
      <c r="R32" s="420">
        <f t="shared" si="5"/>
        <v>5846.8469999999998</v>
      </c>
    </row>
    <row r="33" spans="1:18" ht="7.5" customHeight="1">
      <c r="A33" s="418"/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21"/>
      <c r="R33" s="421"/>
    </row>
    <row r="34" spans="1:18">
      <c r="A34" s="422" t="s">
        <v>816</v>
      </c>
      <c r="B34" s="423">
        <f t="shared" ref="B34:R34" si="6">B32+B7</f>
        <v>3541.6233113499943</v>
      </c>
      <c r="C34" s="423">
        <f t="shared" si="6"/>
        <v>3658.4501579800049</v>
      </c>
      <c r="D34" s="423">
        <f t="shared" si="6"/>
        <v>3459.7199888300129</v>
      </c>
      <c r="E34" s="423">
        <f t="shared" si="6"/>
        <v>3472.0385836399873</v>
      </c>
      <c r="F34" s="423">
        <f t="shared" si="6"/>
        <v>3674.0292081499883</v>
      </c>
      <c r="G34" s="423">
        <f t="shared" si="6"/>
        <v>4124.9822994600127</v>
      </c>
      <c r="H34" s="423">
        <f t="shared" si="6"/>
        <v>4964.3895607299728</v>
      </c>
      <c r="I34" s="423">
        <f t="shared" si="6"/>
        <v>5557.7128631600308</v>
      </c>
      <c r="J34" s="423">
        <f t="shared" si="6"/>
        <v>5538.227085250006</v>
      </c>
      <c r="K34" s="423">
        <f t="shared" si="6"/>
        <v>4837.7400027400199</v>
      </c>
      <c r="L34" s="423">
        <f t="shared" si="6"/>
        <v>4494.6290612999965</v>
      </c>
      <c r="M34" s="423">
        <f t="shared" si="6"/>
        <v>4847.6720572999602</v>
      </c>
      <c r="N34" s="423">
        <f t="shared" si="6"/>
        <v>5191.4413800000002</v>
      </c>
      <c r="O34" s="423">
        <f t="shared" si="6"/>
        <v>5751.124444</v>
      </c>
      <c r="P34" s="423">
        <f t="shared" si="6"/>
        <v>5872.2055193199994</v>
      </c>
      <c r="Q34" s="424">
        <f t="shared" si="6"/>
        <v>6140.700589</v>
      </c>
      <c r="R34" s="424">
        <f t="shared" si="6"/>
        <v>6398.4382230000001</v>
      </c>
    </row>
    <row r="35" spans="1:18" ht="7.5" customHeight="1">
      <c r="A35" s="418"/>
      <c r="B35" s="419"/>
      <c r="C35" s="419"/>
      <c r="D35" s="419"/>
      <c r="E35" s="419"/>
      <c r="F35" s="419"/>
      <c r="G35" s="419"/>
      <c r="H35" s="419"/>
      <c r="I35" s="419"/>
      <c r="J35" s="419"/>
      <c r="Q35" s="421"/>
      <c r="R35" s="421"/>
    </row>
    <row r="36" spans="1:18">
      <c r="A36" s="406" t="s">
        <v>817</v>
      </c>
      <c r="B36" s="414">
        <v>237.57395</v>
      </c>
      <c r="C36" s="414">
        <v>229.410348</v>
      </c>
      <c r="D36" s="414">
        <v>237.92471699999999</v>
      </c>
      <c r="E36" s="414">
        <v>236.63914399999999</v>
      </c>
      <c r="F36" s="414">
        <v>239.924815</v>
      </c>
      <c r="G36" s="414">
        <v>241.48409899999999</v>
      </c>
      <c r="H36" s="414">
        <v>240.43176800000001</v>
      </c>
      <c r="I36" s="414">
        <v>254.67601999999999</v>
      </c>
      <c r="J36" s="414">
        <v>250.66878600000001</v>
      </c>
      <c r="K36" s="414">
        <v>235.48115300000001</v>
      </c>
      <c r="L36" s="414">
        <v>243.29466199999999</v>
      </c>
      <c r="M36" s="414">
        <v>252.50133600000001</v>
      </c>
      <c r="N36" s="414">
        <v>252.953856</v>
      </c>
      <c r="O36" s="414">
        <v>256.86703899999998</v>
      </c>
      <c r="P36" s="414">
        <v>256.76014500000002</v>
      </c>
      <c r="Q36" s="416">
        <v>257.18700000000001</v>
      </c>
      <c r="R36" s="416">
        <v>258.88499999999999</v>
      </c>
    </row>
    <row r="37" spans="1:18">
      <c r="A37" s="406" t="s">
        <v>818</v>
      </c>
      <c r="B37" s="414">
        <v>76.589776000000001</v>
      </c>
      <c r="C37" s="414">
        <v>80.589774000000006</v>
      </c>
      <c r="D37" s="414">
        <v>84.406321000000005</v>
      </c>
      <c r="E37" s="414">
        <v>84.523066999999998</v>
      </c>
      <c r="F37" s="414">
        <v>86.163123999999996</v>
      </c>
      <c r="G37" s="414">
        <v>93.836647999999997</v>
      </c>
      <c r="H37" s="414">
        <v>101.097515</v>
      </c>
      <c r="I37" s="414">
        <v>111.149925</v>
      </c>
      <c r="J37" s="414">
        <v>112.98446</v>
      </c>
      <c r="K37" s="414">
        <v>101.236268</v>
      </c>
      <c r="L37" s="414">
        <v>94.438664000000003</v>
      </c>
      <c r="M37" s="414">
        <v>102.18250999999999</v>
      </c>
      <c r="N37" s="414">
        <v>104.099079</v>
      </c>
      <c r="O37" s="414">
        <v>101.36028899999999</v>
      </c>
      <c r="P37" s="414">
        <v>101.706</v>
      </c>
      <c r="Q37" s="416">
        <v>101.372</v>
      </c>
      <c r="R37" s="416">
        <v>102.063</v>
      </c>
    </row>
    <row r="38" spans="1:18">
      <c r="A38" s="417" t="s">
        <v>775</v>
      </c>
      <c r="B38" s="414">
        <v>64.859493999999998</v>
      </c>
      <c r="C38" s="414">
        <v>64.160430000000005</v>
      </c>
      <c r="D38" s="414">
        <v>62.765911000000003</v>
      </c>
      <c r="E38" s="414">
        <v>65.395577000000003</v>
      </c>
      <c r="F38" s="414">
        <v>64.862677000000005</v>
      </c>
      <c r="G38" s="414">
        <v>69.968055000000007</v>
      </c>
      <c r="H38" s="414">
        <v>76.618060999999997</v>
      </c>
      <c r="I38" s="414">
        <v>78.768338999999997</v>
      </c>
      <c r="J38" s="414">
        <v>82.364140000000006</v>
      </c>
      <c r="K38" s="414">
        <v>85.372596999999999</v>
      </c>
      <c r="L38" s="414">
        <v>73.626147000000003</v>
      </c>
      <c r="M38" s="414">
        <v>80.729528999999999</v>
      </c>
      <c r="N38" s="414">
        <v>79.162640999999994</v>
      </c>
      <c r="O38" s="414">
        <v>81.177800000000005</v>
      </c>
      <c r="P38" s="415">
        <v>82.045000000000002</v>
      </c>
      <c r="Q38" s="416">
        <v>84.918000000000006</v>
      </c>
      <c r="R38" s="416">
        <v>86.417000000000002</v>
      </c>
    </row>
    <row r="39" spans="1:18">
      <c r="A39" s="418" t="s">
        <v>819</v>
      </c>
      <c r="B39" s="419">
        <v>379.02321999999998</v>
      </c>
      <c r="C39" s="419">
        <v>374.16055200000005</v>
      </c>
      <c r="D39" s="419">
        <v>385.096949</v>
      </c>
      <c r="E39" s="419">
        <v>386.55778799999996</v>
      </c>
      <c r="F39" s="419">
        <v>390.95061600000002</v>
      </c>
      <c r="G39" s="419">
        <v>405.28880199999998</v>
      </c>
      <c r="H39" s="419">
        <v>418.14734400000003</v>
      </c>
      <c r="I39" s="419">
        <v>444.59428400000002</v>
      </c>
      <c r="J39" s="419">
        <v>446.01738600000004</v>
      </c>
      <c r="K39" s="419">
        <v>422.09001799999999</v>
      </c>
      <c r="L39" s="419">
        <v>411.35947299999998</v>
      </c>
      <c r="M39" s="419">
        <v>435.41337500000003</v>
      </c>
      <c r="N39" s="419">
        <f t="shared" ref="N39" si="7">SUM(N36:N38)</f>
        <v>436.215576</v>
      </c>
      <c r="O39" s="419">
        <f t="shared" ref="O39:R39" si="8">SUM(O36:O38)</f>
        <v>439.40512799999993</v>
      </c>
      <c r="P39" s="419">
        <f t="shared" si="8"/>
        <v>440.51114500000006</v>
      </c>
      <c r="Q39" s="420">
        <f t="shared" si="8"/>
        <v>443.47700000000003</v>
      </c>
      <c r="R39" s="420">
        <f t="shared" si="8"/>
        <v>447.36500000000001</v>
      </c>
    </row>
    <row r="40" spans="1:18" ht="7.5" customHeight="1">
      <c r="A40" s="418"/>
      <c r="B40" s="419"/>
      <c r="C40" s="419"/>
      <c r="D40" s="419"/>
      <c r="E40" s="419"/>
      <c r="F40" s="419"/>
      <c r="G40" s="419"/>
      <c r="H40" s="419"/>
      <c r="I40" s="419"/>
      <c r="J40" s="419"/>
      <c r="Q40" s="421"/>
      <c r="R40" s="421"/>
    </row>
    <row r="41" spans="1:18">
      <c r="A41" s="406" t="s">
        <v>820</v>
      </c>
      <c r="B41" s="414">
        <v>39.622007000000004</v>
      </c>
      <c r="C41" s="414">
        <v>57.851343999999997</v>
      </c>
      <c r="D41" s="414">
        <v>36.476695999999997</v>
      </c>
      <c r="E41" s="414">
        <v>53.108263999999998</v>
      </c>
      <c r="F41" s="414">
        <v>74.849321000000003</v>
      </c>
      <c r="G41" s="414">
        <v>92.029846000000006</v>
      </c>
      <c r="H41" s="414">
        <v>170.04452000000001</v>
      </c>
      <c r="I41" s="414">
        <v>160.85416599999999</v>
      </c>
      <c r="J41" s="414">
        <v>150.32409899999999</v>
      </c>
      <c r="K41" s="414">
        <v>189.14262199999999</v>
      </c>
      <c r="L41" s="414">
        <v>147.22734399999999</v>
      </c>
      <c r="M41" s="414">
        <v>152.77913100000001</v>
      </c>
      <c r="N41" s="414">
        <v>193.99030200000001</v>
      </c>
      <c r="O41" s="414">
        <v>136.90700000000001</v>
      </c>
      <c r="P41" s="415">
        <v>167.59703034</v>
      </c>
      <c r="Q41" s="416">
        <v>177.512</v>
      </c>
      <c r="R41" s="416">
        <v>182.14</v>
      </c>
    </row>
    <row r="42" spans="1:18" ht="7.5" customHeight="1">
      <c r="A42" s="406"/>
      <c r="B42" s="414"/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21"/>
      <c r="R42" s="421"/>
    </row>
    <row r="43" spans="1:18">
      <c r="A43" s="429" t="s">
        <v>821</v>
      </c>
      <c r="B43" s="419">
        <f t="shared" ref="B43:R43" si="9">SUM(B32,B39,B41)</f>
        <v>3921.0685785399942</v>
      </c>
      <c r="C43" s="419">
        <f t="shared" si="9"/>
        <v>4046.7639633600052</v>
      </c>
      <c r="D43" s="419">
        <f t="shared" si="9"/>
        <v>3838.0970277500132</v>
      </c>
      <c r="E43" s="419">
        <f t="shared" si="9"/>
        <v>3882.7492205999874</v>
      </c>
      <c r="F43" s="419">
        <f t="shared" si="9"/>
        <v>4100.7124699899887</v>
      </c>
      <c r="G43" s="419">
        <f t="shared" si="9"/>
        <v>4580.3136202700125</v>
      </c>
      <c r="H43" s="419">
        <f t="shared" si="9"/>
        <v>5452.422215969973</v>
      </c>
      <c r="I43" s="419">
        <f t="shared" si="9"/>
        <v>5913.1591996000307</v>
      </c>
      <c r="J43" s="419">
        <f t="shared" si="9"/>
        <v>5809.2449742000072</v>
      </c>
      <c r="K43" s="419">
        <f t="shared" si="9"/>
        <v>5172.65310477002</v>
      </c>
      <c r="L43" s="419">
        <f t="shared" si="9"/>
        <v>4752.1684938199969</v>
      </c>
      <c r="M43" s="419">
        <f t="shared" si="9"/>
        <v>5246.6977774999605</v>
      </c>
      <c r="N43" s="419">
        <f t="shared" si="9"/>
        <v>5489.5472579999996</v>
      </c>
      <c r="O43" s="419">
        <f t="shared" si="9"/>
        <v>5905.3365720000002</v>
      </c>
      <c r="P43" s="428">
        <f t="shared" si="9"/>
        <v>6027.8357986599995</v>
      </c>
      <c r="Q43" s="420">
        <f t="shared" si="9"/>
        <v>6258.7669999999998</v>
      </c>
      <c r="R43" s="420">
        <f t="shared" si="9"/>
        <v>6476.3519999999999</v>
      </c>
    </row>
    <row r="44" spans="1:18" ht="7.5" customHeight="1">
      <c r="A44" s="429"/>
      <c r="B44" s="419"/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21"/>
      <c r="R44" s="421"/>
    </row>
    <row r="45" spans="1:18">
      <c r="A45" s="430" t="s">
        <v>822</v>
      </c>
      <c r="B45" s="423">
        <f t="shared" ref="B45:R45" si="10">B43+B7</f>
        <v>3960.2685383499943</v>
      </c>
      <c r="C45" s="423">
        <f t="shared" si="10"/>
        <v>4090.4620539800053</v>
      </c>
      <c r="D45" s="423">
        <f t="shared" si="10"/>
        <v>3881.2936338300133</v>
      </c>
      <c r="E45" s="423">
        <f t="shared" si="10"/>
        <v>3911.7046356399874</v>
      </c>
      <c r="F45" s="423">
        <f t="shared" si="10"/>
        <v>4139.829145149989</v>
      </c>
      <c r="G45" s="423">
        <f t="shared" si="10"/>
        <v>4622.3009474600121</v>
      </c>
      <c r="H45" s="423">
        <f t="shared" si="10"/>
        <v>5552.5814247299732</v>
      </c>
      <c r="I45" s="423">
        <f t="shared" si="10"/>
        <v>6163.1613131600307</v>
      </c>
      <c r="J45" s="423">
        <f>J43+J7</f>
        <v>6134.5685702500068</v>
      </c>
      <c r="K45" s="423">
        <f t="shared" si="10"/>
        <v>5448.9726427400201</v>
      </c>
      <c r="L45" s="423">
        <f t="shared" si="10"/>
        <v>5053.2158782999968</v>
      </c>
      <c r="M45" s="423">
        <f t="shared" si="10"/>
        <v>5435.8645632999605</v>
      </c>
      <c r="N45" s="423">
        <f t="shared" si="10"/>
        <v>5821.647258</v>
      </c>
      <c r="O45" s="431">
        <f t="shared" si="10"/>
        <v>6327.4365720000005</v>
      </c>
      <c r="P45" s="432">
        <f>P43+P7</f>
        <v>6480.3136946599998</v>
      </c>
      <c r="Q45" s="424">
        <f t="shared" si="10"/>
        <v>6761.6895889999996</v>
      </c>
      <c r="R45" s="424">
        <f t="shared" si="10"/>
        <v>7027.9432230000002</v>
      </c>
    </row>
    <row r="46" spans="1:18" ht="7.5" customHeight="1"/>
    <row r="47" spans="1:18">
      <c r="A47" s="399" t="s">
        <v>823</v>
      </c>
      <c r="K47" s="433"/>
      <c r="L47" s="433"/>
      <c r="M47" s="433"/>
      <c r="N47" s="433"/>
      <c r="O47" s="433"/>
      <c r="P47" s="433"/>
    </row>
    <row r="53" spans="7:15">
      <c r="G53" s="434"/>
      <c r="H53" s="434"/>
      <c r="I53" s="434"/>
      <c r="J53" s="434"/>
      <c r="K53" s="434"/>
      <c r="L53" s="434"/>
      <c r="M53" s="434"/>
      <c r="N53" s="434"/>
      <c r="O53" s="434"/>
    </row>
    <row r="54" spans="7:15">
      <c r="G54" s="434"/>
      <c r="H54" s="434"/>
      <c r="I54" s="434"/>
      <c r="J54" s="434"/>
      <c r="K54" s="434"/>
      <c r="L54" s="434"/>
      <c r="M54" s="434"/>
      <c r="N54" s="434"/>
      <c r="O54" s="434"/>
    </row>
    <row r="55" spans="7:15">
      <c r="G55" s="399" t="s">
        <v>233</v>
      </c>
    </row>
  </sheetData>
  <mergeCells count="1">
    <mergeCell ref="B3:R3"/>
  </mergeCells>
  <pageMargins left="0.25" right="0.25" top="0.75" bottom="0.25" header="0.5" footer="0.5"/>
  <pageSetup scale="81" orientation="landscape" horizontalDpi="1200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zoomScaleNormal="100" workbookViewId="0"/>
  </sheetViews>
  <sheetFormatPr defaultRowHeight="10.5"/>
  <cols>
    <col min="1" max="1" width="27.42578125" style="399" customWidth="1"/>
    <col min="2" max="10" width="6.42578125" style="399" hidden="1" customWidth="1"/>
    <col min="11" max="17" width="6.42578125" style="399" customWidth="1"/>
    <col min="18" max="16384" width="9.140625" style="399"/>
  </cols>
  <sheetData>
    <row r="1" spans="1:18">
      <c r="A1" s="398" t="s">
        <v>824</v>
      </c>
    </row>
    <row r="2" spans="1:18">
      <c r="B2" s="1265"/>
      <c r="C2" s="1265"/>
      <c r="D2" s="1265"/>
      <c r="E2" s="1265"/>
      <c r="F2" s="1265"/>
      <c r="G2" s="1265"/>
      <c r="H2" s="1265"/>
      <c r="I2" s="1265"/>
      <c r="J2" s="1265"/>
      <c r="K2" s="1265"/>
      <c r="L2" s="1265"/>
      <c r="M2" s="1265"/>
      <c r="N2" s="1265"/>
      <c r="O2" s="1265"/>
    </row>
    <row r="3" spans="1:18">
      <c r="A3" s="402" t="s">
        <v>790</v>
      </c>
      <c r="B3" s="403">
        <v>2001</v>
      </c>
      <c r="C3" s="403">
        <v>2002</v>
      </c>
      <c r="D3" s="403">
        <v>2003</v>
      </c>
      <c r="E3" s="403">
        <v>2004</v>
      </c>
      <c r="F3" s="403">
        <v>2005</v>
      </c>
      <c r="G3" s="403">
        <v>2006</v>
      </c>
      <c r="H3" s="403">
        <v>2007</v>
      </c>
      <c r="I3" s="403">
        <v>2008</v>
      </c>
      <c r="J3" s="403">
        <v>2009</v>
      </c>
      <c r="K3" s="403">
        <v>2010</v>
      </c>
      <c r="L3" s="403">
        <v>2011</v>
      </c>
      <c r="M3" s="403">
        <v>2012</v>
      </c>
      <c r="N3" s="403">
        <v>2013</v>
      </c>
      <c r="O3" s="403">
        <v>2014</v>
      </c>
      <c r="P3" s="403" t="s">
        <v>163</v>
      </c>
      <c r="Q3" s="403" t="s">
        <v>791</v>
      </c>
    </row>
    <row r="4" spans="1:18" ht="7.5" customHeight="1">
      <c r="A4" s="404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</row>
    <row r="5" spans="1:18">
      <c r="A5" s="406" t="s">
        <v>792</v>
      </c>
      <c r="B5" s="433">
        <f>'9.4'!C6/'9.4'!B6-1</f>
        <v>4.5108626205236257E-2</v>
      </c>
      <c r="C5" s="433">
        <f>'9.4'!D6/'9.4'!C6-1</f>
        <v>6.9153774850065908E-3</v>
      </c>
      <c r="D5" s="433">
        <f>'9.4'!E6/'9.4'!D6-1</f>
        <v>1.8426944995502126E-3</v>
      </c>
      <c r="E5" s="433">
        <f>'9.4'!F6/'9.4'!E6-1</f>
        <v>4.0141685948685391E-2</v>
      </c>
      <c r="F5" s="433">
        <f>'9.4'!G6/'9.4'!F6-1</f>
        <v>8.8275527055280856E-2</v>
      </c>
      <c r="G5" s="433">
        <f>'9.4'!H6/'9.4'!G6-1</f>
        <v>0.10507189887525548</v>
      </c>
      <c r="H5" s="433">
        <f>'9.4'!I6/'9.4'!H6-1</f>
        <v>2.853900392380293E-2</v>
      </c>
      <c r="I5" s="433">
        <f>'9.4'!J6/'9.4'!I6-1</f>
        <v>-6.3746326733334135E-2</v>
      </c>
      <c r="J5" s="433">
        <f>'9.4'!K6/'9.4'!J6-1</f>
        <v>-0.11033320583276207</v>
      </c>
      <c r="K5" s="433">
        <f>'9.4'!L6/'9.4'!K6-1</f>
        <v>-9.3573528405112016E-2</v>
      </c>
      <c r="L5" s="433">
        <f>'9.4'!M6/'9.4'!L6-1</f>
        <v>0.14167921962825258</v>
      </c>
      <c r="M5" s="433">
        <f>'9.4'!N6/'9.4'!M6-1</f>
        <v>-1.1782996325512829E-2</v>
      </c>
      <c r="N5" s="433">
        <f>'9.4'!O6/'9.4'!N6-1</f>
        <v>2.1109417610699399E-2</v>
      </c>
      <c r="O5" s="433">
        <f>'9.4'!P6/'9.4'!O6-1</f>
        <v>2.5291665282562104E-2</v>
      </c>
      <c r="P5" s="433">
        <f>'9.4'!Q6/'9.4'!P6-1</f>
        <v>4.1030614864506543E-2</v>
      </c>
      <c r="Q5" s="433">
        <f>'9.4'!R6/'9.4'!Q6-1</f>
        <v>3.8058634520456547E-2</v>
      </c>
      <c r="R5" s="433"/>
    </row>
    <row r="6" spans="1:18">
      <c r="A6" s="410" t="s">
        <v>793</v>
      </c>
      <c r="B6" s="411">
        <f>('9.4'!C7/'9.4'!B7-1)*100</f>
        <v>11.474835259531325</v>
      </c>
      <c r="C6" s="411">
        <f>('9.4'!D7/'9.4'!C7-1)*100</f>
        <v>-1.1476120189344741</v>
      </c>
      <c r="D6" s="411">
        <f>('9.4'!E7/'9.4'!D7-1)*100</f>
        <v>-32.968310088124397</v>
      </c>
      <c r="E6" s="411">
        <f>('9.4'!F7/'9.4'!E7-1)*100</f>
        <v>35.092780075722942</v>
      </c>
      <c r="F6" s="411">
        <f>('9.4'!G7/'9.4'!F7-1)*100</f>
        <v>7.3386912825747386</v>
      </c>
      <c r="G6" s="411">
        <f>('9.4'!H7/'9.4'!G7-1)*100</f>
        <v>138.54628399364901</v>
      </c>
      <c r="H6" s="411">
        <f>('9.4'!I7/'9.4'!H7-1)*100</f>
        <v>149.60472097882814</v>
      </c>
      <c r="I6" s="411">
        <f>('9.4'!J7/'9.4'!I7-1)*100</f>
        <v>30.128338283797351</v>
      </c>
      <c r="J6" s="411">
        <f>('9.4'!K7/'9.4'!J7-1)*100</f>
        <v>-15.063173613901759</v>
      </c>
      <c r="K6" s="411">
        <f>('9.4'!L7/'9.4'!K7-1)*100</f>
        <v>8.9490040015500547</v>
      </c>
      <c r="L6" s="411">
        <f>('9.4'!M7/'9.4'!L7-1)*100</f>
        <v>-37.16378365925739</v>
      </c>
      <c r="M6" s="411">
        <f>('9.4'!N7/'9.4'!M7-1)*100</f>
        <v>75.559360801910927</v>
      </c>
      <c r="N6" s="411">
        <f>('9.4'!O7/'9.4'!N7-1)*100</f>
        <v>27.10027100271002</v>
      </c>
      <c r="O6" s="411">
        <f>('9.4'!P7/'9.4'!O7-1)*100</f>
        <v>7.196848140251122</v>
      </c>
      <c r="P6" s="411">
        <f>('9.4'!Q7/'9.4'!P7-1)*100</f>
        <v>11.148543043967841</v>
      </c>
      <c r="Q6" s="435">
        <f>'9.4'!R7/'9.4'!Q7-1</f>
        <v>9.6771620651940893E-2</v>
      </c>
      <c r="R6" s="433"/>
    </row>
    <row r="7" spans="1:18">
      <c r="A7" s="410" t="s">
        <v>794</v>
      </c>
      <c r="B7" s="411">
        <f>('9.4'!C8/'9.4'!B8-1)*100</f>
        <v>4.7046305662540977</v>
      </c>
      <c r="C7" s="411">
        <f>('9.4'!D8/'9.4'!C8-1)*100</f>
        <v>0.63705576305221889</v>
      </c>
      <c r="D7" s="411">
        <f>('9.4'!E8/'9.4'!D8-1)*100</f>
        <v>-0.78040860143490098</v>
      </c>
      <c r="E7" s="411">
        <f>('9.4'!F8/'9.4'!E8-1)*100</f>
        <v>4.6251238619750668</v>
      </c>
      <c r="F7" s="411">
        <f>('9.4'!G8/'9.4'!F8-1)*100</f>
        <v>8.7897608481268374</v>
      </c>
      <c r="G7" s="411">
        <f>('9.4'!H8/'9.4'!G8-1)*100</f>
        <v>13.71386400600063</v>
      </c>
      <c r="H7" s="411">
        <f>('9.4'!I8/'9.4'!H8-1)*100</f>
        <v>10.563858363639135</v>
      </c>
      <c r="I7" s="411">
        <f>('9.4'!J8/'9.4'!I8-1)*100</f>
        <v>-2.0451172165143028</v>
      </c>
      <c r="J7" s="411">
        <f>('9.4'!K8/'9.4'!J8-1)*100</f>
        <v>-11.66828016894036</v>
      </c>
      <c r="K7" s="411">
        <f>('9.4'!L8/'9.4'!K8-1)*100</f>
        <v>-6.5837891482347644</v>
      </c>
      <c r="L7" s="411">
        <f>('9.4'!M8/'9.4'!L8-1)*100</f>
        <v>5.0975952283391246</v>
      </c>
      <c r="M7" s="411">
        <f>('9.4'!N8/'9.4'!M8-1)*100</f>
        <v>6.9287538554298811</v>
      </c>
      <c r="N7" s="411">
        <f>('9.4'!O8/'9.4'!N8-1)*100</f>
        <v>6.4454373807158127</v>
      </c>
      <c r="O7" s="411">
        <f>('9.4'!P8/'9.4'!O8-1)*100</f>
        <v>3.4958952454912762</v>
      </c>
      <c r="P7" s="411">
        <f>('9.4'!Q8/'9.4'!P8-1)*100</f>
        <v>5.6144390406868805</v>
      </c>
      <c r="Q7" s="435">
        <f>'9.4'!R8/'9.4'!Q8-1</f>
        <v>5.1313549072104392E-2</v>
      </c>
      <c r="R7" s="433"/>
    </row>
    <row r="8" spans="1:18">
      <c r="A8" s="406" t="s">
        <v>795</v>
      </c>
      <c r="B8" s="414"/>
      <c r="C8" s="414"/>
      <c r="D8" s="414"/>
      <c r="E8" s="414"/>
      <c r="F8" s="414"/>
      <c r="G8" s="414">
        <f>('9.4'!H9/'9.4'!G9-1)*100</f>
        <v>75.750273422622854</v>
      </c>
      <c r="H8" s="414">
        <f>('9.4'!I9/'9.4'!H9-1)*100</f>
        <v>1.7025940259967065</v>
      </c>
      <c r="I8" s="414">
        <f>('9.4'!J9/'9.4'!I9-1)*100</f>
        <v>15.533651608827871</v>
      </c>
      <c r="J8" s="414">
        <f>('9.4'!K9/'9.4'!J9-1)*100</f>
        <v>2.9628945712170562</v>
      </c>
      <c r="K8" s="414">
        <f>('9.4'!L9/'9.4'!K9-1)*100</f>
        <v>2.0396032303928946</v>
      </c>
      <c r="L8" s="414">
        <f>('9.4'!M9/'9.4'!L9-1)*100</f>
        <v>0.32087747687554735</v>
      </c>
      <c r="M8" s="414">
        <f>('9.4'!N9/'9.4'!M9-1)*100</f>
        <v>13.039295462008127</v>
      </c>
      <c r="N8" s="414">
        <f>('9.4'!O9/'9.4'!N9-1)*100</f>
        <v>-6.0685179625011969</v>
      </c>
      <c r="O8" s="414">
        <f>('9.4'!P9/'9.4'!O9-1)*100</f>
        <v>-3.5005601624081173</v>
      </c>
      <c r="P8" s="414">
        <f>('9.4'!Q9/'9.4'!P9-1)*100</f>
        <v>1.7393312040635767</v>
      </c>
      <c r="Q8" s="414">
        <f>('9.4'!R9/'9.4'!Q9-1)*100</f>
        <v>-8.6992700177768167E-2</v>
      </c>
      <c r="R8" s="433"/>
    </row>
    <row r="9" spans="1:18">
      <c r="A9" s="406" t="s">
        <v>796</v>
      </c>
      <c r="B9" s="414">
        <f>('9.4'!C10/'9.4'!B10-1)*100</f>
        <v>5.562825395923543</v>
      </c>
      <c r="C9" s="414">
        <f>('9.4'!D10/'9.4'!C10-1)*100</f>
        <v>7.6920657000497217</v>
      </c>
      <c r="D9" s="414">
        <f>('9.4'!E10/'9.4'!D10-1)*100</f>
        <v>-2.5491989423302108</v>
      </c>
      <c r="E9" s="414">
        <f>('9.4'!F10/'9.4'!E10-1)*100</f>
        <v>18.6492839412713</v>
      </c>
      <c r="F9" s="414">
        <f>('9.4'!G10/'9.4'!F10-1)*100</f>
        <v>1.0511638409989477</v>
      </c>
      <c r="G9" s="414">
        <f>('9.4'!H10/'9.4'!G10-1)*100</f>
        <v>24.231235289465648</v>
      </c>
      <c r="H9" s="414">
        <f>('9.4'!I10/'9.4'!H10-1)*100</f>
        <v>12.479377620870991</v>
      </c>
      <c r="I9" s="414">
        <f>('9.4'!J10/'9.4'!I10-1)*100</f>
        <v>12.194298963282213</v>
      </c>
      <c r="J9" s="414">
        <f>('9.4'!K10/'9.4'!J10-1)*100</f>
        <v>-6.953083486771483E-3</v>
      </c>
      <c r="K9" s="414">
        <f>('9.4'!L10/'9.4'!K10-1)*100</f>
        <v>-2.2041920338660925</v>
      </c>
      <c r="L9" s="414">
        <f>('9.4'!M10/'9.4'!L10-1)*100</f>
        <v>6.7750999532705691</v>
      </c>
      <c r="M9" s="414">
        <f>('9.4'!N10/'9.4'!M10-1)*100</f>
        <v>13.599090409044635</v>
      </c>
      <c r="N9" s="414">
        <f>('9.4'!O10/'9.4'!N10-1)*100</f>
        <v>14.921533658538145</v>
      </c>
      <c r="O9" s="414">
        <f>('9.4'!P10/'9.4'!O10-1)*100</f>
        <v>7.93796664627342</v>
      </c>
      <c r="P9" s="414">
        <f>('9.4'!Q10/'9.4'!P10-1)*100</f>
        <v>5.8502642128279714</v>
      </c>
      <c r="Q9" s="414">
        <f>('9.4'!R10/'9.4'!Q10-1)*100</f>
        <v>3.8345257948249056</v>
      </c>
      <c r="R9" s="433"/>
    </row>
    <row r="10" spans="1:18">
      <c r="A10" s="406" t="s">
        <v>797</v>
      </c>
      <c r="B10" s="414">
        <f>('9.4'!C11/'9.4'!B11-1)*100</f>
        <v>-11.848978881862038</v>
      </c>
      <c r="C10" s="414">
        <f>('9.4'!D11/'9.4'!C11-1)*100</f>
        <v>23.086733250021972</v>
      </c>
      <c r="D10" s="414">
        <f>('9.4'!E11/'9.4'!D11-1)*100</f>
        <v>4.1910040503738477</v>
      </c>
      <c r="E10" s="414">
        <f>('9.4'!F11/'9.4'!E11-1)*100</f>
        <v>5.8235937407240979</v>
      </c>
      <c r="F10" s="414">
        <f>('9.4'!G11/'9.4'!F11-1)*100</f>
        <v>7.8965885772327882</v>
      </c>
      <c r="G10" s="414">
        <f>('9.4'!H11/'9.4'!G11-1)*100</f>
        <v>6.0332657042194038</v>
      </c>
      <c r="H10" s="414">
        <f>('9.4'!I11/'9.4'!H11-1)*100</f>
        <v>0.50383470797947805</v>
      </c>
      <c r="I10" s="414">
        <f>('9.4'!J11/'9.4'!I11-1)*100</f>
        <v>7.5576425085981169</v>
      </c>
      <c r="J10" s="414">
        <f>('9.4'!K11/'9.4'!J11-1)*100</f>
        <v>7.4834043802148864</v>
      </c>
      <c r="K10" s="414">
        <f>('9.4'!L11/'9.4'!K11-1)*100</f>
        <v>-3.5748954763831664</v>
      </c>
      <c r="L10" s="414">
        <f>('9.4'!M11/'9.4'!L11-1)*100</f>
        <v>-5.1509783154471851</v>
      </c>
      <c r="M10" s="414">
        <f>('9.4'!N11/'9.4'!M11-1)*100</f>
        <v>11.229394494267297</v>
      </c>
      <c r="N10" s="414">
        <f>('9.4'!O11/'9.4'!N11-1)*100</f>
        <v>6.1343692856556942</v>
      </c>
      <c r="O10" s="414">
        <f>('9.4'!P11/'9.4'!O11-1)*100</f>
        <v>1.8082971596811159</v>
      </c>
      <c r="P10" s="414">
        <f>('9.4'!Q11/'9.4'!P11-1)*100</f>
        <v>3.1794062184800076</v>
      </c>
      <c r="Q10" s="414">
        <f>('9.4'!R11/'9.4'!Q11-1)*100</f>
        <v>2.4725858551513102</v>
      </c>
      <c r="R10" s="433"/>
    </row>
    <row r="11" spans="1:18">
      <c r="A11" s="406" t="s">
        <v>798</v>
      </c>
      <c r="B11" s="414">
        <f>('9.4'!C12/'9.4'!B12-1)*100</f>
        <v>-0.20274279149401497</v>
      </c>
      <c r="C11" s="414">
        <f>('9.4'!D12/'9.4'!C12-1)*100</f>
        <v>3.5349570364730409</v>
      </c>
      <c r="D11" s="414">
        <f>('9.4'!E12/'9.4'!D12-1)*100</f>
        <v>-9.5770265235056833</v>
      </c>
      <c r="E11" s="414">
        <f>('9.4'!F12/'9.4'!E12-1)*100</f>
        <v>15.861626506015792</v>
      </c>
      <c r="F11" s="414">
        <f>('9.4'!G12/'9.4'!F12-1)*100</f>
        <v>-1.387831045398491</v>
      </c>
      <c r="G11" s="414">
        <f>('9.4'!H12/'9.4'!G12-1)*100</f>
        <v>-1.7908414485023227</v>
      </c>
      <c r="H11" s="414">
        <f>('9.4'!I12/'9.4'!H12-1)*100</f>
        <v>2.5977770083203122</v>
      </c>
      <c r="I11" s="414">
        <f>('9.4'!J12/'9.4'!I12-1)*100</f>
        <v>0.68533653968738673</v>
      </c>
      <c r="J11" s="414">
        <f>('9.4'!K12/'9.4'!J12-1)*100</f>
        <v>-3.5501607199787455</v>
      </c>
      <c r="K11" s="414">
        <f>('9.4'!L12/'9.4'!K12-1)*100</f>
        <v>-3.1326078572582405</v>
      </c>
      <c r="L11" s="414">
        <f>('9.4'!M12/'9.4'!L12-1)*100</f>
        <v>113.75451607623734</v>
      </c>
      <c r="M11" s="414">
        <f>('9.4'!N12/'9.4'!M12-1)*100</f>
        <v>-7.7822803670768437E-2</v>
      </c>
      <c r="N11" s="414">
        <f>('9.4'!O12/'9.4'!N12-1)*100</f>
        <v>-3.6186596378557256</v>
      </c>
      <c r="O11" s="414">
        <f>('9.4'!P12/'9.4'!O12-1)*100</f>
        <v>-6.4012337093531819</v>
      </c>
      <c r="P11" s="414">
        <f>('9.4'!Q12/'9.4'!P12-1)*100</f>
        <v>-3.6533963463976749</v>
      </c>
      <c r="Q11" s="414">
        <f>('9.4'!R12/'9.4'!Q12-1)*100</f>
        <v>-3.8048664122137477</v>
      </c>
      <c r="R11" s="433"/>
    </row>
    <row r="12" spans="1:18">
      <c r="A12" s="406" t="s">
        <v>799</v>
      </c>
      <c r="B12" s="414">
        <f>('9.4'!C13/'9.4'!B13-1)*100</f>
        <v>127.33694171053456</v>
      </c>
      <c r="C12" s="414">
        <f>('9.4'!D13/'9.4'!C13-1)*100</f>
        <v>-51.996597528157217</v>
      </c>
      <c r="D12" s="414">
        <f>('9.4'!E13/'9.4'!D13-1)*100</f>
        <v>41.561228105064728</v>
      </c>
      <c r="E12" s="414">
        <f>('9.4'!F13/'9.4'!E13-1)*100</f>
        <v>37.070199131657965</v>
      </c>
      <c r="F12" s="414">
        <f>('9.4'!G13/'9.4'!F13-1)*100</f>
        <v>45.89361900398017</v>
      </c>
      <c r="G12" s="414">
        <f>('9.4'!H13/'9.4'!G13-1)*100</f>
        <v>33.709971670624171</v>
      </c>
      <c r="H12" s="414">
        <f>('9.4'!I13/'9.4'!H13-1)*100</f>
        <v>-8.5074347978530191</v>
      </c>
      <c r="I12" s="414">
        <f>('9.4'!J13/'9.4'!I13-1)*100</f>
        <v>0.12323503926037205</v>
      </c>
      <c r="J12" s="414">
        <f>('9.4'!K13/'9.4'!J13-1)*100</f>
        <v>8.3731346046748136</v>
      </c>
      <c r="K12" s="414">
        <f>('9.4'!L13/'9.4'!K13-1)*100</f>
        <v>-20.839009225164318</v>
      </c>
      <c r="L12" s="414">
        <f>('9.4'!M13/'9.4'!L13-1)*100</f>
        <v>6.5022298917744248</v>
      </c>
      <c r="M12" s="414">
        <f>('9.4'!N13/'9.4'!M13-1)*100</f>
        <v>9.499055900675657</v>
      </c>
      <c r="N12" s="414">
        <f>('9.4'!O13/'9.4'!N13-1)*100</f>
        <v>-18.883947603280149</v>
      </c>
      <c r="O12" s="414">
        <f>('9.4'!P13/'9.4'!O13-1)*100</f>
        <v>67.706682592155417</v>
      </c>
      <c r="P12" s="414">
        <f>('9.4'!Q13/'9.4'!P13-1)*100</f>
        <v>3.4611933602512357</v>
      </c>
      <c r="Q12" s="414">
        <f>('9.4'!R13/'9.4'!Q13-1)*100</f>
        <v>4.5768922229690201</v>
      </c>
      <c r="R12" s="433"/>
    </row>
    <row r="13" spans="1:18">
      <c r="A13" s="406" t="s">
        <v>800</v>
      </c>
      <c r="B13" s="414">
        <f>('9.4'!C14/'9.4'!B14-1)*100</f>
        <v>8.8751798809313165</v>
      </c>
      <c r="C13" s="414">
        <f>('9.4'!D14/'9.4'!C14-1)*100</f>
        <v>-20.168775137121418</v>
      </c>
      <c r="D13" s="414">
        <f>('9.4'!E14/'9.4'!D14-1)*100</f>
        <v>17.79778743646321</v>
      </c>
      <c r="E13" s="414">
        <f>('9.4'!F14/'9.4'!E14-1)*100</f>
        <v>3.3004864983092075</v>
      </c>
      <c r="F13" s="414">
        <f>('9.4'!G14/'9.4'!F14-1)*100</f>
        <v>89.952026540343084</v>
      </c>
      <c r="G13" s="414">
        <f>('9.4'!H14/'9.4'!G14-1)*100</f>
        <v>48.878826852736992</v>
      </c>
      <c r="H13" s="414">
        <f>('9.4'!I14/'9.4'!H14-1)*100</f>
        <v>38.501311052328369</v>
      </c>
      <c r="I13" s="414">
        <f>('9.4'!J14/'9.4'!I14-1)*100</f>
        <v>12.466993563985728</v>
      </c>
      <c r="J13" s="414">
        <f>('9.4'!K14/'9.4'!J14-1)*100</f>
        <v>-45.102839689354127</v>
      </c>
      <c r="K13" s="414">
        <f>('9.4'!L14/'9.4'!K14-1)*100</f>
        <v>43.171519692397723</v>
      </c>
      <c r="L13" s="414">
        <f>('9.4'!M14/'9.4'!L14-1)*100</f>
        <v>29.967874063568644</v>
      </c>
      <c r="M13" s="414">
        <f>('9.4'!N14/'9.4'!M14-1)*100</f>
        <v>-6.3318322065663786</v>
      </c>
      <c r="N13" s="414">
        <f>('9.4'!O14/'9.4'!N14-1)*100</f>
        <v>-33.306604948874288</v>
      </c>
      <c r="O13" s="414">
        <f>('9.4'!P14/'9.4'!O14-1)*100</f>
        <v>-6.4337081848517164</v>
      </c>
      <c r="P13" s="414">
        <f>('9.4'!Q14/'9.4'!P14-1)*100</f>
        <v>13.273610497760369</v>
      </c>
      <c r="Q13" s="414">
        <f>('9.4'!R14/'9.4'!Q14-1)*100</f>
        <v>3.5087719298245723</v>
      </c>
      <c r="R13" s="433"/>
    </row>
    <row r="14" spans="1:18">
      <c r="A14" s="406" t="s">
        <v>801</v>
      </c>
      <c r="B14" s="414">
        <f>('9.4'!C15/'9.4'!B15-1)*100</f>
        <v>-53.504285403936322</v>
      </c>
      <c r="C14" s="414">
        <f>('9.4'!D15/'9.4'!C15-1)*100</f>
        <v>-68.604427834522383</v>
      </c>
      <c r="D14" s="414">
        <f>('9.4'!E15/'9.4'!D15-1)*100</f>
        <v>249.93155227018389</v>
      </c>
      <c r="E14" s="414">
        <f>('9.4'!F15/'9.4'!E15-1)*100</f>
        <v>-70.663616044094965</v>
      </c>
      <c r="F14" s="414">
        <f>('9.4'!G15/'9.4'!F15-1)*100</f>
        <v>-69.489034141733484</v>
      </c>
      <c r="G14" s="414">
        <f>('9.4'!H15/'9.4'!G15-1)*100</f>
        <v>152.32355802430911</v>
      </c>
      <c r="H14" s="414">
        <f>('9.4'!I15/'9.4'!H15-1)*100</f>
        <v>-93.318810087772462</v>
      </c>
      <c r="I14" s="414">
        <f>('9.4'!J15/'9.4'!I15-1)*100</f>
        <v>-80.858964198765676</v>
      </c>
      <c r="J14" s="414">
        <f>('9.4'!K15/'9.4'!J15-1)*100</f>
        <v>236.74740790310526</v>
      </c>
      <c r="K14" s="414">
        <f>('9.4'!L15/'9.4'!K15-1)*100</f>
        <v>-81.115333762058995</v>
      </c>
      <c r="L14" s="414">
        <f>('9.4'!M15/'9.4'!L15-1)*100</f>
        <v>113.7853919558716</v>
      </c>
      <c r="M14" s="414">
        <f>('9.4'!N15/'9.4'!M15-1)*100</f>
        <v>-100</v>
      </c>
      <c r="N14" s="414">
        <v>0</v>
      </c>
      <c r="O14" s="414">
        <v>0</v>
      </c>
      <c r="P14" s="414">
        <v>0</v>
      </c>
      <c r="Q14" s="414">
        <v>0</v>
      </c>
      <c r="R14" s="433"/>
    </row>
    <row r="15" spans="1:18">
      <c r="A15" s="406" t="s">
        <v>802</v>
      </c>
      <c r="B15" s="414">
        <f>('9.4'!C16/'9.4'!B16-1)*100</f>
        <v>40.806503489412194</v>
      </c>
      <c r="C15" s="414">
        <f>('9.4'!D16/'9.4'!C16-1)*100</f>
        <v>-64.630411979245352</v>
      </c>
      <c r="D15" s="414">
        <f>('9.4'!E16/'9.4'!D16-1)*100</f>
        <v>-33.503612007317464</v>
      </c>
      <c r="E15" s="414">
        <f>('9.4'!F16/'9.4'!E16-1)*100</f>
        <v>-14.93847682807321</v>
      </c>
      <c r="F15" s="414">
        <f>('9.4'!G16/'9.4'!F16-1)*100</f>
        <v>147.09347455731137</v>
      </c>
      <c r="G15" s="414">
        <f>('9.4'!H16/'9.4'!G16-1)*100</f>
        <v>194.1299592938874</v>
      </c>
      <c r="H15" s="414">
        <f>('9.4'!I16/'9.4'!H16-1)*100</f>
        <v>108.72786622575683</v>
      </c>
      <c r="I15" s="414">
        <f>('9.4'!J16/'9.4'!I16-1)*100</f>
        <v>-24.831165018598078</v>
      </c>
      <c r="J15" s="414">
        <f>('9.4'!K16/'9.4'!J16-1)*100</f>
        <v>-60.056487895428347</v>
      </c>
      <c r="K15" s="414">
        <f>('9.4'!L16/'9.4'!K16-1)*100</f>
        <v>-78.778587522660843</v>
      </c>
      <c r="L15" s="414">
        <f>('9.4'!M16/'9.4'!L16-1)*100</f>
        <v>-55.046039082563361</v>
      </c>
      <c r="M15" s="414">
        <f>('9.4'!N16/'9.4'!M16-1)*100</f>
        <v>135.18780684830364</v>
      </c>
      <c r="N15" s="414">
        <f>('9.4'!O16/'9.4'!N16-1)*100</f>
        <v>6.7839542132020592</v>
      </c>
      <c r="O15" s="414">
        <f>('9.4'!P16/'9.4'!O16-1)*100</f>
        <v>-16.29765273847179</v>
      </c>
      <c r="P15" s="414">
        <f>('9.4'!Q16/'9.4'!P16-1)*100</f>
        <v>1.4319809069212486</v>
      </c>
      <c r="Q15" s="414">
        <f>('9.4'!R16/'9.4'!Q16-1)*100</f>
        <v>10.15686274509806</v>
      </c>
      <c r="R15" s="433"/>
    </row>
    <row r="16" spans="1:18">
      <c r="A16" s="406" t="s">
        <v>803</v>
      </c>
      <c r="B16" s="414">
        <f>('9.4'!C17/'9.4'!B17-1)*100</f>
        <v>12.755448155031178</v>
      </c>
      <c r="C16" s="414">
        <f>('9.4'!D17/'9.4'!C17-1)*100</f>
        <v>-1.4687869234318862</v>
      </c>
      <c r="D16" s="414">
        <f>('9.4'!E17/'9.4'!D17-1)*100</f>
        <v>2.9199138751319964</v>
      </c>
      <c r="E16" s="414">
        <f>('9.4'!F17/'9.4'!E17-1)*100</f>
        <v>-2.2531101624691852</v>
      </c>
      <c r="F16" s="414">
        <f>('9.4'!G17/'9.4'!F17-1)*100</f>
        <v>1.6268125262534072</v>
      </c>
      <c r="G16" s="414">
        <f>('9.4'!H17/'9.4'!G17-1)*100</f>
        <v>9.5291689137999782</v>
      </c>
      <c r="H16" s="414">
        <f>('9.4'!I17/'9.4'!H17-1)*100</f>
        <v>14.302379200102466</v>
      </c>
      <c r="I16" s="414">
        <f>('9.4'!J17/'9.4'!I17-1)*100</f>
        <v>-8.0121847253118883</v>
      </c>
      <c r="J16" s="414">
        <f>('9.4'!K17/'9.4'!J17-1)*100</f>
        <v>1.8465324222491253</v>
      </c>
      <c r="K16" s="414">
        <f>('9.4'!L17/'9.4'!K17-1)*100</f>
        <v>47.584573017753364</v>
      </c>
      <c r="L16" s="414">
        <f>('9.4'!M17/'9.4'!L17-1)*100</f>
        <v>-9.9387258203508466</v>
      </c>
      <c r="M16" s="414">
        <f>('9.4'!N17/'9.4'!M17-1)*100</f>
        <v>32.679442397928241</v>
      </c>
      <c r="N16" s="414">
        <f>('9.4'!O17/'9.4'!N17-1)*100</f>
        <v>-16.128009931588217</v>
      </c>
      <c r="O16" s="414">
        <f>('9.4'!P17/'9.4'!O17-1)*100</f>
        <v>1.7228746978631415</v>
      </c>
      <c r="P16" s="414">
        <f>('9.4'!Q17/'9.4'!P17-1)*100</f>
        <v>-5.4206338536000986</v>
      </c>
      <c r="Q16" s="414">
        <f>('9.4'!R17/'9.4'!Q17-1)*100</f>
        <v>1.9707425499470022</v>
      </c>
      <c r="R16" s="433"/>
    </row>
    <row r="17" spans="1:18">
      <c r="A17" s="406" t="s">
        <v>804</v>
      </c>
      <c r="B17" s="414">
        <f>('9.4'!C18/'9.4'!B18-1)*100</f>
        <v>23.762862882048672</v>
      </c>
      <c r="C17" s="414">
        <f>('9.4'!D18/'9.4'!C18-1)*100</f>
        <v>-1.286450334128586</v>
      </c>
      <c r="D17" s="414">
        <f>('9.4'!E18/'9.4'!D18-1)*100</f>
        <v>3.1932148164576235</v>
      </c>
      <c r="E17" s="414">
        <f>('9.4'!F18/'9.4'!E18-1)*100</f>
        <v>2.1676665312306831</v>
      </c>
      <c r="F17" s="414">
        <f>('9.4'!G18/'9.4'!F18-1)*100</f>
        <v>5.623906773081333</v>
      </c>
      <c r="G17" s="414">
        <f>('9.4'!H18/'9.4'!G18-1)*100</f>
        <v>-5.6828918941923217</v>
      </c>
      <c r="H17" s="414">
        <f>('9.4'!I18/'9.4'!H18-1)*100</f>
        <v>9.8500669821805396</v>
      </c>
      <c r="I17" s="414">
        <f>('9.4'!J18/'9.4'!I18-1)*100</f>
        <v>3.8057266302551129</v>
      </c>
      <c r="J17" s="414">
        <f>('9.4'!K18/'9.4'!J18-1)*100</f>
        <v>-2.5721251569494341</v>
      </c>
      <c r="K17" s="414">
        <f>('9.4'!L18/'9.4'!K18-1)*100</f>
        <v>2.4001190584681753</v>
      </c>
      <c r="L17" s="414">
        <f>('9.4'!M18/'9.4'!L18-1)*100</f>
        <v>-6.4148736089749914</v>
      </c>
      <c r="M17" s="414">
        <f>('9.4'!N18/'9.4'!M18-1)*100</f>
        <v>13.756962971171216</v>
      </c>
      <c r="N17" s="414">
        <f>('9.4'!O18/'9.4'!N18-1)*100</f>
        <v>-7.6524468886427606</v>
      </c>
      <c r="O17" s="414">
        <f>('9.4'!P18/'9.4'!O18-1)*100</f>
        <v>-5.0016730668111409</v>
      </c>
      <c r="P17" s="414">
        <f>('9.4'!Q18/'9.4'!P18-1)*100</f>
        <v>3.9751761153975274</v>
      </c>
      <c r="Q17" s="414">
        <f>('9.4'!R18/'9.4'!Q18-1)*100</f>
        <v>2.1777706081625992</v>
      </c>
      <c r="R17" s="433"/>
    </row>
    <row r="18" spans="1:18">
      <c r="A18" s="418" t="s">
        <v>805</v>
      </c>
      <c r="B18" s="419">
        <f>('9.4'!C19/'9.4'!B19-1)*100</f>
        <v>3.4639602092039645</v>
      </c>
      <c r="C18" s="419">
        <f>('9.4'!D19/'9.4'!C19-1)*100</f>
        <v>-2.0948069549374448</v>
      </c>
      <c r="D18" s="419">
        <f>('9.4'!E19/'9.4'!D19-1)*100</f>
        <v>1.7111947321549748</v>
      </c>
      <c r="E18" s="419">
        <f>('9.4'!F19/'9.4'!E19-1)*100</f>
        <v>3.5594093561656548</v>
      </c>
      <c r="F18" s="419">
        <f>('9.4'!G19/'9.4'!F19-1)*100</f>
        <v>9.7994832754619168</v>
      </c>
      <c r="G18" s="419">
        <f>('9.4'!H19/'9.4'!G19-1)*100</f>
        <v>13.02185471068058</v>
      </c>
      <c r="H18" s="419">
        <f>('9.4'!I19/'9.4'!H19-1)*100</f>
        <v>4.7303587622778087</v>
      </c>
      <c r="I18" s="419">
        <f>('9.4'!J19/'9.4'!I19-1)*100</f>
        <v>-5.4935453651509869</v>
      </c>
      <c r="J18" s="419">
        <f>('9.4'!K19/'9.4'!J19-1)*100</f>
        <v>-10.64466432277632</v>
      </c>
      <c r="K18" s="419">
        <f>('9.4'!L19/'9.4'!K19-1)*100</f>
        <v>-7.9223062531840078</v>
      </c>
      <c r="L18" s="419">
        <f>('9.4'!M19/'9.4'!L19-1)*100</f>
        <v>14.871258186519064</v>
      </c>
      <c r="M18" s="419">
        <f>('9.4'!N19/'9.4'!M19-1)*100</f>
        <v>1.5250779042594198</v>
      </c>
      <c r="N18" s="419">
        <f>('9.4'!O19/'9.4'!N19-1)*100</f>
        <v>0.35946939936677413</v>
      </c>
      <c r="O18" s="419">
        <f>('9.4'!P19/'9.4'!O19-1)*100</f>
        <v>3.640133578692617</v>
      </c>
      <c r="P18" s="419">
        <f>('9.4'!Q19/'9.4'!P19-1)*100</f>
        <v>3.3748978564217769</v>
      </c>
      <c r="Q18" s="419">
        <f>('9.4'!R19/'9.4'!Q19-1)*100</f>
        <v>3.3183540920726617</v>
      </c>
      <c r="R18" s="433"/>
    </row>
    <row r="19" spans="1:18" ht="7.5" customHeight="1">
      <c r="A19" s="418"/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33" t="s">
        <v>233</v>
      </c>
      <c r="R19" s="433"/>
    </row>
    <row r="20" spans="1:18">
      <c r="A20" s="422" t="s">
        <v>806</v>
      </c>
      <c r="B20" s="423">
        <f>('9.4'!C21/'9.4'!B21-1)*100</f>
        <v>3.6496362528765758</v>
      </c>
      <c r="C20" s="423">
        <f>('9.4'!D21/'9.4'!C21-1)*100</f>
        <v>-2.0711954134940425</v>
      </c>
      <c r="D20" s="423">
        <f>('9.4'!E21/'9.4'!D21-1)*100</f>
        <v>0.83855582507688098</v>
      </c>
      <c r="E20" s="423">
        <f>('9.4'!F21/'9.4'!E21-1)*100</f>
        <v>4.0868646219281546</v>
      </c>
      <c r="F20" s="423">
        <f>('9.4'!G21/'9.4'!F21-1)*100</f>
        <v>9.7460605115347487</v>
      </c>
      <c r="G20" s="423">
        <f>('9.4'!H21/'9.4'!G21-1)*100</f>
        <v>15.687160607142348</v>
      </c>
      <c r="H20" s="423">
        <f>('9.4'!I21/'9.4'!H21-1)*100</f>
        <v>11.073404388347896</v>
      </c>
      <c r="I20" s="423">
        <f>('9.4'!J21/'9.4'!I21-1)*100</f>
        <v>-1.9887239714780236</v>
      </c>
      <c r="J20" s="423">
        <f>('9.4'!K21/'9.4'!J21-1)*100</f>
        <v>-11.221856748620363</v>
      </c>
      <c r="K20" s="423">
        <f>('9.4'!L21/'9.4'!K21-1)*100</f>
        <v>-5.8137575590284545</v>
      </c>
      <c r="L20" s="423">
        <f>('9.4'!M21/'9.4'!L21-1)*100</f>
        <v>7.3486832203709218</v>
      </c>
      <c r="M20" s="423">
        <f>('9.4'!N21/'9.4'!M21-1)*100</f>
        <v>7.7900161586994754</v>
      </c>
      <c r="N20" s="423">
        <f>('9.4'!O21/'9.4'!N21-1)*100</f>
        <v>4.0450320379417093</v>
      </c>
      <c r="O20" s="423">
        <f>('9.4'!P21/'9.4'!O21-1)*100</f>
        <v>4.2389635328362596</v>
      </c>
      <c r="P20" s="423">
        <f>('9.4'!Q21/'9.4'!P21-1)*100</f>
        <v>4.7208547437172621</v>
      </c>
      <c r="Q20" s="423">
        <f>('9.4'!R21/'9.4'!Q21-1)*100</f>
        <v>4.4869187326267213</v>
      </c>
      <c r="R20" s="433"/>
    </row>
    <row r="21" spans="1:18" ht="7.5" customHeight="1">
      <c r="A21" s="418"/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Q21" s="433" t="s">
        <v>233</v>
      </c>
      <c r="R21" s="433"/>
    </row>
    <row r="22" spans="1:18">
      <c r="A22" s="406" t="s">
        <v>807</v>
      </c>
      <c r="B22" s="414">
        <f>('9.4'!C23/'9.4'!B23-1)*100</f>
        <v>3.2591373342388152</v>
      </c>
      <c r="C22" s="414">
        <f>('9.4'!D23/'9.4'!C23-1)*100</f>
        <v>-5.8618841128652228</v>
      </c>
      <c r="D22" s="414">
        <f>('9.4'!E23/'9.4'!D23-1)*100</f>
        <v>-2.0430779511339536</v>
      </c>
      <c r="E22" s="414">
        <f>('9.4'!F23/'9.4'!E23-1)*100</f>
        <v>7.6161028433378464</v>
      </c>
      <c r="F22" s="414">
        <f>('9.4'!G23/'9.4'!F23-1)*100</f>
        <v>13.846373605774097</v>
      </c>
      <c r="G22" s="414">
        <f>('9.4'!H23/'9.4'!G23-1)*100</f>
        <v>18.219496872394124</v>
      </c>
      <c r="H22" s="414">
        <f>('9.4'!I23/'9.4'!H23-1)*100</f>
        <v>12.459188629250395</v>
      </c>
      <c r="I22" s="414">
        <f>('9.4'!J23/'9.4'!I23-1)*100</f>
        <v>1.4623117566877619</v>
      </c>
      <c r="J22" s="414">
        <f>('9.4'!K23/'9.4'!J23-1)*100</f>
        <v>-10.745836863678015</v>
      </c>
      <c r="K22" s="414">
        <f>('9.4'!L23/'9.4'!K23-1)*100</f>
        <v>-9.2680872035947548</v>
      </c>
      <c r="L22" s="414">
        <f>('9.4'!M23/'9.4'!L23-1)*100</f>
        <v>9.1981321753504162</v>
      </c>
      <c r="M22" s="414">
        <f>('9.4'!N23/'9.4'!M23-1)*100</f>
        <v>7.0167400084677256</v>
      </c>
      <c r="N22" s="414">
        <f>('9.4'!O23/'9.4'!N23-1)*100</f>
        <v>15.962628370403586</v>
      </c>
      <c r="O22" s="414">
        <f>('9.4'!P23/'9.4'!O23-1)*100</f>
        <v>1.3243135764738234</v>
      </c>
      <c r="P22" s="414">
        <f>('9.4'!Q23/'9.4'!P23-1)*100</f>
        <v>3.3362297794964357</v>
      </c>
      <c r="Q22" s="414">
        <f>('9.4'!R23/'9.4'!Q23-1)*100</f>
        <v>4.1456673058285931</v>
      </c>
      <c r="R22" s="433"/>
    </row>
    <row r="23" spans="1:18">
      <c r="A23" s="410" t="s">
        <v>808</v>
      </c>
      <c r="B23" s="411">
        <f>('9.4'!C24/'9.4'!B24-1)*100</f>
        <v>5.1478800418817361</v>
      </c>
      <c r="C23" s="411">
        <f>('9.4'!D24/'9.4'!C24-1)*100</f>
        <v>2.9057999276283608</v>
      </c>
      <c r="D23" s="411">
        <f>('9.4'!E24/'9.4'!D24-1)*100</f>
        <v>-1.735733283462737</v>
      </c>
      <c r="E23" s="411">
        <f>('9.4'!F24/'9.4'!E24-1)*100</f>
        <v>4.7422593583749117</v>
      </c>
      <c r="F23" s="411">
        <f>('9.4'!G24/'9.4'!F24-1)*100</f>
        <v>7.6493683717762773</v>
      </c>
      <c r="G23" s="411">
        <f>('9.4'!H24/'9.4'!G24-1)*100</f>
        <v>10.789481079260055</v>
      </c>
      <c r="H23" s="411">
        <f>('9.4'!I24/'9.4'!H24-1)*100</f>
        <v>10.077259641953962</v>
      </c>
      <c r="I23" s="411">
        <f>('9.4'!J24/'9.4'!I24-1)*100</f>
        <v>0.66887562047857063</v>
      </c>
      <c r="J23" s="411">
        <f>('9.4'!K24/'9.4'!J24-1)*100</f>
        <v>-8.2285141228825012</v>
      </c>
      <c r="K23" s="411">
        <f>('9.4'!L24/'9.4'!K24-1)*100</f>
        <v>-1.0277301109072767</v>
      </c>
      <c r="L23" s="411">
        <f>('9.4'!M24/'9.4'!L24-1)*100</f>
        <v>4.7972486568907069</v>
      </c>
      <c r="M23" s="411">
        <f>('9.4'!N24/'9.4'!M24-1)*100</f>
        <v>5.7282332851080087</v>
      </c>
      <c r="N23" s="411">
        <f>('9.4'!O24/'9.4'!N24-1)*100</f>
        <v>7.5225187969743201</v>
      </c>
      <c r="O23" s="411">
        <f>('9.4'!P24/'9.4'!O24-1)*100</f>
        <v>3.9378944802158422</v>
      </c>
      <c r="P23" s="411">
        <f>('9.4'!Q24/'9.4'!P24-1)*100</f>
        <v>4.2485045495885387</v>
      </c>
      <c r="Q23" s="411">
        <f>('9.4'!R24/'9.4'!Q24-1)*100</f>
        <v>4.0007977662545047</v>
      </c>
      <c r="R23" s="433"/>
    </row>
    <row r="24" spans="1:18">
      <c r="A24" s="410" t="s">
        <v>809</v>
      </c>
      <c r="B24" s="411">
        <f>('9.4'!C25/'9.4'!B25-1)*100</f>
        <v>-9.9724156790581553E-2</v>
      </c>
      <c r="C24" s="411">
        <f>('9.4'!D25/'9.4'!C25-1)*100</f>
        <v>-18.749826739158561</v>
      </c>
      <c r="D24" s="411">
        <f>('9.4'!E25/'9.4'!D25-1)*100</f>
        <v>-3.67779491469854</v>
      </c>
      <c r="E24" s="411">
        <f>('9.4'!F25/'9.4'!E25-1)*100</f>
        <v>13.29600273250553</v>
      </c>
      <c r="F24" s="411">
        <f>('9.4'!G25/'9.4'!F25-1)*100</f>
        <v>27.2076767277293</v>
      </c>
      <c r="G24" s="411">
        <f>('9.4'!H25/'9.4'!G25-1)*100</f>
        <v>35.540923971233227</v>
      </c>
      <c r="H24" s="411">
        <f>('9.4'!I25/'9.4'!H25-1)*100</f>
        <v>21.050253097327754</v>
      </c>
      <c r="I24" s="411">
        <f>('9.4'!J25/'9.4'!I25-1)*100</f>
        <v>6.7216385613321661</v>
      </c>
      <c r="J24" s="411">
        <f>('9.4'!K25/'9.4'!J25-1)*100</f>
        <v>-21.744384144771889</v>
      </c>
      <c r="K24" s="411">
        <f>('9.4'!L25/'9.4'!K25-1)*100</f>
        <v>-18.532386653629928</v>
      </c>
      <c r="L24" s="411">
        <f>('9.4'!M25/'9.4'!L25-1)*100</f>
        <v>9.0499375107684585</v>
      </c>
      <c r="M24" s="411">
        <f>('9.4'!N25/'9.4'!M25-1)*100</f>
        <v>2.9374854267502526</v>
      </c>
      <c r="N24" s="411">
        <f>('9.4'!O25/'9.4'!N25-1)*100</f>
        <v>33.818641012921624</v>
      </c>
      <c r="O24" s="411">
        <f>('9.4'!P25/'9.4'!O25-1)*100</f>
        <v>-4.3104040009062539</v>
      </c>
      <c r="P24" s="411">
        <f>('9.4'!Q25/'9.4'!P25-1)*100</f>
        <v>-0.93437338851168894</v>
      </c>
      <c r="Q24" s="411">
        <f>('9.4'!R25/'9.4'!Q25-1)*100</f>
        <v>3.7757437070938149</v>
      </c>
      <c r="R24" s="433"/>
    </row>
    <row r="25" spans="1:18">
      <c r="A25" s="410" t="s">
        <v>810</v>
      </c>
      <c r="B25" s="411">
        <f>('9.4'!C26/'9.4'!B26-1)*100</f>
        <v>7.0791487115953622</v>
      </c>
      <c r="C25" s="411">
        <f>('9.4'!D26/'9.4'!C26-1)*100</f>
        <v>17.096163308114541</v>
      </c>
      <c r="D25" s="411">
        <f>('9.4'!E26/'9.4'!D26-1)*100</f>
        <v>-2.4962003177181225</v>
      </c>
      <c r="E25" s="411">
        <f>('9.4'!F26/'9.4'!E26-1)*100</f>
        <v>1.1905645080859673</v>
      </c>
      <c r="F25" s="411">
        <f>('9.4'!G26/'9.4'!F26-1)*100</f>
        <v>1.9662905391438334</v>
      </c>
      <c r="G25" s="411">
        <f>('9.4'!H26/'9.4'!G26-1)*100</f>
        <v>8.8549122781706124</v>
      </c>
      <c r="H25" s="411">
        <f>('9.4'!I26/'9.4'!H26-1)*100</f>
        <v>17.007026597630514</v>
      </c>
      <c r="I25" s="411">
        <f>('9.4'!J26/'9.4'!I26-1)*100</f>
        <v>8.0452622818544928</v>
      </c>
      <c r="J25" s="411">
        <f>('9.4'!K26/'9.4'!J26-1)*100</f>
        <v>-21.114580721878305</v>
      </c>
      <c r="K25" s="411">
        <f>('9.4'!L26/'9.4'!K26-1)*100</f>
        <v>13.934141953373702</v>
      </c>
      <c r="L25" s="411">
        <f>('9.4'!M26/'9.4'!L26-1)*100</f>
        <v>-9.942912846784024</v>
      </c>
      <c r="M25" s="411">
        <f>('9.4'!N26/'9.4'!M26-1)*100</f>
        <v>-6.15426706192026</v>
      </c>
      <c r="N25" s="411">
        <f>('9.4'!O26/'9.4'!N26-1)*100</f>
        <v>0.59962256432364303</v>
      </c>
      <c r="O25" s="411">
        <f>('9.4'!P26/'9.4'!O26-1)*100</f>
        <v>3.5448225110907172</v>
      </c>
      <c r="P25" s="411">
        <f>('9.4'!Q26/'9.4'!P26-1)*100</f>
        <v>-0.62479667161331465</v>
      </c>
      <c r="Q25" s="411">
        <f>('9.4'!R26/'9.4'!Q26-1)*100</f>
        <v>2.4062816616008176</v>
      </c>
      <c r="R25" s="433"/>
    </row>
    <row r="26" spans="1:18">
      <c r="A26" s="406" t="s">
        <v>811</v>
      </c>
      <c r="B26" s="414">
        <f>('9.4'!C27/'9.4'!B27-1)*100</f>
        <v>-5.544866598517217</v>
      </c>
      <c r="C26" s="414">
        <f>('9.4'!D27/'9.4'!C27-1)*100</f>
        <v>-30.471639542504271</v>
      </c>
      <c r="D26" s="414">
        <f>('9.4'!E27/'9.4'!D27-1)*100</f>
        <v>31.398170868500095</v>
      </c>
      <c r="E26" s="414">
        <f>('9.4'!F27/'9.4'!E27-1)*100</f>
        <v>1.1776680929975969</v>
      </c>
      <c r="F26" s="414">
        <f>('9.4'!G27/'9.4'!F27-1)*100</f>
        <v>29.10827915878853</v>
      </c>
      <c r="G26" s="414">
        <f>('9.4'!H27/'9.4'!G27-1)*100</f>
        <v>79.553957070536299</v>
      </c>
      <c r="H26" s="414">
        <f>('9.4'!I27/'9.4'!H27-1)*100</f>
        <v>12.957040173227586</v>
      </c>
      <c r="I26" s="414">
        <f>('9.4'!J27/'9.4'!I27-1)*100</f>
        <v>-2.1923527605844595</v>
      </c>
      <c r="J26" s="414">
        <f>('9.4'!K27/'9.4'!J27-1)*100</f>
        <v>-36.944616307119851</v>
      </c>
      <c r="K26" s="414">
        <f>('9.4'!L27/'9.4'!K27-1)*100</f>
        <v>1.189765886183447</v>
      </c>
      <c r="L26" s="414">
        <f>('9.4'!M27/'9.4'!L27-1)*100</f>
        <v>0.88772619620338666</v>
      </c>
      <c r="M26" s="414">
        <f>('9.4'!N27/'9.4'!M27-1)*100</f>
        <v>3.1275084895765026</v>
      </c>
      <c r="N26" s="414">
        <f>('9.4'!O27/'9.4'!N27-1)*100</f>
        <v>25.764682968429177</v>
      </c>
      <c r="O26" s="414">
        <f>('9.4'!P27/'9.4'!O27-1)*100</f>
        <v>-7.2852038460030517</v>
      </c>
      <c r="P26" s="414">
        <f>('9.4'!Q27/'9.4'!P27-1)*100</f>
        <v>14.952057764371428</v>
      </c>
      <c r="Q26" s="414">
        <f>('9.4'!R27/'9.4'!Q27-1)*100</f>
        <v>2.6835582117380685</v>
      </c>
      <c r="R26" s="433"/>
    </row>
    <row r="27" spans="1:18">
      <c r="A27" s="406" t="s">
        <v>812</v>
      </c>
      <c r="B27" s="414">
        <f>('9.4'!C28/'9.4'!B28-1)*100</f>
        <v>109.20158207191122</v>
      </c>
      <c r="C27" s="414">
        <f>('9.4'!D28/'9.4'!C28-1)*100</f>
        <v>-32.03803987599774</v>
      </c>
      <c r="D27" s="414">
        <f>('9.4'!E28/'9.4'!D28-1)*100</f>
        <v>-45.650565080174573</v>
      </c>
      <c r="E27" s="414">
        <f>('9.4'!F28/'9.4'!E28-1)*100</f>
        <v>140.32123527436235</v>
      </c>
      <c r="F27" s="414">
        <f>('9.4'!G28/'9.4'!F28-1)*100</f>
        <v>-3.0675040320775615</v>
      </c>
      <c r="G27" s="414">
        <f>('9.4'!H28/'9.4'!G28-1)*100</f>
        <v>35.836857827547</v>
      </c>
      <c r="H27" s="414">
        <f>('9.4'!I28/'9.4'!H28-1)*100</f>
        <v>1.413964870424822</v>
      </c>
      <c r="I27" s="414">
        <f>('9.4'!J28/'9.4'!I28-1)*100</f>
        <v>3.3632636072142619</v>
      </c>
      <c r="J27" s="414">
        <f>('9.4'!K28/'9.4'!J28-1)*100</f>
        <v>36.289510339063689</v>
      </c>
      <c r="K27" s="414">
        <f>('9.4'!L28/'9.4'!K28-1)*100</f>
        <v>-24.39508521834609</v>
      </c>
      <c r="L27" s="414">
        <f>('9.4'!M28/'9.4'!L28-1)*100</f>
        <v>8.6945849201669478</v>
      </c>
      <c r="M27" s="414">
        <f>('9.4'!N28/'9.4'!M28-1)*100</f>
        <v>6.1839871961094417</v>
      </c>
      <c r="N27" s="414">
        <f>('9.4'!O28/'9.4'!N28-1)*100</f>
        <v>-7.9971597048562826</v>
      </c>
      <c r="O27" s="414">
        <f>('9.4'!P28/'9.4'!O28-1)*100</f>
        <v>24.107601140684999</v>
      </c>
      <c r="P27" s="414">
        <f>('9.4'!Q28/'9.4'!P28-1)*100</f>
        <v>7.4231086129082247</v>
      </c>
      <c r="Q27" s="414">
        <f>('9.4'!R28/'9.4'!Q28-1)*100</f>
        <v>2.5399838913818806</v>
      </c>
      <c r="R27" s="433"/>
    </row>
    <row r="28" spans="1:18">
      <c r="A28" s="406" t="s">
        <v>813</v>
      </c>
      <c r="B28" s="414">
        <f>('9.4'!C29/'9.4'!B29-1)*100</f>
        <v>13.791881953607653</v>
      </c>
      <c r="C28" s="414">
        <f>('9.4'!D29/'9.4'!C29-1)*100</f>
        <v>-42.425127622238946</v>
      </c>
      <c r="D28" s="414">
        <f>('9.4'!E29/'9.4'!D29-1)*100</f>
        <v>-10.715182780536104</v>
      </c>
      <c r="E28" s="414">
        <f>('9.4'!F29/'9.4'!E29-1)*100</f>
        <v>-8.9206838421383878</v>
      </c>
      <c r="F28" s="414">
        <f>('9.4'!G29/'9.4'!F29-1)*100</f>
        <v>-99.10018112480995</v>
      </c>
      <c r="G28" s="414">
        <f>('9.4'!H29/'9.4'!G29-1)*100</f>
        <v>23989.424166986635</v>
      </c>
      <c r="H28" s="414">
        <f>('9.4'!I29/'9.4'!H29-1)*100</f>
        <v>85.853280874213695</v>
      </c>
      <c r="I28" s="414">
        <f>('9.4'!J29/'9.4'!I29-1)*100</f>
        <v>10.410229300837193</v>
      </c>
      <c r="J28" s="414">
        <f>('9.4'!K29/'9.4'!J29-1)*100</f>
        <v>-3.7516091357911785</v>
      </c>
      <c r="K28" s="414">
        <f>('9.4'!L29/'9.4'!K29-1)*100</f>
        <v>27.36112413263092</v>
      </c>
      <c r="L28" s="414">
        <f>('9.4'!M29/'9.4'!L29-1)*100</f>
        <v>8.1243795915067363</v>
      </c>
      <c r="M28" s="414">
        <f>('9.4'!N29/'9.4'!M29-1)*100</f>
        <v>-5.3805645472865926</v>
      </c>
      <c r="N28" s="414">
        <f>('9.4'!O29/'9.4'!N29-1)*100</f>
        <v>10.36406050288614</v>
      </c>
      <c r="O28" s="414">
        <f>('9.4'!P29/'9.4'!O29-1)*100</f>
        <v>-16.575623308732101</v>
      </c>
      <c r="P28" s="414">
        <f>('9.4'!Q29/'9.4'!P29-1)*100</f>
        <v>-2.4479556676072489</v>
      </c>
      <c r="Q28" s="414">
        <f>('9.4'!R29/'9.4'!Q29-1)*100</f>
        <v>2.6151875248486833</v>
      </c>
      <c r="R28" s="433"/>
    </row>
    <row r="29" spans="1:18">
      <c r="A29" s="418" t="s">
        <v>814</v>
      </c>
      <c r="B29" s="419">
        <f>('9.4'!C30/'9.4'!B30-1)*100</f>
        <v>2.9779030836655895</v>
      </c>
      <c r="C29" s="419">
        <f>('9.4'!D30/'9.4'!C30-1)*100</f>
        <v>-8.5240204041641903</v>
      </c>
      <c r="D29" s="419">
        <f>('9.4'!E30/'9.4'!D30-1)*100</f>
        <v>-0.11914081784291097</v>
      </c>
      <c r="E29" s="419">
        <f>('9.4'!F30/'9.4'!E30-1)*100</f>
        <v>7.5385695359059257</v>
      </c>
      <c r="F29" s="419">
        <f>('9.4'!G30/'9.4'!F30-1)*100</f>
        <v>14.707033468718201</v>
      </c>
      <c r="G29" s="419">
        <f>('9.4'!H30/'9.4'!G30-1)*100</f>
        <v>24.642191519694201</v>
      </c>
      <c r="H29" s="419">
        <f>('9.4'!I30/'9.4'!H30-1)*100</f>
        <v>12.702100105000369</v>
      </c>
      <c r="I29" s="419">
        <f>('9.4'!J30/'9.4'!I30-1)*100</f>
        <v>1.029131202994793</v>
      </c>
      <c r="J29" s="419">
        <f>('9.4'!K30/'9.4'!J30-1)*100</f>
        <v>-13.813716753258799</v>
      </c>
      <c r="K29" s="419">
        <f>('9.4'!L30/'9.4'!K30-1)*100</f>
        <v>-8.168578786238534</v>
      </c>
      <c r="L29" s="419">
        <f>('9.4'!M30/'9.4'!L30-1)*100</f>
        <v>8.29166780897026</v>
      </c>
      <c r="M29" s="419">
        <f>('9.4'!N30/'9.4'!M30-1)*100</f>
        <v>6.4936161422281868</v>
      </c>
      <c r="N29" s="419">
        <f>('9.4'!O30/'9.4'!N30-1)*100</f>
        <v>16.61525965181314</v>
      </c>
      <c r="O29" s="419">
        <f>('9.4'!P30/'9.4'!O30-1)*100</f>
        <v>0.45648177971782111</v>
      </c>
      <c r="P29" s="419">
        <f>('9.4'!Q30/'9.4'!P30-1)*100</f>
        <v>4.4531805228412713</v>
      </c>
      <c r="Q29" s="419">
        <f>('9.4'!R30/'9.4'!Q30-1)*100</f>
        <v>3.9642834060904297</v>
      </c>
      <c r="R29" s="433"/>
    </row>
    <row r="30" spans="1:18" ht="7.5" customHeight="1">
      <c r="A30" s="418"/>
      <c r="B30" s="419"/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33" t="s">
        <v>233</v>
      </c>
      <c r="R30" s="433"/>
    </row>
    <row r="31" spans="1:18">
      <c r="A31" s="418" t="s">
        <v>815</v>
      </c>
      <c r="B31" s="419">
        <f>('9.4'!C32/'9.4'!B32-1)*100</f>
        <v>3.2071712795833207</v>
      </c>
      <c r="C31" s="419">
        <f>('9.4'!D32/'9.4'!C32-1)*100</f>
        <v>-5.4838805239211368</v>
      </c>
      <c r="D31" s="419">
        <f>('9.4'!E32/'9.4'!D32-1)*100</f>
        <v>0.77739218715946468</v>
      </c>
      <c r="E31" s="419">
        <f>('9.4'!F32/'9.4'!E32-1)*100</f>
        <v>5.5714414957917402</v>
      </c>
      <c r="F31" s="419">
        <f>('9.4'!G32/'9.4'!F32-1)*100</f>
        <v>12.327186286142711</v>
      </c>
      <c r="G31" s="419">
        <f>('9.4'!H32/'9.4'!G32-1)*100</f>
        <v>19.133880521670555</v>
      </c>
      <c r="H31" s="419">
        <f>('9.4'!I32/'9.4'!H32-1)*100</f>
        <v>9.1171750830108635</v>
      </c>
      <c r="I31" s="419">
        <f>('9.4'!J32/'9.4'!I32-1)*100</f>
        <v>-1.7862175403429603</v>
      </c>
      <c r="J31" s="419">
        <f>('9.4'!K32/'9.4'!J32-1)*100</f>
        <v>-12.49750788173456</v>
      </c>
      <c r="K31" s="419">
        <f>('9.4'!L32/'9.4'!K32-1)*100</f>
        <v>-8.0641280669259459</v>
      </c>
      <c r="L31" s="419">
        <f>('9.4'!M32/'9.4'!L32-1)*100</f>
        <v>11.086551556866686</v>
      </c>
      <c r="M31" s="419">
        <f>('9.4'!N32/'9.4'!M32-1)*100</f>
        <v>4.3111705750066509</v>
      </c>
      <c r="N31" s="419">
        <f>('9.4'!O32/'9.4'!N32-1)*100</f>
        <v>9.6655704399183371</v>
      </c>
      <c r="O31" s="419">
        <f>('9.4'!P32/'9.4'!O32-1)*100</f>
        <v>1.7020597348192501</v>
      </c>
      <c r="P31" s="419">
        <f>('9.4'!Q32/'9.4'!P32-1)*100</f>
        <v>4.0232718659471756</v>
      </c>
      <c r="Q31" s="419">
        <f>('9.4'!R32/'9.4'!Q32-1)*100</f>
        <v>3.7083581510304109</v>
      </c>
      <c r="R31" s="433"/>
    </row>
    <row r="32" spans="1:18" ht="7.5" customHeight="1">
      <c r="A32" s="418"/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33" t="s">
        <v>233</v>
      </c>
      <c r="R32" s="433"/>
    </row>
    <row r="33" spans="1:18">
      <c r="A33" s="422" t="s">
        <v>816</v>
      </c>
      <c r="B33" s="423">
        <f>('9.4'!C34/'9.4'!B34-1)*100</f>
        <v>3.2986807562399578</v>
      </c>
      <c r="C33" s="423">
        <f>('9.4'!D34/'9.4'!C34-1)*100</f>
        <v>-5.4320862815777637</v>
      </c>
      <c r="D33" s="423">
        <f>('9.4'!E34/'9.4'!D34-1)*100</f>
        <v>0.35605756678998013</v>
      </c>
      <c r="E33" s="423">
        <f>('9.4'!F34/'9.4'!E34-1)*100</f>
        <v>5.8176376685952436</v>
      </c>
      <c r="F33" s="423">
        <f>('9.4'!G34/'9.4'!F34-1)*100</f>
        <v>12.274074749043606</v>
      </c>
      <c r="G33" s="423">
        <f>('9.4'!H34/'9.4'!G34-1)*100</f>
        <v>20.34935425977087</v>
      </c>
      <c r="H33" s="423">
        <f>('9.4'!I34/'9.4'!H34-1)*100</f>
        <v>11.951586296197414</v>
      </c>
      <c r="I33" s="423">
        <f>('9.4'!J34/'9.4'!I34-1)*100</f>
        <v>-0.35060785596154886</v>
      </c>
      <c r="J33" s="423">
        <f>('9.4'!K34/'9.4'!J34-1)*100</f>
        <v>-12.648218856456751</v>
      </c>
      <c r="K33" s="423">
        <f>('9.4'!L34/'9.4'!K34-1)*100</f>
        <v>-7.0923807655163484</v>
      </c>
      <c r="L33" s="423">
        <f>('9.4'!M34/'9.4'!L34-1)*100</f>
        <v>7.8547749143474732</v>
      </c>
      <c r="M33" s="423">
        <f>('9.4'!N34/'9.4'!M34-1)*100</f>
        <v>7.091431075300747</v>
      </c>
      <c r="N33" s="423">
        <f>('9.4'!O34/'9.4'!N34-1)*100</f>
        <v>10.780879972105151</v>
      </c>
      <c r="O33" s="423">
        <f>('9.4'!P34/'9.4'!O34-1)*100</f>
        <v>2.1053461196848255</v>
      </c>
      <c r="P33" s="423">
        <f>('9.4'!Q34/'9.4'!P34-1)*100</f>
        <v>4.57230369060877</v>
      </c>
      <c r="Q33" s="423">
        <f>('9.4'!R34/'9.4'!Q34-1)*100</f>
        <v>4.1972024244545159</v>
      </c>
      <c r="R33" s="433"/>
    </row>
    <row r="34" spans="1:18" ht="7.5" customHeight="1">
      <c r="A34" s="418"/>
      <c r="B34" s="419"/>
      <c r="C34" s="419"/>
      <c r="D34" s="419"/>
      <c r="E34" s="419"/>
      <c r="F34" s="419"/>
      <c r="G34" s="419"/>
      <c r="H34" s="419"/>
      <c r="I34" s="419"/>
      <c r="Q34" s="433" t="s">
        <v>233</v>
      </c>
      <c r="R34" s="433"/>
    </row>
    <row r="35" spans="1:18">
      <c r="A35" s="406" t="s">
        <v>817</v>
      </c>
      <c r="B35" s="414">
        <f>('9.4'!C36/'9.4'!B36-1)*100</f>
        <v>-3.4362361698325961</v>
      </c>
      <c r="C35" s="414">
        <f>('9.4'!D36/'9.4'!C36-1)*100</f>
        <v>3.7114145347968197</v>
      </c>
      <c r="D35" s="414">
        <f>('9.4'!E36/'9.4'!D36-1)*100</f>
        <v>-0.54032763649352056</v>
      </c>
      <c r="E35" s="414">
        <f>('9.4'!F36/'9.4'!E36-1)*100</f>
        <v>1.3884731597913591</v>
      </c>
      <c r="F35" s="414">
        <f>('9.4'!G36/'9.4'!F36-1)*100</f>
        <v>0.64990526302999285</v>
      </c>
      <c r="G35" s="414">
        <f>('9.4'!H36/'9.4'!G36-1)*100</f>
        <v>-0.43577651876779422</v>
      </c>
      <c r="H35" s="414">
        <f>('9.4'!I36/'9.4'!H36-1)*100</f>
        <v>5.9244467228640074</v>
      </c>
      <c r="I35" s="414">
        <f>('9.4'!J36/'9.4'!I36-1)*100</f>
        <v>-1.573463414419618</v>
      </c>
      <c r="J35" s="414">
        <f>('9.4'!K36/'9.4'!J36-1)*100</f>
        <v>-6.0588449173723635</v>
      </c>
      <c r="K35" s="414">
        <f>('9.4'!L36/'9.4'!K36-1)*100</f>
        <v>3.3181037634888666</v>
      </c>
      <c r="L35" s="414">
        <f>('9.4'!M36/'9.4'!L36-1)*100</f>
        <v>3.7841660496439555</v>
      </c>
      <c r="M35" s="414">
        <f>('9.4'!N36/'9.4'!M36-1)*100</f>
        <v>0.17921489334218332</v>
      </c>
      <c r="N35" s="414">
        <f>('9.4'!O36/'9.4'!N36-1)*100</f>
        <v>1.5469948005062184</v>
      </c>
      <c r="O35" s="414">
        <f>('9.4'!P36/'9.4'!O36-1)*100</f>
        <v>-4.1614525715760742E-2</v>
      </c>
      <c r="P35" s="414">
        <f>('9.4'!Q36/'9.4'!P36-1)*100</f>
        <v>0.16624659563111432</v>
      </c>
      <c r="Q35" s="414">
        <f>('9.4'!R36/'9.4'!Q36-1)*100</f>
        <v>0.66021999556742372</v>
      </c>
      <c r="R35" s="433"/>
    </row>
    <row r="36" spans="1:18">
      <c r="A36" s="406" t="s">
        <v>818</v>
      </c>
      <c r="B36" s="414">
        <f>('9.4'!C37/'9.4'!B37-1)*100</f>
        <v>5.222626581386014</v>
      </c>
      <c r="C36" s="414">
        <f>('9.4'!D37/'9.4'!C37-1)*100</f>
        <v>4.7357708187641734</v>
      </c>
      <c r="D36" s="414">
        <f>('9.4'!E37/'9.4'!D37-1)*100</f>
        <v>0.13831428572748106</v>
      </c>
      <c r="E36" s="414">
        <f>('9.4'!F37/'9.4'!E37-1)*100</f>
        <v>1.9403661724674448</v>
      </c>
      <c r="F36" s="414">
        <f>('9.4'!G37/'9.4'!F37-1)*100</f>
        <v>8.9058098682680118</v>
      </c>
      <c r="G36" s="414">
        <f>('9.4'!H37/'9.4'!G37-1)*100</f>
        <v>7.7377731992302357</v>
      </c>
      <c r="H36" s="414">
        <f>('9.4'!I37/'9.4'!H37-1)*100</f>
        <v>9.9432809995379188</v>
      </c>
      <c r="I36" s="414">
        <f>('9.4'!J37/'9.4'!I37-1)*100</f>
        <v>1.6505049373627623</v>
      </c>
      <c r="J36" s="414">
        <f>('9.4'!K37/'9.4'!J37-1)*100</f>
        <v>-10.398060051798275</v>
      </c>
      <c r="K36" s="414">
        <f>('9.4'!L37/'9.4'!K37-1)*100</f>
        <v>-6.7145936276512996</v>
      </c>
      <c r="L36" s="414">
        <f>('9.4'!M37/'9.4'!L37-1)*100</f>
        <v>8.1998682234640583</v>
      </c>
      <c r="M36" s="414">
        <f>('9.4'!N37/'9.4'!M37-1)*100</f>
        <v>1.8756331196013942</v>
      </c>
      <c r="N36" s="414">
        <f>('9.4'!O37/'9.4'!N37-1)*100</f>
        <v>-2.6309454668662413</v>
      </c>
      <c r="O36" s="414">
        <f>('9.4'!P37/'9.4'!O37-1)*100</f>
        <v>0.34107144268304967</v>
      </c>
      <c r="P36" s="414">
        <f>('9.4'!Q37/'9.4'!P37-1)*100</f>
        <v>-0.32839753800169014</v>
      </c>
      <c r="Q36" s="414">
        <f>('9.4'!R37/'9.4'!Q37-1)*100</f>
        <v>0.68164779228978567</v>
      </c>
      <c r="R36" s="433"/>
    </row>
    <row r="37" spans="1:18">
      <c r="A37" s="406" t="s">
        <v>775</v>
      </c>
      <c r="B37" s="414">
        <f>('9.4'!C38/'9.4'!B38-1)*100</f>
        <v>-1.0778129104738188</v>
      </c>
      <c r="C37" s="414">
        <f>('9.4'!D38/'9.4'!C38-1)*100</f>
        <v>-2.1734876153417293</v>
      </c>
      <c r="D37" s="414">
        <f>('9.4'!E38/'9.4'!D38-1)*100</f>
        <v>4.1896404562661305</v>
      </c>
      <c r="E37" s="414">
        <f>('9.4'!F38/'9.4'!E38-1)*100</f>
        <v>-0.81488691505848809</v>
      </c>
      <c r="F37" s="414">
        <f>('9.4'!G38/'9.4'!F38-1)*100</f>
        <v>7.8710565707918567</v>
      </c>
      <c r="G37" s="414">
        <f>('9.4'!H38/'9.4'!G38-1)*100</f>
        <v>9.5043459475899326</v>
      </c>
      <c r="H37" s="414">
        <f>('9.4'!I38/'9.4'!H38-1)*100</f>
        <v>2.8064897126540478</v>
      </c>
      <c r="I37" s="414">
        <f>('9.4'!J38/'9.4'!I38-1)*100</f>
        <v>4.5650334203442</v>
      </c>
      <c r="J37" s="414">
        <f>('9.4'!K38/'9.4'!J38-1)*100</f>
        <v>3.652629651690642</v>
      </c>
      <c r="K37" s="414">
        <f>('9.4'!L38/'9.4'!K38-1)*100</f>
        <v>-13.759040269092427</v>
      </c>
      <c r="L37" s="414">
        <f>('9.4'!M38/'9.4'!L38-1)*100</f>
        <v>9.64790674160907</v>
      </c>
      <c r="M37" s="414">
        <f>('9.4'!N38/'9.4'!M38-1)*100</f>
        <v>-1.9409106177245339</v>
      </c>
      <c r="N37" s="414">
        <f>('9.4'!O38/'9.4'!N38-1)*100</f>
        <v>2.5455934447664585</v>
      </c>
      <c r="O37" s="414">
        <f>('9.4'!P38/'9.4'!O38-1)*100</f>
        <v>1.0682723601772803</v>
      </c>
      <c r="P37" s="414">
        <f>('9.4'!Q38/'9.4'!P38-1)*100</f>
        <v>3.5017368517277214</v>
      </c>
      <c r="Q37" s="414">
        <f>('9.4'!R38/'9.4'!Q38-1)*100</f>
        <v>1.7652323417885363</v>
      </c>
      <c r="R37" s="433"/>
    </row>
    <row r="38" spans="1:18">
      <c r="A38" s="418" t="s">
        <v>819</v>
      </c>
      <c r="B38" s="419">
        <f>('9.4'!C39/'9.4'!B39-1)*100</f>
        <v>-1.2829472558435695</v>
      </c>
      <c r="C38" s="419">
        <f>('9.4'!D39/'9.4'!C39-1)*100</f>
        <v>2.9229155616597335</v>
      </c>
      <c r="D38" s="419">
        <f>('9.4'!E39/'9.4'!D39-1)*100</f>
        <v>0.37934317677494889</v>
      </c>
      <c r="E38" s="419">
        <f>('9.4'!F39/'9.4'!E39-1)*100</f>
        <v>1.1363961964724556</v>
      </c>
      <c r="F38" s="419">
        <f>('9.4'!G39/'9.4'!F39-1)*100</f>
        <v>3.667518457113772</v>
      </c>
      <c r="G38" s="419">
        <f>('9.4'!H39/'9.4'!G39-1)*100</f>
        <v>3.1726862268452338</v>
      </c>
      <c r="H38" s="419">
        <f>('9.4'!I39/'9.4'!H39-1)*100</f>
        <v>6.3247896655299618</v>
      </c>
      <c r="I38" s="419">
        <f>('9.4'!J39/'9.4'!I39-1)*100</f>
        <v>0.32009003516564327</v>
      </c>
      <c r="J38" s="419">
        <f>('9.4'!K39/'9.4'!J39-1)*100</f>
        <v>-5.3646715915240284</v>
      </c>
      <c r="K38" s="419">
        <f>('9.4'!L39/'9.4'!K39-1)*100</f>
        <v>-2.5422408828440934</v>
      </c>
      <c r="L38" s="419">
        <f>('9.4'!M39/'9.4'!L39-1)*100</f>
        <v>5.8474165732899097</v>
      </c>
      <c r="M38" s="419">
        <f>('9.4'!N39/'9.4'!M39-1)*100</f>
        <v>0.18423894305037436</v>
      </c>
      <c r="N38" s="419">
        <f>('9.4'!O39/'9.4'!N39-1)*100</f>
        <v>0.73118709543740223</v>
      </c>
      <c r="O38" s="419">
        <f>('9.4'!P39/'9.4'!O39-1)*100</f>
        <v>0.25170780437504536</v>
      </c>
      <c r="P38" s="419">
        <f>('9.4'!Q39/'9.4'!P39-1)*100</f>
        <v>0.67327581462210961</v>
      </c>
      <c r="Q38" s="419">
        <f>('9.4'!R39/'9.4'!Q39-1)*100</f>
        <v>0.87670837495517073</v>
      </c>
      <c r="R38" s="433"/>
    </row>
    <row r="39" spans="1:18" ht="7.5" customHeight="1">
      <c r="A39" s="418"/>
      <c r="B39" s="419"/>
      <c r="C39" s="419"/>
      <c r="D39" s="419"/>
      <c r="E39" s="419"/>
      <c r="F39" s="419"/>
      <c r="G39" s="419"/>
      <c r="H39" s="419"/>
      <c r="I39" s="419"/>
      <c r="Q39" s="433" t="s">
        <v>233</v>
      </c>
      <c r="R39" s="433"/>
    </row>
    <row r="40" spans="1:18">
      <c r="A40" s="406" t="s">
        <v>820</v>
      </c>
      <c r="B40" s="414">
        <f>('9.4'!C41/'9.4'!B41-1)*100</f>
        <v>46.008111098460994</v>
      </c>
      <c r="C40" s="414">
        <f>('9.4'!D41/'9.4'!C41-1)*100</f>
        <v>-36.947539196323596</v>
      </c>
      <c r="D40" s="414">
        <f>('9.4'!E41/'9.4'!D41-1)*100</f>
        <v>45.595050604363948</v>
      </c>
      <c r="E40" s="414">
        <f>('9.4'!F41/'9.4'!E41-1)*100</f>
        <v>40.937239070740496</v>
      </c>
      <c r="F40" s="414">
        <f>('9.4'!G41/'9.4'!F41-1)*100</f>
        <v>22.95348143505538</v>
      </c>
      <c r="G40" s="414">
        <f>('9.4'!H41/'9.4'!G41-1)*100</f>
        <v>84.771057858773318</v>
      </c>
      <c r="H40" s="414">
        <f>('9.4'!I41/'9.4'!H41-1)*100</f>
        <v>-5.4046751991772553</v>
      </c>
      <c r="I40" s="414">
        <f>('9.4'!J41/'9.4'!I41-1)*100</f>
        <v>-6.5463439722164285</v>
      </c>
      <c r="J40" s="414">
        <f>('9.4'!K41/'9.4'!J41-1)*100</f>
        <v>25.823220134517477</v>
      </c>
      <c r="K40" s="414">
        <f>('9.4'!L41/'9.4'!K41-1)*100</f>
        <v>-22.160673018480203</v>
      </c>
      <c r="L40" s="414">
        <f>('9.4'!M41/'9.4'!L41-1)*100</f>
        <v>3.7708939448096057</v>
      </c>
      <c r="M40" s="414">
        <f>('9.4'!N41/'9.4'!M41-1)*100</f>
        <v>26.974345730504258</v>
      </c>
      <c r="N40" s="414">
        <f>('9.4'!O41/'9.4'!N41-1)*100</f>
        <v>-29.425853463540662</v>
      </c>
      <c r="O40" s="414">
        <f>('9.4'!P41/'9.4'!O41-1)*100</f>
        <v>22.416699175352605</v>
      </c>
      <c r="P40" s="414">
        <f>('9.4'!Q41/'9.4'!P41-1)*100</f>
        <v>5.9159578423828574</v>
      </c>
      <c r="Q40" s="414">
        <f>('9.4'!R41/'9.4'!Q41-1)*100</f>
        <v>2.6071476857902454</v>
      </c>
      <c r="R40" s="433"/>
    </row>
    <row r="41" spans="1:18" ht="7.5" customHeight="1">
      <c r="A41" s="406"/>
      <c r="B41" s="414"/>
      <c r="C41" s="414"/>
      <c r="D41" s="414"/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433" t="s">
        <v>233</v>
      </c>
      <c r="R41" s="433"/>
    </row>
    <row r="42" spans="1:18">
      <c r="A42" s="418" t="s">
        <v>821</v>
      </c>
      <c r="B42" s="419">
        <f>('9.4'!C43/'9.4'!B43-1)*100</f>
        <v>3.2056410721287065</v>
      </c>
      <c r="C42" s="419">
        <f>('9.4'!D43/'9.4'!C43-1)*100</f>
        <v>-5.156390081044826</v>
      </c>
      <c r="D42" s="419">
        <f>('9.4'!E43/'9.4'!D43-1)*100</f>
        <v>1.1633940603151149</v>
      </c>
      <c r="E42" s="419">
        <f>('9.4'!F43/'9.4'!E43-1)*100</f>
        <v>5.6136319140467128</v>
      </c>
      <c r="F42" s="419">
        <f>('9.4'!G43/'9.4'!F43-1)*100</f>
        <v>11.695556657284833</v>
      </c>
      <c r="G42" s="419">
        <f>('9.4'!H43/'9.4'!G43-1)*100</f>
        <v>19.040368586126412</v>
      </c>
      <c r="H42" s="419">
        <f>('9.4'!I43/'9.4'!H43-1)*100</f>
        <v>8.4501340024727654</v>
      </c>
      <c r="I42" s="419">
        <f>('9.4'!J43/'9.4'!I43-1)*100</f>
        <v>-1.757338537529185</v>
      </c>
      <c r="J42" s="419">
        <f>('9.4'!K43/'9.4'!J43-1)*100</f>
        <v>-10.958254855101067</v>
      </c>
      <c r="K42" s="419">
        <f>('9.4'!L43/'9.4'!K43-1)*100</f>
        <v>-8.1289930415451295</v>
      </c>
      <c r="L42" s="419">
        <f>('9.4'!M43/'9.4'!L43-1)*100</f>
        <v>10.406392036037415</v>
      </c>
      <c r="M42" s="419">
        <f>('9.4'!N43/'9.4'!M43-1)*100</f>
        <v>4.6286157655483606</v>
      </c>
      <c r="N42" s="419">
        <f>('9.4'!O43/'9.4'!N43-1)*100</f>
        <v>7.5742004660596551</v>
      </c>
      <c r="O42" s="419">
        <f>('9.4'!P43/'9.4'!O43-1)*100</f>
        <v>2.0743817929163688</v>
      </c>
      <c r="P42" s="419">
        <f>('9.4'!Q43/'9.4'!P43-1)*100</f>
        <v>3.8310798278768043</v>
      </c>
      <c r="Q42" s="419">
        <f>('9.4'!R43/'9.4'!Q43-1)*100</f>
        <v>3.4764834671110245</v>
      </c>
      <c r="R42" s="433"/>
    </row>
    <row r="43" spans="1:18" ht="7.5" customHeight="1">
      <c r="A43" s="418"/>
      <c r="B43" s="419"/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33" t="s">
        <v>233</v>
      </c>
      <c r="R43" s="433"/>
    </row>
    <row r="44" spans="1:18">
      <c r="A44" s="422" t="s">
        <v>822</v>
      </c>
      <c r="B44" s="423">
        <f>('9.4'!C45/'9.4'!B45-1)*100</f>
        <v>3.2874921073977159</v>
      </c>
      <c r="C44" s="423">
        <f>('9.4'!D45/'9.4'!C45-1)*100</f>
        <v>-5.1135646142095865</v>
      </c>
      <c r="D44" s="423">
        <f>('9.4'!E45/'9.4'!D45-1)*100</f>
        <v>0.7835274699369954</v>
      </c>
      <c r="E44" s="423">
        <f>('9.4'!F45/'9.4'!E45-1)*100</f>
        <v>5.831843934011105</v>
      </c>
      <c r="F44" s="423">
        <f>('9.4'!G45/'9.4'!F45-1)*100</f>
        <v>11.654389236697416</v>
      </c>
      <c r="G44" s="423">
        <f>('9.4'!H45/'9.4'!G45-1)*100</f>
        <v>20.125917542888615</v>
      </c>
      <c r="H44" s="423">
        <f>('9.4'!I45/'9.4'!H45-1)*100</f>
        <v>10.996324803282832</v>
      </c>
      <c r="I44" s="423">
        <f>('9.4'!J45/'9.4'!I45-1)*100</f>
        <v>-0.4639298155148186</v>
      </c>
      <c r="J44" s="423">
        <f>('9.4'!K45/'9.4'!J45-1)*100</f>
        <v>-11.175943665131227</v>
      </c>
      <c r="K44" s="423">
        <f>('9.4'!L45/'9.4'!K45-1)*100</f>
        <v>-7.2629611192361665</v>
      </c>
      <c r="L44" s="423">
        <f>('9.4'!M45/'9.4'!L45-1)*100</f>
        <v>7.5723795344499356</v>
      </c>
      <c r="M44" s="423">
        <f>('9.4'!N45/'9.4'!M45-1)*100</f>
        <v>7.0969887164709089</v>
      </c>
      <c r="N44" s="423">
        <f>('9.4'!O45/'9.4'!N45-1)*100</f>
        <v>8.6880790193008437</v>
      </c>
      <c r="O44" s="423">
        <f>('9.4'!P45/'9.4'!O45-1)*100</f>
        <v>2.416098856470672</v>
      </c>
      <c r="P44" s="423">
        <f>('9.4'!Q45/'9.4'!P45-1)*100</f>
        <v>4.342010396377316</v>
      </c>
      <c r="Q44" s="423">
        <f>('9.4'!R45/'9.4'!Q45-1)*100</f>
        <v>3.9376790444971776</v>
      </c>
      <c r="R44" s="433"/>
    </row>
    <row r="45" spans="1:18" ht="7.5" customHeight="1"/>
    <row r="46" spans="1:18">
      <c r="A46" s="399" t="s">
        <v>823</v>
      </c>
    </row>
  </sheetData>
  <mergeCells count="1">
    <mergeCell ref="B2:O2"/>
  </mergeCells>
  <pageMargins left="0.25" right="0.25" top="1" bottom="1" header="0.5" footer="0.5"/>
  <pageSetup scale="89" orientation="landscape" horizontalDpi="1200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workbookViewId="0"/>
  </sheetViews>
  <sheetFormatPr defaultRowHeight="10.5"/>
  <cols>
    <col min="1" max="1" width="5.140625" style="399" customWidth="1"/>
    <col min="2" max="2" width="1.140625" style="399" customWidth="1"/>
    <col min="3" max="3" width="17.85546875" style="399" bestFit="1" customWidth="1"/>
    <col min="4" max="5" width="7.5703125" style="399" hidden="1" customWidth="1"/>
    <col min="6" max="7" width="9.140625" style="399" hidden="1" customWidth="1"/>
    <col min="8" max="13" width="9.140625" style="399" bestFit="1" customWidth="1"/>
    <col min="14" max="14" width="1" style="399" customWidth="1"/>
    <col min="15" max="15" width="9.7109375" style="436" bestFit="1" customWidth="1"/>
    <col min="16" max="16" width="7.28515625" style="436" customWidth="1"/>
    <col min="17" max="17" width="13.140625" style="399" customWidth="1"/>
    <col min="18" max="16384" width="9.140625" style="399"/>
  </cols>
  <sheetData>
    <row r="1" spans="1:17">
      <c r="A1" s="398" t="s">
        <v>825</v>
      </c>
    </row>
    <row r="2" spans="1:17">
      <c r="A2" s="398"/>
    </row>
    <row r="3" spans="1:17">
      <c r="A3" s="398"/>
      <c r="O3" s="436" t="s">
        <v>235</v>
      </c>
    </row>
    <row r="4" spans="1:17">
      <c r="A4" s="398"/>
      <c r="D4" s="1266" t="s">
        <v>766</v>
      </c>
      <c r="E4" s="1266"/>
      <c r="F4" s="1266"/>
      <c r="G4" s="1266"/>
      <c r="H4" s="1266"/>
      <c r="I4" s="1266"/>
      <c r="J4" s="1266"/>
      <c r="K4" s="1266"/>
      <c r="L4" s="1266"/>
      <c r="M4" s="1266"/>
      <c r="O4" s="436" t="s">
        <v>134</v>
      </c>
      <c r="P4" s="437">
        <v>2013</v>
      </c>
    </row>
    <row r="5" spans="1:17" s="442" customFormat="1">
      <c r="A5" s="438" t="s">
        <v>240</v>
      </c>
      <c r="B5" s="438"/>
      <c r="C5" s="439" t="s">
        <v>826</v>
      </c>
      <c r="D5" s="440">
        <v>2004</v>
      </c>
      <c r="E5" s="440">
        <f>D5+1</f>
        <v>2005</v>
      </c>
      <c r="F5" s="440">
        <f t="shared" ref="F5:M5" si="0">E5+1</f>
        <v>2006</v>
      </c>
      <c r="G5" s="440">
        <f t="shared" si="0"/>
        <v>2007</v>
      </c>
      <c r="H5" s="440">
        <f t="shared" si="0"/>
        <v>2008</v>
      </c>
      <c r="I5" s="440">
        <f t="shared" si="0"/>
        <v>2009</v>
      </c>
      <c r="J5" s="440">
        <f t="shared" si="0"/>
        <v>2010</v>
      </c>
      <c r="K5" s="440">
        <f t="shared" si="0"/>
        <v>2011</v>
      </c>
      <c r="L5" s="440">
        <f t="shared" si="0"/>
        <v>2012</v>
      </c>
      <c r="M5" s="440">
        <f t="shared" si="0"/>
        <v>2013</v>
      </c>
      <c r="N5" s="440"/>
      <c r="O5" s="441" t="s">
        <v>155</v>
      </c>
      <c r="P5" s="441" t="s">
        <v>827</v>
      </c>
    </row>
    <row r="6" spans="1:17" s="442" customFormat="1">
      <c r="A6" s="443"/>
      <c r="B6" s="444"/>
      <c r="C6" s="445"/>
      <c r="D6" s="446"/>
      <c r="E6" s="446"/>
      <c r="F6" s="446"/>
      <c r="G6" s="446"/>
      <c r="H6" s="446"/>
      <c r="I6" s="446"/>
      <c r="J6" s="446"/>
      <c r="K6" s="446"/>
      <c r="L6" s="447"/>
      <c r="M6" s="447"/>
      <c r="N6" s="448"/>
      <c r="O6" s="449"/>
      <c r="P6" s="449"/>
    </row>
    <row r="7" spans="1:17">
      <c r="A7" s="450">
        <v>22</v>
      </c>
      <c r="B7" s="451"/>
      <c r="C7" s="452" t="s">
        <v>249</v>
      </c>
      <c r="D7" s="453">
        <v>9062.9225829999996</v>
      </c>
      <c r="E7" s="453">
        <v>10879.227811999999</v>
      </c>
      <c r="F7" s="453">
        <v>13898.645524</v>
      </c>
      <c r="G7" s="453">
        <v>14406.676895000001</v>
      </c>
      <c r="H7" s="453">
        <v>15879.048527000001</v>
      </c>
      <c r="I7" s="453">
        <v>12354.803017</v>
      </c>
      <c r="J7" s="453">
        <v>15495.257436</v>
      </c>
      <c r="K7" s="453">
        <v>17927.675723</v>
      </c>
      <c r="L7" s="453">
        <v>19577.447018999999</v>
      </c>
      <c r="M7" s="453">
        <v>19291.040986</v>
      </c>
      <c r="N7" s="454"/>
      <c r="O7" s="455">
        <f>M7/L7-1</f>
        <v>-1.4629386187179572E-2</v>
      </c>
      <c r="P7" s="455">
        <f>M7/$M$59</f>
        <v>1.2212666569899633E-2</v>
      </c>
      <c r="Q7" s="456"/>
    </row>
    <row r="8" spans="1:17">
      <c r="A8" s="450">
        <v>40</v>
      </c>
      <c r="B8" s="451"/>
      <c r="C8" s="452" t="s">
        <v>250</v>
      </c>
      <c r="D8" s="457">
        <v>3157.2807769999999</v>
      </c>
      <c r="E8" s="457">
        <v>3613.089559</v>
      </c>
      <c r="F8" s="457">
        <v>4046.208811</v>
      </c>
      <c r="G8" s="457">
        <v>4009.8948789999999</v>
      </c>
      <c r="H8" s="457">
        <v>3541.7967490000001</v>
      </c>
      <c r="I8" s="457">
        <v>3270.429748</v>
      </c>
      <c r="J8" s="457">
        <v>4154.7766320000001</v>
      </c>
      <c r="K8" s="457">
        <v>5258.9394929999999</v>
      </c>
      <c r="L8" s="457">
        <v>4543.3916660000004</v>
      </c>
      <c r="M8" s="457">
        <v>4527.6436979999999</v>
      </c>
      <c r="N8" s="454"/>
      <c r="O8" s="455">
        <f t="shared" ref="O8:O56" si="1">M8/L8-1</f>
        <v>-3.4661260040266262E-3</v>
      </c>
      <c r="P8" s="455">
        <f t="shared" ref="P8:P57" si="2">M8/$M$59</f>
        <v>2.8663358743112955E-3</v>
      </c>
      <c r="Q8" s="456"/>
    </row>
    <row r="9" spans="1:17">
      <c r="A9" s="450">
        <v>21</v>
      </c>
      <c r="B9" s="451"/>
      <c r="C9" s="452" t="s">
        <v>251</v>
      </c>
      <c r="D9" s="457">
        <v>13481.285222</v>
      </c>
      <c r="E9" s="457">
        <v>14947.279683999999</v>
      </c>
      <c r="F9" s="457">
        <v>18299.246621999999</v>
      </c>
      <c r="G9" s="457">
        <v>19227.791369999999</v>
      </c>
      <c r="H9" s="457">
        <v>19784.243422</v>
      </c>
      <c r="I9" s="457">
        <v>14023.46227</v>
      </c>
      <c r="J9" s="457">
        <v>15720.859418</v>
      </c>
      <c r="K9" s="457">
        <v>17884.512213999998</v>
      </c>
      <c r="L9" s="457">
        <v>18405.178449999999</v>
      </c>
      <c r="M9" s="457">
        <v>19410.146115</v>
      </c>
      <c r="N9" s="454"/>
      <c r="O9" s="455">
        <f t="shared" si="1"/>
        <v>5.4602440706028599E-2</v>
      </c>
      <c r="P9" s="455">
        <f t="shared" si="2"/>
        <v>1.2288068992625162E-2</v>
      </c>
      <c r="Q9" s="456"/>
    </row>
    <row r="10" spans="1:17">
      <c r="A10" s="450">
        <v>36</v>
      </c>
      <c r="B10" s="451"/>
      <c r="C10" s="452" t="s">
        <v>252</v>
      </c>
      <c r="D10" s="457">
        <v>3481.9392929999999</v>
      </c>
      <c r="E10" s="457">
        <v>3870.9330450000002</v>
      </c>
      <c r="F10" s="457">
        <v>4264.3796570000004</v>
      </c>
      <c r="G10" s="457">
        <v>4886.844975</v>
      </c>
      <c r="H10" s="457">
        <v>5775.9767499999998</v>
      </c>
      <c r="I10" s="457">
        <v>5266.9785890000003</v>
      </c>
      <c r="J10" s="457">
        <v>5219.4611839999998</v>
      </c>
      <c r="K10" s="457">
        <v>5610.9510010000004</v>
      </c>
      <c r="L10" s="457">
        <v>7615.3852239999997</v>
      </c>
      <c r="M10" s="457">
        <v>7153.966383</v>
      </c>
      <c r="N10" s="454"/>
      <c r="O10" s="455">
        <f t="shared" si="1"/>
        <v>-6.0590348016254181E-2</v>
      </c>
      <c r="P10" s="455">
        <f t="shared" si="2"/>
        <v>4.5289938552956167E-3</v>
      </c>
      <c r="Q10" s="456"/>
    </row>
    <row r="11" spans="1:17">
      <c r="A11" s="450">
        <v>2</v>
      </c>
      <c r="B11" s="451"/>
      <c r="C11" s="452" t="s">
        <v>253</v>
      </c>
      <c r="D11" s="457">
        <v>110143.572288</v>
      </c>
      <c r="E11" s="457">
        <v>116689.90180399999</v>
      </c>
      <c r="F11" s="457">
        <v>127770.79381</v>
      </c>
      <c r="G11" s="457">
        <v>134318.90676099999</v>
      </c>
      <c r="H11" s="457">
        <v>144805.748349</v>
      </c>
      <c r="I11" s="457">
        <v>120079.965765</v>
      </c>
      <c r="J11" s="457">
        <v>143208.226608</v>
      </c>
      <c r="K11" s="457">
        <v>159421.39388600001</v>
      </c>
      <c r="L11" s="457">
        <v>161746.03413799999</v>
      </c>
      <c r="M11" s="457">
        <v>168044.75362100001</v>
      </c>
      <c r="N11" s="454"/>
      <c r="O11" s="455">
        <f t="shared" si="1"/>
        <v>3.8942033519202113E-2</v>
      </c>
      <c r="P11" s="455">
        <f t="shared" si="2"/>
        <v>0.10638485223703557</v>
      </c>
      <c r="Q11" s="456"/>
    </row>
    <row r="12" spans="1:17">
      <c r="A12" s="450">
        <v>34</v>
      </c>
      <c r="B12" s="451"/>
      <c r="C12" s="452" t="s">
        <v>254</v>
      </c>
      <c r="D12" s="457">
        <v>6659.8083790000001</v>
      </c>
      <c r="E12" s="457">
        <v>6773.3053920000002</v>
      </c>
      <c r="F12" s="457">
        <v>7954.7492350000002</v>
      </c>
      <c r="G12" s="457">
        <v>7352.198821</v>
      </c>
      <c r="H12" s="457">
        <v>7712.6065669999998</v>
      </c>
      <c r="I12" s="457">
        <v>5867.2657310000004</v>
      </c>
      <c r="J12" s="457">
        <v>6726.4972989999997</v>
      </c>
      <c r="K12" s="457">
        <v>7338.212066</v>
      </c>
      <c r="L12" s="457">
        <v>8167.0965429999997</v>
      </c>
      <c r="M12" s="457">
        <v>8546.5398459999997</v>
      </c>
      <c r="N12" s="454"/>
      <c r="O12" s="455">
        <f t="shared" si="1"/>
        <v>4.6459999707634259E-2</v>
      </c>
      <c r="P12" s="455">
        <f t="shared" si="2"/>
        <v>5.4105966360917333E-3</v>
      </c>
      <c r="Q12" s="456"/>
    </row>
    <row r="13" spans="1:17">
      <c r="A13" s="450">
        <v>25</v>
      </c>
      <c r="B13" s="451"/>
      <c r="C13" s="452" t="s">
        <v>255</v>
      </c>
      <c r="D13" s="457">
        <v>8573.8540950000006</v>
      </c>
      <c r="E13" s="457">
        <v>9749.8517690000008</v>
      </c>
      <c r="F13" s="457">
        <v>12248.010066000001</v>
      </c>
      <c r="G13" s="457">
        <v>13799.141842000001</v>
      </c>
      <c r="H13" s="457">
        <v>15384.102725000001</v>
      </c>
      <c r="I13" s="457">
        <v>13978.898792</v>
      </c>
      <c r="J13" s="457">
        <v>16028.821292000001</v>
      </c>
      <c r="K13" s="457">
        <v>16232.753929</v>
      </c>
      <c r="L13" s="457">
        <v>15871.700467999999</v>
      </c>
      <c r="M13" s="457">
        <v>16423.647574999999</v>
      </c>
      <c r="N13" s="454"/>
      <c r="O13" s="455">
        <f t="shared" si="1"/>
        <v>3.4775549608740297E-2</v>
      </c>
      <c r="P13" s="455">
        <f t="shared" si="2"/>
        <v>1.0397392854049668E-2</v>
      </c>
      <c r="Q13" s="456"/>
    </row>
    <row r="14" spans="1:17">
      <c r="A14" s="450">
        <v>39</v>
      </c>
      <c r="B14" s="451"/>
      <c r="C14" s="452" t="s">
        <v>256</v>
      </c>
      <c r="D14" s="457">
        <v>2055.1702009999999</v>
      </c>
      <c r="E14" s="457">
        <v>2535.3671899999999</v>
      </c>
      <c r="F14" s="457">
        <v>3896.6939419999999</v>
      </c>
      <c r="G14" s="457">
        <v>4024.1833489999999</v>
      </c>
      <c r="H14" s="457">
        <v>4898.437003</v>
      </c>
      <c r="I14" s="457">
        <v>4311.7733390000003</v>
      </c>
      <c r="J14" s="457">
        <v>4945.0701650000001</v>
      </c>
      <c r="K14" s="457">
        <v>5516.2597050000004</v>
      </c>
      <c r="L14" s="457">
        <v>5113.5425999999998</v>
      </c>
      <c r="M14" s="457">
        <v>5342.6932399999996</v>
      </c>
      <c r="N14" s="454"/>
      <c r="O14" s="455">
        <f t="shared" si="1"/>
        <v>4.4812502393154929E-2</v>
      </c>
      <c r="P14" s="455">
        <f t="shared" si="2"/>
        <v>3.3823229743137899E-3</v>
      </c>
      <c r="Q14" s="456"/>
    </row>
    <row r="15" spans="1:17">
      <c r="A15" s="450">
        <v>45</v>
      </c>
      <c r="B15" s="451"/>
      <c r="C15" s="452" t="s">
        <v>257</v>
      </c>
      <c r="D15" s="457">
        <v>1163.8517360000001</v>
      </c>
      <c r="E15" s="457">
        <v>823.17245500000001</v>
      </c>
      <c r="F15" s="457">
        <v>1039.9087489999999</v>
      </c>
      <c r="G15" s="457">
        <v>1082.1356470000001</v>
      </c>
      <c r="H15" s="457">
        <v>1195.9067250000001</v>
      </c>
      <c r="I15" s="457">
        <v>1090.543044</v>
      </c>
      <c r="J15" s="457">
        <v>1482.7806129999999</v>
      </c>
      <c r="K15" s="457">
        <v>1041.193908</v>
      </c>
      <c r="L15" s="457">
        <v>2014.3097700000001</v>
      </c>
      <c r="M15" s="457">
        <v>2707.6103229999999</v>
      </c>
      <c r="N15" s="454"/>
      <c r="O15" s="455">
        <f t="shared" si="1"/>
        <v>0.34418765342135038</v>
      </c>
      <c r="P15" s="455">
        <f t="shared" si="2"/>
        <v>1.7141191136349205E-3</v>
      </c>
      <c r="Q15" s="456"/>
    </row>
    <row r="16" spans="1:17">
      <c r="A16" s="450">
        <v>7</v>
      </c>
      <c r="B16" s="451"/>
      <c r="C16" s="452" t="s">
        <v>258</v>
      </c>
      <c r="D16" s="457">
        <v>29042.754547</v>
      </c>
      <c r="E16" s="457">
        <v>33443.890511999998</v>
      </c>
      <c r="F16" s="457">
        <v>38557.545807000002</v>
      </c>
      <c r="G16" s="457">
        <v>44858.050410000003</v>
      </c>
      <c r="H16" s="457">
        <v>54238.239528999999</v>
      </c>
      <c r="I16" s="457">
        <v>46888.006760999997</v>
      </c>
      <c r="J16" s="457">
        <v>55399.353874</v>
      </c>
      <c r="K16" s="457">
        <v>65009.786037999998</v>
      </c>
      <c r="L16" s="457">
        <v>66231.814379000003</v>
      </c>
      <c r="M16" s="457">
        <v>61344.304254000002</v>
      </c>
      <c r="N16" s="454"/>
      <c r="O16" s="455">
        <f t="shared" si="1"/>
        <v>-7.3793994182796752E-2</v>
      </c>
      <c r="P16" s="455">
        <f t="shared" si="2"/>
        <v>3.8835516152823213E-2</v>
      </c>
      <c r="Q16" s="456"/>
    </row>
    <row r="17" spans="1:17">
      <c r="A17" s="450">
        <v>11</v>
      </c>
      <c r="B17" s="451"/>
      <c r="C17" s="452" t="s">
        <v>259</v>
      </c>
      <c r="D17" s="457">
        <v>19720.453958999999</v>
      </c>
      <c r="E17" s="457">
        <v>20656.953024999999</v>
      </c>
      <c r="F17" s="457">
        <v>20113.252153000001</v>
      </c>
      <c r="G17" s="457">
        <v>23365.865349</v>
      </c>
      <c r="H17" s="457">
        <v>27513.961882</v>
      </c>
      <c r="I17" s="457">
        <v>23743.041911</v>
      </c>
      <c r="J17" s="457">
        <v>28898.749199999998</v>
      </c>
      <c r="K17" s="457">
        <v>34863.073944999996</v>
      </c>
      <c r="L17" s="457">
        <v>36071.947402999998</v>
      </c>
      <c r="M17" s="457">
        <v>37516.582364000002</v>
      </c>
      <c r="N17" s="454"/>
      <c r="O17" s="455">
        <f t="shared" si="1"/>
        <v>4.0048710008926625E-2</v>
      </c>
      <c r="P17" s="455">
        <f t="shared" si="2"/>
        <v>2.3750792483734809E-2</v>
      </c>
      <c r="Q17" s="456"/>
    </row>
    <row r="18" spans="1:17">
      <c r="A18" s="450">
        <v>51</v>
      </c>
      <c r="B18" s="451"/>
      <c r="C18" s="452" t="s">
        <v>260</v>
      </c>
      <c r="D18" s="457">
        <v>411.57902000000001</v>
      </c>
      <c r="E18" s="457">
        <v>1032.1435489999999</v>
      </c>
      <c r="F18" s="457">
        <v>692.85431900000003</v>
      </c>
      <c r="G18" s="457">
        <v>560.07127500000001</v>
      </c>
      <c r="H18" s="457">
        <v>959.60773400000005</v>
      </c>
      <c r="I18" s="457">
        <v>563.05968800000005</v>
      </c>
      <c r="J18" s="457">
        <v>684.102935</v>
      </c>
      <c r="K18" s="457">
        <v>884.37023599999998</v>
      </c>
      <c r="L18" s="457">
        <v>731.69126700000004</v>
      </c>
      <c r="M18" s="457">
        <v>597.99307499999998</v>
      </c>
      <c r="N18" s="454"/>
      <c r="O18" s="455">
        <f t="shared" si="1"/>
        <v>-0.18272487048830677</v>
      </c>
      <c r="P18" s="455">
        <f t="shared" si="2"/>
        <v>3.7857418069787014E-4</v>
      </c>
      <c r="Q18" s="456"/>
    </row>
    <row r="19" spans="1:17">
      <c r="A19" s="450">
        <v>38</v>
      </c>
      <c r="B19" s="451"/>
      <c r="C19" s="452" t="s">
        <v>261</v>
      </c>
      <c r="D19" s="457">
        <v>2916.3329640000002</v>
      </c>
      <c r="E19" s="457">
        <v>3273.3085890000002</v>
      </c>
      <c r="F19" s="457">
        <v>3726.949944</v>
      </c>
      <c r="G19" s="457">
        <v>4703.4332469999999</v>
      </c>
      <c r="H19" s="457">
        <v>5005.2518120000004</v>
      </c>
      <c r="I19" s="457">
        <v>3877.3894930000001</v>
      </c>
      <c r="J19" s="457">
        <v>5156.5398089999999</v>
      </c>
      <c r="K19" s="457">
        <v>5912.953426</v>
      </c>
      <c r="L19" s="457">
        <v>6119.8044909999999</v>
      </c>
      <c r="M19" s="457">
        <v>5781.9141579999996</v>
      </c>
      <c r="N19" s="454"/>
      <c r="O19" s="455">
        <f t="shared" si="1"/>
        <v>-5.5212602542599853E-2</v>
      </c>
      <c r="P19" s="455">
        <f t="shared" si="2"/>
        <v>3.6603825474572022E-3</v>
      </c>
      <c r="Q19" s="456"/>
    </row>
    <row r="20" spans="1:17">
      <c r="A20" s="450">
        <v>5</v>
      </c>
      <c r="B20" s="451"/>
      <c r="C20" s="452" t="s">
        <v>310</v>
      </c>
      <c r="D20" s="457">
        <v>30313.147392999999</v>
      </c>
      <c r="E20" s="457">
        <v>36168.606636999997</v>
      </c>
      <c r="F20" s="457">
        <v>42134.675259000003</v>
      </c>
      <c r="G20" s="457">
        <v>48896.249904999997</v>
      </c>
      <c r="H20" s="457">
        <v>53677.477962999998</v>
      </c>
      <c r="I20" s="457">
        <v>41626.110698999997</v>
      </c>
      <c r="J20" s="457">
        <v>50060.707025000003</v>
      </c>
      <c r="K20" s="457">
        <v>64902.904218999996</v>
      </c>
      <c r="L20" s="457">
        <v>68156.581651999993</v>
      </c>
      <c r="M20" s="457">
        <v>66088.537528999994</v>
      </c>
      <c r="N20" s="454"/>
      <c r="O20" s="455">
        <f t="shared" si="1"/>
        <v>-3.0342544665153626E-2</v>
      </c>
      <c r="P20" s="455">
        <f t="shared" si="2"/>
        <v>4.1838969370275099E-2</v>
      </c>
      <c r="Q20" s="456"/>
    </row>
    <row r="21" spans="1:17">
      <c r="A21" s="450">
        <v>13</v>
      </c>
      <c r="B21" s="451"/>
      <c r="C21" s="452" t="s">
        <v>263</v>
      </c>
      <c r="D21" s="457">
        <v>19212.413764000001</v>
      </c>
      <c r="E21" s="457">
        <v>21593.812900000001</v>
      </c>
      <c r="F21" s="457">
        <v>22666.267650999998</v>
      </c>
      <c r="G21" s="457">
        <v>25956.346036999999</v>
      </c>
      <c r="H21" s="457">
        <v>26502.291509999999</v>
      </c>
      <c r="I21" s="457">
        <v>22907.367488</v>
      </c>
      <c r="J21" s="457">
        <v>28764.260136000001</v>
      </c>
      <c r="K21" s="457">
        <v>32332.054981000001</v>
      </c>
      <c r="L21" s="457">
        <v>34399.341472</v>
      </c>
      <c r="M21" s="457">
        <v>34161.586488000001</v>
      </c>
      <c r="N21" s="454"/>
      <c r="O21" s="455">
        <f t="shared" si="1"/>
        <v>-6.9116144038258165E-3</v>
      </c>
      <c r="P21" s="455">
        <f t="shared" si="2"/>
        <v>2.1626830069953622E-2</v>
      </c>
      <c r="Q21" s="456"/>
    </row>
    <row r="22" spans="1:17">
      <c r="A22" s="450">
        <v>27</v>
      </c>
      <c r="B22" s="451"/>
      <c r="C22" s="452" t="s">
        <v>264</v>
      </c>
      <c r="D22" s="457">
        <v>6414.6620039999998</v>
      </c>
      <c r="E22" s="457">
        <v>7372.8046720000002</v>
      </c>
      <c r="F22" s="457">
        <v>8428.2035199999991</v>
      </c>
      <c r="G22" s="457">
        <v>9655.7336159999995</v>
      </c>
      <c r="H22" s="457">
        <v>12124.631240000001</v>
      </c>
      <c r="I22" s="457">
        <v>9042.1255639999999</v>
      </c>
      <c r="J22" s="457">
        <v>10879.762927</v>
      </c>
      <c r="K22" s="457">
        <v>13316.520712</v>
      </c>
      <c r="L22" s="457">
        <v>14624.870179</v>
      </c>
      <c r="M22" s="457">
        <v>13888.033672</v>
      </c>
      <c r="N22" s="454"/>
      <c r="O22" s="455">
        <f t="shared" si="1"/>
        <v>-5.0382430611796591E-2</v>
      </c>
      <c r="P22" s="455">
        <f t="shared" si="2"/>
        <v>8.7921602919596234E-3</v>
      </c>
      <c r="Q22" s="456"/>
    </row>
    <row r="23" spans="1:17">
      <c r="A23" s="450">
        <v>29</v>
      </c>
      <c r="B23" s="451"/>
      <c r="C23" s="452" t="s">
        <v>265</v>
      </c>
      <c r="D23" s="457">
        <v>4939.630682</v>
      </c>
      <c r="E23" s="457">
        <v>6736.0199309999998</v>
      </c>
      <c r="F23" s="457">
        <v>8636.3978490000009</v>
      </c>
      <c r="G23" s="457">
        <v>10277.477026</v>
      </c>
      <c r="H23" s="457">
        <v>12513.976006000001</v>
      </c>
      <c r="I23" s="457">
        <v>8916.920376</v>
      </c>
      <c r="J23" s="457">
        <v>9899.6801099999993</v>
      </c>
      <c r="K23" s="457">
        <v>11623.395759000001</v>
      </c>
      <c r="L23" s="457">
        <v>11700.899148</v>
      </c>
      <c r="M23" s="457">
        <v>12464.811734000001</v>
      </c>
      <c r="N23" s="454"/>
      <c r="O23" s="455">
        <f t="shared" si="1"/>
        <v>6.5286656720784819E-2</v>
      </c>
      <c r="P23" s="455">
        <f t="shared" si="2"/>
        <v>7.8911547424729781E-3</v>
      </c>
      <c r="Q23" s="456"/>
    </row>
    <row r="24" spans="1:17">
      <c r="A24" s="450">
        <v>18</v>
      </c>
      <c r="B24" s="451"/>
      <c r="C24" s="452" t="s">
        <v>266</v>
      </c>
      <c r="D24" s="457">
        <v>13055.047865</v>
      </c>
      <c r="E24" s="457">
        <v>14960.60369</v>
      </c>
      <c r="F24" s="457">
        <v>17254.378477999999</v>
      </c>
      <c r="G24" s="457">
        <v>19652.095856</v>
      </c>
      <c r="H24" s="457">
        <v>19120.585558999999</v>
      </c>
      <c r="I24" s="457">
        <v>17649.768303000001</v>
      </c>
      <c r="J24" s="457">
        <v>19346.214603</v>
      </c>
      <c r="K24" s="457">
        <v>20118.878938000002</v>
      </c>
      <c r="L24" s="457">
        <v>22132.164852000002</v>
      </c>
      <c r="M24" s="457">
        <v>25365.588476000001</v>
      </c>
      <c r="N24" s="454"/>
      <c r="O24" s="455">
        <f t="shared" si="1"/>
        <v>0.14609612957531382</v>
      </c>
      <c r="P24" s="455">
        <f t="shared" si="2"/>
        <v>1.6058307824419266E-2</v>
      </c>
      <c r="Q24" s="456"/>
    </row>
    <row r="25" spans="1:17">
      <c r="A25" s="450">
        <v>6</v>
      </c>
      <c r="B25" s="451"/>
      <c r="C25" s="452" t="s">
        <v>267</v>
      </c>
      <c r="D25" s="457">
        <v>19920.266993000001</v>
      </c>
      <c r="E25" s="457">
        <v>19403.622081000001</v>
      </c>
      <c r="F25" s="457">
        <v>23476.817988999999</v>
      </c>
      <c r="G25" s="457">
        <v>30318.911144999998</v>
      </c>
      <c r="H25" s="457">
        <v>41908.136495999999</v>
      </c>
      <c r="I25" s="457">
        <v>32616.451452000001</v>
      </c>
      <c r="J25" s="457">
        <v>41370.690440999999</v>
      </c>
      <c r="K25" s="457">
        <v>54971.153985999998</v>
      </c>
      <c r="L25" s="457">
        <v>62877.212233999999</v>
      </c>
      <c r="M25" s="457">
        <v>63338.555808999998</v>
      </c>
      <c r="N25" s="454"/>
      <c r="O25" s="455">
        <f t="shared" si="1"/>
        <v>7.3372142085925685E-3</v>
      </c>
      <c r="P25" s="455">
        <f t="shared" si="2"/>
        <v>4.0098026004696627E-2</v>
      </c>
      <c r="Q25" s="456"/>
    </row>
    <row r="26" spans="1:17">
      <c r="A26" s="450">
        <v>46</v>
      </c>
      <c r="B26" s="451"/>
      <c r="C26" s="452" t="s">
        <v>268</v>
      </c>
      <c r="D26" s="457">
        <v>2431.7952690000002</v>
      </c>
      <c r="E26" s="457">
        <v>2332.0786499999999</v>
      </c>
      <c r="F26" s="457">
        <v>2641.5052009999999</v>
      </c>
      <c r="G26" s="457">
        <v>2750.3263470000002</v>
      </c>
      <c r="H26" s="457">
        <v>3016.3954709999998</v>
      </c>
      <c r="I26" s="457">
        <v>2231.1425020000001</v>
      </c>
      <c r="J26" s="457">
        <v>3162.1866949999999</v>
      </c>
      <c r="K26" s="457">
        <v>3422.0926089999998</v>
      </c>
      <c r="L26" s="457">
        <v>3047.9018660000002</v>
      </c>
      <c r="M26" s="457">
        <v>2686.6532050000001</v>
      </c>
      <c r="N26" s="454"/>
      <c r="O26" s="455">
        <f t="shared" si="1"/>
        <v>-0.11852371791552951</v>
      </c>
      <c r="P26" s="455">
        <f t="shared" si="2"/>
        <v>1.7008516961541436E-3</v>
      </c>
      <c r="Q26" s="456"/>
    </row>
    <row r="27" spans="1:17">
      <c r="A27" s="450">
        <v>31</v>
      </c>
      <c r="B27" s="451"/>
      <c r="C27" s="452" t="s">
        <v>269</v>
      </c>
      <c r="D27" s="457">
        <v>5756.8145279999999</v>
      </c>
      <c r="E27" s="457">
        <v>7138.3612240000002</v>
      </c>
      <c r="F27" s="457">
        <v>7600.4719880000002</v>
      </c>
      <c r="G27" s="457">
        <v>8948.6368289999991</v>
      </c>
      <c r="H27" s="457">
        <v>11383.050502</v>
      </c>
      <c r="I27" s="457">
        <v>9225.3764229999997</v>
      </c>
      <c r="J27" s="457">
        <v>10167.475739</v>
      </c>
      <c r="K27" s="457">
        <v>10862.556151999999</v>
      </c>
      <c r="L27" s="457">
        <v>11743.358727999999</v>
      </c>
      <c r="M27" s="457">
        <v>11752.284027</v>
      </c>
      <c r="N27" s="454"/>
      <c r="O27" s="455">
        <f t="shared" si="1"/>
        <v>7.6002949468967351E-4</v>
      </c>
      <c r="P27" s="455">
        <f t="shared" si="2"/>
        <v>7.4400716042576096E-3</v>
      </c>
      <c r="Q27" s="456"/>
    </row>
    <row r="28" spans="1:17">
      <c r="A28" s="450">
        <v>16</v>
      </c>
      <c r="B28" s="451"/>
      <c r="C28" s="452" t="s">
        <v>270</v>
      </c>
      <c r="D28" s="457">
        <v>21899.104993000001</v>
      </c>
      <c r="E28" s="457">
        <v>22051.608163000001</v>
      </c>
      <c r="F28" s="457">
        <v>24056.968000000001</v>
      </c>
      <c r="G28" s="457">
        <v>25351.439596</v>
      </c>
      <c r="H28" s="457">
        <v>28369.195305000001</v>
      </c>
      <c r="I28" s="457">
        <v>23593.277279000002</v>
      </c>
      <c r="J28" s="457">
        <v>26304.882034999999</v>
      </c>
      <c r="K28" s="457">
        <v>27870.976881999999</v>
      </c>
      <c r="L28" s="457">
        <v>25614.610753000001</v>
      </c>
      <c r="M28" s="457">
        <v>26823.286121000001</v>
      </c>
      <c r="N28" s="454"/>
      <c r="O28" s="455">
        <f t="shared" si="1"/>
        <v>4.7186950434467967E-2</v>
      </c>
      <c r="P28" s="455">
        <f t="shared" si="2"/>
        <v>1.698113906566916E-2</v>
      </c>
      <c r="Q28" s="456"/>
    </row>
    <row r="29" spans="1:17">
      <c r="A29" s="450">
        <v>8</v>
      </c>
      <c r="B29" s="451"/>
      <c r="C29" s="452" t="s">
        <v>271</v>
      </c>
      <c r="D29" s="457">
        <v>35949.357200999999</v>
      </c>
      <c r="E29" s="457">
        <v>37848.627094000003</v>
      </c>
      <c r="F29" s="457">
        <v>40499.792371000003</v>
      </c>
      <c r="G29" s="457">
        <v>44555.349131000003</v>
      </c>
      <c r="H29" s="457">
        <v>45135.506345000002</v>
      </c>
      <c r="I29" s="457">
        <v>32655.333884</v>
      </c>
      <c r="J29" s="457">
        <v>44851.338758999998</v>
      </c>
      <c r="K29" s="457">
        <v>51063.992243000001</v>
      </c>
      <c r="L29" s="457">
        <v>57050.736687999997</v>
      </c>
      <c r="M29" s="457">
        <v>58652.790163999998</v>
      </c>
      <c r="N29" s="454"/>
      <c r="O29" s="455">
        <f t="shared" si="1"/>
        <v>2.8081205765340789E-2</v>
      </c>
      <c r="P29" s="455">
        <f t="shared" si="2"/>
        <v>3.713158715421646E-2</v>
      </c>
      <c r="Q29" s="456"/>
    </row>
    <row r="30" spans="1:17">
      <c r="A30" s="450">
        <v>20</v>
      </c>
      <c r="B30" s="451"/>
      <c r="C30" s="452" t="s">
        <v>272</v>
      </c>
      <c r="D30" s="457">
        <v>12697.817945999999</v>
      </c>
      <c r="E30" s="457">
        <v>14736.123922000001</v>
      </c>
      <c r="F30" s="457">
        <v>16349.477483000001</v>
      </c>
      <c r="G30" s="457">
        <v>18061.826408000001</v>
      </c>
      <c r="H30" s="457">
        <v>19186.171449000001</v>
      </c>
      <c r="I30" s="457">
        <v>15531.557833000001</v>
      </c>
      <c r="J30" s="457">
        <v>18903.679573000001</v>
      </c>
      <c r="K30" s="457">
        <v>20732.142776000001</v>
      </c>
      <c r="L30" s="457">
        <v>20827.307717</v>
      </c>
      <c r="M30" s="457">
        <v>20771.675686999999</v>
      </c>
      <c r="N30" s="458"/>
      <c r="O30" s="455">
        <f t="shared" si="1"/>
        <v>-2.6711100040353042E-3</v>
      </c>
      <c r="P30" s="455">
        <f t="shared" si="2"/>
        <v>1.3150018676935171E-2</v>
      </c>
      <c r="Q30" s="456"/>
    </row>
    <row r="31" spans="1:17">
      <c r="A31" s="450">
        <v>30</v>
      </c>
      <c r="B31" s="451"/>
      <c r="C31" s="452" t="s">
        <v>273</v>
      </c>
      <c r="D31" s="457">
        <v>3178.6919720000001</v>
      </c>
      <c r="E31" s="457">
        <v>4020.816268</v>
      </c>
      <c r="F31" s="457">
        <v>4484.273725</v>
      </c>
      <c r="G31" s="457">
        <v>5184.4207530000003</v>
      </c>
      <c r="H31" s="457">
        <v>7323.4682270000003</v>
      </c>
      <c r="I31" s="457">
        <v>6316.4888069999997</v>
      </c>
      <c r="J31" s="457">
        <v>8223.9460060000001</v>
      </c>
      <c r="K31" s="457">
        <v>10938.941186</v>
      </c>
      <c r="L31" s="457">
        <v>11793.481354</v>
      </c>
      <c r="M31" s="457">
        <v>12390.740236</v>
      </c>
      <c r="N31" s="454"/>
      <c r="O31" s="455">
        <f t="shared" si="1"/>
        <v>5.0643136159063573E-2</v>
      </c>
      <c r="P31" s="455">
        <f t="shared" si="2"/>
        <v>7.8442619642105967E-3</v>
      </c>
      <c r="Q31" s="456"/>
    </row>
    <row r="32" spans="1:17">
      <c r="A32" s="450">
        <v>28</v>
      </c>
      <c r="B32" s="451"/>
      <c r="C32" s="452" t="s">
        <v>274</v>
      </c>
      <c r="D32" s="457">
        <v>9021.3306749999992</v>
      </c>
      <c r="E32" s="457">
        <v>10513.779116</v>
      </c>
      <c r="F32" s="457">
        <v>12781.364767999999</v>
      </c>
      <c r="G32" s="457">
        <v>13483.588153999999</v>
      </c>
      <c r="H32" s="457">
        <v>12852.324414999999</v>
      </c>
      <c r="I32" s="457">
        <v>9522.2296170000009</v>
      </c>
      <c r="J32" s="457">
        <v>12924.556333</v>
      </c>
      <c r="K32" s="457">
        <v>14161.092655</v>
      </c>
      <c r="L32" s="457">
        <v>13903.493624999999</v>
      </c>
      <c r="M32" s="457">
        <v>12932.255912000001</v>
      </c>
      <c r="N32" s="454"/>
      <c r="O32" s="455">
        <f t="shared" si="1"/>
        <v>-6.9855659246220503E-2</v>
      </c>
      <c r="P32" s="455">
        <f t="shared" si="2"/>
        <v>8.1870817424776841E-3</v>
      </c>
      <c r="Q32" s="456"/>
    </row>
    <row r="33" spans="1:17">
      <c r="A33" s="450">
        <v>49</v>
      </c>
      <c r="B33" s="451"/>
      <c r="C33" s="452" t="s">
        <v>275</v>
      </c>
      <c r="D33" s="457">
        <v>566.48527799999999</v>
      </c>
      <c r="E33" s="457">
        <v>715.01961300000005</v>
      </c>
      <c r="F33" s="457">
        <v>900.38996899999995</v>
      </c>
      <c r="G33" s="457">
        <v>1133.672004</v>
      </c>
      <c r="H33" s="457">
        <v>1394.6009059999999</v>
      </c>
      <c r="I33" s="457">
        <v>1053.3123949999999</v>
      </c>
      <c r="J33" s="457">
        <v>1393.4575150000001</v>
      </c>
      <c r="K33" s="457">
        <v>1591.805934</v>
      </c>
      <c r="L33" s="457">
        <v>1575.982364</v>
      </c>
      <c r="M33" s="457">
        <v>1506.3099830000001</v>
      </c>
      <c r="N33" s="454"/>
      <c r="O33" s="455">
        <f t="shared" si="1"/>
        <v>-4.4208858291513109E-2</v>
      </c>
      <c r="P33" s="455">
        <f t="shared" si="2"/>
        <v>9.5360647393993284E-4</v>
      </c>
      <c r="Q33" s="456"/>
    </row>
    <row r="34" spans="1:17">
      <c r="A34" s="450">
        <v>35</v>
      </c>
      <c r="B34" s="451"/>
      <c r="C34" s="452" t="s">
        <v>276</v>
      </c>
      <c r="D34" s="457">
        <v>2329.678848</v>
      </c>
      <c r="E34" s="457">
        <v>3003.380987</v>
      </c>
      <c r="F34" s="457">
        <v>3633.2479800000001</v>
      </c>
      <c r="G34" s="457">
        <v>4266.1416559999998</v>
      </c>
      <c r="H34" s="457">
        <v>5412.0214100000003</v>
      </c>
      <c r="I34" s="457">
        <v>4872.9248989999996</v>
      </c>
      <c r="J34" s="457">
        <v>5820.9587179999999</v>
      </c>
      <c r="K34" s="457">
        <v>7587.5799230000002</v>
      </c>
      <c r="L34" s="457">
        <v>7455.4331400000001</v>
      </c>
      <c r="M34" s="457">
        <v>7393.3516600000003</v>
      </c>
      <c r="N34" s="454"/>
      <c r="O34" s="455">
        <f t="shared" si="1"/>
        <v>-8.3270118360956324E-3</v>
      </c>
      <c r="P34" s="455">
        <f t="shared" si="2"/>
        <v>4.6805425753395869E-3</v>
      </c>
      <c r="Q34" s="456"/>
    </row>
    <row r="35" spans="1:17">
      <c r="A35" s="450">
        <v>32</v>
      </c>
      <c r="B35" s="451"/>
      <c r="C35" s="452" t="s">
        <v>277</v>
      </c>
      <c r="D35" s="457">
        <v>2910.6596639999998</v>
      </c>
      <c r="E35" s="457">
        <v>3941.005948</v>
      </c>
      <c r="F35" s="457">
        <v>5494.0426020000004</v>
      </c>
      <c r="G35" s="457">
        <v>5713.8339040000001</v>
      </c>
      <c r="H35" s="457">
        <v>6121.0879249999998</v>
      </c>
      <c r="I35" s="457">
        <v>5672.1850960000002</v>
      </c>
      <c r="J35" s="457">
        <v>5912.56927</v>
      </c>
      <c r="K35" s="457">
        <v>7989.5856020000001</v>
      </c>
      <c r="L35" s="457">
        <v>10261.533643000001</v>
      </c>
      <c r="M35" s="457">
        <v>8700.6037460000007</v>
      </c>
      <c r="N35" s="454"/>
      <c r="O35" s="455">
        <f t="shared" si="1"/>
        <v>-0.15211467908257581</v>
      </c>
      <c r="P35" s="455">
        <f t="shared" si="2"/>
        <v>5.5081305660918739E-3</v>
      </c>
      <c r="Q35" s="456"/>
    </row>
    <row r="36" spans="1:17">
      <c r="A36" s="450">
        <v>41</v>
      </c>
      <c r="B36" s="451"/>
      <c r="C36" s="452" t="s">
        <v>278</v>
      </c>
      <c r="D36" s="457">
        <v>2293.3580769999999</v>
      </c>
      <c r="E36" s="457">
        <v>2557.4960110000002</v>
      </c>
      <c r="F36" s="457">
        <v>2817.054764</v>
      </c>
      <c r="G36" s="457">
        <v>2914.1398349999999</v>
      </c>
      <c r="H36" s="457">
        <v>3752.4766030000001</v>
      </c>
      <c r="I36" s="457">
        <v>3060.7159940000001</v>
      </c>
      <c r="J36" s="457">
        <v>4368.1611400000002</v>
      </c>
      <c r="K36" s="457">
        <v>4306.5520500000002</v>
      </c>
      <c r="L36" s="457">
        <v>3489.2509730000002</v>
      </c>
      <c r="M36" s="457">
        <v>4184.1343619999998</v>
      </c>
      <c r="N36" s="454"/>
      <c r="O36" s="455">
        <f t="shared" si="1"/>
        <v>0.19914972994979219</v>
      </c>
      <c r="P36" s="455">
        <f t="shared" si="2"/>
        <v>2.6488688652856985E-3</v>
      </c>
      <c r="Q36" s="456"/>
    </row>
    <row r="37" spans="1:17">
      <c r="A37" s="450">
        <v>12</v>
      </c>
      <c r="B37" s="451"/>
      <c r="C37" s="452" t="s">
        <v>279</v>
      </c>
      <c r="D37" s="457">
        <v>19180.345827000001</v>
      </c>
      <c r="E37" s="457">
        <v>21107.184847</v>
      </c>
      <c r="F37" s="457">
        <v>27230.577284999999</v>
      </c>
      <c r="G37" s="457">
        <v>30836.468846</v>
      </c>
      <c r="H37" s="457">
        <v>35643.10108</v>
      </c>
      <c r="I37" s="457">
        <v>27244.246431</v>
      </c>
      <c r="J37" s="457">
        <v>32130.944531000001</v>
      </c>
      <c r="K37" s="457">
        <v>38172.316758000001</v>
      </c>
      <c r="L37" s="457">
        <v>37300.578635999998</v>
      </c>
      <c r="M37" s="457">
        <v>36725.658067999997</v>
      </c>
      <c r="N37" s="454"/>
      <c r="O37" s="455">
        <f t="shared" si="1"/>
        <v>-1.5413180948488758E-2</v>
      </c>
      <c r="P37" s="455">
        <f t="shared" si="2"/>
        <v>2.3250078462335413E-2</v>
      </c>
      <c r="Q37" s="456"/>
    </row>
    <row r="38" spans="1:17">
      <c r="A38" s="450">
        <v>44</v>
      </c>
      <c r="B38" s="451"/>
      <c r="C38" s="452" t="s">
        <v>280</v>
      </c>
      <c r="D38" s="457">
        <v>2047.0577840000001</v>
      </c>
      <c r="E38" s="457">
        <v>2542.9429129999999</v>
      </c>
      <c r="F38" s="457">
        <v>2895.2402889999998</v>
      </c>
      <c r="G38" s="457">
        <v>2585.1213729999999</v>
      </c>
      <c r="H38" s="457">
        <v>2782.9066630000002</v>
      </c>
      <c r="I38" s="457">
        <v>1269.5352339999999</v>
      </c>
      <c r="J38" s="457">
        <v>1542.6498690000001</v>
      </c>
      <c r="K38" s="457">
        <v>2095.8599170000002</v>
      </c>
      <c r="L38" s="457">
        <v>2957.8064960000002</v>
      </c>
      <c r="M38" s="457">
        <v>2727.5172259999999</v>
      </c>
      <c r="N38" s="454"/>
      <c r="O38" s="455">
        <f t="shared" si="1"/>
        <v>-7.7858125712899962E-2</v>
      </c>
      <c r="P38" s="455">
        <f t="shared" si="2"/>
        <v>1.7267216667555517E-3</v>
      </c>
      <c r="Q38" s="456"/>
    </row>
    <row r="39" spans="1:17">
      <c r="A39" s="450">
        <v>3</v>
      </c>
      <c r="B39" s="451"/>
      <c r="C39" s="452" t="s">
        <v>281</v>
      </c>
      <c r="D39" s="457">
        <v>45638.715833000002</v>
      </c>
      <c r="E39" s="457">
        <v>51840.964870999996</v>
      </c>
      <c r="F39" s="457">
        <v>59131.681664000003</v>
      </c>
      <c r="G39" s="457">
        <v>71115.801477000001</v>
      </c>
      <c r="H39" s="457">
        <v>81385.735230999999</v>
      </c>
      <c r="I39" s="457">
        <v>58743.030056000003</v>
      </c>
      <c r="J39" s="457">
        <v>69684.943969</v>
      </c>
      <c r="K39" s="457">
        <v>84999.347160999998</v>
      </c>
      <c r="L39" s="457">
        <v>81341.093708999993</v>
      </c>
      <c r="M39" s="457">
        <v>86522.548993000004</v>
      </c>
      <c r="N39" s="454"/>
      <c r="O39" s="455">
        <f t="shared" si="1"/>
        <v>6.3700339493058866E-2</v>
      </c>
      <c r="P39" s="455">
        <f t="shared" si="2"/>
        <v>5.4775221430308885E-2</v>
      </c>
      <c r="Q39" s="456"/>
    </row>
    <row r="40" spans="1:17">
      <c r="A40" s="450">
        <v>15</v>
      </c>
      <c r="B40" s="451"/>
      <c r="C40" s="452" t="s">
        <v>282</v>
      </c>
      <c r="D40" s="457">
        <v>18155.669014999999</v>
      </c>
      <c r="E40" s="457">
        <v>19507.118126000001</v>
      </c>
      <c r="F40" s="457">
        <v>21286.290087000001</v>
      </c>
      <c r="G40" s="457">
        <v>23355.818431</v>
      </c>
      <c r="H40" s="457">
        <v>25090.543441999998</v>
      </c>
      <c r="I40" s="457">
        <v>21792.953156</v>
      </c>
      <c r="J40" s="457">
        <v>24917.912305000002</v>
      </c>
      <c r="K40" s="457">
        <v>27067.046869999998</v>
      </c>
      <c r="L40" s="457">
        <v>28838.528354999999</v>
      </c>
      <c r="M40" s="457">
        <v>29340.103264000001</v>
      </c>
      <c r="N40" s="454"/>
      <c r="O40" s="455">
        <f t="shared" si="1"/>
        <v>1.7392527899678267E-2</v>
      </c>
      <c r="P40" s="455">
        <f t="shared" si="2"/>
        <v>1.8574471877888733E-2</v>
      </c>
      <c r="Q40" s="456"/>
    </row>
    <row r="41" spans="1:17">
      <c r="A41" s="450">
        <v>43</v>
      </c>
      <c r="B41" s="451"/>
      <c r="C41" s="452" t="s">
        <v>283</v>
      </c>
      <c r="D41" s="457">
        <v>1013.38701</v>
      </c>
      <c r="E41" s="457">
        <v>1191.735128</v>
      </c>
      <c r="F41" s="457">
        <v>1519.6492940000001</v>
      </c>
      <c r="G41" s="457">
        <v>2046.6598429999999</v>
      </c>
      <c r="H41" s="457">
        <v>2772.2039439999999</v>
      </c>
      <c r="I41" s="457">
        <v>2193.0113729999998</v>
      </c>
      <c r="J41" s="457">
        <v>2532.2062350000001</v>
      </c>
      <c r="K41" s="457">
        <v>3392.7654149999998</v>
      </c>
      <c r="L41" s="457">
        <v>4308.7736610000002</v>
      </c>
      <c r="M41" s="457">
        <v>3729.1094520000001</v>
      </c>
      <c r="N41" s="454"/>
      <c r="O41" s="455">
        <f t="shared" si="1"/>
        <v>-0.13453113451901966</v>
      </c>
      <c r="P41" s="455">
        <f t="shared" si="2"/>
        <v>2.3608041874457887E-3</v>
      </c>
      <c r="Q41" s="456"/>
    </row>
    <row r="42" spans="1:17">
      <c r="A42" s="450">
        <v>9</v>
      </c>
      <c r="B42" s="451"/>
      <c r="C42" s="452" t="s">
        <v>284</v>
      </c>
      <c r="D42" s="457">
        <v>31712.473687000002</v>
      </c>
      <c r="E42" s="457">
        <v>35110.49379</v>
      </c>
      <c r="F42" s="457">
        <v>38161.413584000002</v>
      </c>
      <c r="G42" s="457">
        <v>42562.233015999998</v>
      </c>
      <c r="H42" s="457">
        <v>45627.982844999999</v>
      </c>
      <c r="I42" s="457">
        <v>34104.484237999997</v>
      </c>
      <c r="J42" s="457">
        <v>41504.651676000001</v>
      </c>
      <c r="K42" s="457">
        <v>46457.638988999999</v>
      </c>
      <c r="L42" s="457">
        <v>48645.040243000003</v>
      </c>
      <c r="M42" s="457">
        <v>50799.278128999998</v>
      </c>
      <c r="N42" s="454"/>
      <c r="O42" s="455">
        <f t="shared" si="1"/>
        <v>4.4284841275467723E-2</v>
      </c>
      <c r="P42" s="455">
        <f t="shared" si="2"/>
        <v>3.2159728768981828E-2</v>
      </c>
      <c r="Q42" s="456"/>
    </row>
    <row r="43" spans="1:17">
      <c r="A43" s="450">
        <v>37</v>
      </c>
      <c r="B43" s="451"/>
      <c r="C43" s="452" t="s">
        <v>285</v>
      </c>
      <c r="D43" s="457">
        <v>3186.0528490000002</v>
      </c>
      <c r="E43" s="457">
        <v>4322.4206180000001</v>
      </c>
      <c r="F43" s="457">
        <v>4394.6662269999997</v>
      </c>
      <c r="G43" s="457">
        <v>4579.0678870000002</v>
      </c>
      <c r="H43" s="457">
        <v>5076.5311869999996</v>
      </c>
      <c r="I43" s="457">
        <v>4414.9157169999999</v>
      </c>
      <c r="J43" s="457">
        <v>5354.1153990000003</v>
      </c>
      <c r="K43" s="457">
        <v>6227.675655</v>
      </c>
      <c r="L43" s="457">
        <v>6578.5171790000004</v>
      </c>
      <c r="M43" s="457">
        <v>6919.2420439999996</v>
      </c>
      <c r="N43" s="454"/>
      <c r="O43" s="455">
        <f t="shared" si="1"/>
        <v>5.1793566198726992E-2</v>
      </c>
      <c r="P43" s="455">
        <f t="shared" si="2"/>
        <v>4.3803958563526117E-3</v>
      </c>
      <c r="Q43" s="456"/>
    </row>
    <row r="44" spans="1:17">
      <c r="A44" s="450">
        <v>23</v>
      </c>
      <c r="B44" s="451"/>
      <c r="C44" s="452" t="s">
        <v>286</v>
      </c>
      <c r="D44" s="457">
        <v>11214.025706</v>
      </c>
      <c r="E44" s="457">
        <v>12407.214132999999</v>
      </c>
      <c r="F44" s="457">
        <v>15302.583672999999</v>
      </c>
      <c r="G44" s="457">
        <v>16530.875038999999</v>
      </c>
      <c r="H44" s="457">
        <v>19352.130712999999</v>
      </c>
      <c r="I44" s="457">
        <v>14907.40545</v>
      </c>
      <c r="J44" s="457">
        <v>17684.177480999999</v>
      </c>
      <c r="K44" s="457">
        <v>18316.969120999998</v>
      </c>
      <c r="L44" s="457">
        <v>18388.435841999999</v>
      </c>
      <c r="M44" s="457">
        <v>18640.277656999999</v>
      </c>
      <c r="N44" s="454"/>
      <c r="O44" s="455">
        <f t="shared" si="1"/>
        <v>1.3695662706927125E-2</v>
      </c>
      <c r="P44" s="455">
        <f t="shared" si="2"/>
        <v>1.1800684885823452E-2</v>
      </c>
      <c r="Q44" s="456"/>
    </row>
    <row r="45" spans="1:17">
      <c r="A45" s="450">
        <v>10</v>
      </c>
      <c r="B45" s="451"/>
      <c r="C45" s="452" t="s">
        <v>287</v>
      </c>
      <c r="D45" s="457">
        <v>18539.007484000002</v>
      </c>
      <c r="E45" s="457">
        <v>22333.839455000001</v>
      </c>
      <c r="F45" s="457">
        <v>26358.528010000002</v>
      </c>
      <c r="G45" s="457">
        <v>29195.435463999998</v>
      </c>
      <c r="H45" s="457">
        <v>34648.502042</v>
      </c>
      <c r="I45" s="457">
        <v>28381.102168000001</v>
      </c>
      <c r="J45" s="457">
        <v>34942.927237000004</v>
      </c>
      <c r="K45" s="457">
        <v>41103.128736999999</v>
      </c>
      <c r="L45" s="457">
        <v>38850.306634</v>
      </c>
      <c r="M45" s="457">
        <v>41161.471956000001</v>
      </c>
      <c r="N45" s="454"/>
      <c r="O45" s="455">
        <f t="shared" si="1"/>
        <v>5.9488985345031331E-2</v>
      </c>
      <c r="P45" s="455">
        <f t="shared" si="2"/>
        <v>2.6058279223486091E-2</v>
      </c>
      <c r="Q45" s="456"/>
    </row>
    <row r="46" spans="1:17">
      <c r="A46" s="450">
        <v>47</v>
      </c>
      <c r="B46" s="451"/>
      <c r="C46" s="452" t="s">
        <v>288</v>
      </c>
      <c r="D46" s="457">
        <v>1288.8733910000001</v>
      </c>
      <c r="E46" s="457">
        <v>1268.4549480000001</v>
      </c>
      <c r="F46" s="457">
        <v>1531.603167</v>
      </c>
      <c r="G46" s="457">
        <v>1648.709556</v>
      </c>
      <c r="H46" s="457">
        <v>1974.431973</v>
      </c>
      <c r="I46" s="457">
        <v>1495.5224470000001</v>
      </c>
      <c r="J46" s="457">
        <v>1948.784173</v>
      </c>
      <c r="K46" s="457">
        <v>2288.561451</v>
      </c>
      <c r="L46" s="457">
        <v>2370.0576460000002</v>
      </c>
      <c r="M46" s="457">
        <v>2162.7918119999999</v>
      </c>
      <c r="N46" s="454"/>
      <c r="O46" s="455">
        <f t="shared" si="1"/>
        <v>-8.7451811288137837E-2</v>
      </c>
      <c r="P46" s="455">
        <f t="shared" si="2"/>
        <v>1.3692083946757444E-3</v>
      </c>
      <c r="Q46" s="456"/>
    </row>
    <row r="47" spans="1:17">
      <c r="A47" s="450">
        <v>17</v>
      </c>
      <c r="B47" s="451"/>
      <c r="C47" s="452" t="s">
        <v>289</v>
      </c>
      <c r="D47" s="457">
        <v>13430.749247</v>
      </c>
      <c r="E47" s="457">
        <v>13959.863465</v>
      </c>
      <c r="F47" s="457">
        <v>13619.870140000001</v>
      </c>
      <c r="G47" s="457">
        <v>16575.455731999999</v>
      </c>
      <c r="H47" s="457">
        <v>19852.520520999999</v>
      </c>
      <c r="I47" s="457">
        <v>16488.111132999999</v>
      </c>
      <c r="J47" s="457">
        <v>20335.645294999998</v>
      </c>
      <c r="K47" s="457">
        <v>24732.577525000001</v>
      </c>
      <c r="L47" s="457">
        <v>25102.899271999999</v>
      </c>
      <c r="M47" s="457">
        <v>26253.429862000001</v>
      </c>
      <c r="N47" s="454"/>
      <c r="O47" s="455">
        <f t="shared" si="1"/>
        <v>4.5832578043418115E-2</v>
      </c>
      <c r="P47" s="455">
        <f t="shared" si="2"/>
        <v>1.6620377586338518E-2</v>
      </c>
      <c r="Q47" s="456"/>
    </row>
    <row r="48" spans="1:17">
      <c r="A48" s="450">
        <v>48</v>
      </c>
      <c r="B48" s="451"/>
      <c r="C48" s="452" t="s">
        <v>290</v>
      </c>
      <c r="D48" s="457">
        <v>830.561103</v>
      </c>
      <c r="E48" s="457">
        <v>948.19842200000005</v>
      </c>
      <c r="F48" s="457">
        <v>1191.7178349999999</v>
      </c>
      <c r="G48" s="457">
        <v>1509.8763100000001</v>
      </c>
      <c r="H48" s="457">
        <v>1653.7126539999999</v>
      </c>
      <c r="I48" s="457">
        <v>1010.960601</v>
      </c>
      <c r="J48" s="457">
        <v>1259.405035</v>
      </c>
      <c r="K48" s="457">
        <v>1461.50812</v>
      </c>
      <c r="L48" s="457">
        <v>1557.433925</v>
      </c>
      <c r="M48" s="457">
        <v>1585.579761</v>
      </c>
      <c r="N48" s="454"/>
      <c r="O48" s="455">
        <f t="shared" si="1"/>
        <v>1.8071929439960055E-2</v>
      </c>
      <c r="P48" s="455">
        <f t="shared" si="2"/>
        <v>1.0037901508336026E-3</v>
      </c>
      <c r="Q48" s="456"/>
    </row>
    <row r="49" spans="1:17">
      <c r="A49" s="450">
        <v>14</v>
      </c>
      <c r="B49" s="451"/>
      <c r="C49" s="452" t="s">
        <v>291</v>
      </c>
      <c r="D49" s="457">
        <v>16159.164959</v>
      </c>
      <c r="E49" s="457">
        <v>19173.896519000002</v>
      </c>
      <c r="F49" s="457">
        <v>21647.639904</v>
      </c>
      <c r="G49" s="457">
        <v>21864.789112999999</v>
      </c>
      <c r="H49" s="457">
        <v>23237.724782000001</v>
      </c>
      <c r="I49" s="457">
        <v>20484.299844000001</v>
      </c>
      <c r="J49" s="457">
        <v>25947.896702999999</v>
      </c>
      <c r="K49" s="457">
        <v>30016.116442999999</v>
      </c>
      <c r="L49" s="457">
        <v>31142.459831</v>
      </c>
      <c r="M49" s="457">
        <v>32314.576763000001</v>
      </c>
      <c r="N49" s="454"/>
      <c r="O49" s="455">
        <f t="shared" si="1"/>
        <v>3.7637262385845416E-2</v>
      </c>
      <c r="P49" s="455">
        <f t="shared" si="2"/>
        <v>2.0457535269369397E-2</v>
      </c>
      <c r="Q49" s="456"/>
    </row>
    <row r="50" spans="1:17">
      <c r="A50" s="450">
        <v>1</v>
      </c>
      <c r="B50" s="451"/>
      <c r="C50" s="452" t="s">
        <v>292</v>
      </c>
      <c r="D50" s="457">
        <v>117403.604389</v>
      </c>
      <c r="E50" s="457">
        <v>129346.156716</v>
      </c>
      <c r="F50" s="457">
        <v>150890.067958</v>
      </c>
      <c r="G50" s="457">
        <v>168228.62031500001</v>
      </c>
      <c r="H50" s="457">
        <v>192221.78091599999</v>
      </c>
      <c r="I50" s="457">
        <v>162994.74045000001</v>
      </c>
      <c r="J50" s="457">
        <v>206992.35649899999</v>
      </c>
      <c r="K50" s="457">
        <v>251104.27847700001</v>
      </c>
      <c r="L50" s="457">
        <v>264666.80411299999</v>
      </c>
      <c r="M50" s="457">
        <v>279490.89408699999</v>
      </c>
      <c r="N50" s="454"/>
      <c r="O50" s="455">
        <f t="shared" si="1"/>
        <v>5.6010386431653902E-2</v>
      </c>
      <c r="P50" s="455">
        <f t="shared" si="2"/>
        <v>0.17693856444993319</v>
      </c>
      <c r="Q50" s="456"/>
    </row>
    <row r="51" spans="1:17">
      <c r="A51" s="450">
        <v>26</v>
      </c>
      <c r="B51" s="451"/>
      <c r="C51" s="452" t="s">
        <v>50</v>
      </c>
      <c r="D51" s="457">
        <v>4731.1083390000003</v>
      </c>
      <c r="E51" s="457">
        <v>6067.0390299999999</v>
      </c>
      <c r="F51" s="457">
        <v>6800.6852699999999</v>
      </c>
      <c r="G51" s="457">
        <v>7814.5234840000003</v>
      </c>
      <c r="H51" s="457">
        <v>10305.992531</v>
      </c>
      <c r="I51" s="457">
        <v>10337.135031</v>
      </c>
      <c r="J51" s="457">
        <v>13808.477247000001</v>
      </c>
      <c r="K51" s="457">
        <v>18968.255935000001</v>
      </c>
      <c r="L51" s="457">
        <v>19256.169852999999</v>
      </c>
      <c r="M51" s="457">
        <v>16111.382958</v>
      </c>
      <c r="N51" s="454"/>
      <c r="O51" s="455">
        <f t="shared" si="1"/>
        <v>-0.16331320916916714</v>
      </c>
      <c r="P51" s="455">
        <f t="shared" si="2"/>
        <v>1.0199706080600479E-2</v>
      </c>
      <c r="Q51" s="456"/>
    </row>
    <row r="52" spans="1:17">
      <c r="A52" s="450">
        <v>42</v>
      </c>
      <c r="B52" s="451"/>
      <c r="C52" s="452" t="s">
        <v>293</v>
      </c>
      <c r="D52" s="457">
        <v>3341.2951389999998</v>
      </c>
      <c r="E52" s="457">
        <v>4672.0947930000002</v>
      </c>
      <c r="F52" s="457">
        <v>3874.0997200000002</v>
      </c>
      <c r="G52" s="457">
        <v>3684.9202700000001</v>
      </c>
      <c r="H52" s="457">
        <v>3697.411932</v>
      </c>
      <c r="I52" s="457">
        <v>3219.2706560000001</v>
      </c>
      <c r="J52" s="457">
        <v>4278.1371630000003</v>
      </c>
      <c r="K52" s="457">
        <v>4274.5541940000003</v>
      </c>
      <c r="L52" s="457">
        <v>4139.1832130000003</v>
      </c>
      <c r="M52" s="457">
        <v>4026.0618979999999</v>
      </c>
      <c r="N52" s="454"/>
      <c r="O52" s="455">
        <f t="shared" si="1"/>
        <v>-2.7329380986257923E-2</v>
      </c>
      <c r="P52" s="455">
        <f t="shared" si="2"/>
        <v>2.5487972155434444E-3</v>
      </c>
      <c r="Q52" s="456"/>
    </row>
    <row r="53" spans="1:17">
      <c r="A53" s="450">
        <v>24</v>
      </c>
      <c r="B53" s="451"/>
      <c r="C53" s="452" t="s">
        <v>294</v>
      </c>
      <c r="D53" s="457">
        <v>11672.297607</v>
      </c>
      <c r="E53" s="457">
        <v>12238.353364000001</v>
      </c>
      <c r="F53" s="457">
        <v>14154.943106999999</v>
      </c>
      <c r="G53" s="457">
        <v>16864.469904000001</v>
      </c>
      <c r="H53" s="457">
        <v>18941.608711000001</v>
      </c>
      <c r="I53" s="457">
        <v>15052.091033999999</v>
      </c>
      <c r="J53" s="457">
        <v>17168.563817999999</v>
      </c>
      <c r="K53" s="457">
        <v>18124.713206</v>
      </c>
      <c r="L53" s="457">
        <v>18285.656793999999</v>
      </c>
      <c r="M53" s="457">
        <v>17944.932191</v>
      </c>
      <c r="N53" s="454"/>
      <c r="O53" s="455">
        <f t="shared" si="1"/>
        <v>-1.8633435311538826E-2</v>
      </c>
      <c r="P53" s="455">
        <f t="shared" si="2"/>
        <v>1.1360479386632798E-2</v>
      </c>
      <c r="Q53" s="456"/>
    </row>
    <row r="54" spans="1:17">
      <c r="A54" s="450">
        <v>4</v>
      </c>
      <c r="B54" s="451"/>
      <c r="C54" s="452" t="s">
        <v>295</v>
      </c>
      <c r="D54" s="457">
        <v>29609.580934000001</v>
      </c>
      <c r="E54" s="457">
        <v>33078.176892000003</v>
      </c>
      <c r="F54" s="457">
        <v>42390.603185</v>
      </c>
      <c r="G54" s="457">
        <v>52089.477068</v>
      </c>
      <c r="H54" s="457">
        <v>54498.049918999997</v>
      </c>
      <c r="I54" s="457">
        <v>51850.856742999997</v>
      </c>
      <c r="J54" s="457">
        <v>53345.329884999999</v>
      </c>
      <c r="K54" s="457">
        <v>64800.272158</v>
      </c>
      <c r="L54" s="457">
        <v>75655.118285000004</v>
      </c>
      <c r="M54" s="457">
        <v>81636.895348000005</v>
      </c>
      <c r="N54" s="454"/>
      <c r="O54" s="455">
        <f t="shared" si="1"/>
        <v>7.9066389671959447E-2</v>
      </c>
      <c r="P54" s="455">
        <f t="shared" si="2"/>
        <v>5.1682238579580327E-2</v>
      </c>
      <c r="Q54" s="456"/>
    </row>
    <row r="55" spans="1:17">
      <c r="A55" s="450">
        <v>33</v>
      </c>
      <c r="B55" s="451"/>
      <c r="C55" s="452" t="s">
        <v>296</v>
      </c>
      <c r="D55" s="457">
        <v>3253.5688530000002</v>
      </c>
      <c r="E55" s="457">
        <v>3161.1715330000002</v>
      </c>
      <c r="F55" s="457">
        <v>3240.0591589999999</v>
      </c>
      <c r="G55" s="457">
        <v>3987.0207820000001</v>
      </c>
      <c r="H55" s="457">
        <v>5643.4874909999999</v>
      </c>
      <c r="I55" s="457">
        <v>4825.5702069999998</v>
      </c>
      <c r="J55" s="457">
        <v>6443.03089</v>
      </c>
      <c r="K55" s="457">
        <v>9039.1719510000003</v>
      </c>
      <c r="L55" s="457">
        <v>11407.174977999999</v>
      </c>
      <c r="M55" s="457">
        <v>8630.5992970000007</v>
      </c>
      <c r="N55" s="454"/>
      <c r="O55" s="455">
        <f t="shared" si="1"/>
        <v>-0.24340607436590855</v>
      </c>
      <c r="P55" s="455">
        <f t="shared" si="2"/>
        <v>5.4638125329350843E-3</v>
      </c>
      <c r="Q55" s="456"/>
    </row>
    <row r="56" spans="1:17">
      <c r="A56" s="450">
        <v>19</v>
      </c>
      <c r="B56" s="451"/>
      <c r="C56" s="452" t="s">
        <v>297</v>
      </c>
      <c r="D56" s="457">
        <v>12705.394128</v>
      </c>
      <c r="E56" s="457">
        <v>14961.410086</v>
      </c>
      <c r="F56" s="457">
        <v>17173.628462000001</v>
      </c>
      <c r="G56" s="457">
        <v>18825.489176999999</v>
      </c>
      <c r="H56" s="457">
        <v>20569.621721</v>
      </c>
      <c r="I56" s="457">
        <v>16724.996879999999</v>
      </c>
      <c r="J56" s="457">
        <v>19800.247694999998</v>
      </c>
      <c r="K56" s="457">
        <v>22068.884434</v>
      </c>
      <c r="L56" s="457">
        <v>23119.165507999998</v>
      </c>
      <c r="M56" s="457">
        <v>23109.309956000001</v>
      </c>
      <c r="N56" s="454"/>
      <c r="O56" s="455">
        <f t="shared" si="1"/>
        <v>-4.2629358730905675E-4</v>
      </c>
      <c r="P56" s="455">
        <f t="shared" si="2"/>
        <v>1.4629915376671937E-2</v>
      </c>
      <c r="Q56" s="456"/>
    </row>
    <row r="57" spans="1:17">
      <c r="A57" s="450">
        <v>50</v>
      </c>
      <c r="B57" s="451"/>
      <c r="C57" s="452" t="s">
        <v>298</v>
      </c>
      <c r="D57" s="457">
        <v>680.85200999999995</v>
      </c>
      <c r="E57" s="457">
        <v>670.61289199999999</v>
      </c>
      <c r="F57" s="457">
        <v>834.13471600000003</v>
      </c>
      <c r="G57" s="457">
        <v>802.17091500000004</v>
      </c>
      <c r="H57" s="457">
        <v>1081.0140939999999</v>
      </c>
      <c r="I57" s="457">
        <v>926.14158899999995</v>
      </c>
      <c r="J57" s="457">
        <v>983.304393</v>
      </c>
      <c r="K57" s="457">
        <v>1218.7142679999999</v>
      </c>
      <c r="L57" s="457">
        <v>1420.9612090000001</v>
      </c>
      <c r="M57" s="457">
        <v>1335.647352</v>
      </c>
      <c r="N57" s="454"/>
      <c r="O57" s="455">
        <f>M57/L57-1</f>
        <v>-6.003953975635945E-2</v>
      </c>
      <c r="P57" s="455">
        <f t="shared" si="2"/>
        <v>8.455643102299802E-4</v>
      </c>
      <c r="Q57" s="456"/>
    </row>
    <row r="58" spans="1:17">
      <c r="A58" s="450"/>
      <c r="B58" s="451"/>
      <c r="C58" s="452"/>
      <c r="D58" s="457"/>
      <c r="E58" s="457"/>
      <c r="F58" s="457"/>
      <c r="G58" s="457"/>
      <c r="H58" s="457"/>
      <c r="I58" s="457"/>
      <c r="J58" s="457"/>
      <c r="K58" s="457"/>
      <c r="L58" s="457"/>
      <c r="M58" s="457"/>
      <c r="N58" s="454"/>
      <c r="O58" s="455"/>
      <c r="P58" s="455"/>
    </row>
    <row r="59" spans="1:17">
      <c r="A59" s="459"/>
      <c r="B59" s="460"/>
      <c r="C59" s="452" t="s">
        <v>51</v>
      </c>
      <c r="D59" s="457">
        <v>814874.65365500003</v>
      </c>
      <c r="E59" s="457">
        <v>901081.81254499999</v>
      </c>
      <c r="F59" s="457">
        <v>1025967.4973629999</v>
      </c>
      <c r="G59" s="457">
        <v>1148198.7221909999</v>
      </c>
      <c r="H59" s="457">
        <v>1287441.99673</v>
      </c>
      <c r="I59" s="457">
        <v>1056042.963028</v>
      </c>
      <c r="J59" s="457">
        <v>1278494.525839</v>
      </c>
      <c r="K59" s="457">
        <v>1482507.755226</v>
      </c>
      <c r="L59" s="457">
        <v>1545703.2537430001</v>
      </c>
      <c r="M59" s="457">
        <v>1579592.8657829999</v>
      </c>
      <c r="N59" s="454"/>
      <c r="O59" s="455">
        <f>M59/L59-1</f>
        <v>2.1925044123401127E-2</v>
      </c>
      <c r="P59" s="455">
        <v>1</v>
      </c>
    </row>
    <row r="61" spans="1:17">
      <c r="A61" s="461" t="s">
        <v>828</v>
      </c>
    </row>
  </sheetData>
  <mergeCells count="1">
    <mergeCell ref="D4:M4"/>
  </mergeCells>
  <pageMargins left="0.39" right="0.31" top="0.39" bottom="0.3" header="0.28000000000000003" footer="0.16"/>
  <pageSetup orientation="portrait" r:id="rId1"/>
  <headerFooter alignWithMargins="0">
    <oddHeader>&amp;A</oddHeader>
    <oddFooter>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workbookViewId="0"/>
  </sheetViews>
  <sheetFormatPr defaultRowHeight="10.5"/>
  <cols>
    <col min="1" max="1" width="5.42578125" style="463" customWidth="1"/>
    <col min="2" max="2" width="8.140625" style="463" bestFit="1" customWidth="1"/>
    <col min="3" max="3" width="0.85546875" style="463" customWidth="1"/>
    <col min="4" max="4" width="27.5703125" style="464" customWidth="1"/>
    <col min="5" max="5" width="1" style="421" customWidth="1"/>
    <col min="6" max="8" width="0.140625" style="463" customWidth="1"/>
    <col min="9" max="9" width="7.140625" style="463" hidden="1" customWidth="1"/>
    <col min="10" max="12" width="7.5703125" style="463" bestFit="1" customWidth="1"/>
    <col min="13" max="14" width="8.140625" style="463" bestFit="1" customWidth="1"/>
    <col min="15" max="15" width="7.5703125" style="463" bestFit="1" customWidth="1"/>
    <col min="16" max="16" width="0.7109375" style="463" customWidth="1"/>
    <col min="17" max="17" width="9.7109375" style="465" bestFit="1" customWidth="1"/>
    <col min="18" max="18" width="7.28515625" style="465" bestFit="1" customWidth="1"/>
    <col min="19" max="16384" width="9.140625" style="463"/>
  </cols>
  <sheetData>
    <row r="1" spans="1:19">
      <c r="A1" s="462" t="s">
        <v>829</v>
      </c>
    </row>
    <row r="2" spans="1:19">
      <c r="A2" s="462"/>
    </row>
    <row r="3" spans="1:19" ht="12.75" customHeight="1">
      <c r="Q3" s="465" t="s">
        <v>235</v>
      </c>
    </row>
    <row r="4" spans="1:19">
      <c r="A4" s="1267" t="s">
        <v>830</v>
      </c>
      <c r="B4" s="1267"/>
      <c r="C4" s="1267"/>
      <c r="D4" s="1267"/>
      <c r="E4" s="466"/>
      <c r="G4" s="467"/>
      <c r="H4" s="467"/>
      <c r="I4" s="1268" t="s">
        <v>766</v>
      </c>
      <c r="J4" s="1269"/>
      <c r="K4" s="1269"/>
      <c r="L4" s="1269"/>
      <c r="M4" s="1269"/>
      <c r="N4" s="1269"/>
      <c r="O4" s="1270"/>
      <c r="Q4" s="465" t="s">
        <v>134</v>
      </c>
      <c r="R4" s="465">
        <v>2013</v>
      </c>
    </row>
    <row r="5" spans="1:19">
      <c r="A5" s="468" t="s">
        <v>240</v>
      </c>
      <c r="B5" s="468" t="s">
        <v>831</v>
      </c>
      <c r="C5" s="468"/>
      <c r="D5" s="469" t="s">
        <v>832</v>
      </c>
      <c r="E5" s="470"/>
      <c r="F5" s="471">
        <v>2004</v>
      </c>
      <c r="G5" s="471">
        <f>F5+1</f>
        <v>2005</v>
      </c>
      <c r="H5" s="471">
        <f t="shared" ref="H5:O5" si="0">G5+1</f>
        <v>2006</v>
      </c>
      <c r="I5" s="471">
        <f t="shared" si="0"/>
        <v>2007</v>
      </c>
      <c r="J5" s="471">
        <f t="shared" si="0"/>
        <v>2008</v>
      </c>
      <c r="K5" s="471">
        <f t="shared" si="0"/>
        <v>2009</v>
      </c>
      <c r="L5" s="471">
        <f t="shared" si="0"/>
        <v>2010</v>
      </c>
      <c r="M5" s="471">
        <f t="shared" si="0"/>
        <v>2011</v>
      </c>
      <c r="N5" s="471">
        <f t="shared" si="0"/>
        <v>2012</v>
      </c>
      <c r="O5" s="471">
        <f t="shared" si="0"/>
        <v>2013</v>
      </c>
      <c r="P5" s="472"/>
      <c r="Q5" s="473" t="s">
        <v>155</v>
      </c>
      <c r="R5" s="473" t="s">
        <v>827</v>
      </c>
      <c r="S5" s="474"/>
    </row>
    <row r="6" spans="1:19">
      <c r="A6" s="475"/>
      <c r="B6" s="476"/>
      <c r="C6" s="477"/>
      <c r="D6" s="478"/>
      <c r="E6" s="479"/>
      <c r="F6" s="480"/>
      <c r="G6" s="480"/>
      <c r="H6" s="480"/>
      <c r="I6" s="480"/>
      <c r="J6" s="480"/>
      <c r="K6" s="480"/>
      <c r="L6" s="480"/>
      <c r="M6" s="480"/>
      <c r="N6" s="480"/>
      <c r="O6" s="481"/>
      <c r="P6" s="481"/>
      <c r="Q6" s="482"/>
      <c r="R6" s="483"/>
      <c r="S6" s="474"/>
    </row>
    <row r="7" spans="1:19">
      <c r="A7" s="484">
        <v>14</v>
      </c>
      <c r="B7" s="485">
        <v>111</v>
      </c>
      <c r="C7" s="486"/>
      <c r="D7" s="487" t="s">
        <v>833</v>
      </c>
      <c r="E7" s="488"/>
      <c r="F7" s="489">
        <v>9.05382</v>
      </c>
      <c r="G7" s="489">
        <v>12.942392</v>
      </c>
      <c r="H7" s="489">
        <v>12.487295</v>
      </c>
      <c r="I7" s="489">
        <v>15.403734999999999</v>
      </c>
      <c r="J7" s="489">
        <v>30.321549000000001</v>
      </c>
      <c r="K7" s="489">
        <v>54.655580999999998</v>
      </c>
      <c r="L7" s="489">
        <v>23.100076000000001</v>
      </c>
      <c r="M7" s="489">
        <v>30.517320000000002</v>
      </c>
      <c r="N7" s="489">
        <v>71.523865000000001</v>
      </c>
      <c r="O7" s="489">
        <v>61.500971999999997</v>
      </c>
      <c r="P7" s="490">
        <v>0</v>
      </c>
      <c r="Q7" s="491">
        <f>O7/N7-1</f>
        <v>-0.14013354843170178</v>
      </c>
      <c r="R7" s="492">
        <f>O7/$O$39</f>
        <v>3.8172373011257916E-3</v>
      </c>
      <c r="S7" s="492"/>
    </row>
    <row r="8" spans="1:19">
      <c r="A8" s="484">
        <v>27</v>
      </c>
      <c r="B8" s="485">
        <v>112</v>
      </c>
      <c r="C8" s="486"/>
      <c r="D8" s="487" t="s">
        <v>834</v>
      </c>
      <c r="E8" s="488"/>
      <c r="F8" s="489">
        <v>1.5670729999999999</v>
      </c>
      <c r="G8" s="489">
        <v>0.73830899999999999</v>
      </c>
      <c r="H8" s="489">
        <v>0.96494999999999997</v>
      </c>
      <c r="I8" s="489">
        <v>1.8857440000000001</v>
      </c>
      <c r="J8" s="489">
        <v>0.85991399999999996</v>
      </c>
      <c r="K8" s="489">
        <v>3.9552550000000002</v>
      </c>
      <c r="L8" s="489">
        <v>7.8878450000000004</v>
      </c>
      <c r="M8" s="489">
        <v>6.8306529999999999</v>
      </c>
      <c r="N8" s="489">
        <v>4.1361990000000004</v>
      </c>
      <c r="O8" s="489">
        <v>6.8559910000000004</v>
      </c>
      <c r="P8" s="490">
        <v>0</v>
      </c>
      <c r="Q8" s="491">
        <f t="shared" ref="Q8:Q39" si="1">O8/N8-1</f>
        <v>0.65755830413381933</v>
      </c>
      <c r="R8" s="492">
        <f t="shared" ref="R8:R37" si="2">O8/$O$39</f>
        <v>4.2553708876963311E-4</v>
      </c>
      <c r="S8" s="492"/>
    </row>
    <row r="9" spans="1:19">
      <c r="A9" s="484">
        <v>29</v>
      </c>
      <c r="B9" s="485">
        <v>113</v>
      </c>
      <c r="C9" s="486"/>
      <c r="D9" s="487" t="s">
        <v>835</v>
      </c>
      <c r="E9" s="488"/>
      <c r="F9" s="489">
        <v>0.64642699999999997</v>
      </c>
      <c r="G9" s="489">
        <v>0.74215799999999998</v>
      </c>
      <c r="H9" s="489">
        <v>0.77362399999999998</v>
      </c>
      <c r="I9" s="489">
        <v>0.84125499999999998</v>
      </c>
      <c r="J9" s="489">
        <v>1.1676280000000001</v>
      </c>
      <c r="K9" s="489">
        <v>0.94533999999999996</v>
      </c>
      <c r="L9" s="489">
        <v>0.61249399999999998</v>
      </c>
      <c r="M9" s="489">
        <v>1.955945</v>
      </c>
      <c r="N9" s="489">
        <v>0.83275299999999997</v>
      </c>
      <c r="O9" s="489">
        <v>1.6835739999999999</v>
      </c>
      <c r="P9" s="490">
        <v>0</v>
      </c>
      <c r="Q9" s="491">
        <f t="shared" si="1"/>
        <v>1.0216967095885576</v>
      </c>
      <c r="R9" s="492">
        <f t="shared" si="2"/>
        <v>1.0449593336517598E-4</v>
      </c>
      <c r="S9" s="492"/>
    </row>
    <row r="10" spans="1:19">
      <c r="A10" s="484">
        <v>30</v>
      </c>
      <c r="B10" s="485">
        <v>114</v>
      </c>
      <c r="C10" s="486"/>
      <c r="D10" s="487" t="s">
        <v>836</v>
      </c>
      <c r="E10" s="488"/>
      <c r="F10" s="489">
        <v>4.0703009999999997</v>
      </c>
      <c r="G10" s="489">
        <v>3.652828</v>
      </c>
      <c r="H10" s="489">
        <v>5.331251</v>
      </c>
      <c r="I10" s="489">
        <v>3.2168549999999998</v>
      </c>
      <c r="J10" s="489">
        <v>2.7411249999999998</v>
      </c>
      <c r="K10" s="489">
        <v>2.647694</v>
      </c>
      <c r="L10" s="489">
        <v>1.2889550000000001</v>
      </c>
      <c r="M10" s="489">
        <v>0.76765399999999995</v>
      </c>
      <c r="N10" s="489">
        <v>1.2223189999999999</v>
      </c>
      <c r="O10" s="489">
        <v>1.4686729999999999</v>
      </c>
      <c r="P10" s="490">
        <v>0</v>
      </c>
      <c r="Q10" s="491">
        <f t="shared" si="1"/>
        <v>0.2015464048255815</v>
      </c>
      <c r="R10" s="492">
        <f t="shared" si="2"/>
        <v>9.1157475669755586E-5</v>
      </c>
      <c r="S10" s="492"/>
    </row>
    <row r="11" spans="1:19">
      <c r="A11" s="484">
        <v>16</v>
      </c>
      <c r="B11" s="485">
        <v>211</v>
      </c>
      <c r="C11" s="486"/>
      <c r="D11" s="487" t="s">
        <v>837</v>
      </c>
      <c r="E11" s="488"/>
      <c r="F11" s="489">
        <v>0.88521799999999995</v>
      </c>
      <c r="G11" s="489">
        <v>1.2715000000000001E-2</v>
      </c>
      <c r="H11" s="489">
        <v>0.51596399999999998</v>
      </c>
      <c r="I11" s="489">
        <v>6.9802000000000003E-2</v>
      </c>
      <c r="J11" s="489">
        <v>0.79457100000000003</v>
      </c>
      <c r="K11" s="489">
        <v>1.113672</v>
      </c>
      <c r="L11" s="489">
        <v>1.163932</v>
      </c>
      <c r="M11" s="489">
        <v>0.74018799999999996</v>
      </c>
      <c r="N11" s="489">
        <v>0.65598999999999996</v>
      </c>
      <c r="O11" s="489">
        <v>47.937344000000003</v>
      </c>
      <c r="P11" s="490">
        <v>0</v>
      </c>
      <c r="Q11" s="491">
        <f t="shared" si="1"/>
        <v>72.076333480693307</v>
      </c>
      <c r="R11" s="492">
        <f t="shared" si="2"/>
        <v>2.9753711475275333E-3</v>
      </c>
      <c r="S11" s="492"/>
    </row>
    <row r="12" spans="1:19">
      <c r="A12" s="484">
        <v>10</v>
      </c>
      <c r="B12" s="485">
        <v>212</v>
      </c>
      <c r="C12" s="486"/>
      <c r="D12" s="487" t="s">
        <v>838</v>
      </c>
      <c r="E12" s="488"/>
      <c r="F12" s="489">
        <v>96.756713000000005</v>
      </c>
      <c r="G12" s="489">
        <v>618.97558300000003</v>
      </c>
      <c r="H12" s="489">
        <v>572.42354399999999</v>
      </c>
      <c r="I12" s="489">
        <v>549.75505499999997</v>
      </c>
      <c r="J12" s="489">
        <v>577.29180399999996</v>
      </c>
      <c r="K12" s="489">
        <v>236.522323</v>
      </c>
      <c r="L12" s="489">
        <v>373.95137999999997</v>
      </c>
      <c r="M12" s="489">
        <v>457.81375700000001</v>
      </c>
      <c r="N12" s="489">
        <v>265.56533100000001</v>
      </c>
      <c r="O12" s="489">
        <v>172.81304900000001</v>
      </c>
      <c r="P12" s="490">
        <v>0</v>
      </c>
      <c r="Q12" s="491">
        <f t="shared" si="1"/>
        <v>-0.3492635188890677</v>
      </c>
      <c r="R12" s="492">
        <f t="shared" si="2"/>
        <v>1.0726146194308592E-2</v>
      </c>
      <c r="S12" s="492"/>
    </row>
    <row r="13" spans="1:19">
      <c r="A13" s="484">
        <v>3</v>
      </c>
      <c r="B13" s="485">
        <v>311</v>
      </c>
      <c r="C13" s="486"/>
      <c r="D13" s="487" t="s">
        <v>839</v>
      </c>
      <c r="E13" s="488"/>
      <c r="F13" s="489">
        <v>311.08435500000002</v>
      </c>
      <c r="G13" s="489">
        <v>358.81685900000002</v>
      </c>
      <c r="H13" s="489">
        <v>382.746555</v>
      </c>
      <c r="I13" s="489">
        <v>428.09071599999999</v>
      </c>
      <c r="J13" s="489">
        <v>512.93808000000001</v>
      </c>
      <c r="K13" s="489">
        <v>513.94219299999997</v>
      </c>
      <c r="L13" s="489">
        <v>603.20171800000003</v>
      </c>
      <c r="M13" s="489">
        <v>652.85497899999996</v>
      </c>
      <c r="N13" s="489">
        <v>817.474108</v>
      </c>
      <c r="O13" s="489">
        <v>955.54001500000004</v>
      </c>
      <c r="P13" s="490">
        <v>0</v>
      </c>
      <c r="Q13" s="491">
        <f t="shared" si="1"/>
        <v>0.16889330885082909</v>
      </c>
      <c r="R13" s="492">
        <f t="shared" si="2"/>
        <v>5.9308379515957875E-2</v>
      </c>
      <c r="S13" s="492"/>
    </row>
    <row r="14" spans="1:19">
      <c r="A14" s="484">
        <v>20</v>
      </c>
      <c r="B14" s="485">
        <v>312</v>
      </c>
      <c r="C14" s="486"/>
      <c r="D14" s="487" t="s">
        <v>840</v>
      </c>
      <c r="E14" s="488"/>
      <c r="F14" s="489">
        <v>8.2250440000000005</v>
      </c>
      <c r="G14" s="489">
        <v>52.329158</v>
      </c>
      <c r="H14" s="489">
        <v>49.989646999999998</v>
      </c>
      <c r="I14" s="489">
        <v>33.101640000000003</v>
      </c>
      <c r="J14" s="489">
        <v>28.038084000000001</v>
      </c>
      <c r="K14" s="489">
        <v>50.390861999999998</v>
      </c>
      <c r="L14" s="489">
        <v>40.833697999999998</v>
      </c>
      <c r="M14" s="489">
        <v>23.812581000000002</v>
      </c>
      <c r="N14" s="489">
        <v>16.537571</v>
      </c>
      <c r="O14" s="489">
        <v>20.078422</v>
      </c>
      <c r="P14" s="490">
        <v>0</v>
      </c>
      <c r="Q14" s="491">
        <f t="shared" si="1"/>
        <v>0.21410949649135302</v>
      </c>
      <c r="R14" s="492">
        <f t="shared" si="2"/>
        <v>1.246225854871769E-3</v>
      </c>
      <c r="S14" s="492"/>
    </row>
    <row r="15" spans="1:19">
      <c r="A15" s="484">
        <v>25</v>
      </c>
      <c r="B15" s="485">
        <v>313</v>
      </c>
      <c r="C15" s="486"/>
      <c r="D15" s="487" t="s">
        <v>841</v>
      </c>
      <c r="E15" s="488"/>
      <c r="F15" s="489">
        <v>3.9068390000000002</v>
      </c>
      <c r="G15" s="489">
        <v>3.5139290000000001</v>
      </c>
      <c r="H15" s="489">
        <v>4.2068620000000001</v>
      </c>
      <c r="I15" s="489">
        <v>5.1542950000000003</v>
      </c>
      <c r="J15" s="489">
        <v>5.9823719999999998</v>
      </c>
      <c r="K15" s="489">
        <v>5.7675130000000001</v>
      </c>
      <c r="L15" s="489">
        <v>21.559906999999999</v>
      </c>
      <c r="M15" s="489">
        <v>12.697046</v>
      </c>
      <c r="N15" s="489">
        <v>9.7708410000000008</v>
      </c>
      <c r="O15" s="489">
        <v>11.975567</v>
      </c>
      <c r="P15" s="490">
        <v>0</v>
      </c>
      <c r="Q15" s="491">
        <f t="shared" si="1"/>
        <v>0.22564342209641919</v>
      </c>
      <c r="R15" s="492">
        <f t="shared" si="2"/>
        <v>7.432985133069295E-4</v>
      </c>
      <c r="S15" s="492"/>
    </row>
    <row r="16" spans="1:19">
      <c r="A16" s="484">
        <v>21</v>
      </c>
      <c r="B16" s="485">
        <v>314</v>
      </c>
      <c r="C16" s="486"/>
      <c r="D16" s="487" t="s">
        <v>842</v>
      </c>
      <c r="E16" s="488"/>
      <c r="F16" s="489">
        <v>5.462955</v>
      </c>
      <c r="G16" s="489">
        <v>6.8322960000000004</v>
      </c>
      <c r="H16" s="489">
        <v>8.3467699999999994</v>
      </c>
      <c r="I16" s="489">
        <v>10.641405000000001</v>
      </c>
      <c r="J16" s="489">
        <v>15.653898</v>
      </c>
      <c r="K16" s="489">
        <v>16.155885000000001</v>
      </c>
      <c r="L16" s="489">
        <v>11.793609999999999</v>
      </c>
      <c r="M16" s="489">
        <v>11.7629</v>
      </c>
      <c r="N16" s="489">
        <v>17.598209000000001</v>
      </c>
      <c r="O16" s="489">
        <v>19.502179999999999</v>
      </c>
      <c r="P16" s="490">
        <v>0</v>
      </c>
      <c r="Q16" s="491">
        <f t="shared" si="1"/>
        <v>0.10819118013656959</v>
      </c>
      <c r="R16" s="492">
        <f t="shared" si="2"/>
        <v>1.2104597135354121E-3</v>
      </c>
      <c r="S16" s="492"/>
    </row>
    <row r="17" spans="1:20">
      <c r="A17" s="484">
        <v>26</v>
      </c>
      <c r="B17" s="485">
        <v>315</v>
      </c>
      <c r="C17" s="486"/>
      <c r="D17" s="487" t="s">
        <v>843</v>
      </c>
      <c r="E17" s="488"/>
      <c r="F17" s="489">
        <v>4.4966010000000001</v>
      </c>
      <c r="G17" s="489">
        <v>5.3082909999999996</v>
      </c>
      <c r="H17" s="489">
        <v>6.5201409999999997</v>
      </c>
      <c r="I17" s="489">
        <v>6.027285</v>
      </c>
      <c r="J17" s="489">
        <v>5.449147</v>
      </c>
      <c r="K17" s="489">
        <v>5.8900540000000001</v>
      </c>
      <c r="L17" s="489">
        <v>10.471544</v>
      </c>
      <c r="M17" s="489">
        <v>9.2967549999999992</v>
      </c>
      <c r="N17" s="489">
        <v>11.254489</v>
      </c>
      <c r="O17" s="489">
        <v>10.752526</v>
      </c>
      <c r="P17" s="490">
        <v>0</v>
      </c>
      <c r="Q17" s="491">
        <f t="shared" si="1"/>
        <v>-4.460113648873798E-2</v>
      </c>
      <c r="R17" s="492">
        <f t="shared" si="2"/>
        <v>6.6738690452770248E-4</v>
      </c>
      <c r="S17" s="492"/>
    </row>
    <row r="18" spans="1:20">
      <c r="A18" s="484">
        <v>22</v>
      </c>
      <c r="B18" s="485">
        <v>316</v>
      </c>
      <c r="C18" s="486"/>
      <c r="D18" s="487" t="s">
        <v>844</v>
      </c>
      <c r="E18" s="488"/>
      <c r="F18" s="489">
        <v>7.9330959999999999</v>
      </c>
      <c r="G18" s="489">
        <v>7.3569190000000004</v>
      </c>
      <c r="H18" s="489">
        <v>7.8420990000000002</v>
      </c>
      <c r="I18" s="489">
        <v>6.9890420000000004</v>
      </c>
      <c r="J18" s="489">
        <v>10.252072999999999</v>
      </c>
      <c r="K18" s="489">
        <v>8.2568239999999999</v>
      </c>
      <c r="L18" s="489">
        <v>7.9628550000000002</v>
      </c>
      <c r="M18" s="489">
        <v>12.929095999999999</v>
      </c>
      <c r="N18" s="489">
        <v>16.699804</v>
      </c>
      <c r="O18" s="489">
        <v>18.326637999999999</v>
      </c>
      <c r="P18" s="490">
        <v>0</v>
      </c>
      <c r="Q18" s="491">
        <f t="shared" si="1"/>
        <v>9.7416352910489223E-2</v>
      </c>
      <c r="R18" s="492">
        <f t="shared" si="2"/>
        <v>1.1374962688041643E-3</v>
      </c>
      <c r="S18" s="492"/>
    </row>
    <row r="19" spans="1:20">
      <c r="A19" s="484">
        <v>28</v>
      </c>
      <c r="B19" s="485">
        <v>321</v>
      </c>
      <c r="C19" s="486"/>
      <c r="D19" s="487" t="s">
        <v>845</v>
      </c>
      <c r="E19" s="488"/>
      <c r="F19" s="489">
        <v>2.6429269999999998</v>
      </c>
      <c r="G19" s="489">
        <v>2.2087089999999998</v>
      </c>
      <c r="H19" s="489">
        <v>2.5491100000000002</v>
      </c>
      <c r="I19" s="489">
        <v>3.657057</v>
      </c>
      <c r="J19" s="489">
        <v>8.9825789999999994</v>
      </c>
      <c r="K19" s="489">
        <v>4.3444279999999997</v>
      </c>
      <c r="L19" s="489">
        <v>4.2929779999999997</v>
      </c>
      <c r="M19" s="489">
        <v>3.0759880000000002</v>
      </c>
      <c r="N19" s="489">
        <v>9.3656980000000001</v>
      </c>
      <c r="O19" s="489">
        <v>3.4030300000000002</v>
      </c>
      <c r="P19" s="490">
        <v>0</v>
      </c>
      <c r="Q19" s="491">
        <f t="shared" si="1"/>
        <v>-0.63664961223392003</v>
      </c>
      <c r="R19" s="492">
        <f t="shared" si="2"/>
        <v>2.1121898777226001E-4</v>
      </c>
      <c r="S19" s="492"/>
    </row>
    <row r="20" spans="1:20">
      <c r="A20" s="484">
        <v>15</v>
      </c>
      <c r="B20" s="485">
        <v>322</v>
      </c>
      <c r="C20" s="486"/>
      <c r="D20" s="487" t="s">
        <v>846</v>
      </c>
      <c r="E20" s="488"/>
      <c r="F20" s="489">
        <v>32.006917999999999</v>
      </c>
      <c r="G20" s="489">
        <v>34.913429000000001</v>
      </c>
      <c r="H20" s="489">
        <v>59.288271999999999</v>
      </c>
      <c r="I20" s="489">
        <v>75.202775000000003</v>
      </c>
      <c r="J20" s="489">
        <v>62.423793000000003</v>
      </c>
      <c r="K20" s="489">
        <v>46.977764999999998</v>
      </c>
      <c r="L20" s="489">
        <v>43.471775000000001</v>
      </c>
      <c r="M20" s="489">
        <v>40.820649000000003</v>
      </c>
      <c r="N20" s="489">
        <v>53.164037</v>
      </c>
      <c r="O20" s="489">
        <v>52.253582999999999</v>
      </c>
      <c r="P20" s="490">
        <v>0</v>
      </c>
      <c r="Q20" s="491">
        <f t="shared" si="1"/>
        <v>-1.7125373680708322E-2</v>
      </c>
      <c r="R20" s="492">
        <f t="shared" si="2"/>
        <v>3.2432711168381627E-3</v>
      </c>
      <c r="S20" s="492"/>
    </row>
    <row r="21" spans="1:20">
      <c r="A21" s="484">
        <v>19</v>
      </c>
      <c r="B21" s="485">
        <v>323</v>
      </c>
      <c r="C21" s="486"/>
      <c r="D21" s="487" t="s">
        <v>847</v>
      </c>
      <c r="E21" s="488"/>
      <c r="F21" s="489">
        <v>26.762273</v>
      </c>
      <c r="G21" s="489">
        <v>28.220566999999999</v>
      </c>
      <c r="H21" s="489">
        <v>30.947136</v>
      </c>
      <c r="I21" s="489">
        <v>37.859099999999998</v>
      </c>
      <c r="J21" s="489">
        <v>29.664921</v>
      </c>
      <c r="K21" s="489">
        <v>29.713018000000002</v>
      </c>
      <c r="L21" s="489">
        <v>20.526716</v>
      </c>
      <c r="M21" s="489">
        <v>17.113455999999999</v>
      </c>
      <c r="N21" s="489">
        <v>21.275241000000001</v>
      </c>
      <c r="O21" s="489">
        <v>22.950441999999999</v>
      </c>
      <c r="P21" s="490">
        <v>0</v>
      </c>
      <c r="Q21" s="491">
        <f t="shared" si="1"/>
        <v>7.8739460577673226E-2</v>
      </c>
      <c r="R21" s="492">
        <f t="shared" si="2"/>
        <v>1.4244861573850251E-3</v>
      </c>
      <c r="S21" s="492"/>
    </row>
    <row r="22" spans="1:20">
      <c r="A22" s="484">
        <v>24</v>
      </c>
      <c r="B22" s="485">
        <v>324</v>
      </c>
      <c r="C22" s="486"/>
      <c r="D22" s="487" t="s">
        <v>848</v>
      </c>
      <c r="E22" s="488"/>
      <c r="F22" s="489">
        <v>4.1745929999999998</v>
      </c>
      <c r="G22" s="489">
        <v>5.9388339999999999</v>
      </c>
      <c r="H22" s="489">
        <v>9.5431260000000009</v>
      </c>
      <c r="I22" s="489">
        <v>6.10419</v>
      </c>
      <c r="J22" s="489">
        <v>7.096292</v>
      </c>
      <c r="K22" s="489">
        <v>3.612215</v>
      </c>
      <c r="L22" s="489">
        <v>4.6342119999999998</v>
      </c>
      <c r="M22" s="489">
        <v>13.268492999999999</v>
      </c>
      <c r="N22" s="489">
        <v>39.290534999999998</v>
      </c>
      <c r="O22" s="489">
        <v>13.055222000000001</v>
      </c>
      <c r="P22" s="490">
        <v>0</v>
      </c>
      <c r="Q22" s="491">
        <f t="shared" si="1"/>
        <v>-0.66772603121846008</v>
      </c>
      <c r="R22" s="492">
        <f t="shared" si="2"/>
        <v>8.10310451562913E-4</v>
      </c>
      <c r="S22" s="492"/>
    </row>
    <row r="23" spans="1:20">
      <c r="A23" s="484">
        <v>4</v>
      </c>
      <c r="B23" s="485">
        <v>325</v>
      </c>
      <c r="C23" s="486"/>
      <c r="D23" s="487" t="s">
        <v>849</v>
      </c>
      <c r="E23" s="488"/>
      <c r="F23" s="489">
        <v>429.98121800000001</v>
      </c>
      <c r="G23" s="489">
        <v>456.07842599999998</v>
      </c>
      <c r="H23" s="489">
        <v>468.99732</v>
      </c>
      <c r="I23" s="489">
        <v>481.37221099999999</v>
      </c>
      <c r="J23" s="489">
        <v>496.48834099999999</v>
      </c>
      <c r="K23" s="489">
        <v>522.10615600000006</v>
      </c>
      <c r="L23" s="489">
        <v>706.66314599999998</v>
      </c>
      <c r="M23" s="489">
        <v>745.89242100000001</v>
      </c>
      <c r="N23" s="489">
        <v>798.99283000000003</v>
      </c>
      <c r="O23" s="489">
        <v>830.84463900000003</v>
      </c>
      <c r="P23" s="490">
        <v>0</v>
      </c>
      <c r="Q23" s="491">
        <f t="shared" si="1"/>
        <v>3.986494972677046E-2</v>
      </c>
      <c r="R23" s="492">
        <f t="shared" si="2"/>
        <v>5.1568797114803208E-2</v>
      </c>
      <c r="S23" s="492"/>
    </row>
    <row r="24" spans="1:20">
      <c r="A24" s="484">
        <v>12</v>
      </c>
      <c r="B24" s="485">
        <v>326</v>
      </c>
      <c r="C24" s="486"/>
      <c r="D24" s="487" t="s">
        <v>850</v>
      </c>
      <c r="E24" s="488"/>
      <c r="F24" s="489">
        <v>67.008808000000002</v>
      </c>
      <c r="G24" s="489">
        <v>59.811104999999998</v>
      </c>
      <c r="H24" s="489">
        <v>79.605379999999997</v>
      </c>
      <c r="I24" s="489">
        <v>72.540226000000004</v>
      </c>
      <c r="J24" s="489">
        <v>96.380454999999998</v>
      </c>
      <c r="K24" s="489">
        <v>81.684117000000001</v>
      </c>
      <c r="L24" s="489">
        <v>108.48559899999999</v>
      </c>
      <c r="M24" s="489">
        <v>148.32351600000001</v>
      </c>
      <c r="N24" s="489">
        <v>155.272516</v>
      </c>
      <c r="O24" s="489">
        <v>160.61149800000001</v>
      </c>
      <c r="P24" s="490">
        <v>0</v>
      </c>
      <c r="Q24" s="491">
        <f t="shared" si="1"/>
        <v>3.4384591282078603E-2</v>
      </c>
      <c r="R24" s="492">
        <f t="shared" si="2"/>
        <v>9.968821324568505E-3</v>
      </c>
      <c r="S24" s="492"/>
    </row>
    <row r="25" spans="1:20">
      <c r="A25" s="484">
        <v>18</v>
      </c>
      <c r="B25" s="485">
        <v>327</v>
      </c>
      <c r="C25" s="486"/>
      <c r="D25" s="487" t="s">
        <v>851</v>
      </c>
      <c r="E25" s="488"/>
      <c r="F25" s="489">
        <v>11.989665</v>
      </c>
      <c r="G25" s="489">
        <v>13.514067000000001</v>
      </c>
      <c r="H25" s="489">
        <v>13.458288</v>
      </c>
      <c r="I25" s="489">
        <v>22.372567</v>
      </c>
      <c r="J25" s="489">
        <v>24.886005000000001</v>
      </c>
      <c r="K25" s="489">
        <v>22.508928000000001</v>
      </c>
      <c r="L25" s="489">
        <v>26.622194</v>
      </c>
      <c r="M25" s="489">
        <v>23.413384000000001</v>
      </c>
      <c r="N25" s="489">
        <v>32.040967000000002</v>
      </c>
      <c r="O25" s="489">
        <v>29.002293000000002</v>
      </c>
      <c r="P25" s="490">
        <v>0</v>
      </c>
      <c r="Q25" s="491">
        <f t="shared" si="1"/>
        <v>-9.4837150202114695E-2</v>
      </c>
      <c r="R25" s="492">
        <f t="shared" si="2"/>
        <v>1.8001119503896533E-3</v>
      </c>
      <c r="S25" s="492"/>
    </row>
    <row r="26" spans="1:20">
      <c r="A26" s="484">
        <v>1</v>
      </c>
      <c r="B26" s="485">
        <v>331</v>
      </c>
      <c r="C26" s="486"/>
      <c r="D26" s="487" t="s">
        <v>852</v>
      </c>
      <c r="E26" s="488"/>
      <c r="F26" s="489">
        <v>1512.414205</v>
      </c>
      <c r="G26" s="489">
        <v>2060.1820290000001</v>
      </c>
      <c r="H26" s="489">
        <v>2769.9503410000002</v>
      </c>
      <c r="I26" s="489">
        <v>3222.2991339999999</v>
      </c>
      <c r="J26" s="489">
        <v>4240.4129540000004</v>
      </c>
      <c r="K26" s="489">
        <v>5466.2284099999997</v>
      </c>
      <c r="L26" s="489">
        <v>7621.5229509999999</v>
      </c>
      <c r="M26" s="489">
        <v>12112.054034000001</v>
      </c>
      <c r="N26" s="489">
        <v>12178.857759</v>
      </c>
      <c r="O26" s="489">
        <v>8318.2553750000006</v>
      </c>
      <c r="P26" s="493"/>
      <c r="Q26" s="491">
        <f t="shared" si="1"/>
        <v>-0.3169921564398821</v>
      </c>
      <c r="R26" s="492">
        <f>O26/$O$39</f>
        <v>0.51629679442692578</v>
      </c>
      <c r="S26" s="492"/>
      <c r="T26" s="494"/>
    </row>
    <row r="27" spans="1:20">
      <c r="A27" s="484">
        <v>9</v>
      </c>
      <c r="B27" s="485">
        <v>332</v>
      </c>
      <c r="C27" s="486"/>
      <c r="D27" s="487" t="s">
        <v>853</v>
      </c>
      <c r="E27" s="488"/>
      <c r="F27" s="489">
        <v>71.667955000000006</v>
      </c>
      <c r="G27" s="489">
        <v>90.947326000000004</v>
      </c>
      <c r="H27" s="489">
        <v>111.580384</v>
      </c>
      <c r="I27" s="489">
        <v>133.60330099999999</v>
      </c>
      <c r="J27" s="489">
        <v>167.56832600000001</v>
      </c>
      <c r="K27" s="489">
        <v>167.98209900000001</v>
      </c>
      <c r="L27" s="489">
        <v>209.57765000000001</v>
      </c>
      <c r="M27" s="489">
        <v>220.619924</v>
      </c>
      <c r="N27" s="489">
        <v>219.71424200000001</v>
      </c>
      <c r="O27" s="489">
        <v>236.49097</v>
      </c>
      <c r="P27" s="490">
        <v>0</v>
      </c>
      <c r="Q27" s="491">
        <f t="shared" si="1"/>
        <v>7.6357034697823511E-2</v>
      </c>
      <c r="R27" s="492">
        <f t="shared" si="2"/>
        <v>1.4678502187955999E-2</v>
      </c>
      <c r="S27" s="492"/>
    </row>
    <row r="28" spans="1:20">
      <c r="A28" s="484">
        <v>7</v>
      </c>
      <c r="B28" s="485">
        <v>333</v>
      </c>
      <c r="C28" s="486"/>
      <c r="D28" s="487" t="s">
        <v>854</v>
      </c>
      <c r="E28" s="488"/>
      <c r="F28" s="489">
        <v>205.776285</v>
      </c>
      <c r="G28" s="489">
        <v>226.841399</v>
      </c>
      <c r="H28" s="489">
        <v>267.02805699999999</v>
      </c>
      <c r="I28" s="489">
        <v>294.67888199999999</v>
      </c>
      <c r="J28" s="489">
        <v>354.07336199999997</v>
      </c>
      <c r="K28" s="489">
        <v>321.00389699999999</v>
      </c>
      <c r="L28" s="489">
        <v>435.12784599999998</v>
      </c>
      <c r="M28" s="489">
        <v>522.62430199999994</v>
      </c>
      <c r="N28" s="489">
        <v>606.57877399999995</v>
      </c>
      <c r="O28" s="489">
        <v>558.83376399999997</v>
      </c>
      <c r="P28" s="490">
        <v>0</v>
      </c>
      <c r="Q28" s="491">
        <f t="shared" si="1"/>
        <v>-7.8711969568522999E-2</v>
      </c>
      <c r="R28" s="492">
        <f t="shared" si="2"/>
        <v>3.4685648367790471E-2</v>
      </c>
      <c r="S28" s="492"/>
      <c r="T28" s="495"/>
    </row>
    <row r="29" spans="1:20">
      <c r="A29" s="484">
        <v>2</v>
      </c>
      <c r="B29" s="485">
        <v>334</v>
      </c>
      <c r="C29" s="486"/>
      <c r="D29" s="487" t="s">
        <v>855</v>
      </c>
      <c r="E29" s="488"/>
      <c r="F29" s="489">
        <v>910.01486499999999</v>
      </c>
      <c r="G29" s="489">
        <v>854.94462499999997</v>
      </c>
      <c r="H29" s="489">
        <v>587.44498299999998</v>
      </c>
      <c r="I29" s="489">
        <v>943.37320799999998</v>
      </c>
      <c r="J29" s="489">
        <v>1982.8781059999999</v>
      </c>
      <c r="K29" s="489">
        <v>1588.4784279999999</v>
      </c>
      <c r="L29" s="489">
        <v>1973.7156580000001</v>
      </c>
      <c r="M29" s="489">
        <v>2204.0352520000001</v>
      </c>
      <c r="N29" s="489">
        <v>2038.487619</v>
      </c>
      <c r="O29" s="489">
        <v>2567.390566</v>
      </c>
      <c r="P29" s="490">
        <v>0</v>
      </c>
      <c r="Q29" s="491">
        <f t="shared" si="1"/>
        <v>0.25945850348576482</v>
      </c>
      <c r="R29" s="492">
        <f t="shared" si="2"/>
        <v>0.15935258771346997</v>
      </c>
      <c r="S29" s="492"/>
    </row>
    <row r="30" spans="1:20">
      <c r="A30" s="484">
        <v>8</v>
      </c>
      <c r="B30" s="485">
        <v>335</v>
      </c>
      <c r="C30" s="486"/>
      <c r="D30" s="487" t="s">
        <v>856</v>
      </c>
      <c r="E30" s="488"/>
      <c r="F30" s="489">
        <v>80.470686999999998</v>
      </c>
      <c r="G30" s="489">
        <v>102.71218</v>
      </c>
      <c r="H30" s="489">
        <v>104.55618200000001</v>
      </c>
      <c r="I30" s="489">
        <v>117.405593</v>
      </c>
      <c r="J30" s="489">
        <v>126.933425</v>
      </c>
      <c r="K30" s="489">
        <v>112.50608099999999</v>
      </c>
      <c r="L30" s="489">
        <v>148.89833899999999</v>
      </c>
      <c r="M30" s="489">
        <v>185.35112100000001</v>
      </c>
      <c r="N30" s="489">
        <v>178.64093600000001</v>
      </c>
      <c r="O30" s="489">
        <v>252.021435</v>
      </c>
      <c r="P30" s="490">
        <v>0</v>
      </c>
      <c r="Q30" s="491">
        <f t="shared" si="1"/>
        <v>0.41077090527559701</v>
      </c>
      <c r="R30" s="492">
        <f t="shared" si="2"/>
        <v>1.5642445819640853E-2</v>
      </c>
      <c r="S30" s="492"/>
    </row>
    <row r="31" spans="1:20">
      <c r="A31" s="484">
        <v>5</v>
      </c>
      <c r="B31" s="485">
        <v>336</v>
      </c>
      <c r="C31" s="486"/>
      <c r="D31" s="487" t="s">
        <v>857</v>
      </c>
      <c r="E31" s="488"/>
      <c r="F31" s="489">
        <v>479.19083599999999</v>
      </c>
      <c r="G31" s="489">
        <v>546.83927100000005</v>
      </c>
      <c r="H31" s="489">
        <v>621.16612899999996</v>
      </c>
      <c r="I31" s="489">
        <v>702.86363100000005</v>
      </c>
      <c r="J31" s="489">
        <v>812.88126399999999</v>
      </c>
      <c r="K31" s="489">
        <v>541.12257699999998</v>
      </c>
      <c r="L31" s="489">
        <v>649.27358500000003</v>
      </c>
      <c r="M31" s="489">
        <v>657.55333299999995</v>
      </c>
      <c r="N31" s="489">
        <v>810.81664599999999</v>
      </c>
      <c r="O31" s="489">
        <v>816.96381299999996</v>
      </c>
      <c r="P31" s="490">
        <v>0</v>
      </c>
      <c r="Q31" s="491">
        <f t="shared" si="1"/>
        <v>7.5814514049825643E-3</v>
      </c>
      <c r="R31" s="492">
        <f t="shared" si="2"/>
        <v>5.0707243141678411E-2</v>
      </c>
      <c r="S31" s="492"/>
    </row>
    <row r="32" spans="1:20">
      <c r="A32" s="484">
        <v>17</v>
      </c>
      <c r="B32" s="485">
        <v>337</v>
      </c>
      <c r="C32" s="486"/>
      <c r="D32" s="487" t="s">
        <v>858</v>
      </c>
      <c r="E32" s="488"/>
      <c r="F32" s="489">
        <v>20.802855999999998</v>
      </c>
      <c r="G32" s="489">
        <v>27.283173000000001</v>
      </c>
      <c r="H32" s="489">
        <v>61.585192999999997</v>
      </c>
      <c r="I32" s="489">
        <v>63.772421000000001</v>
      </c>
      <c r="J32" s="489">
        <v>54.982982</v>
      </c>
      <c r="K32" s="489">
        <v>38.946987999999997</v>
      </c>
      <c r="L32" s="489">
        <v>30.895828000000002</v>
      </c>
      <c r="M32" s="489">
        <v>36.217857000000002</v>
      </c>
      <c r="N32" s="489">
        <v>34.923938</v>
      </c>
      <c r="O32" s="489">
        <v>32.102668999999999</v>
      </c>
      <c r="P32" s="490">
        <v>0</v>
      </c>
      <c r="Q32" s="491">
        <f t="shared" si="1"/>
        <v>-8.0783243859841924E-2</v>
      </c>
      <c r="R32" s="492">
        <f t="shared" si="2"/>
        <v>1.9925458344381064E-3</v>
      </c>
      <c r="S32" s="492"/>
    </row>
    <row r="33" spans="1:19">
      <c r="A33" s="484">
        <v>6</v>
      </c>
      <c r="B33" s="485">
        <v>339</v>
      </c>
      <c r="C33" s="486"/>
      <c r="D33" s="487" t="s">
        <v>859</v>
      </c>
      <c r="E33" s="488"/>
      <c r="F33" s="489">
        <v>289.816193</v>
      </c>
      <c r="G33" s="489">
        <v>332.96328</v>
      </c>
      <c r="H33" s="489">
        <v>377.69248900000002</v>
      </c>
      <c r="I33" s="489">
        <v>383.46304500000002</v>
      </c>
      <c r="J33" s="489">
        <v>427.30166500000001</v>
      </c>
      <c r="K33" s="489">
        <v>358.345618</v>
      </c>
      <c r="L33" s="489">
        <v>431.321798</v>
      </c>
      <c r="M33" s="489">
        <v>459.29880600000001</v>
      </c>
      <c r="N33" s="489">
        <v>505.29505999999998</v>
      </c>
      <c r="O33" s="489">
        <v>561.80773499999998</v>
      </c>
      <c r="P33" s="490">
        <v>0</v>
      </c>
      <c r="Q33" s="491">
        <f t="shared" si="1"/>
        <v>0.11184094101375153</v>
      </c>
      <c r="R33" s="492">
        <f t="shared" si="2"/>
        <v>3.487023655663514E-2</v>
      </c>
      <c r="S33" s="492"/>
    </row>
    <row r="34" spans="1:19">
      <c r="A34" s="484">
        <v>31</v>
      </c>
      <c r="B34" s="485">
        <v>511</v>
      </c>
      <c r="C34" s="486"/>
      <c r="D34" s="487" t="s">
        <v>860</v>
      </c>
      <c r="E34" s="488"/>
      <c r="F34" s="489">
        <v>8.0122459999999993</v>
      </c>
      <c r="G34" s="489">
        <v>8.2374670000000005</v>
      </c>
      <c r="H34" s="489">
        <v>8.1564270000000008</v>
      </c>
      <c r="I34" s="489">
        <v>13.622185999999999</v>
      </c>
      <c r="J34" s="489">
        <v>9.3007489999999997</v>
      </c>
      <c r="K34" s="489">
        <v>5.9211790000000004</v>
      </c>
      <c r="L34" s="489">
        <v>7.8522809999999996</v>
      </c>
      <c r="M34" s="489">
        <v>2.5757560000000002</v>
      </c>
      <c r="N34" s="489">
        <v>1.158288</v>
      </c>
      <c r="O34" s="489">
        <v>0.57962199999999997</v>
      </c>
      <c r="P34" s="490">
        <v>0</v>
      </c>
      <c r="Q34" s="491">
        <f t="shared" si="1"/>
        <v>-0.49958732197864442</v>
      </c>
      <c r="R34" s="492">
        <f t="shared" si="2"/>
        <v>3.5975930899972341E-5</v>
      </c>
      <c r="S34" s="492"/>
    </row>
    <row r="35" spans="1:19">
      <c r="A35" s="484">
        <v>13</v>
      </c>
      <c r="B35" s="496">
        <v>910</v>
      </c>
      <c r="C35" s="486"/>
      <c r="D35" s="487" t="s">
        <v>861</v>
      </c>
      <c r="E35" s="488"/>
      <c r="F35" s="497">
        <v>26.016335000000002</v>
      </c>
      <c r="G35" s="497">
        <v>40.751831000000003</v>
      </c>
      <c r="H35" s="497">
        <v>78.746168999999995</v>
      </c>
      <c r="I35" s="497">
        <v>104.146745</v>
      </c>
      <c r="J35" s="497">
        <v>111.60258</v>
      </c>
      <c r="K35" s="497">
        <v>64.954154000000003</v>
      </c>
      <c r="L35" s="497">
        <v>202.480065</v>
      </c>
      <c r="M35" s="497">
        <v>289.75704000000002</v>
      </c>
      <c r="N35" s="497">
        <v>185.55984699999999</v>
      </c>
      <c r="O35" s="497">
        <v>140.97018</v>
      </c>
      <c r="P35" s="490">
        <v>0</v>
      </c>
      <c r="Q35" s="491">
        <f t="shared" si="1"/>
        <v>-0.24029803710713338</v>
      </c>
      <c r="R35" s="492">
        <f t="shared" si="2"/>
        <v>8.7497256050264888E-3</v>
      </c>
      <c r="S35" s="492"/>
    </row>
    <row r="36" spans="1:19">
      <c r="A36" s="484">
        <v>23</v>
      </c>
      <c r="B36" s="485">
        <v>920</v>
      </c>
      <c r="C36" s="486"/>
      <c r="D36" s="487" t="s">
        <v>862</v>
      </c>
      <c r="E36" s="488"/>
      <c r="F36" s="489">
        <v>2.898031</v>
      </c>
      <c r="G36" s="489">
        <v>3.794435</v>
      </c>
      <c r="H36" s="489">
        <v>8.1740340000000007</v>
      </c>
      <c r="I36" s="489">
        <v>18.475384999999999</v>
      </c>
      <c r="J36" s="489">
        <v>34.498685000000002</v>
      </c>
      <c r="K36" s="489">
        <v>9.8673009999999994</v>
      </c>
      <c r="L36" s="489">
        <v>24.040697000000002</v>
      </c>
      <c r="M36" s="489">
        <v>21.254127</v>
      </c>
      <c r="N36" s="489">
        <v>18.702155999999999</v>
      </c>
      <c r="O36" s="489">
        <v>17.657927000000001</v>
      </c>
      <c r="P36" s="490">
        <v>0</v>
      </c>
      <c r="Q36" s="491">
        <f t="shared" si="1"/>
        <v>-5.5834685583843857E-2</v>
      </c>
      <c r="R36" s="492">
        <f t="shared" si="2"/>
        <v>1.0959907691370514E-3</v>
      </c>
      <c r="S36" s="492"/>
    </row>
    <row r="37" spans="1:19">
      <c r="A37" s="484">
        <v>11</v>
      </c>
      <c r="B37" s="485" t="s">
        <v>863</v>
      </c>
      <c r="C37" s="486"/>
      <c r="D37" s="487" t="s">
        <v>864</v>
      </c>
      <c r="E37" s="488"/>
      <c r="F37" s="489">
        <v>95.373001000000002</v>
      </c>
      <c r="G37" s="489">
        <v>99.635440000000003</v>
      </c>
      <c r="H37" s="489">
        <v>88.067548000000002</v>
      </c>
      <c r="I37" s="489">
        <v>56.534998000000002</v>
      </c>
      <c r="J37" s="489">
        <v>66.145802000000003</v>
      </c>
      <c r="K37" s="489">
        <v>50.588476</v>
      </c>
      <c r="L37" s="489">
        <v>55.245914999999997</v>
      </c>
      <c r="M37" s="489">
        <v>43.027602000000002</v>
      </c>
      <c r="N37" s="489">
        <v>134.76128499999999</v>
      </c>
      <c r="O37" s="489">
        <v>167.75324400000002</v>
      </c>
      <c r="P37" s="490">
        <v>0</v>
      </c>
      <c r="Q37" s="491">
        <f t="shared" si="1"/>
        <v>0.24481778279273625</v>
      </c>
      <c r="R37" s="492">
        <f t="shared" si="2"/>
        <v>1.0412094631311788E-2</v>
      </c>
      <c r="S37" s="492"/>
    </row>
    <row r="38" spans="1:19">
      <c r="A38" s="498"/>
      <c r="B38" s="485"/>
      <c r="C38" s="486"/>
      <c r="D38" s="487"/>
      <c r="E38" s="488"/>
      <c r="F38" s="499"/>
      <c r="G38" s="499"/>
      <c r="H38" s="499"/>
      <c r="I38" s="499"/>
      <c r="J38" s="499"/>
      <c r="K38" s="499"/>
      <c r="L38" s="499"/>
      <c r="M38" s="499"/>
      <c r="N38" s="499"/>
      <c r="O38" s="500"/>
      <c r="P38" s="501"/>
      <c r="Q38" s="491"/>
      <c r="R38" s="492"/>
      <c r="S38" s="474"/>
    </row>
    <row r="39" spans="1:19">
      <c r="A39" s="502"/>
      <c r="B39" s="496"/>
      <c r="C39" s="503"/>
      <c r="D39" s="487" t="s">
        <v>330</v>
      </c>
      <c r="E39" s="488"/>
      <c r="F39" s="504">
        <v>4731.1083390000003</v>
      </c>
      <c r="G39" s="504">
        <v>6067.0390299999999</v>
      </c>
      <c r="H39" s="504">
        <v>6800.6852699999999</v>
      </c>
      <c r="I39" s="504">
        <v>7814.5234840000003</v>
      </c>
      <c r="J39" s="504">
        <v>10305.992531</v>
      </c>
      <c r="K39" s="504">
        <v>10337.135031</v>
      </c>
      <c r="L39" s="504">
        <v>13808.477247000001</v>
      </c>
      <c r="M39" s="504">
        <v>18968.255935000001</v>
      </c>
      <c r="N39" s="504">
        <v>19256.169852999999</v>
      </c>
      <c r="O39" s="504">
        <v>16111.382958</v>
      </c>
      <c r="P39" s="501"/>
      <c r="Q39" s="491">
        <f t="shared" si="1"/>
        <v>-0.16331320916916714</v>
      </c>
      <c r="R39" s="492">
        <v>1</v>
      </c>
      <c r="S39" s="474"/>
    </row>
    <row r="40" spans="1:19">
      <c r="F40" s="505"/>
      <c r="G40" s="505"/>
      <c r="H40" s="505"/>
      <c r="I40" s="505"/>
      <c r="J40" s="505"/>
      <c r="K40" s="505"/>
      <c r="L40" s="505"/>
      <c r="M40" s="505"/>
      <c r="N40" s="505"/>
      <c r="O40" s="506"/>
      <c r="Q40" s="507"/>
    </row>
    <row r="41" spans="1:19">
      <c r="A41" s="463" t="s">
        <v>828</v>
      </c>
      <c r="N41" s="508"/>
      <c r="O41" s="508"/>
    </row>
    <row r="42" spans="1:19">
      <c r="O42" s="509"/>
    </row>
    <row r="43" spans="1:19">
      <c r="O43" s="509"/>
    </row>
    <row r="44" spans="1:19">
      <c r="O44" s="509"/>
    </row>
  </sheetData>
  <mergeCells count="2">
    <mergeCell ref="A4:D4"/>
    <mergeCell ref="I4:O4"/>
  </mergeCells>
  <pageMargins left="0.36" right="0.28000000000000003" top="0.48" bottom="0.4" header="0.28999999999999998" footer="0.17"/>
  <pageSetup orientation="landscape" r:id="rId1"/>
  <headerFooter alignWithMargins="0">
    <oddHeader>&amp;A</oddHeader>
    <oddFooter>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0"/>
  <sheetViews>
    <sheetView showGridLines="0" workbookViewId="0"/>
  </sheetViews>
  <sheetFormatPr defaultRowHeight="10.5"/>
  <cols>
    <col min="1" max="1" width="5.28515625" style="511" customWidth="1"/>
    <col min="2" max="2" width="1" style="511" customWidth="1"/>
    <col min="3" max="3" width="18.85546875" style="511" customWidth="1"/>
    <col min="4" max="5" width="0.28515625" style="511" customWidth="1"/>
    <col min="6" max="6" width="0.28515625" style="511" hidden="1" customWidth="1"/>
    <col min="7" max="7" width="7.140625" style="511" hidden="1" customWidth="1"/>
    <col min="8" max="13" width="8.5703125" style="511" customWidth="1"/>
    <col min="14" max="14" width="0.7109375" style="511" customWidth="1"/>
    <col min="15" max="15" width="9.7109375" style="511" bestFit="1" customWidth="1"/>
    <col min="16" max="16" width="7.28515625" style="511" bestFit="1" customWidth="1"/>
    <col min="17" max="16384" width="9.140625" style="511"/>
  </cols>
  <sheetData>
    <row r="1" spans="1:18">
      <c r="A1" s="510" t="s">
        <v>865</v>
      </c>
      <c r="P1" s="512"/>
    </row>
    <row r="2" spans="1:18">
      <c r="A2" s="510"/>
      <c r="O2" s="512"/>
      <c r="P2" s="512"/>
    </row>
    <row r="3" spans="1:18" ht="11.25" customHeight="1">
      <c r="A3" s="513"/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5" t="s">
        <v>235</v>
      </c>
      <c r="P3" s="465"/>
    </row>
    <row r="4" spans="1:18" ht="11.25" customHeight="1">
      <c r="A4" s="463"/>
      <c r="B4" s="463"/>
      <c r="C4" s="463"/>
      <c r="D4" s="1268" t="s">
        <v>766</v>
      </c>
      <c r="E4" s="1269"/>
      <c r="F4" s="1269"/>
      <c r="G4" s="1269"/>
      <c r="H4" s="1269"/>
      <c r="I4" s="1269"/>
      <c r="J4" s="1269"/>
      <c r="K4" s="1269"/>
      <c r="L4" s="1269"/>
      <c r="M4" s="1270"/>
      <c r="N4" s="463"/>
      <c r="O4" s="465" t="s">
        <v>134</v>
      </c>
      <c r="P4" s="465">
        <v>2013</v>
      </c>
    </row>
    <row r="5" spans="1:18" ht="11.25" customHeight="1">
      <c r="A5" s="514" t="s">
        <v>240</v>
      </c>
      <c r="B5" s="514"/>
      <c r="C5" s="515" t="s">
        <v>866</v>
      </c>
      <c r="D5" s="471">
        <v>2004</v>
      </c>
      <c r="E5" s="471">
        <f>D5+1</f>
        <v>2005</v>
      </c>
      <c r="F5" s="471">
        <f t="shared" ref="F5:M5" si="0">E5+1</f>
        <v>2006</v>
      </c>
      <c r="G5" s="471">
        <f t="shared" si="0"/>
        <v>2007</v>
      </c>
      <c r="H5" s="471">
        <f t="shared" si="0"/>
        <v>2008</v>
      </c>
      <c r="I5" s="471">
        <f t="shared" si="0"/>
        <v>2009</v>
      </c>
      <c r="J5" s="471">
        <f t="shared" si="0"/>
        <v>2010</v>
      </c>
      <c r="K5" s="471">
        <f t="shared" si="0"/>
        <v>2011</v>
      </c>
      <c r="L5" s="471">
        <f t="shared" si="0"/>
        <v>2012</v>
      </c>
      <c r="M5" s="471">
        <f t="shared" si="0"/>
        <v>2013</v>
      </c>
      <c r="N5" s="472"/>
      <c r="O5" s="473" t="s">
        <v>155</v>
      </c>
      <c r="P5" s="473" t="s">
        <v>827</v>
      </c>
    </row>
    <row r="6" spans="1:18" ht="11.25" customHeight="1">
      <c r="A6" s="475"/>
      <c r="B6" s="477"/>
      <c r="C6" s="516"/>
      <c r="D6" s="517"/>
      <c r="E6" s="480"/>
      <c r="F6" s="480"/>
      <c r="G6" s="480"/>
      <c r="H6" s="480"/>
      <c r="I6" s="480"/>
      <c r="J6" s="480"/>
      <c r="K6" s="480"/>
      <c r="L6" s="480"/>
      <c r="M6" s="518"/>
      <c r="N6" s="519"/>
      <c r="O6" s="520"/>
      <c r="P6" s="521"/>
    </row>
    <row r="7" spans="1:18" ht="11.25" customHeight="1">
      <c r="A7" s="498">
        <v>1</v>
      </c>
      <c r="B7" s="486"/>
      <c r="C7" s="522" t="s">
        <v>867</v>
      </c>
      <c r="D7" s="523">
        <v>89.101534999999998</v>
      </c>
      <c r="E7" s="524">
        <v>146.04563300000001</v>
      </c>
      <c r="F7" s="524">
        <v>90.406747999999993</v>
      </c>
      <c r="G7" s="524">
        <v>101.590186</v>
      </c>
      <c r="H7" s="524">
        <v>133.387901</v>
      </c>
      <c r="I7" s="524">
        <v>153.43151599999999</v>
      </c>
      <c r="J7" s="524">
        <v>947.38443099999995</v>
      </c>
      <c r="K7" s="524">
        <v>3702.660527</v>
      </c>
      <c r="L7" s="524">
        <v>4177.7753320000002</v>
      </c>
      <c r="M7" s="525">
        <v>5529.1690310000004</v>
      </c>
      <c r="N7" s="526"/>
      <c r="O7" s="492">
        <f>M7/L7-1</f>
        <v>0.32347208540605177</v>
      </c>
      <c r="P7" s="527">
        <f>M7/$M$43</f>
        <v>0.34318401129274434</v>
      </c>
    </row>
    <row r="8" spans="1:18" ht="11.25" customHeight="1">
      <c r="A8" s="498">
        <v>2</v>
      </c>
      <c r="B8" s="486"/>
      <c r="C8" s="522" t="s">
        <v>868</v>
      </c>
      <c r="D8" s="528">
        <v>124.024745</v>
      </c>
      <c r="E8" s="529">
        <v>321.37359199999997</v>
      </c>
      <c r="F8" s="529">
        <v>245.080671</v>
      </c>
      <c r="G8" s="529">
        <v>386.62624699999998</v>
      </c>
      <c r="H8" s="529">
        <v>527.02146900000002</v>
      </c>
      <c r="I8" s="529">
        <v>542.29106999999999</v>
      </c>
      <c r="J8" s="529">
        <v>577.59185300000001</v>
      </c>
      <c r="K8" s="529">
        <v>523.92084199999999</v>
      </c>
      <c r="L8" s="529">
        <v>607.58097899999996</v>
      </c>
      <c r="M8" s="490">
        <v>1411.8803370000001</v>
      </c>
      <c r="N8" s="530"/>
      <c r="O8" s="492">
        <f t="shared" ref="O8:O43" si="1">M8/L8-1</f>
        <v>1.3237731031734623</v>
      </c>
      <c r="P8" s="527">
        <f>M8/$M$43</f>
        <v>8.7632473306640646E-2</v>
      </c>
    </row>
    <row r="9" spans="1:18" ht="11.25" customHeight="1">
      <c r="A9" s="498">
        <v>3</v>
      </c>
      <c r="B9" s="486"/>
      <c r="C9" s="522" t="s">
        <v>869</v>
      </c>
      <c r="D9" s="528">
        <v>877.15773100000001</v>
      </c>
      <c r="E9" s="529">
        <v>713.87177899999995</v>
      </c>
      <c r="F9" s="529">
        <v>890.78415299999995</v>
      </c>
      <c r="G9" s="529">
        <v>947.33624799999996</v>
      </c>
      <c r="H9" s="529">
        <v>1082.8066570000001</v>
      </c>
      <c r="I9" s="529">
        <v>1019.426961</v>
      </c>
      <c r="J9" s="529">
        <v>1264.8301160000001</v>
      </c>
      <c r="K9" s="529">
        <v>1375.0832780000001</v>
      </c>
      <c r="L9" s="529">
        <v>1917.690098</v>
      </c>
      <c r="M9" s="490">
        <v>1323.6508490000001</v>
      </c>
      <c r="N9" s="530"/>
      <c r="O9" s="492">
        <f t="shared" si="1"/>
        <v>-0.30976811614115141</v>
      </c>
      <c r="P9" s="527">
        <f t="shared" ref="P9:P41" si="2">M9/$M$43</f>
        <v>8.2156252660033138E-2</v>
      </c>
      <c r="R9" s="531"/>
    </row>
    <row r="10" spans="1:18" ht="11.25" customHeight="1">
      <c r="A10" s="498">
        <v>4</v>
      </c>
      <c r="B10" s="486"/>
      <c r="C10" s="522" t="s">
        <v>870</v>
      </c>
      <c r="D10" s="528">
        <v>559.52414499999998</v>
      </c>
      <c r="E10" s="529">
        <v>1105.8347249999999</v>
      </c>
      <c r="F10" s="529">
        <v>2282.618743</v>
      </c>
      <c r="G10" s="529">
        <v>2382.398408</v>
      </c>
      <c r="H10" s="529">
        <v>3516.1163499999998</v>
      </c>
      <c r="I10" s="529">
        <v>4364.1341130000001</v>
      </c>
      <c r="J10" s="529">
        <v>4407.9350050000003</v>
      </c>
      <c r="K10" s="529">
        <v>6715.5329760000004</v>
      </c>
      <c r="L10" s="529">
        <v>6042.6086409999998</v>
      </c>
      <c r="M10" s="490">
        <v>1293.1899639999999</v>
      </c>
      <c r="N10" s="530"/>
      <c r="O10" s="492">
        <f t="shared" si="1"/>
        <v>-0.78598813181023952</v>
      </c>
      <c r="P10" s="527">
        <f t="shared" si="2"/>
        <v>8.0265608940657387E-2</v>
      </c>
    </row>
    <row r="11" spans="1:18" ht="11.25" customHeight="1">
      <c r="A11" s="498">
        <v>5</v>
      </c>
      <c r="B11" s="486"/>
      <c r="C11" s="522" t="s">
        <v>871</v>
      </c>
      <c r="D11" s="528">
        <v>61.073925000000003</v>
      </c>
      <c r="E11" s="529">
        <v>40.012300000000003</v>
      </c>
      <c r="F11" s="529">
        <v>28.152270000000001</v>
      </c>
      <c r="G11" s="529">
        <v>41.049576000000002</v>
      </c>
      <c r="H11" s="529">
        <v>163.13013599999999</v>
      </c>
      <c r="I11" s="529">
        <v>46.554022000000003</v>
      </c>
      <c r="J11" s="529">
        <v>172.26475199999999</v>
      </c>
      <c r="K11" s="529">
        <v>707.61395600000003</v>
      </c>
      <c r="L11" s="529">
        <v>507.30637000000002</v>
      </c>
      <c r="M11" s="490">
        <v>835.347531</v>
      </c>
      <c r="N11" s="530"/>
      <c r="O11" s="492">
        <f t="shared" si="1"/>
        <v>0.64663323860885091</v>
      </c>
      <c r="P11" s="527">
        <f t="shared" si="2"/>
        <v>5.1848282247255115E-2</v>
      </c>
    </row>
    <row r="12" spans="1:18" ht="11.25" customHeight="1">
      <c r="A12" s="498">
        <v>6</v>
      </c>
      <c r="B12" s="486"/>
      <c r="C12" s="532" t="s">
        <v>872</v>
      </c>
      <c r="D12" s="528">
        <v>125.70647099999999</v>
      </c>
      <c r="E12" s="529">
        <v>127.507355</v>
      </c>
      <c r="F12" s="529">
        <v>57.045124999999999</v>
      </c>
      <c r="G12" s="529">
        <v>222.92354700000001</v>
      </c>
      <c r="H12" s="529">
        <v>373.21556500000003</v>
      </c>
      <c r="I12" s="529">
        <v>253.31424200000001</v>
      </c>
      <c r="J12" s="529">
        <v>524.48279600000001</v>
      </c>
      <c r="K12" s="529">
        <v>570.72218699999996</v>
      </c>
      <c r="L12" s="529">
        <v>484.04435799999999</v>
      </c>
      <c r="M12" s="490">
        <v>644.41263300000003</v>
      </c>
      <c r="N12" s="530"/>
      <c r="O12" s="492">
        <f t="shared" si="1"/>
        <v>0.33130904709357245</v>
      </c>
      <c r="P12" s="527">
        <f t="shared" si="2"/>
        <v>3.9997350611048643E-2</v>
      </c>
    </row>
    <row r="13" spans="1:18" ht="11.25" customHeight="1">
      <c r="A13" s="498">
        <v>7</v>
      </c>
      <c r="B13" s="486"/>
      <c r="C13" s="522" t="s">
        <v>873</v>
      </c>
      <c r="D13" s="528">
        <v>540.90765099999999</v>
      </c>
      <c r="E13" s="529">
        <v>588.82942300000002</v>
      </c>
      <c r="F13" s="529">
        <v>483.65909199999999</v>
      </c>
      <c r="G13" s="529">
        <v>416.38144499999999</v>
      </c>
      <c r="H13" s="529">
        <v>375.85877499999998</v>
      </c>
      <c r="I13" s="529">
        <v>342.24720600000001</v>
      </c>
      <c r="J13" s="529">
        <v>406.08743700000002</v>
      </c>
      <c r="K13" s="529">
        <v>408.84876600000001</v>
      </c>
      <c r="L13" s="529">
        <v>562.98427000000004</v>
      </c>
      <c r="M13" s="490">
        <v>628.16775099999995</v>
      </c>
      <c r="N13" s="530"/>
      <c r="O13" s="492">
        <f t="shared" si="1"/>
        <v>0.11578206439053784</v>
      </c>
      <c r="P13" s="527">
        <f t="shared" si="2"/>
        <v>3.8989064603426077E-2</v>
      </c>
    </row>
    <row r="14" spans="1:18" ht="11.25" customHeight="1">
      <c r="A14" s="498">
        <v>8</v>
      </c>
      <c r="B14" s="486"/>
      <c r="C14" s="522" t="s">
        <v>874</v>
      </c>
      <c r="D14" s="528">
        <v>121.977273</v>
      </c>
      <c r="E14" s="529">
        <v>129.44610599999999</v>
      </c>
      <c r="F14" s="529">
        <v>267.34141399999999</v>
      </c>
      <c r="G14" s="529">
        <v>223.80833699999999</v>
      </c>
      <c r="H14" s="529">
        <v>241.904336</v>
      </c>
      <c r="I14" s="529">
        <v>279.433403</v>
      </c>
      <c r="J14" s="529">
        <v>456.07286199999999</v>
      </c>
      <c r="K14" s="529">
        <v>515.75500399999999</v>
      </c>
      <c r="L14" s="529">
        <v>487.72220700000003</v>
      </c>
      <c r="M14" s="490">
        <v>546.90993600000002</v>
      </c>
      <c r="N14" s="530"/>
      <c r="O14" s="492">
        <f t="shared" si="1"/>
        <v>0.12135541123720039</v>
      </c>
      <c r="P14" s="527">
        <f t="shared" si="2"/>
        <v>3.3945561186504818E-2</v>
      </c>
      <c r="R14" s="531"/>
    </row>
    <row r="15" spans="1:18" ht="11.25" customHeight="1">
      <c r="A15" s="498">
        <v>9</v>
      </c>
      <c r="B15" s="486"/>
      <c r="C15" s="532" t="s">
        <v>875</v>
      </c>
      <c r="D15" s="528">
        <v>79.505455999999995</v>
      </c>
      <c r="E15" s="529">
        <v>96.988346000000007</v>
      </c>
      <c r="F15" s="529">
        <v>81.666400999999993</v>
      </c>
      <c r="G15" s="529">
        <v>211.04888600000001</v>
      </c>
      <c r="H15" s="529">
        <v>727.62729100000001</v>
      </c>
      <c r="I15" s="529">
        <v>567.93666299999995</v>
      </c>
      <c r="J15" s="529">
        <v>550.90435500000001</v>
      </c>
      <c r="K15" s="529">
        <v>696.66154100000006</v>
      </c>
      <c r="L15" s="529">
        <v>533.04151300000001</v>
      </c>
      <c r="M15" s="490">
        <v>476.57800900000001</v>
      </c>
      <c r="N15" s="530"/>
      <c r="O15" s="492">
        <f t="shared" si="1"/>
        <v>-0.10592702936440901</v>
      </c>
      <c r="P15" s="527">
        <f t="shared" si="2"/>
        <v>2.9580204892551348E-2</v>
      </c>
    </row>
    <row r="16" spans="1:18" ht="11.25" customHeight="1">
      <c r="A16" s="498">
        <v>10</v>
      </c>
      <c r="B16" s="486"/>
      <c r="C16" s="522" t="s">
        <v>876</v>
      </c>
      <c r="D16" s="528">
        <v>105.46611300000001</v>
      </c>
      <c r="E16" s="529">
        <v>124.563935</v>
      </c>
      <c r="F16" s="529">
        <v>128.81191699999999</v>
      </c>
      <c r="G16" s="529">
        <v>126.195511</v>
      </c>
      <c r="H16" s="529">
        <v>201.491131</v>
      </c>
      <c r="I16" s="529">
        <v>294.47584899999998</v>
      </c>
      <c r="J16" s="529">
        <v>272.95506</v>
      </c>
      <c r="K16" s="529">
        <v>222.77023700000001</v>
      </c>
      <c r="L16" s="529">
        <v>238.50359399999999</v>
      </c>
      <c r="M16" s="490">
        <v>341.07380999999998</v>
      </c>
      <c r="N16" s="530"/>
      <c r="O16" s="492">
        <f t="shared" si="1"/>
        <v>0.43005731812997339</v>
      </c>
      <c r="P16" s="527">
        <f t="shared" si="2"/>
        <v>2.1169741349276416E-2</v>
      </c>
      <c r="R16" s="533"/>
    </row>
    <row r="17" spans="1:16" ht="11.25" customHeight="1">
      <c r="A17" s="498">
        <v>11</v>
      </c>
      <c r="B17" s="486"/>
      <c r="C17" s="522" t="s">
        <v>877</v>
      </c>
      <c r="D17" s="528">
        <v>18.521467000000001</v>
      </c>
      <c r="E17" s="529">
        <v>54.180781000000003</v>
      </c>
      <c r="F17" s="529">
        <v>20.584047000000002</v>
      </c>
      <c r="G17" s="529">
        <v>384.03571799999997</v>
      </c>
      <c r="H17" s="529">
        <v>496.82170000000002</v>
      </c>
      <c r="I17" s="529">
        <v>649.53146100000004</v>
      </c>
      <c r="J17" s="529">
        <v>1124.707175</v>
      </c>
      <c r="K17" s="529">
        <v>565.86872100000005</v>
      </c>
      <c r="L17" s="529">
        <v>1056.3344509999999</v>
      </c>
      <c r="M17" s="490">
        <v>311.28688</v>
      </c>
      <c r="N17" s="530"/>
      <c r="O17" s="492">
        <f t="shared" si="1"/>
        <v>-0.7053140890128935</v>
      </c>
      <c r="P17" s="527">
        <f t="shared" si="2"/>
        <v>1.9320928613730987E-2</v>
      </c>
    </row>
    <row r="18" spans="1:16" ht="11.25" customHeight="1">
      <c r="A18" s="498">
        <v>12</v>
      </c>
      <c r="B18" s="486"/>
      <c r="C18" s="522" t="s">
        <v>878</v>
      </c>
      <c r="D18" s="528">
        <v>772.61330099999998</v>
      </c>
      <c r="E18" s="529">
        <v>777.05802500000004</v>
      </c>
      <c r="F18" s="529">
        <v>484.07224400000001</v>
      </c>
      <c r="G18" s="529">
        <v>455.67945500000002</v>
      </c>
      <c r="H18" s="529">
        <v>64.349059999999994</v>
      </c>
      <c r="I18" s="529">
        <v>94.809745000000007</v>
      </c>
      <c r="J18" s="529">
        <v>718.63150800000005</v>
      </c>
      <c r="K18" s="529">
        <v>102.44657100000001</v>
      </c>
      <c r="L18" s="529">
        <v>99.248527999999993</v>
      </c>
      <c r="M18" s="490">
        <v>268.46261399999997</v>
      </c>
      <c r="N18" s="530"/>
      <c r="O18" s="492">
        <f t="shared" si="1"/>
        <v>1.7049531051986988</v>
      </c>
      <c r="P18" s="527">
        <f t="shared" si="2"/>
        <v>1.6662915573408096E-2</v>
      </c>
    </row>
    <row r="19" spans="1:16" ht="11.25" customHeight="1">
      <c r="A19" s="498">
        <v>13</v>
      </c>
      <c r="B19" s="486"/>
      <c r="C19" s="522" t="s">
        <v>879</v>
      </c>
      <c r="D19" s="528">
        <v>105.35339999999999</v>
      </c>
      <c r="E19" s="529">
        <v>119.21122</v>
      </c>
      <c r="F19" s="529">
        <v>116.5046</v>
      </c>
      <c r="G19" s="529">
        <v>188.71343200000001</v>
      </c>
      <c r="H19" s="529">
        <v>175.71585200000001</v>
      </c>
      <c r="I19" s="529">
        <v>92.696203999999994</v>
      </c>
      <c r="J19" s="529">
        <v>110.283357</v>
      </c>
      <c r="K19" s="529">
        <v>125.05516299999999</v>
      </c>
      <c r="L19" s="529">
        <v>164.64478600000001</v>
      </c>
      <c r="M19" s="490">
        <v>254.48570000000001</v>
      </c>
      <c r="N19" s="530"/>
      <c r="O19" s="492">
        <f t="shared" si="1"/>
        <v>0.54566510232519594</v>
      </c>
      <c r="P19" s="527">
        <f t="shared" si="2"/>
        <v>1.5795397618156473E-2</v>
      </c>
    </row>
    <row r="20" spans="1:16" ht="11.25" customHeight="1">
      <c r="A20" s="498">
        <v>14</v>
      </c>
      <c r="B20" s="486"/>
      <c r="C20" s="522" t="s">
        <v>880</v>
      </c>
      <c r="D20" s="528">
        <v>170.13506100000001</v>
      </c>
      <c r="E20" s="529">
        <v>209.082776</v>
      </c>
      <c r="F20" s="529">
        <v>205.03381200000001</v>
      </c>
      <c r="G20" s="529">
        <v>170.5615</v>
      </c>
      <c r="H20" s="529">
        <v>233.97997599999999</v>
      </c>
      <c r="I20" s="529">
        <v>165.90358000000001</v>
      </c>
      <c r="J20" s="529">
        <v>226.445537</v>
      </c>
      <c r="K20" s="529">
        <v>283.47204399999998</v>
      </c>
      <c r="L20" s="529">
        <v>294.16906599999999</v>
      </c>
      <c r="M20" s="490">
        <v>228.345553</v>
      </c>
      <c r="N20" s="530"/>
      <c r="O20" s="492">
        <f t="shared" si="1"/>
        <v>-0.22376082534796504</v>
      </c>
      <c r="P20" s="527">
        <f t="shared" si="2"/>
        <v>1.4172933111655479E-2</v>
      </c>
    </row>
    <row r="21" spans="1:16" ht="11.25" customHeight="1">
      <c r="A21" s="498">
        <v>15</v>
      </c>
      <c r="B21" s="486"/>
      <c r="C21" s="522" t="s">
        <v>881</v>
      </c>
      <c r="D21" s="528">
        <v>43.466655000000003</v>
      </c>
      <c r="E21" s="529">
        <v>59.485201000000004</v>
      </c>
      <c r="F21" s="529">
        <v>71.255481000000003</v>
      </c>
      <c r="G21" s="529">
        <v>67.047569999999993</v>
      </c>
      <c r="H21" s="529">
        <v>72.731745000000004</v>
      </c>
      <c r="I21" s="529">
        <v>73.343934000000004</v>
      </c>
      <c r="J21" s="529">
        <v>148.355333</v>
      </c>
      <c r="K21" s="529">
        <v>166.414683</v>
      </c>
      <c r="L21" s="529">
        <v>141.519814</v>
      </c>
      <c r="M21" s="490">
        <v>168.133996</v>
      </c>
      <c r="N21" s="530"/>
      <c r="O21" s="492">
        <f t="shared" si="1"/>
        <v>0.18805975819046794</v>
      </c>
      <c r="P21" s="527">
        <f t="shared" si="2"/>
        <v>1.0435727115313473E-2</v>
      </c>
    </row>
    <row r="22" spans="1:16" ht="11.25" customHeight="1">
      <c r="A22" s="498">
        <v>16</v>
      </c>
      <c r="B22" s="486"/>
      <c r="C22" s="522" t="s">
        <v>882</v>
      </c>
      <c r="D22" s="528">
        <v>74.495112000000006</v>
      </c>
      <c r="E22" s="529">
        <v>109.73941499999999</v>
      </c>
      <c r="F22" s="529">
        <v>120.999297</v>
      </c>
      <c r="G22" s="529">
        <v>126.584519</v>
      </c>
      <c r="H22" s="529">
        <v>183.89715899999999</v>
      </c>
      <c r="I22" s="529">
        <v>182.79492300000001</v>
      </c>
      <c r="J22" s="529">
        <v>220.503883</v>
      </c>
      <c r="K22" s="529">
        <v>513.07288900000003</v>
      </c>
      <c r="L22" s="529">
        <v>323.93242600000002</v>
      </c>
      <c r="M22" s="490">
        <v>161.460024</v>
      </c>
      <c r="N22" s="530"/>
      <c r="O22" s="492">
        <f t="shared" si="1"/>
        <v>-0.50156263763480102</v>
      </c>
      <c r="P22" s="527">
        <f t="shared" si="2"/>
        <v>1.0021487566952042E-2</v>
      </c>
    </row>
    <row r="23" spans="1:16" ht="11.25" customHeight="1">
      <c r="A23" s="498">
        <v>17</v>
      </c>
      <c r="B23" s="486"/>
      <c r="C23" s="522" t="s">
        <v>883</v>
      </c>
      <c r="D23" s="528">
        <v>117.757419</v>
      </c>
      <c r="E23" s="529">
        <v>110.409631</v>
      </c>
      <c r="F23" s="529">
        <v>113.72058</v>
      </c>
      <c r="G23" s="529">
        <v>146.25436300000001</v>
      </c>
      <c r="H23" s="529">
        <v>144.16028299999999</v>
      </c>
      <c r="I23" s="529">
        <v>106.463865</v>
      </c>
      <c r="J23" s="529">
        <v>145.13121599999999</v>
      </c>
      <c r="K23" s="529">
        <v>129.95527000000001</v>
      </c>
      <c r="L23" s="529">
        <v>132.405934</v>
      </c>
      <c r="M23" s="490">
        <v>155.51732999999999</v>
      </c>
      <c r="N23" s="530"/>
      <c r="O23" s="492">
        <f t="shared" si="1"/>
        <v>0.17454954851192683</v>
      </c>
      <c r="P23" s="527">
        <f t="shared" si="2"/>
        <v>9.6526369216975803E-3</v>
      </c>
    </row>
    <row r="24" spans="1:16" ht="11.25" customHeight="1">
      <c r="A24" s="498">
        <v>18</v>
      </c>
      <c r="B24" s="486"/>
      <c r="C24" s="522" t="s">
        <v>884</v>
      </c>
      <c r="D24" s="528">
        <v>93.524394999999998</v>
      </c>
      <c r="E24" s="529">
        <v>428.23295999999999</v>
      </c>
      <c r="F24" s="529">
        <v>345.31772100000001</v>
      </c>
      <c r="G24" s="529">
        <v>393.326481</v>
      </c>
      <c r="H24" s="529">
        <v>543.423946</v>
      </c>
      <c r="I24" s="529">
        <v>208.70096000000001</v>
      </c>
      <c r="J24" s="529">
        <v>290.05793899999998</v>
      </c>
      <c r="K24" s="529">
        <v>271.01675899999998</v>
      </c>
      <c r="L24" s="529">
        <v>221.53805299999999</v>
      </c>
      <c r="M24" s="490">
        <v>141.335351</v>
      </c>
      <c r="N24" s="530"/>
      <c r="O24" s="492">
        <f t="shared" si="1"/>
        <v>-0.36202675302919629</v>
      </c>
      <c r="P24" s="527">
        <f t="shared" si="2"/>
        <v>8.772391008794244E-3</v>
      </c>
    </row>
    <row r="25" spans="1:16" ht="11.25" customHeight="1">
      <c r="A25" s="498">
        <v>19</v>
      </c>
      <c r="B25" s="486"/>
      <c r="C25" s="522" t="s">
        <v>885</v>
      </c>
      <c r="D25" s="528">
        <v>40.331957000000003</v>
      </c>
      <c r="E25" s="529">
        <v>30.541955000000002</v>
      </c>
      <c r="F25" s="529">
        <v>79.662138999999996</v>
      </c>
      <c r="G25" s="529">
        <v>95.450309000000004</v>
      </c>
      <c r="H25" s="529">
        <v>100.45479</v>
      </c>
      <c r="I25" s="529">
        <v>99.819227999999995</v>
      </c>
      <c r="J25" s="529">
        <v>78.123975000000002</v>
      </c>
      <c r="K25" s="529">
        <v>101.151371</v>
      </c>
      <c r="L25" s="529">
        <v>98.310294999999996</v>
      </c>
      <c r="M25" s="490">
        <v>117.462172</v>
      </c>
      <c r="N25" s="530"/>
      <c r="O25" s="492">
        <f t="shared" si="1"/>
        <v>0.19481049263457106</v>
      </c>
      <c r="P25" s="527">
        <f t="shared" si="2"/>
        <v>7.2906324867459587E-3</v>
      </c>
    </row>
    <row r="26" spans="1:16" ht="11.25" customHeight="1">
      <c r="A26" s="498">
        <v>20</v>
      </c>
      <c r="B26" s="486"/>
      <c r="C26" s="522" t="s">
        <v>886</v>
      </c>
      <c r="D26" s="528">
        <v>72.862251000000001</v>
      </c>
      <c r="E26" s="529">
        <v>112.71803</v>
      </c>
      <c r="F26" s="529">
        <v>94.823352</v>
      </c>
      <c r="G26" s="529">
        <v>106.443275</v>
      </c>
      <c r="H26" s="529">
        <v>86.506279000000006</v>
      </c>
      <c r="I26" s="529">
        <v>77.777646000000004</v>
      </c>
      <c r="J26" s="529">
        <v>109.06096700000001</v>
      </c>
      <c r="K26" s="529">
        <v>136.84356600000001</v>
      </c>
      <c r="L26" s="529">
        <v>104.15079900000001</v>
      </c>
      <c r="M26" s="490">
        <v>109.029781</v>
      </c>
      <c r="N26" s="530"/>
      <c r="O26" s="492">
        <f t="shared" si="1"/>
        <v>4.6845363135428197E-2</v>
      </c>
      <c r="P26" s="527">
        <f t="shared" si="2"/>
        <v>6.7672515316794697E-3</v>
      </c>
    </row>
    <row r="27" spans="1:16" ht="11.25" customHeight="1">
      <c r="A27" s="498">
        <v>21</v>
      </c>
      <c r="B27" s="486"/>
      <c r="C27" s="522" t="s">
        <v>887</v>
      </c>
      <c r="D27" s="528">
        <v>39.977110000000003</v>
      </c>
      <c r="E27" s="529">
        <v>49.582756000000003</v>
      </c>
      <c r="F27" s="529">
        <v>29.682822000000002</v>
      </c>
      <c r="G27" s="529">
        <v>40.571511000000001</v>
      </c>
      <c r="H27" s="529">
        <v>51.827191999999997</v>
      </c>
      <c r="I27" s="529">
        <v>69.433211</v>
      </c>
      <c r="J27" s="529">
        <v>151.958324</v>
      </c>
      <c r="K27" s="529">
        <v>93.897925000000001</v>
      </c>
      <c r="L27" s="529">
        <v>83.544636999999994</v>
      </c>
      <c r="M27" s="490">
        <v>102.72239</v>
      </c>
      <c r="N27" s="530"/>
      <c r="O27" s="492">
        <f t="shared" si="1"/>
        <v>0.22955097644388611</v>
      </c>
      <c r="P27" s="527">
        <f t="shared" si="2"/>
        <v>6.3757649028504957E-3</v>
      </c>
    </row>
    <row r="28" spans="1:16" ht="11.25" customHeight="1">
      <c r="A28" s="498">
        <v>22</v>
      </c>
      <c r="B28" s="486"/>
      <c r="C28" s="522" t="s">
        <v>888</v>
      </c>
      <c r="D28" s="528">
        <v>2.1027469999999999</v>
      </c>
      <c r="E28" s="529">
        <v>5.4780790000000001</v>
      </c>
      <c r="F28" s="529">
        <v>5.4386549999999998</v>
      </c>
      <c r="G28" s="529">
        <v>7.6723600000000003</v>
      </c>
      <c r="H28" s="529">
        <v>10.186192999999999</v>
      </c>
      <c r="I28" s="529">
        <v>12.712725000000001</v>
      </c>
      <c r="J28" s="529">
        <v>16.153751</v>
      </c>
      <c r="K28" s="529">
        <v>21.998175</v>
      </c>
      <c r="L28" s="529">
        <v>33.693148999999998</v>
      </c>
      <c r="M28" s="490">
        <v>63.671256</v>
      </c>
      <c r="N28" s="530"/>
      <c r="O28" s="492">
        <f t="shared" si="1"/>
        <v>0.88973894960070377</v>
      </c>
      <c r="P28" s="527">
        <f t="shared" si="2"/>
        <v>3.9519423109724084E-3</v>
      </c>
    </row>
    <row r="29" spans="1:16" ht="11.25" customHeight="1">
      <c r="A29" s="498">
        <v>23</v>
      </c>
      <c r="B29" s="486"/>
      <c r="C29" s="522" t="s">
        <v>889</v>
      </c>
      <c r="D29" s="528">
        <v>31.253205000000001</v>
      </c>
      <c r="E29" s="529">
        <v>11.643224999999999</v>
      </c>
      <c r="F29" s="529">
        <v>14.098302</v>
      </c>
      <c r="G29" s="529">
        <v>16.300063999999999</v>
      </c>
      <c r="H29" s="529">
        <v>30.128705</v>
      </c>
      <c r="I29" s="529">
        <v>23.144463999999999</v>
      </c>
      <c r="J29" s="529">
        <v>31.040264000000001</v>
      </c>
      <c r="K29" s="529">
        <v>137.95443800000001</v>
      </c>
      <c r="L29" s="529">
        <v>46.644812999999999</v>
      </c>
      <c r="M29" s="490">
        <v>61.299253</v>
      </c>
      <c r="N29" s="530"/>
      <c r="O29" s="492">
        <f t="shared" si="1"/>
        <v>0.3141708382451871</v>
      </c>
      <c r="P29" s="527">
        <f t="shared" si="2"/>
        <v>3.8047170227284719E-3</v>
      </c>
    </row>
    <row r="30" spans="1:16" ht="11.25" customHeight="1">
      <c r="A30" s="498">
        <v>24</v>
      </c>
      <c r="B30" s="486"/>
      <c r="C30" s="522" t="s">
        <v>890</v>
      </c>
      <c r="D30" s="528">
        <v>47.713428</v>
      </c>
      <c r="E30" s="529">
        <v>57.543993999999998</v>
      </c>
      <c r="F30" s="529">
        <v>58.812072000000001</v>
      </c>
      <c r="G30" s="529">
        <v>60.217126999999998</v>
      </c>
      <c r="H30" s="529">
        <v>80.271484999999998</v>
      </c>
      <c r="I30" s="529">
        <v>45.490595999999996</v>
      </c>
      <c r="J30" s="529">
        <v>58.768355999999997</v>
      </c>
      <c r="K30" s="529">
        <v>53.895757000000003</v>
      </c>
      <c r="L30" s="529">
        <v>50.036867000000001</v>
      </c>
      <c r="M30" s="490">
        <v>56.110059999999997</v>
      </c>
      <c r="N30" s="530"/>
      <c r="O30" s="492">
        <f t="shared" si="1"/>
        <v>0.12137436582510253</v>
      </c>
      <c r="P30" s="527">
        <f t="shared" si="2"/>
        <v>3.482634615927798E-3</v>
      </c>
    </row>
    <row r="31" spans="1:16" ht="11.25" customHeight="1">
      <c r="A31" s="498">
        <v>25</v>
      </c>
      <c r="B31" s="486"/>
      <c r="C31" s="522" t="s">
        <v>891</v>
      </c>
      <c r="D31" s="528">
        <v>5.6723030000000003</v>
      </c>
      <c r="E31" s="529">
        <v>5.9989439999999998</v>
      </c>
      <c r="F31" s="529">
        <v>6.6375710000000003</v>
      </c>
      <c r="G31" s="529">
        <v>16.113306000000001</v>
      </c>
      <c r="H31" s="529">
        <v>17.934148</v>
      </c>
      <c r="I31" s="529">
        <v>26.368490999999999</v>
      </c>
      <c r="J31" s="529">
        <v>13.75591</v>
      </c>
      <c r="K31" s="529">
        <v>18.604395</v>
      </c>
      <c r="L31" s="529">
        <v>31.403207999999999</v>
      </c>
      <c r="M31" s="490">
        <v>51.002881000000002</v>
      </c>
      <c r="N31" s="530"/>
      <c r="O31" s="492">
        <f t="shared" si="1"/>
        <v>0.62412964306067087</v>
      </c>
      <c r="P31" s="527">
        <f t="shared" si="2"/>
        <v>3.1656426473727919E-3</v>
      </c>
    </row>
    <row r="32" spans="1:16" ht="11.25" customHeight="1">
      <c r="A32" s="498">
        <v>26</v>
      </c>
      <c r="B32" s="486"/>
      <c r="C32" s="522" t="s">
        <v>892</v>
      </c>
      <c r="D32" s="528">
        <v>93.451100999999994</v>
      </c>
      <c r="E32" s="529">
        <v>138.04603800000001</v>
      </c>
      <c r="F32" s="529">
        <v>32.321942999999997</v>
      </c>
      <c r="G32" s="529">
        <v>27.522825999999998</v>
      </c>
      <c r="H32" s="529">
        <v>99.306298999999996</v>
      </c>
      <c r="I32" s="529">
        <v>63.654097999999998</v>
      </c>
      <c r="J32" s="529">
        <v>128.285426</v>
      </c>
      <c r="K32" s="529">
        <v>44.298520000000003</v>
      </c>
      <c r="L32" s="529">
        <v>50.452714</v>
      </c>
      <c r="M32" s="490">
        <v>46.905197000000001</v>
      </c>
      <c r="N32" s="530"/>
      <c r="O32" s="492">
        <f t="shared" si="1"/>
        <v>-7.0313700071714669E-2</v>
      </c>
      <c r="P32" s="527">
        <f t="shared" si="2"/>
        <v>2.9113079319307931E-3</v>
      </c>
    </row>
    <row r="33" spans="1:17" ht="11.25" customHeight="1">
      <c r="A33" s="498">
        <v>27</v>
      </c>
      <c r="B33" s="486"/>
      <c r="C33" s="522" t="s">
        <v>893</v>
      </c>
      <c r="D33" s="528">
        <v>24.625228</v>
      </c>
      <c r="E33" s="529">
        <v>49.445011000000001</v>
      </c>
      <c r="F33" s="529">
        <v>41.493374000000003</v>
      </c>
      <c r="G33" s="529">
        <v>49.524330999999997</v>
      </c>
      <c r="H33" s="529">
        <v>48.829414999999997</v>
      </c>
      <c r="I33" s="529">
        <v>44.707886999999999</v>
      </c>
      <c r="J33" s="529">
        <v>55.632007999999999</v>
      </c>
      <c r="K33" s="529">
        <v>62.522368</v>
      </c>
      <c r="L33" s="529">
        <v>35.296613999999998</v>
      </c>
      <c r="M33" s="490">
        <v>45.735093999999997</v>
      </c>
      <c r="N33" s="530"/>
      <c r="O33" s="492">
        <f t="shared" si="1"/>
        <v>0.29573601592492693</v>
      </c>
      <c r="P33" s="527">
        <f t="shared" si="2"/>
        <v>2.8386820746067946E-3</v>
      </c>
    </row>
    <row r="34" spans="1:17" ht="11.25" customHeight="1">
      <c r="A34" s="498">
        <v>28</v>
      </c>
      <c r="B34" s="486"/>
      <c r="C34" s="522" t="s">
        <v>894</v>
      </c>
      <c r="D34" s="528">
        <v>17.726074000000001</v>
      </c>
      <c r="E34" s="529">
        <v>15.977254</v>
      </c>
      <c r="F34" s="529">
        <v>26.995331</v>
      </c>
      <c r="G34" s="529">
        <v>25.853648</v>
      </c>
      <c r="H34" s="529">
        <v>38.058703000000001</v>
      </c>
      <c r="I34" s="529">
        <v>34.278072000000002</v>
      </c>
      <c r="J34" s="529">
        <v>44.314101000000001</v>
      </c>
      <c r="K34" s="529">
        <v>41.391342999999999</v>
      </c>
      <c r="L34" s="529">
        <v>67.167565999999994</v>
      </c>
      <c r="M34" s="490">
        <v>43.100380999999999</v>
      </c>
      <c r="N34" s="530"/>
      <c r="O34" s="492">
        <f t="shared" si="1"/>
        <v>-0.35831557451404439</v>
      </c>
      <c r="P34" s="527">
        <f t="shared" si="2"/>
        <v>2.6751509235648074E-3</v>
      </c>
    </row>
    <row r="35" spans="1:17" ht="11.25" customHeight="1">
      <c r="A35" s="498">
        <v>29</v>
      </c>
      <c r="B35" s="486"/>
      <c r="C35" s="522" t="s">
        <v>895</v>
      </c>
      <c r="D35" s="528">
        <v>13.801073000000001</v>
      </c>
      <c r="E35" s="529">
        <v>11.428936999999999</v>
      </c>
      <c r="F35" s="529">
        <v>10.57709</v>
      </c>
      <c r="G35" s="529">
        <v>15.959149999999999</v>
      </c>
      <c r="H35" s="529">
        <v>39.698611</v>
      </c>
      <c r="I35" s="529">
        <v>23.804817</v>
      </c>
      <c r="J35" s="529">
        <v>40.033189999999998</v>
      </c>
      <c r="K35" s="529">
        <v>22.460735</v>
      </c>
      <c r="L35" s="529">
        <v>36.627392999999998</v>
      </c>
      <c r="M35" s="490">
        <v>40.675728999999997</v>
      </c>
      <c r="N35" s="530"/>
      <c r="O35" s="492">
        <f t="shared" si="1"/>
        <v>0.11052754969484169</v>
      </c>
      <c r="P35" s="527">
        <f t="shared" si="2"/>
        <v>2.52465782149401E-3</v>
      </c>
    </row>
    <row r="36" spans="1:17" ht="11.25" customHeight="1">
      <c r="A36" s="498">
        <v>30</v>
      </c>
      <c r="B36" s="486"/>
      <c r="C36" s="522" t="s">
        <v>896</v>
      </c>
      <c r="D36" s="528">
        <v>16.6784</v>
      </c>
      <c r="E36" s="529">
        <v>16.832916999999998</v>
      </c>
      <c r="F36" s="529">
        <v>77.338108000000005</v>
      </c>
      <c r="G36" s="529">
        <v>38.814781000000004</v>
      </c>
      <c r="H36" s="529">
        <v>19.048494999999999</v>
      </c>
      <c r="I36" s="529">
        <v>21.184438</v>
      </c>
      <c r="J36" s="529">
        <v>14.780212000000001</v>
      </c>
      <c r="K36" s="529">
        <v>22.726329</v>
      </c>
      <c r="L36" s="529">
        <v>25.512187999999998</v>
      </c>
      <c r="M36" s="490">
        <v>38.266109</v>
      </c>
      <c r="N36" s="530"/>
      <c r="O36" s="492">
        <f t="shared" si="1"/>
        <v>0.49991482502402396</v>
      </c>
      <c r="P36" s="527">
        <f t="shared" si="2"/>
        <v>2.3750977243700371E-3</v>
      </c>
    </row>
    <row r="37" spans="1:17" ht="11.25" customHeight="1">
      <c r="A37" s="498">
        <v>31</v>
      </c>
      <c r="B37" s="486"/>
      <c r="C37" s="522" t="s">
        <v>897</v>
      </c>
      <c r="D37" s="528">
        <v>4.5587030000000004</v>
      </c>
      <c r="E37" s="529">
        <v>13.994289</v>
      </c>
      <c r="F37" s="529">
        <v>18.389385999999998</v>
      </c>
      <c r="G37" s="529">
        <v>16.858675999999999</v>
      </c>
      <c r="H37" s="529">
        <v>38.639491999999997</v>
      </c>
      <c r="I37" s="529">
        <v>18.222653999999999</v>
      </c>
      <c r="J37" s="529">
        <v>60.905985000000001</v>
      </c>
      <c r="K37" s="529">
        <v>126.872106</v>
      </c>
      <c r="L37" s="529">
        <v>40.387006</v>
      </c>
      <c r="M37" s="490">
        <v>35.069516</v>
      </c>
      <c r="N37" s="530"/>
      <c r="O37" s="492">
        <f t="shared" si="1"/>
        <v>-0.13166338698144642</v>
      </c>
      <c r="P37" s="527">
        <f t="shared" si="2"/>
        <v>2.1766918514333038E-3</v>
      </c>
    </row>
    <row r="38" spans="1:17" ht="11.25" customHeight="1">
      <c r="A38" s="498">
        <v>32</v>
      </c>
      <c r="B38" s="486"/>
      <c r="C38" s="522" t="s">
        <v>898</v>
      </c>
      <c r="D38" s="528">
        <v>24.793434999999999</v>
      </c>
      <c r="E38" s="529">
        <v>21.118665</v>
      </c>
      <c r="F38" s="529">
        <v>23.892706</v>
      </c>
      <c r="G38" s="529">
        <v>21.505039</v>
      </c>
      <c r="H38" s="529">
        <v>18.591578999999999</v>
      </c>
      <c r="I38" s="529">
        <v>24.804907</v>
      </c>
      <c r="J38" s="529">
        <v>17.12894</v>
      </c>
      <c r="K38" s="529">
        <v>17.930175999999999</v>
      </c>
      <c r="L38" s="529">
        <v>26.035919</v>
      </c>
      <c r="M38" s="490">
        <v>34.299832000000002</v>
      </c>
      <c r="N38" s="530"/>
      <c r="O38" s="492">
        <f t="shared" si="1"/>
        <v>0.31740431363302379</v>
      </c>
      <c r="P38" s="527">
        <f t="shared" si="2"/>
        <v>2.1289191678588119E-3</v>
      </c>
    </row>
    <row r="39" spans="1:17" ht="11.25" customHeight="1">
      <c r="A39" s="498">
        <v>33</v>
      </c>
      <c r="B39" s="486"/>
      <c r="C39" s="522" t="s">
        <v>899</v>
      </c>
      <c r="D39" s="528">
        <v>9.7802209999999992</v>
      </c>
      <c r="E39" s="529">
        <v>15.956704</v>
      </c>
      <c r="F39" s="529">
        <v>31.989678999999999</v>
      </c>
      <c r="G39" s="529">
        <v>17.700140000000001</v>
      </c>
      <c r="H39" s="529">
        <v>15.192245</v>
      </c>
      <c r="I39" s="529">
        <v>14.399456000000001</v>
      </c>
      <c r="J39" s="529">
        <v>18.758089999999999</v>
      </c>
      <c r="K39" s="529">
        <v>48.850242999999999</v>
      </c>
      <c r="L39" s="529">
        <v>34.376392000000003</v>
      </c>
      <c r="M39" s="490">
        <v>28.315899000000002</v>
      </c>
      <c r="N39" s="530"/>
      <c r="O39" s="492">
        <f t="shared" si="1"/>
        <v>-0.17629811179718924</v>
      </c>
      <c r="P39" s="527">
        <f t="shared" si="2"/>
        <v>1.7575089037244894E-3</v>
      </c>
    </row>
    <row r="40" spans="1:17" ht="11.25" customHeight="1">
      <c r="A40" s="498">
        <v>34</v>
      </c>
      <c r="B40" s="486"/>
      <c r="C40" s="522" t="s">
        <v>900</v>
      </c>
      <c r="D40" s="528">
        <v>2.0012029999999998</v>
      </c>
      <c r="E40" s="529">
        <v>3.137289</v>
      </c>
      <c r="F40" s="529">
        <v>4.4736539999999998</v>
      </c>
      <c r="G40" s="529">
        <v>10.362183</v>
      </c>
      <c r="H40" s="529">
        <v>5.5533450000000002</v>
      </c>
      <c r="I40" s="529">
        <v>3.1923029999999999</v>
      </c>
      <c r="J40" s="529">
        <v>3.276052</v>
      </c>
      <c r="K40" s="529">
        <v>15.667187</v>
      </c>
      <c r="L40" s="529">
        <v>32.227939999999997</v>
      </c>
      <c r="M40" s="490">
        <v>27.234480999999999</v>
      </c>
      <c r="N40" s="530"/>
      <c r="O40" s="492">
        <f t="shared" si="1"/>
        <v>-0.15494192306427279</v>
      </c>
      <c r="P40" s="527">
        <f t="shared" si="2"/>
        <v>1.6903875397286674E-3</v>
      </c>
    </row>
    <row r="41" spans="1:17" ht="11.25" customHeight="1">
      <c r="A41" s="534">
        <v>35</v>
      </c>
      <c r="B41" s="535"/>
      <c r="C41" s="536" t="s">
        <v>901</v>
      </c>
      <c r="D41" s="537">
        <v>8.7198519999999995</v>
      </c>
      <c r="E41" s="538">
        <v>7.5469390000000001</v>
      </c>
      <c r="F41" s="538">
        <v>7.6796480000000003</v>
      </c>
      <c r="G41" s="538">
        <v>10.268565000000001</v>
      </c>
      <c r="H41" s="538">
        <v>12.928984</v>
      </c>
      <c r="I41" s="538">
        <v>12.002309</v>
      </c>
      <c r="J41" s="538">
        <v>22.124068999999999</v>
      </c>
      <c r="K41" s="538">
        <v>16.122544999999999</v>
      </c>
      <c r="L41" s="538">
        <v>33.659059999999997</v>
      </c>
      <c r="M41" s="539">
        <v>25.073944000000001</v>
      </c>
      <c r="N41" s="540"/>
      <c r="O41" s="492">
        <f t="shared" si="1"/>
        <v>-0.25506107419517943</v>
      </c>
      <c r="P41" s="527">
        <f t="shared" si="2"/>
        <v>1.556287505881033E-3</v>
      </c>
    </row>
    <row r="42" spans="1:17" ht="11.25" customHeight="1">
      <c r="A42" s="541"/>
      <c r="B42" s="542"/>
      <c r="C42" s="488"/>
      <c r="D42" s="543"/>
      <c r="E42" s="543"/>
      <c r="F42" s="543"/>
      <c r="G42" s="543"/>
      <c r="H42" s="543"/>
      <c r="I42" s="543"/>
      <c r="J42" s="543"/>
      <c r="K42" s="543"/>
      <c r="L42" s="543"/>
      <c r="M42" s="543"/>
      <c r="N42" s="544"/>
      <c r="O42" s="545"/>
      <c r="P42" s="527"/>
      <c r="Q42" s="546"/>
    </row>
    <row r="43" spans="1:17" ht="11.25" customHeight="1">
      <c r="A43" s="541"/>
      <c r="B43" s="542"/>
      <c r="C43" s="488" t="s">
        <v>902</v>
      </c>
      <c r="D43" s="543">
        <v>4731.1083390000003</v>
      </c>
      <c r="E43" s="543">
        <v>6067.0390299999999</v>
      </c>
      <c r="F43" s="543">
        <v>6800.6852699999999</v>
      </c>
      <c r="G43" s="543">
        <v>7814.5234840000003</v>
      </c>
      <c r="H43" s="543">
        <v>10305.992531</v>
      </c>
      <c r="I43" s="543">
        <v>10337.135031</v>
      </c>
      <c r="J43" s="543">
        <v>13808.477247000001</v>
      </c>
      <c r="K43" s="543">
        <v>18968.255935000001</v>
      </c>
      <c r="L43" s="543">
        <v>19256.169852999999</v>
      </c>
      <c r="M43" s="543">
        <v>16111.382958</v>
      </c>
      <c r="N43" s="544"/>
      <c r="O43" s="492">
        <f t="shared" si="1"/>
        <v>-0.16331320916916714</v>
      </c>
      <c r="P43" s="492">
        <v>1</v>
      </c>
      <c r="Q43" s="546"/>
    </row>
    <row r="44" spans="1:17" ht="11.25" customHeight="1">
      <c r="A44" s="541"/>
      <c r="B44" s="541"/>
      <c r="C44" s="547"/>
      <c r="D44" s="543"/>
      <c r="E44" s="543"/>
      <c r="F44" s="543"/>
      <c r="G44" s="543"/>
      <c r="H44" s="543"/>
      <c r="I44" s="543"/>
      <c r="J44" s="543"/>
      <c r="K44" s="543"/>
      <c r="L44" s="543"/>
      <c r="M44" s="543"/>
      <c r="N44" s="543"/>
      <c r="O44" s="548"/>
      <c r="P44" s="549"/>
      <c r="Q44" s="546"/>
    </row>
    <row r="45" spans="1:17" ht="11.25" customHeight="1">
      <c r="A45" s="463" t="s">
        <v>828</v>
      </c>
      <c r="B45" s="463"/>
      <c r="C45" s="463"/>
      <c r="D45" s="463"/>
      <c r="E45" s="463"/>
      <c r="F45" s="463"/>
      <c r="G45" s="463"/>
      <c r="H45" s="463"/>
      <c r="I45" s="463"/>
      <c r="J45" s="463"/>
      <c r="K45" s="463"/>
      <c r="L45" s="463"/>
      <c r="M45" s="463"/>
      <c r="N45" s="509"/>
      <c r="O45" s="463"/>
      <c r="P45" s="465"/>
      <c r="Q45" s="512"/>
    </row>
    <row r="46" spans="1:17">
      <c r="K46" s="550"/>
    </row>
    <row r="48" spans="1:17">
      <c r="A48" s="551"/>
      <c r="B48" s="551"/>
      <c r="C48" s="551"/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1"/>
      <c r="P48" s="551"/>
    </row>
    <row r="49" spans="1:16">
      <c r="A49" s="551"/>
      <c r="B49" s="551"/>
      <c r="C49" s="551"/>
      <c r="D49" s="551"/>
      <c r="E49" s="551"/>
      <c r="F49" s="551"/>
      <c r="G49" s="551"/>
      <c r="H49" s="551"/>
      <c r="I49" s="551"/>
      <c r="J49" s="551"/>
      <c r="K49" s="551"/>
      <c r="L49" s="551"/>
      <c r="M49" s="551"/>
      <c r="N49" s="551"/>
      <c r="O49" s="551"/>
      <c r="P49" s="551"/>
    </row>
    <row r="50" spans="1:16">
      <c r="A50" s="551"/>
      <c r="B50" s="551"/>
      <c r="C50" s="551"/>
      <c r="D50" s="551"/>
      <c r="E50" s="551"/>
      <c r="F50" s="551"/>
      <c r="G50" s="551"/>
      <c r="H50" s="551"/>
      <c r="I50" s="551"/>
      <c r="J50" s="551"/>
      <c r="K50" s="551"/>
      <c r="L50" s="551"/>
      <c r="M50" s="551"/>
      <c r="N50" s="551"/>
      <c r="O50" s="551"/>
      <c r="P50" s="551"/>
    </row>
    <row r="51" spans="1:16">
      <c r="A51" s="551"/>
      <c r="B51" s="551"/>
      <c r="C51" s="551"/>
      <c r="D51" s="551"/>
      <c r="E51" s="551"/>
      <c r="F51" s="551"/>
      <c r="G51" s="551"/>
      <c r="H51" s="551"/>
      <c r="I51" s="551"/>
      <c r="J51" s="551"/>
      <c r="K51" s="551"/>
      <c r="L51" s="551"/>
      <c r="M51" s="551"/>
      <c r="N51" s="551"/>
      <c r="O51" s="551"/>
      <c r="P51" s="551"/>
    </row>
    <row r="52" spans="1:16">
      <c r="A52" s="551"/>
      <c r="B52" s="551"/>
      <c r="C52" s="551"/>
      <c r="D52" s="551"/>
      <c r="E52" s="551"/>
      <c r="F52" s="551"/>
      <c r="G52" s="551"/>
      <c r="H52" s="551"/>
      <c r="I52" s="551"/>
      <c r="J52" s="551"/>
      <c r="K52" s="551"/>
      <c r="L52" s="551"/>
      <c r="M52" s="551"/>
      <c r="N52" s="551"/>
      <c r="O52" s="551"/>
      <c r="P52" s="551"/>
    </row>
    <row r="53" spans="1:16">
      <c r="A53" s="551"/>
      <c r="B53" s="551"/>
      <c r="C53" s="551"/>
      <c r="D53" s="551"/>
      <c r="E53" s="551"/>
      <c r="F53" s="551"/>
      <c r="G53" s="551"/>
      <c r="H53" s="551"/>
      <c r="I53" s="551"/>
      <c r="J53" s="551"/>
      <c r="K53" s="551"/>
      <c r="L53" s="551"/>
      <c r="M53" s="551"/>
      <c r="N53" s="551"/>
      <c r="O53" s="551"/>
      <c r="P53" s="551"/>
    </row>
    <row r="54" spans="1:16">
      <c r="A54" s="551"/>
      <c r="B54" s="551"/>
      <c r="C54" s="551"/>
      <c r="D54" s="551"/>
      <c r="E54" s="551"/>
      <c r="F54" s="551"/>
      <c r="G54" s="551"/>
      <c r="H54" s="551"/>
      <c r="I54" s="551"/>
      <c r="J54" s="551"/>
      <c r="K54" s="551"/>
      <c r="L54" s="551"/>
      <c r="M54" s="551"/>
      <c r="N54" s="551"/>
      <c r="O54" s="551"/>
      <c r="P54" s="551"/>
    </row>
    <row r="55" spans="1:16">
      <c r="A55" s="551"/>
      <c r="B55" s="551"/>
      <c r="C55" s="551"/>
      <c r="D55" s="551"/>
      <c r="E55" s="551"/>
      <c r="F55" s="551"/>
      <c r="G55" s="551"/>
      <c r="H55" s="551"/>
      <c r="I55" s="551"/>
      <c r="J55" s="551"/>
      <c r="K55" s="551"/>
      <c r="L55" s="551"/>
      <c r="M55" s="551"/>
      <c r="N55" s="551"/>
      <c r="O55" s="551"/>
      <c r="P55" s="551"/>
    </row>
    <row r="56" spans="1:16">
      <c r="A56" s="551"/>
      <c r="B56" s="551"/>
      <c r="C56" s="551"/>
      <c r="D56" s="551"/>
      <c r="E56" s="551"/>
      <c r="F56" s="551"/>
      <c r="G56" s="551"/>
      <c r="H56" s="551"/>
      <c r="I56" s="551"/>
      <c r="J56" s="551"/>
      <c r="K56" s="551"/>
      <c r="L56" s="551"/>
      <c r="M56" s="551"/>
      <c r="N56" s="551"/>
      <c r="O56" s="551"/>
      <c r="P56" s="551"/>
    </row>
    <row r="57" spans="1:16">
      <c r="A57" s="551"/>
      <c r="B57" s="551"/>
      <c r="C57" s="551"/>
      <c r="D57" s="551"/>
      <c r="E57" s="551"/>
      <c r="F57" s="551"/>
      <c r="G57" s="551"/>
      <c r="H57" s="551"/>
      <c r="I57" s="551"/>
      <c r="J57" s="551"/>
      <c r="K57" s="551"/>
      <c r="L57" s="551"/>
      <c r="M57" s="551"/>
      <c r="N57" s="551"/>
      <c r="O57" s="551"/>
      <c r="P57" s="551"/>
    </row>
    <row r="58" spans="1:16">
      <c r="A58" s="551"/>
      <c r="B58" s="551"/>
      <c r="C58" s="551"/>
      <c r="D58" s="551"/>
      <c r="E58" s="551"/>
      <c r="F58" s="551"/>
      <c r="G58" s="551"/>
      <c r="H58" s="551"/>
      <c r="I58" s="551"/>
      <c r="J58" s="551"/>
      <c r="K58" s="551"/>
      <c r="L58" s="551"/>
      <c r="M58" s="551"/>
      <c r="N58" s="551"/>
      <c r="O58" s="551"/>
      <c r="P58" s="551"/>
    </row>
    <row r="59" spans="1:16">
      <c r="A59" s="551"/>
      <c r="B59" s="551"/>
      <c r="C59" s="551"/>
      <c r="D59" s="551"/>
      <c r="E59" s="551"/>
      <c r="F59" s="551"/>
      <c r="G59" s="551"/>
      <c r="H59" s="551"/>
      <c r="I59" s="551"/>
      <c r="J59" s="551"/>
      <c r="K59" s="551"/>
      <c r="L59" s="551"/>
      <c r="M59" s="551"/>
      <c r="N59" s="551"/>
      <c r="O59" s="551"/>
      <c r="P59" s="551"/>
    </row>
    <row r="60" spans="1:16">
      <c r="A60" s="551"/>
      <c r="B60" s="551"/>
      <c r="C60" s="551"/>
      <c r="D60" s="551"/>
      <c r="E60" s="551"/>
      <c r="F60" s="551"/>
      <c r="G60" s="551"/>
      <c r="H60" s="551"/>
      <c r="I60" s="551"/>
      <c r="J60" s="551"/>
      <c r="K60" s="551"/>
      <c r="L60" s="551"/>
      <c r="M60" s="551"/>
      <c r="N60" s="551"/>
      <c r="O60" s="551"/>
      <c r="P60" s="551"/>
    </row>
    <row r="61" spans="1:16">
      <c r="A61" s="551"/>
      <c r="B61" s="551"/>
      <c r="C61" s="551"/>
      <c r="D61" s="551"/>
      <c r="E61" s="551"/>
      <c r="F61" s="551"/>
      <c r="G61" s="551"/>
      <c r="H61" s="551"/>
      <c r="I61" s="551"/>
      <c r="J61" s="551"/>
      <c r="K61" s="551"/>
      <c r="L61" s="551"/>
      <c r="M61" s="551"/>
      <c r="N61" s="551"/>
      <c r="O61" s="551"/>
      <c r="P61" s="551"/>
    </row>
    <row r="62" spans="1:16">
      <c r="A62" s="551"/>
      <c r="B62" s="551"/>
      <c r="C62" s="551"/>
      <c r="D62" s="551"/>
      <c r="E62" s="551"/>
      <c r="F62" s="551"/>
      <c r="G62" s="551"/>
      <c r="H62" s="551"/>
      <c r="I62" s="551"/>
      <c r="J62" s="551"/>
      <c r="K62" s="551"/>
      <c r="L62" s="551"/>
      <c r="M62" s="551"/>
      <c r="N62" s="551"/>
      <c r="O62" s="551"/>
      <c r="P62" s="551"/>
    </row>
    <row r="63" spans="1:16">
      <c r="A63" s="551"/>
      <c r="B63" s="551"/>
      <c r="C63" s="551"/>
      <c r="D63" s="551"/>
      <c r="E63" s="551"/>
      <c r="F63" s="551"/>
      <c r="G63" s="551"/>
      <c r="H63" s="551"/>
      <c r="I63" s="551"/>
      <c r="J63" s="551"/>
      <c r="K63" s="551"/>
      <c r="L63" s="551"/>
      <c r="M63" s="551"/>
      <c r="N63" s="551"/>
      <c r="O63" s="551"/>
      <c r="P63" s="551"/>
    </row>
    <row r="64" spans="1:16">
      <c r="A64" s="551"/>
      <c r="B64" s="551"/>
      <c r="C64" s="551"/>
      <c r="D64" s="551"/>
      <c r="E64" s="551"/>
      <c r="F64" s="551"/>
      <c r="G64" s="551"/>
      <c r="H64" s="551"/>
      <c r="I64" s="551"/>
      <c r="J64" s="551"/>
      <c r="K64" s="551"/>
      <c r="L64" s="551"/>
      <c r="M64" s="551"/>
      <c r="N64" s="551"/>
      <c r="O64" s="551"/>
      <c r="P64" s="551"/>
    </row>
    <row r="65" spans="1:16">
      <c r="A65" s="551"/>
      <c r="B65" s="551"/>
      <c r="C65" s="551"/>
      <c r="D65" s="551"/>
      <c r="E65" s="551"/>
      <c r="F65" s="551"/>
      <c r="G65" s="551"/>
      <c r="H65" s="551"/>
      <c r="I65" s="551"/>
      <c r="J65" s="551"/>
      <c r="K65" s="551"/>
      <c r="L65" s="551"/>
      <c r="M65" s="551"/>
      <c r="N65" s="551"/>
      <c r="O65" s="551"/>
      <c r="P65" s="551"/>
    </row>
    <row r="66" spans="1:16">
      <c r="A66" s="551"/>
      <c r="B66" s="551"/>
      <c r="C66" s="551"/>
      <c r="D66" s="551"/>
      <c r="E66" s="551"/>
      <c r="F66" s="551"/>
      <c r="G66" s="551"/>
      <c r="H66" s="551"/>
      <c r="I66" s="551"/>
      <c r="J66" s="551"/>
      <c r="K66" s="551"/>
      <c r="L66" s="551"/>
      <c r="M66" s="551"/>
      <c r="N66" s="551"/>
      <c r="O66" s="551"/>
      <c r="P66" s="551"/>
    </row>
    <row r="67" spans="1:16">
      <c r="A67" s="551"/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</row>
    <row r="68" spans="1:16">
      <c r="A68" s="551"/>
      <c r="B68" s="551"/>
      <c r="C68" s="551"/>
      <c r="D68" s="551"/>
      <c r="E68" s="551"/>
      <c r="F68" s="551"/>
      <c r="G68" s="551"/>
      <c r="H68" s="551"/>
      <c r="I68" s="551"/>
      <c r="J68" s="551"/>
      <c r="K68" s="551"/>
      <c r="L68" s="551"/>
      <c r="M68" s="551"/>
      <c r="N68" s="551"/>
      <c r="O68" s="551"/>
      <c r="P68" s="551"/>
    </row>
    <row r="69" spans="1:16">
      <c r="A69" s="551"/>
      <c r="B69" s="551"/>
      <c r="C69" s="551"/>
      <c r="D69" s="551"/>
      <c r="E69" s="551"/>
      <c r="F69" s="551"/>
      <c r="G69" s="551"/>
      <c r="H69" s="551"/>
      <c r="I69" s="551"/>
      <c r="J69" s="551"/>
      <c r="K69" s="551"/>
      <c r="L69" s="551"/>
      <c r="M69" s="551"/>
      <c r="N69" s="551"/>
      <c r="O69" s="551"/>
      <c r="P69" s="551"/>
    </row>
    <row r="70" spans="1:16">
      <c r="A70" s="551"/>
      <c r="B70" s="551"/>
      <c r="C70" s="551"/>
      <c r="D70" s="551"/>
      <c r="E70" s="551"/>
      <c r="F70" s="551"/>
      <c r="G70" s="551"/>
      <c r="H70" s="551"/>
      <c r="I70" s="551"/>
      <c r="J70" s="551"/>
      <c r="K70" s="551"/>
      <c r="L70" s="551"/>
      <c r="M70" s="551"/>
      <c r="N70" s="551"/>
      <c r="O70" s="551"/>
      <c r="P70" s="551"/>
    </row>
    <row r="71" spans="1:16">
      <c r="A71" s="551"/>
      <c r="B71" s="551"/>
      <c r="C71" s="551"/>
      <c r="D71" s="551"/>
      <c r="E71" s="551"/>
      <c r="F71" s="551"/>
      <c r="G71" s="551"/>
      <c r="H71" s="551"/>
      <c r="I71" s="551"/>
      <c r="J71" s="551"/>
      <c r="K71" s="551"/>
      <c r="L71" s="551"/>
      <c r="M71" s="551"/>
      <c r="N71" s="551"/>
      <c r="O71" s="551"/>
      <c r="P71" s="551"/>
    </row>
    <row r="72" spans="1:16">
      <c r="A72" s="551"/>
      <c r="B72" s="551"/>
      <c r="C72" s="551"/>
      <c r="D72" s="551"/>
      <c r="E72" s="551"/>
      <c r="F72" s="551"/>
      <c r="G72" s="551"/>
      <c r="H72" s="551"/>
      <c r="I72" s="551"/>
      <c r="J72" s="551"/>
      <c r="K72" s="551"/>
      <c r="L72" s="551"/>
      <c r="M72" s="551"/>
      <c r="N72" s="551"/>
      <c r="O72" s="551"/>
      <c r="P72" s="551"/>
    </row>
    <row r="73" spans="1:16">
      <c r="A73" s="551"/>
      <c r="B73" s="551"/>
      <c r="C73" s="551"/>
      <c r="D73" s="551"/>
      <c r="E73" s="551"/>
      <c r="F73" s="551"/>
      <c r="G73" s="551"/>
      <c r="H73" s="551"/>
      <c r="I73" s="551"/>
      <c r="J73" s="551"/>
      <c r="K73" s="551"/>
      <c r="L73" s="551"/>
      <c r="M73" s="551"/>
      <c r="N73" s="551"/>
      <c r="O73" s="551"/>
      <c r="P73" s="551"/>
    </row>
    <row r="74" spans="1:16">
      <c r="A74" s="551"/>
      <c r="B74" s="551"/>
      <c r="C74" s="551"/>
      <c r="D74" s="551"/>
      <c r="E74" s="551"/>
      <c r="F74" s="551"/>
      <c r="G74" s="551"/>
      <c r="H74" s="551"/>
      <c r="I74" s="551"/>
      <c r="J74" s="551"/>
      <c r="K74" s="551"/>
      <c r="L74" s="551"/>
      <c r="M74" s="551"/>
      <c r="N74" s="551"/>
      <c r="O74" s="551"/>
      <c r="P74" s="551"/>
    </row>
    <row r="75" spans="1:16">
      <c r="A75" s="551"/>
      <c r="B75" s="551"/>
      <c r="C75" s="551"/>
      <c r="D75" s="551"/>
      <c r="E75" s="551"/>
      <c r="F75" s="551"/>
      <c r="G75" s="551"/>
      <c r="H75" s="551"/>
      <c r="I75" s="551"/>
      <c r="J75" s="551"/>
      <c r="K75" s="551"/>
      <c r="L75" s="551"/>
      <c r="M75" s="551"/>
      <c r="N75" s="551"/>
      <c r="O75" s="551"/>
      <c r="P75" s="551"/>
    </row>
    <row r="76" spans="1:16">
      <c r="A76" s="551"/>
      <c r="B76" s="551"/>
      <c r="C76" s="551"/>
      <c r="D76" s="551"/>
      <c r="E76" s="551"/>
      <c r="F76" s="551"/>
      <c r="G76" s="551"/>
      <c r="H76" s="551"/>
      <c r="I76" s="551"/>
      <c r="J76" s="551"/>
      <c r="K76" s="551"/>
      <c r="L76" s="551"/>
      <c r="M76" s="551"/>
      <c r="N76" s="551"/>
      <c r="O76" s="551"/>
      <c r="P76" s="551"/>
    </row>
    <row r="77" spans="1:16">
      <c r="A77" s="551"/>
      <c r="B77" s="551"/>
      <c r="C77" s="551"/>
      <c r="D77" s="551"/>
      <c r="E77" s="551"/>
      <c r="F77" s="551"/>
      <c r="G77" s="551"/>
      <c r="H77" s="551"/>
      <c r="I77" s="551"/>
      <c r="J77" s="551"/>
      <c r="K77" s="551"/>
      <c r="L77" s="551"/>
      <c r="M77" s="551"/>
      <c r="N77" s="551"/>
      <c r="O77" s="551"/>
      <c r="P77" s="551"/>
    </row>
    <row r="78" spans="1:16">
      <c r="A78" s="551"/>
      <c r="B78" s="551"/>
      <c r="C78" s="551"/>
      <c r="D78" s="551"/>
      <c r="E78" s="551"/>
      <c r="F78" s="551"/>
      <c r="G78" s="551"/>
      <c r="H78" s="551"/>
      <c r="I78" s="551"/>
      <c r="J78" s="551"/>
      <c r="K78" s="551"/>
      <c r="L78" s="551"/>
      <c r="M78" s="551"/>
      <c r="N78" s="551"/>
      <c r="O78" s="551"/>
      <c r="P78" s="551"/>
    </row>
    <row r="79" spans="1:16">
      <c r="A79" s="551"/>
      <c r="B79" s="551"/>
      <c r="C79" s="551"/>
      <c r="D79" s="551"/>
      <c r="E79" s="551"/>
      <c r="F79" s="551"/>
      <c r="G79" s="551"/>
      <c r="H79" s="551"/>
      <c r="I79" s="551"/>
      <c r="J79" s="551"/>
      <c r="K79" s="551"/>
      <c r="L79" s="551"/>
      <c r="M79" s="551"/>
      <c r="N79" s="551"/>
      <c r="O79" s="551"/>
      <c r="P79" s="551"/>
    </row>
    <row r="80" spans="1:16">
      <c r="A80" s="551"/>
      <c r="B80" s="551"/>
      <c r="C80" s="551"/>
      <c r="D80" s="551"/>
      <c r="E80" s="551"/>
      <c r="F80" s="551"/>
      <c r="G80" s="551"/>
      <c r="H80" s="551"/>
      <c r="I80" s="551"/>
      <c r="J80" s="551"/>
      <c r="K80" s="551"/>
      <c r="L80" s="551"/>
      <c r="M80" s="551"/>
      <c r="N80" s="551"/>
      <c r="O80" s="551"/>
      <c r="P80" s="551"/>
    </row>
    <row r="81" spans="1:16">
      <c r="A81" s="551"/>
      <c r="B81" s="551"/>
      <c r="C81" s="551"/>
      <c r="D81" s="551"/>
      <c r="E81" s="551"/>
      <c r="F81" s="551"/>
      <c r="G81" s="551"/>
      <c r="H81" s="551"/>
      <c r="I81" s="551"/>
      <c r="J81" s="551"/>
      <c r="K81" s="551"/>
      <c r="L81" s="551"/>
      <c r="M81" s="551"/>
      <c r="N81" s="551"/>
      <c r="O81" s="551"/>
      <c r="P81" s="551"/>
    </row>
    <row r="82" spans="1:16">
      <c r="A82" s="551"/>
      <c r="B82" s="551"/>
      <c r="C82" s="551"/>
      <c r="D82" s="551"/>
      <c r="E82" s="551"/>
      <c r="F82" s="551"/>
      <c r="G82" s="551"/>
      <c r="H82" s="551"/>
      <c r="I82" s="551"/>
      <c r="J82" s="551"/>
      <c r="K82" s="551"/>
      <c r="L82" s="551"/>
      <c r="M82" s="551"/>
      <c r="N82" s="551"/>
      <c r="O82" s="551"/>
      <c r="P82" s="551"/>
    </row>
    <row r="83" spans="1:16">
      <c r="A83" s="551"/>
      <c r="B83" s="551"/>
      <c r="C83" s="551"/>
      <c r="D83" s="551"/>
      <c r="E83" s="551"/>
      <c r="F83" s="551"/>
      <c r="G83" s="551"/>
      <c r="H83" s="551"/>
      <c r="I83" s="551"/>
      <c r="J83" s="551"/>
      <c r="K83" s="551"/>
      <c r="L83" s="551"/>
      <c r="M83" s="551"/>
      <c r="N83" s="551"/>
      <c r="O83" s="551"/>
      <c r="P83" s="551"/>
    </row>
    <row r="84" spans="1:16">
      <c r="A84" s="551"/>
      <c r="B84" s="551"/>
      <c r="C84" s="551"/>
      <c r="D84" s="551"/>
      <c r="E84" s="551"/>
      <c r="F84" s="551"/>
      <c r="G84" s="551"/>
      <c r="H84" s="551"/>
      <c r="I84" s="551"/>
      <c r="J84" s="551"/>
      <c r="K84" s="551"/>
      <c r="L84" s="551"/>
      <c r="M84" s="551"/>
      <c r="N84" s="551"/>
      <c r="O84" s="551"/>
      <c r="P84" s="551"/>
    </row>
    <row r="85" spans="1:16">
      <c r="A85" s="551"/>
      <c r="B85" s="551"/>
      <c r="C85" s="551"/>
      <c r="D85" s="551"/>
      <c r="E85" s="551"/>
      <c r="F85" s="551"/>
      <c r="G85" s="551"/>
      <c r="H85" s="551"/>
      <c r="I85" s="551"/>
      <c r="J85" s="551"/>
      <c r="K85" s="551"/>
      <c r="L85" s="551"/>
      <c r="M85" s="551"/>
      <c r="N85" s="551"/>
      <c r="O85" s="551"/>
      <c r="P85" s="551"/>
    </row>
    <row r="86" spans="1:16">
      <c r="A86" s="551"/>
      <c r="B86" s="551"/>
      <c r="C86" s="551"/>
      <c r="D86" s="551"/>
      <c r="E86" s="551"/>
      <c r="F86" s="551"/>
      <c r="G86" s="551"/>
      <c r="H86" s="551"/>
      <c r="I86" s="551"/>
      <c r="J86" s="551"/>
      <c r="K86" s="551"/>
      <c r="L86" s="551"/>
      <c r="M86" s="551"/>
      <c r="N86" s="551"/>
      <c r="O86" s="551"/>
      <c r="P86" s="551"/>
    </row>
    <row r="87" spans="1:16">
      <c r="A87" s="551"/>
      <c r="B87" s="551"/>
      <c r="C87" s="551"/>
      <c r="D87" s="551"/>
      <c r="E87" s="551"/>
      <c r="F87" s="551"/>
      <c r="G87" s="551"/>
      <c r="H87" s="551"/>
      <c r="I87" s="551"/>
      <c r="J87" s="551"/>
      <c r="K87" s="551"/>
      <c r="L87" s="551"/>
      <c r="M87" s="551"/>
      <c r="N87" s="551"/>
      <c r="O87" s="551"/>
      <c r="P87" s="551"/>
    </row>
    <row r="88" spans="1:16">
      <c r="A88" s="551"/>
      <c r="B88" s="551"/>
      <c r="C88" s="551"/>
      <c r="D88" s="551"/>
      <c r="E88" s="551"/>
      <c r="F88" s="551"/>
      <c r="G88" s="551"/>
      <c r="H88" s="551"/>
      <c r="I88" s="551"/>
      <c r="J88" s="551"/>
      <c r="K88" s="551"/>
      <c r="L88" s="551"/>
      <c r="M88" s="551"/>
      <c r="N88" s="551"/>
      <c r="O88" s="551"/>
      <c r="P88" s="551"/>
    </row>
    <row r="89" spans="1:16">
      <c r="A89" s="551"/>
      <c r="B89" s="551"/>
      <c r="C89" s="551"/>
      <c r="D89" s="551"/>
      <c r="E89" s="551"/>
      <c r="F89" s="551"/>
      <c r="G89" s="551"/>
      <c r="H89" s="551"/>
      <c r="I89" s="551"/>
      <c r="J89" s="551"/>
      <c r="K89" s="551"/>
      <c r="L89" s="551"/>
      <c r="M89" s="551"/>
      <c r="N89" s="551"/>
      <c r="O89" s="551"/>
      <c r="P89" s="551"/>
    </row>
    <row r="90" spans="1:16">
      <c r="A90" s="551"/>
      <c r="B90" s="551"/>
      <c r="C90" s="551"/>
      <c r="D90" s="551"/>
      <c r="E90" s="551"/>
      <c r="F90" s="551"/>
      <c r="G90" s="551"/>
      <c r="H90" s="551"/>
      <c r="I90" s="551"/>
      <c r="J90" s="551"/>
      <c r="K90" s="551"/>
      <c r="L90" s="551"/>
      <c r="M90" s="551"/>
      <c r="N90" s="551"/>
      <c r="O90" s="551"/>
      <c r="P90" s="551"/>
    </row>
    <row r="91" spans="1:16">
      <c r="A91" s="551"/>
      <c r="B91" s="551"/>
      <c r="C91" s="551"/>
      <c r="D91" s="551"/>
      <c r="E91" s="551"/>
      <c r="F91" s="551"/>
      <c r="G91" s="551"/>
      <c r="H91" s="551"/>
      <c r="I91" s="551"/>
      <c r="J91" s="551"/>
      <c r="K91" s="551"/>
      <c r="L91" s="551"/>
      <c r="M91" s="551"/>
      <c r="N91" s="551"/>
      <c r="O91" s="551"/>
      <c r="P91" s="551"/>
    </row>
    <row r="92" spans="1:16">
      <c r="A92" s="551"/>
      <c r="B92" s="551"/>
      <c r="C92" s="551"/>
      <c r="D92" s="551"/>
      <c r="E92" s="551"/>
      <c r="F92" s="551"/>
      <c r="G92" s="551"/>
      <c r="H92" s="551"/>
      <c r="I92" s="551"/>
      <c r="J92" s="551"/>
      <c r="K92" s="551"/>
      <c r="L92" s="551"/>
      <c r="M92" s="551"/>
      <c r="N92" s="551"/>
      <c r="O92" s="551"/>
      <c r="P92" s="551"/>
    </row>
    <row r="93" spans="1:16">
      <c r="A93" s="551"/>
      <c r="B93" s="551"/>
      <c r="C93" s="551"/>
      <c r="D93" s="551"/>
      <c r="E93" s="551"/>
      <c r="F93" s="551"/>
      <c r="G93" s="551"/>
      <c r="H93" s="551"/>
      <c r="I93" s="551"/>
      <c r="J93" s="551"/>
      <c r="K93" s="551"/>
      <c r="L93" s="551"/>
      <c r="M93" s="551"/>
      <c r="N93" s="551"/>
      <c r="O93" s="551"/>
      <c r="P93" s="551"/>
    </row>
    <row r="94" spans="1:16">
      <c r="A94" s="551"/>
      <c r="B94" s="551"/>
      <c r="C94" s="551"/>
      <c r="D94" s="551"/>
      <c r="E94" s="551"/>
      <c r="F94" s="551"/>
      <c r="G94" s="551"/>
      <c r="H94" s="551"/>
      <c r="I94" s="551"/>
      <c r="J94" s="551"/>
      <c r="K94" s="551"/>
      <c r="L94" s="551"/>
      <c r="M94" s="551"/>
      <c r="N94" s="551"/>
      <c r="O94" s="551"/>
      <c r="P94" s="551"/>
    </row>
    <row r="95" spans="1:16">
      <c r="A95" s="551"/>
      <c r="B95" s="551"/>
      <c r="C95" s="551"/>
      <c r="D95" s="551"/>
      <c r="E95" s="551"/>
      <c r="F95" s="551"/>
      <c r="G95" s="551"/>
      <c r="H95" s="551"/>
      <c r="I95" s="551"/>
      <c r="J95" s="551"/>
      <c r="K95" s="551"/>
      <c r="L95" s="551"/>
      <c r="M95" s="551"/>
      <c r="N95" s="551"/>
      <c r="O95" s="551"/>
      <c r="P95" s="551"/>
    </row>
    <row r="96" spans="1:16">
      <c r="A96" s="551"/>
      <c r="B96" s="551"/>
      <c r="C96" s="551"/>
      <c r="D96" s="551"/>
      <c r="E96" s="551"/>
      <c r="F96" s="551"/>
      <c r="G96" s="551"/>
      <c r="H96" s="551"/>
      <c r="I96" s="551"/>
      <c r="J96" s="551"/>
      <c r="K96" s="551"/>
      <c r="L96" s="551"/>
      <c r="M96" s="551"/>
      <c r="N96" s="551"/>
      <c r="O96" s="551"/>
      <c r="P96" s="551"/>
    </row>
    <row r="97" spans="1:16">
      <c r="A97" s="551"/>
      <c r="B97" s="551"/>
      <c r="C97" s="551"/>
      <c r="D97" s="551"/>
      <c r="E97" s="551"/>
      <c r="F97" s="551"/>
      <c r="G97" s="551"/>
      <c r="H97" s="551"/>
      <c r="I97" s="551"/>
      <c r="J97" s="551"/>
      <c r="K97" s="551"/>
      <c r="L97" s="551"/>
      <c r="M97" s="551"/>
      <c r="N97" s="551"/>
      <c r="O97" s="551"/>
      <c r="P97" s="551"/>
    </row>
    <row r="98" spans="1:16">
      <c r="A98" s="551"/>
      <c r="B98" s="551"/>
      <c r="C98" s="551"/>
      <c r="D98" s="551"/>
      <c r="E98" s="551"/>
      <c r="F98" s="551"/>
      <c r="G98" s="551"/>
      <c r="H98" s="551"/>
      <c r="I98" s="551"/>
      <c r="J98" s="551"/>
      <c r="K98" s="551"/>
      <c r="L98" s="551"/>
      <c r="M98" s="551"/>
      <c r="N98" s="551"/>
      <c r="O98" s="551"/>
      <c r="P98" s="551"/>
    </row>
    <row r="99" spans="1:16">
      <c r="A99" s="551"/>
      <c r="B99" s="551"/>
      <c r="C99" s="551"/>
      <c r="D99" s="551"/>
      <c r="E99" s="551"/>
      <c r="F99" s="551"/>
      <c r="G99" s="551"/>
      <c r="H99" s="551"/>
      <c r="I99" s="551"/>
      <c r="J99" s="551"/>
      <c r="K99" s="551"/>
      <c r="L99" s="551"/>
      <c r="M99" s="551"/>
      <c r="N99" s="551"/>
      <c r="O99" s="551"/>
      <c r="P99" s="551"/>
    </row>
    <row r="100" spans="1:16">
      <c r="A100" s="551"/>
      <c r="B100" s="551"/>
      <c r="C100" s="551"/>
      <c r="D100" s="551"/>
      <c r="E100" s="551"/>
      <c r="F100" s="551"/>
      <c r="G100" s="551"/>
      <c r="H100" s="551"/>
      <c r="I100" s="551"/>
      <c r="J100" s="551"/>
      <c r="K100" s="551"/>
      <c r="L100" s="551"/>
      <c r="M100" s="551"/>
      <c r="N100" s="551"/>
      <c r="O100" s="551"/>
      <c r="P100" s="551"/>
    </row>
    <row r="101" spans="1:16">
      <c r="A101" s="551"/>
      <c r="B101" s="551"/>
      <c r="C101" s="551"/>
      <c r="D101" s="551"/>
      <c r="E101" s="551"/>
      <c r="F101" s="551"/>
      <c r="G101" s="551"/>
      <c r="H101" s="551"/>
      <c r="I101" s="551"/>
      <c r="J101" s="551"/>
      <c r="K101" s="551"/>
      <c r="L101" s="551"/>
      <c r="M101" s="551"/>
      <c r="N101" s="551"/>
      <c r="O101" s="551"/>
      <c r="P101" s="551"/>
    </row>
    <row r="102" spans="1:16">
      <c r="A102" s="551"/>
      <c r="B102" s="551"/>
      <c r="C102" s="551"/>
      <c r="D102" s="551"/>
      <c r="E102" s="551"/>
      <c r="F102" s="551"/>
      <c r="G102" s="551"/>
      <c r="H102" s="551"/>
      <c r="I102" s="551"/>
      <c r="J102" s="551"/>
      <c r="K102" s="551"/>
      <c r="L102" s="551"/>
      <c r="M102" s="551"/>
      <c r="N102" s="551"/>
      <c r="O102" s="551"/>
      <c r="P102" s="551"/>
    </row>
    <row r="103" spans="1:16">
      <c r="A103" s="551"/>
      <c r="B103" s="551"/>
      <c r="C103" s="551"/>
      <c r="D103" s="551"/>
      <c r="E103" s="551"/>
      <c r="F103" s="551"/>
      <c r="G103" s="551"/>
      <c r="H103" s="551"/>
      <c r="I103" s="551"/>
      <c r="J103" s="551"/>
      <c r="K103" s="551"/>
      <c r="L103" s="551"/>
      <c r="M103" s="551"/>
      <c r="N103" s="551"/>
      <c r="P103" s="551"/>
    </row>
    <row r="104" spans="1:16">
      <c r="A104" s="551"/>
      <c r="B104" s="551"/>
      <c r="C104" s="551"/>
      <c r="D104" s="551"/>
      <c r="E104" s="551"/>
      <c r="F104" s="551"/>
      <c r="G104" s="551"/>
      <c r="H104" s="551"/>
      <c r="I104" s="551"/>
      <c r="J104" s="551"/>
      <c r="K104" s="551"/>
      <c r="L104" s="551"/>
      <c r="M104" s="551"/>
      <c r="N104" s="551"/>
      <c r="O104" s="551"/>
      <c r="P104" s="551"/>
    </row>
    <row r="105" spans="1:16">
      <c r="A105" s="551"/>
      <c r="B105" s="551"/>
      <c r="C105" s="551"/>
      <c r="D105" s="551"/>
      <c r="E105" s="551"/>
      <c r="F105" s="551"/>
      <c r="G105" s="551"/>
      <c r="H105" s="551"/>
      <c r="I105" s="551"/>
      <c r="J105" s="551"/>
      <c r="K105" s="551"/>
      <c r="L105" s="551"/>
      <c r="M105" s="551"/>
      <c r="N105" s="551"/>
      <c r="O105" s="551"/>
      <c r="P105" s="551"/>
    </row>
    <row r="106" spans="1:16">
      <c r="A106" s="551"/>
      <c r="B106" s="551"/>
      <c r="C106" s="551"/>
      <c r="D106" s="551"/>
      <c r="E106" s="551"/>
      <c r="F106" s="551"/>
      <c r="G106" s="551"/>
      <c r="H106" s="551"/>
      <c r="I106" s="551"/>
      <c r="J106" s="551"/>
      <c r="K106" s="551"/>
      <c r="L106" s="551"/>
      <c r="M106" s="551"/>
      <c r="N106" s="551"/>
      <c r="O106" s="551"/>
      <c r="P106" s="551"/>
    </row>
    <row r="107" spans="1:16">
      <c r="A107" s="551"/>
      <c r="B107" s="551"/>
      <c r="C107" s="551"/>
      <c r="D107" s="551"/>
      <c r="E107" s="551"/>
      <c r="F107" s="551"/>
      <c r="G107" s="551"/>
      <c r="H107" s="551"/>
      <c r="I107" s="551"/>
      <c r="J107" s="551"/>
      <c r="K107" s="551"/>
      <c r="L107" s="551"/>
      <c r="M107" s="551"/>
      <c r="N107" s="551"/>
      <c r="O107" s="551"/>
      <c r="P107" s="551"/>
    </row>
    <row r="108" spans="1:16">
      <c r="A108" s="551"/>
      <c r="B108" s="551"/>
      <c r="C108" s="551"/>
      <c r="D108" s="551"/>
      <c r="E108" s="551"/>
      <c r="F108" s="551"/>
      <c r="G108" s="551"/>
      <c r="H108" s="551"/>
      <c r="I108" s="551"/>
      <c r="J108" s="551"/>
      <c r="K108" s="551"/>
      <c r="L108" s="551"/>
      <c r="M108" s="551"/>
      <c r="N108" s="551"/>
      <c r="O108" s="551"/>
      <c r="P108" s="551"/>
    </row>
    <row r="109" spans="1:16">
      <c r="A109" s="551"/>
      <c r="B109" s="551"/>
      <c r="C109" s="551"/>
      <c r="D109" s="551"/>
      <c r="E109" s="551"/>
      <c r="F109" s="551"/>
      <c r="G109" s="551"/>
      <c r="H109" s="551"/>
      <c r="I109" s="551"/>
      <c r="J109" s="551"/>
      <c r="K109" s="551"/>
      <c r="L109" s="551"/>
      <c r="M109" s="551"/>
      <c r="N109" s="551"/>
      <c r="O109" s="551"/>
      <c r="P109" s="551"/>
    </row>
    <row r="110" spans="1:16">
      <c r="A110" s="551"/>
      <c r="B110" s="551"/>
      <c r="C110" s="551"/>
      <c r="D110" s="551"/>
      <c r="E110" s="551"/>
      <c r="F110" s="551"/>
      <c r="G110" s="551"/>
      <c r="H110" s="551"/>
      <c r="I110" s="551"/>
      <c r="J110" s="551"/>
      <c r="K110" s="551"/>
      <c r="L110" s="551"/>
      <c r="M110" s="551"/>
      <c r="N110" s="551"/>
      <c r="O110" s="551"/>
      <c r="P110" s="551"/>
    </row>
    <row r="111" spans="1:16">
      <c r="A111" s="551"/>
      <c r="B111" s="551"/>
      <c r="C111" s="551"/>
      <c r="D111" s="551"/>
      <c r="E111" s="551"/>
      <c r="F111" s="551"/>
      <c r="G111" s="551"/>
      <c r="H111" s="551"/>
      <c r="I111" s="551"/>
      <c r="J111" s="551"/>
      <c r="K111" s="551"/>
      <c r="L111" s="551"/>
      <c r="M111" s="551"/>
      <c r="N111" s="551"/>
      <c r="O111" s="551"/>
      <c r="P111" s="551"/>
    </row>
    <row r="112" spans="1:16">
      <c r="A112" s="551"/>
      <c r="B112" s="551"/>
      <c r="C112" s="551"/>
      <c r="D112" s="551"/>
      <c r="E112" s="551"/>
      <c r="F112" s="551"/>
      <c r="G112" s="551"/>
      <c r="H112" s="551"/>
      <c r="I112" s="551"/>
      <c r="J112" s="551"/>
      <c r="K112" s="551"/>
      <c r="L112" s="551"/>
      <c r="M112" s="551"/>
      <c r="N112" s="551"/>
      <c r="O112" s="551"/>
      <c r="P112" s="551"/>
    </row>
    <row r="113" spans="1:16">
      <c r="A113" s="551"/>
      <c r="B113" s="551"/>
      <c r="C113" s="551"/>
      <c r="D113" s="551"/>
      <c r="E113" s="551"/>
      <c r="F113" s="551"/>
      <c r="G113" s="551"/>
      <c r="H113" s="551"/>
      <c r="I113" s="551"/>
      <c r="J113" s="551"/>
      <c r="K113" s="551"/>
      <c r="L113" s="551"/>
      <c r="M113" s="551"/>
      <c r="N113" s="551"/>
      <c r="O113" s="551"/>
      <c r="P113" s="551"/>
    </row>
    <row r="114" spans="1:16">
      <c r="A114" s="551"/>
      <c r="B114" s="551"/>
      <c r="C114" s="551"/>
      <c r="D114" s="551"/>
      <c r="E114" s="551"/>
      <c r="F114" s="551"/>
      <c r="G114" s="551"/>
      <c r="H114" s="551"/>
      <c r="I114" s="551"/>
      <c r="J114" s="551"/>
      <c r="K114" s="551"/>
      <c r="L114" s="551"/>
      <c r="M114" s="551"/>
      <c r="N114" s="551"/>
      <c r="O114" s="551"/>
      <c r="P114" s="551"/>
    </row>
    <row r="115" spans="1:16">
      <c r="A115" s="551"/>
      <c r="B115" s="551"/>
      <c r="C115" s="551"/>
      <c r="D115" s="551"/>
      <c r="E115" s="551"/>
      <c r="F115" s="551"/>
      <c r="G115" s="551"/>
      <c r="H115" s="551"/>
      <c r="I115" s="551"/>
      <c r="J115" s="551"/>
      <c r="K115" s="551"/>
      <c r="L115" s="551"/>
      <c r="M115" s="551"/>
      <c r="N115" s="551"/>
      <c r="O115" s="551"/>
      <c r="P115" s="551"/>
    </row>
    <row r="116" spans="1:16">
      <c r="A116" s="551"/>
      <c r="B116" s="551"/>
      <c r="C116" s="551"/>
      <c r="D116" s="551"/>
      <c r="E116" s="551"/>
      <c r="F116" s="551"/>
      <c r="G116" s="551"/>
      <c r="H116" s="551"/>
      <c r="I116" s="551"/>
      <c r="J116" s="551"/>
      <c r="K116" s="551"/>
      <c r="L116" s="551"/>
      <c r="M116" s="551"/>
      <c r="N116" s="551"/>
      <c r="O116" s="551"/>
      <c r="P116" s="551"/>
    </row>
    <row r="117" spans="1:16">
      <c r="A117" s="551"/>
      <c r="B117" s="551"/>
      <c r="C117" s="551"/>
      <c r="D117" s="551"/>
      <c r="E117" s="551"/>
      <c r="F117" s="551"/>
      <c r="G117" s="551"/>
      <c r="H117" s="551"/>
      <c r="I117" s="551"/>
      <c r="J117" s="551"/>
      <c r="K117" s="551"/>
      <c r="L117" s="551"/>
      <c r="M117" s="551"/>
      <c r="N117" s="551"/>
      <c r="O117" s="551"/>
      <c r="P117" s="551"/>
    </row>
    <row r="118" spans="1:16">
      <c r="A118" s="551"/>
      <c r="B118" s="551"/>
      <c r="C118" s="551"/>
      <c r="D118" s="551"/>
      <c r="E118" s="551"/>
      <c r="F118" s="551"/>
      <c r="G118" s="551"/>
      <c r="H118" s="551"/>
      <c r="I118" s="551"/>
      <c r="J118" s="551"/>
      <c r="K118" s="551"/>
      <c r="L118" s="551"/>
      <c r="M118" s="551"/>
      <c r="N118" s="551"/>
      <c r="O118" s="551"/>
      <c r="P118" s="551"/>
    </row>
    <row r="119" spans="1:16">
      <c r="A119" s="551"/>
      <c r="B119" s="551"/>
      <c r="C119" s="551"/>
      <c r="D119" s="551"/>
      <c r="E119" s="551"/>
      <c r="F119" s="551"/>
      <c r="G119" s="551"/>
      <c r="H119" s="551"/>
      <c r="I119" s="551"/>
      <c r="J119" s="551"/>
      <c r="K119" s="551"/>
      <c r="L119" s="551"/>
      <c r="M119" s="551"/>
      <c r="N119" s="551"/>
      <c r="O119" s="551"/>
      <c r="P119" s="551"/>
    </row>
    <row r="120" spans="1:16">
      <c r="A120" s="551"/>
      <c r="B120" s="551"/>
      <c r="C120" s="551"/>
      <c r="D120" s="551"/>
      <c r="E120" s="551"/>
      <c r="F120" s="551"/>
      <c r="G120" s="551"/>
      <c r="H120" s="551"/>
      <c r="I120" s="551"/>
      <c r="J120" s="551"/>
      <c r="K120" s="551"/>
      <c r="L120" s="551"/>
      <c r="M120" s="551"/>
      <c r="N120" s="551"/>
      <c r="O120" s="551"/>
      <c r="P120" s="551"/>
    </row>
    <row r="121" spans="1:16">
      <c r="A121" s="551"/>
      <c r="B121" s="551"/>
      <c r="C121" s="551"/>
      <c r="D121" s="551"/>
      <c r="E121" s="551"/>
      <c r="F121" s="551"/>
      <c r="G121" s="551"/>
      <c r="H121" s="551"/>
      <c r="I121" s="551"/>
      <c r="J121" s="551"/>
      <c r="K121" s="551"/>
      <c r="L121" s="551"/>
      <c r="M121" s="551"/>
      <c r="N121" s="551"/>
      <c r="O121" s="551"/>
      <c r="P121" s="551"/>
    </row>
    <row r="122" spans="1:16">
      <c r="A122" s="551"/>
      <c r="B122" s="551"/>
      <c r="C122" s="551"/>
      <c r="D122" s="551"/>
      <c r="E122" s="551"/>
      <c r="F122" s="551"/>
      <c r="G122" s="551"/>
      <c r="H122" s="551"/>
      <c r="I122" s="551"/>
      <c r="J122" s="551"/>
      <c r="K122" s="551"/>
      <c r="L122" s="551"/>
      <c r="M122" s="551"/>
      <c r="N122" s="551"/>
      <c r="O122" s="551"/>
      <c r="P122" s="551"/>
    </row>
    <row r="123" spans="1:16">
      <c r="A123" s="551"/>
      <c r="B123" s="551"/>
      <c r="C123" s="551"/>
      <c r="D123" s="551"/>
      <c r="E123" s="551"/>
      <c r="F123" s="551"/>
      <c r="G123" s="551"/>
      <c r="H123" s="551"/>
      <c r="I123" s="551"/>
      <c r="J123" s="551"/>
      <c r="K123" s="551"/>
      <c r="L123" s="551"/>
      <c r="M123" s="551"/>
      <c r="N123" s="551"/>
      <c r="O123" s="551"/>
      <c r="P123" s="551"/>
    </row>
    <row r="124" spans="1:16">
      <c r="A124" s="551"/>
      <c r="B124" s="551"/>
      <c r="C124" s="551"/>
      <c r="D124" s="551"/>
      <c r="E124" s="551"/>
      <c r="F124" s="551"/>
      <c r="G124" s="551"/>
      <c r="H124" s="551"/>
      <c r="I124" s="551"/>
      <c r="J124" s="551"/>
      <c r="K124" s="551"/>
      <c r="L124" s="551"/>
      <c r="M124" s="551"/>
      <c r="N124" s="551"/>
      <c r="O124" s="551"/>
      <c r="P124" s="551"/>
    </row>
    <row r="125" spans="1:16">
      <c r="A125" s="551"/>
      <c r="B125" s="551"/>
      <c r="C125" s="551"/>
      <c r="D125" s="551"/>
      <c r="E125" s="551"/>
      <c r="F125" s="551"/>
      <c r="G125" s="551"/>
      <c r="H125" s="551"/>
      <c r="I125" s="551"/>
      <c r="J125" s="551"/>
      <c r="K125" s="551"/>
      <c r="L125" s="551"/>
      <c r="M125" s="551"/>
      <c r="N125" s="551"/>
      <c r="O125" s="551"/>
      <c r="P125" s="551"/>
    </row>
    <row r="126" spans="1:16">
      <c r="A126" s="551"/>
      <c r="B126" s="551"/>
      <c r="C126" s="551"/>
      <c r="D126" s="551"/>
      <c r="E126" s="551"/>
      <c r="F126" s="551"/>
      <c r="G126" s="551"/>
      <c r="H126" s="551"/>
      <c r="I126" s="551"/>
      <c r="J126" s="551"/>
      <c r="K126" s="551"/>
      <c r="L126" s="551"/>
      <c r="M126" s="551"/>
      <c r="N126" s="551"/>
      <c r="O126" s="551"/>
      <c r="P126" s="551"/>
    </row>
    <row r="127" spans="1:16">
      <c r="A127" s="551"/>
      <c r="B127" s="551"/>
      <c r="C127" s="551"/>
      <c r="D127" s="551"/>
      <c r="E127" s="551"/>
      <c r="F127" s="551"/>
      <c r="G127" s="551"/>
      <c r="H127" s="551"/>
      <c r="I127" s="551"/>
      <c r="J127" s="551"/>
      <c r="K127" s="551"/>
      <c r="L127" s="551"/>
      <c r="M127" s="551"/>
      <c r="N127" s="551"/>
      <c r="O127" s="551"/>
      <c r="P127" s="551"/>
    </row>
    <row r="128" spans="1:16">
      <c r="A128" s="551"/>
      <c r="B128" s="551"/>
      <c r="C128" s="551"/>
      <c r="D128" s="551"/>
      <c r="E128" s="551"/>
      <c r="F128" s="551"/>
      <c r="G128" s="551"/>
      <c r="H128" s="551"/>
      <c r="I128" s="551"/>
      <c r="J128" s="551"/>
      <c r="K128" s="551"/>
      <c r="L128" s="551"/>
      <c r="M128" s="551"/>
      <c r="N128" s="551"/>
      <c r="O128" s="551"/>
      <c r="P128" s="551"/>
    </row>
    <row r="129" spans="1:16">
      <c r="A129" s="551"/>
      <c r="B129" s="551"/>
      <c r="C129" s="551"/>
      <c r="D129" s="551"/>
      <c r="E129" s="551"/>
      <c r="F129" s="551"/>
      <c r="G129" s="551"/>
      <c r="H129" s="551"/>
      <c r="I129" s="551"/>
      <c r="J129" s="551"/>
      <c r="K129" s="551"/>
      <c r="L129" s="551"/>
      <c r="M129" s="551"/>
      <c r="N129" s="551"/>
      <c r="O129" s="551"/>
      <c r="P129" s="551"/>
    </row>
    <row r="130" spans="1:16">
      <c r="A130" s="551"/>
      <c r="B130" s="551"/>
      <c r="C130" s="551"/>
      <c r="D130" s="551"/>
      <c r="E130" s="551"/>
      <c r="F130" s="551"/>
      <c r="G130" s="551"/>
      <c r="H130" s="551"/>
      <c r="I130" s="551"/>
      <c r="J130" s="551"/>
      <c r="K130" s="551"/>
      <c r="L130" s="551"/>
      <c r="M130" s="551"/>
      <c r="N130" s="551"/>
      <c r="O130" s="551"/>
      <c r="P130" s="551"/>
    </row>
    <row r="131" spans="1:16">
      <c r="A131" s="551"/>
      <c r="B131" s="551"/>
      <c r="C131" s="551"/>
      <c r="D131" s="551"/>
      <c r="E131" s="551"/>
      <c r="F131" s="551"/>
      <c r="G131" s="551"/>
      <c r="H131" s="551"/>
      <c r="I131" s="551"/>
      <c r="J131" s="551"/>
      <c r="K131" s="551"/>
      <c r="L131" s="551"/>
      <c r="M131" s="551"/>
      <c r="N131" s="551"/>
      <c r="O131" s="551"/>
      <c r="P131" s="551"/>
    </row>
    <row r="132" spans="1:16">
      <c r="A132" s="551"/>
      <c r="B132" s="551"/>
      <c r="C132" s="551"/>
      <c r="D132" s="551"/>
      <c r="E132" s="551"/>
      <c r="F132" s="551"/>
      <c r="G132" s="551"/>
      <c r="H132" s="551"/>
      <c r="I132" s="551"/>
      <c r="J132" s="551"/>
      <c r="K132" s="551"/>
      <c r="L132" s="551"/>
      <c r="M132" s="551"/>
      <c r="N132" s="551"/>
      <c r="O132" s="551"/>
      <c r="P132" s="551"/>
    </row>
    <row r="133" spans="1:16">
      <c r="A133" s="551"/>
      <c r="B133" s="551"/>
      <c r="C133" s="551"/>
      <c r="D133" s="551"/>
      <c r="E133" s="551"/>
      <c r="F133" s="551"/>
      <c r="G133" s="551"/>
      <c r="H133" s="551"/>
      <c r="I133" s="551"/>
      <c r="J133" s="551"/>
      <c r="K133" s="551"/>
      <c r="L133" s="551"/>
      <c r="M133" s="551"/>
      <c r="N133" s="551"/>
      <c r="O133" s="551"/>
      <c r="P133" s="551"/>
    </row>
    <row r="134" spans="1:16">
      <c r="A134" s="551"/>
      <c r="B134" s="551"/>
      <c r="C134" s="551"/>
      <c r="D134" s="551"/>
      <c r="E134" s="551"/>
      <c r="F134" s="551"/>
      <c r="G134" s="551"/>
      <c r="H134" s="551"/>
      <c r="I134" s="551"/>
      <c r="J134" s="551"/>
      <c r="K134" s="551"/>
      <c r="L134" s="551"/>
      <c r="M134" s="551"/>
      <c r="N134" s="551"/>
      <c r="O134" s="551"/>
      <c r="P134" s="551"/>
    </row>
    <row r="135" spans="1:16">
      <c r="A135" s="551"/>
      <c r="B135" s="551"/>
      <c r="C135" s="551"/>
      <c r="D135" s="551"/>
      <c r="E135" s="551"/>
      <c r="F135" s="551"/>
      <c r="G135" s="551"/>
      <c r="H135" s="551"/>
      <c r="I135" s="551"/>
      <c r="J135" s="551"/>
      <c r="K135" s="551"/>
      <c r="L135" s="551"/>
      <c r="M135" s="551"/>
      <c r="N135" s="551"/>
      <c r="O135" s="551"/>
      <c r="P135" s="551"/>
    </row>
    <row r="136" spans="1:16">
      <c r="A136" s="551"/>
      <c r="B136" s="551"/>
      <c r="C136" s="551"/>
      <c r="D136" s="551"/>
      <c r="E136" s="551"/>
      <c r="F136" s="551"/>
      <c r="G136" s="551"/>
      <c r="H136" s="551"/>
      <c r="I136" s="551"/>
      <c r="J136" s="551"/>
      <c r="K136" s="551"/>
      <c r="L136" s="551"/>
      <c r="M136" s="551"/>
      <c r="N136" s="551"/>
      <c r="O136" s="551"/>
      <c r="P136" s="551"/>
    </row>
    <row r="137" spans="1:16">
      <c r="A137" s="551"/>
      <c r="B137" s="551"/>
      <c r="C137" s="551"/>
      <c r="D137" s="551"/>
      <c r="E137" s="551"/>
      <c r="F137" s="551"/>
      <c r="G137" s="551"/>
      <c r="H137" s="551"/>
      <c r="I137" s="551"/>
      <c r="J137" s="551"/>
      <c r="K137" s="551"/>
      <c r="L137" s="551"/>
      <c r="M137" s="551"/>
      <c r="N137" s="551"/>
      <c r="O137" s="551"/>
      <c r="P137" s="551"/>
    </row>
    <row r="138" spans="1:16">
      <c r="A138" s="551"/>
      <c r="B138" s="551"/>
      <c r="C138" s="551"/>
      <c r="D138" s="551"/>
      <c r="E138" s="551"/>
      <c r="F138" s="551"/>
      <c r="G138" s="551"/>
      <c r="H138" s="551"/>
      <c r="I138" s="551"/>
      <c r="J138" s="551"/>
      <c r="K138" s="551"/>
      <c r="L138" s="551"/>
      <c r="M138" s="551"/>
      <c r="N138" s="551"/>
      <c r="O138" s="551"/>
      <c r="P138" s="551"/>
    </row>
    <row r="139" spans="1:16">
      <c r="A139" s="551"/>
      <c r="B139" s="551"/>
      <c r="C139" s="551"/>
      <c r="D139" s="551"/>
      <c r="E139" s="551"/>
      <c r="F139" s="551"/>
      <c r="G139" s="551"/>
      <c r="H139" s="551"/>
      <c r="I139" s="551"/>
      <c r="J139" s="551"/>
      <c r="K139" s="551"/>
      <c r="L139" s="551"/>
      <c r="M139" s="551"/>
      <c r="N139" s="551"/>
      <c r="O139" s="551"/>
      <c r="P139" s="551"/>
    </row>
    <row r="140" spans="1:16">
      <c r="A140" s="551"/>
      <c r="B140" s="551"/>
      <c r="C140" s="551"/>
      <c r="D140" s="551"/>
      <c r="E140" s="551"/>
      <c r="F140" s="551"/>
      <c r="G140" s="551"/>
      <c r="H140" s="551"/>
      <c r="I140" s="551"/>
      <c r="J140" s="551"/>
      <c r="K140" s="551"/>
      <c r="L140" s="551"/>
      <c r="M140" s="551"/>
      <c r="N140" s="551"/>
      <c r="O140" s="551"/>
      <c r="P140" s="551"/>
    </row>
    <row r="141" spans="1:16">
      <c r="A141" s="551"/>
      <c r="B141" s="551"/>
      <c r="C141" s="551"/>
      <c r="D141" s="551"/>
      <c r="E141" s="551"/>
      <c r="F141" s="551"/>
      <c r="G141" s="551"/>
      <c r="H141" s="551"/>
      <c r="I141" s="551"/>
      <c r="J141" s="551"/>
      <c r="K141" s="551"/>
      <c r="L141" s="551"/>
      <c r="M141" s="551"/>
      <c r="N141" s="551"/>
      <c r="O141" s="551"/>
      <c r="P141" s="551"/>
    </row>
    <row r="142" spans="1:16">
      <c r="A142" s="551"/>
      <c r="B142" s="551"/>
      <c r="C142" s="551"/>
      <c r="D142" s="551"/>
      <c r="E142" s="551"/>
      <c r="F142" s="551"/>
      <c r="G142" s="551"/>
      <c r="H142" s="551"/>
      <c r="I142" s="551"/>
      <c r="J142" s="551"/>
      <c r="K142" s="551"/>
      <c r="L142" s="551"/>
      <c r="M142" s="551"/>
      <c r="N142" s="551"/>
      <c r="O142" s="551"/>
      <c r="P142" s="551"/>
    </row>
    <row r="143" spans="1:16">
      <c r="A143" s="551"/>
      <c r="B143" s="551"/>
      <c r="C143" s="551"/>
      <c r="D143" s="551"/>
      <c r="E143" s="551"/>
      <c r="F143" s="551"/>
      <c r="G143" s="551"/>
      <c r="H143" s="551"/>
      <c r="I143" s="551"/>
      <c r="J143" s="551"/>
      <c r="K143" s="551"/>
      <c r="L143" s="551"/>
      <c r="M143" s="551"/>
      <c r="N143" s="551"/>
      <c r="O143" s="551"/>
      <c r="P143" s="551"/>
    </row>
    <row r="144" spans="1:16">
      <c r="A144" s="551"/>
      <c r="B144" s="551"/>
      <c r="C144" s="551"/>
      <c r="D144" s="551"/>
      <c r="E144" s="551"/>
      <c r="F144" s="551"/>
      <c r="G144" s="551"/>
      <c r="H144" s="551"/>
      <c r="I144" s="551"/>
      <c r="J144" s="551"/>
      <c r="K144" s="551"/>
      <c r="L144" s="551"/>
      <c r="M144" s="551"/>
      <c r="N144" s="551"/>
      <c r="O144" s="551"/>
      <c r="P144" s="551"/>
    </row>
    <row r="145" spans="1:16">
      <c r="A145" s="551"/>
      <c r="B145" s="551"/>
      <c r="C145" s="551"/>
      <c r="D145" s="551"/>
      <c r="E145" s="551"/>
      <c r="F145" s="551"/>
      <c r="G145" s="551"/>
      <c r="H145" s="551"/>
      <c r="I145" s="551"/>
      <c r="J145" s="551"/>
      <c r="K145" s="551"/>
      <c r="L145" s="551"/>
      <c r="M145" s="551"/>
      <c r="N145" s="551"/>
      <c r="O145" s="551"/>
      <c r="P145" s="551"/>
    </row>
    <row r="146" spans="1:16">
      <c r="A146" s="551"/>
      <c r="B146" s="551"/>
      <c r="C146" s="551"/>
      <c r="D146" s="551"/>
      <c r="E146" s="551"/>
      <c r="F146" s="551"/>
      <c r="G146" s="551"/>
      <c r="H146" s="551"/>
      <c r="I146" s="551"/>
      <c r="J146" s="551"/>
      <c r="K146" s="551"/>
      <c r="L146" s="551"/>
      <c r="M146" s="551"/>
      <c r="N146" s="551"/>
      <c r="O146" s="551"/>
      <c r="P146" s="551"/>
    </row>
    <row r="147" spans="1:16">
      <c r="A147" s="551"/>
      <c r="B147" s="551"/>
      <c r="C147" s="551"/>
      <c r="D147" s="551"/>
      <c r="E147" s="551"/>
      <c r="F147" s="551"/>
      <c r="G147" s="551"/>
      <c r="H147" s="551"/>
      <c r="I147" s="551"/>
      <c r="J147" s="551"/>
      <c r="K147" s="551"/>
      <c r="L147" s="551"/>
      <c r="M147" s="551"/>
      <c r="N147" s="551"/>
      <c r="O147" s="551"/>
      <c r="P147" s="551"/>
    </row>
    <row r="148" spans="1:16">
      <c r="A148" s="551"/>
      <c r="B148" s="551"/>
      <c r="C148" s="551"/>
      <c r="D148" s="551"/>
      <c r="E148" s="551"/>
      <c r="F148" s="551"/>
      <c r="G148" s="551"/>
      <c r="H148" s="551"/>
      <c r="I148" s="551"/>
      <c r="J148" s="551"/>
      <c r="K148" s="551"/>
      <c r="L148" s="551"/>
      <c r="M148" s="551"/>
      <c r="N148" s="551"/>
      <c r="O148" s="551"/>
      <c r="P148" s="551"/>
    </row>
    <row r="149" spans="1:16">
      <c r="A149" s="551"/>
      <c r="B149" s="551"/>
      <c r="C149" s="551"/>
      <c r="D149" s="551"/>
      <c r="E149" s="551"/>
      <c r="F149" s="551"/>
      <c r="G149" s="551"/>
      <c r="H149" s="551"/>
      <c r="I149" s="551"/>
      <c r="J149" s="551"/>
      <c r="K149" s="551"/>
      <c r="L149" s="551"/>
      <c r="M149" s="551"/>
      <c r="N149" s="551"/>
      <c r="O149" s="551"/>
      <c r="P149" s="551"/>
    </row>
    <row r="150" spans="1:16">
      <c r="A150" s="551"/>
      <c r="B150" s="551"/>
      <c r="C150" s="551"/>
      <c r="D150" s="551"/>
      <c r="E150" s="551"/>
      <c r="F150" s="551"/>
      <c r="G150" s="551"/>
      <c r="H150" s="551"/>
      <c r="I150" s="551"/>
      <c r="J150" s="551"/>
      <c r="K150" s="551"/>
      <c r="L150" s="551"/>
      <c r="M150" s="551"/>
      <c r="N150" s="551"/>
      <c r="O150" s="551"/>
      <c r="P150" s="551"/>
    </row>
    <row r="151" spans="1:16">
      <c r="A151" s="551"/>
      <c r="B151" s="551"/>
      <c r="C151" s="551"/>
      <c r="D151" s="551"/>
      <c r="E151" s="551"/>
      <c r="F151" s="551"/>
      <c r="G151" s="551"/>
      <c r="H151" s="551"/>
      <c r="I151" s="551"/>
      <c r="J151" s="551"/>
      <c r="K151" s="551"/>
      <c r="L151" s="551"/>
      <c r="M151" s="551"/>
      <c r="N151" s="551"/>
      <c r="O151" s="551"/>
      <c r="P151" s="551"/>
    </row>
    <row r="152" spans="1:16">
      <c r="A152" s="551"/>
      <c r="B152" s="551"/>
      <c r="C152" s="551"/>
      <c r="D152" s="551"/>
      <c r="E152" s="551"/>
      <c r="F152" s="551"/>
      <c r="G152" s="551"/>
      <c r="H152" s="551"/>
      <c r="I152" s="551"/>
      <c r="J152" s="551"/>
      <c r="K152" s="551"/>
      <c r="L152" s="551"/>
      <c r="M152" s="551"/>
      <c r="N152" s="551"/>
      <c r="O152" s="551"/>
      <c r="P152" s="551"/>
    </row>
    <row r="153" spans="1:16">
      <c r="A153" s="551"/>
      <c r="B153" s="551"/>
      <c r="C153" s="551"/>
      <c r="D153" s="551"/>
      <c r="E153" s="551"/>
      <c r="F153" s="551"/>
      <c r="G153" s="551"/>
      <c r="H153" s="551"/>
      <c r="I153" s="551"/>
      <c r="J153" s="551"/>
      <c r="K153" s="551"/>
      <c r="L153" s="551"/>
      <c r="M153" s="551"/>
      <c r="N153" s="551"/>
      <c r="O153" s="551"/>
      <c r="P153" s="551"/>
    </row>
    <row r="154" spans="1:16">
      <c r="A154" s="551"/>
      <c r="B154" s="551"/>
      <c r="C154" s="551"/>
      <c r="D154" s="551"/>
      <c r="E154" s="551"/>
      <c r="F154" s="551"/>
      <c r="G154" s="551"/>
      <c r="H154" s="551"/>
      <c r="I154" s="551"/>
      <c r="J154" s="551"/>
      <c r="K154" s="551"/>
      <c r="L154" s="551"/>
      <c r="M154" s="551"/>
      <c r="N154" s="551"/>
      <c r="O154" s="551"/>
      <c r="P154" s="551"/>
    </row>
    <row r="155" spans="1:16">
      <c r="A155" s="551"/>
      <c r="B155" s="551"/>
      <c r="C155" s="551"/>
      <c r="D155" s="551"/>
      <c r="E155" s="551"/>
      <c r="F155" s="551"/>
      <c r="G155" s="551"/>
      <c r="H155" s="551"/>
      <c r="I155" s="551"/>
      <c r="J155" s="551"/>
      <c r="K155" s="551"/>
      <c r="L155" s="551"/>
      <c r="M155" s="551"/>
      <c r="N155" s="551"/>
      <c r="O155" s="551"/>
      <c r="P155" s="551"/>
    </row>
    <row r="156" spans="1:16">
      <c r="A156" s="551"/>
      <c r="B156" s="551"/>
      <c r="C156" s="551"/>
      <c r="D156" s="551"/>
      <c r="E156" s="551"/>
      <c r="F156" s="551"/>
      <c r="G156" s="551"/>
      <c r="H156" s="551"/>
      <c r="I156" s="551"/>
      <c r="J156" s="551"/>
      <c r="K156" s="551"/>
      <c r="L156" s="551"/>
      <c r="M156" s="551"/>
      <c r="N156" s="551"/>
      <c r="O156" s="551"/>
      <c r="P156" s="551"/>
    </row>
    <row r="157" spans="1:16">
      <c r="A157" s="551"/>
      <c r="B157" s="551"/>
      <c r="C157" s="551"/>
      <c r="D157" s="551"/>
      <c r="E157" s="551"/>
      <c r="F157" s="551"/>
      <c r="G157" s="551"/>
      <c r="H157" s="551"/>
      <c r="I157" s="551"/>
      <c r="J157" s="551"/>
      <c r="K157" s="551"/>
      <c r="L157" s="551"/>
      <c r="M157" s="551"/>
      <c r="N157" s="551"/>
      <c r="O157" s="551"/>
      <c r="P157" s="551"/>
    </row>
    <row r="158" spans="1:16">
      <c r="A158" s="551"/>
      <c r="B158" s="551"/>
      <c r="C158" s="551"/>
      <c r="D158" s="551"/>
      <c r="E158" s="551"/>
      <c r="F158" s="551"/>
      <c r="G158" s="551"/>
      <c r="H158" s="551"/>
      <c r="I158" s="551"/>
      <c r="J158" s="551"/>
      <c r="K158" s="551"/>
      <c r="L158" s="551"/>
      <c r="M158" s="551"/>
      <c r="N158" s="551"/>
      <c r="O158" s="551"/>
      <c r="P158" s="551"/>
    </row>
    <row r="159" spans="1:16">
      <c r="A159" s="551"/>
      <c r="B159" s="551"/>
      <c r="C159" s="551"/>
      <c r="D159" s="551"/>
      <c r="E159" s="551"/>
      <c r="F159" s="551"/>
      <c r="G159" s="551"/>
      <c r="H159" s="551"/>
      <c r="I159" s="551"/>
      <c r="J159" s="551"/>
      <c r="K159" s="551"/>
      <c r="L159" s="551"/>
      <c r="M159" s="551"/>
      <c r="N159" s="551"/>
      <c r="O159" s="551"/>
      <c r="P159" s="551"/>
    </row>
    <row r="160" spans="1:16">
      <c r="A160" s="551"/>
      <c r="B160" s="551"/>
      <c r="C160" s="551"/>
      <c r="D160" s="551"/>
      <c r="E160" s="551"/>
      <c r="F160" s="551"/>
      <c r="G160" s="551"/>
      <c r="H160" s="551"/>
      <c r="I160" s="551"/>
      <c r="J160" s="551"/>
      <c r="K160" s="551"/>
      <c r="L160" s="551"/>
      <c r="M160" s="551"/>
      <c r="N160" s="551"/>
      <c r="O160" s="551"/>
      <c r="P160" s="551"/>
    </row>
    <row r="161" spans="1:16">
      <c r="A161" s="551"/>
      <c r="B161" s="551"/>
      <c r="C161" s="551"/>
      <c r="D161" s="551"/>
      <c r="E161" s="551"/>
      <c r="F161" s="551"/>
      <c r="G161" s="551"/>
      <c r="H161" s="551"/>
      <c r="I161" s="551"/>
      <c r="J161" s="551"/>
      <c r="K161" s="551"/>
      <c r="L161" s="551"/>
      <c r="M161" s="551"/>
      <c r="N161" s="551"/>
      <c r="O161" s="551"/>
      <c r="P161" s="551"/>
    </row>
    <row r="162" spans="1:16">
      <c r="A162" s="551"/>
      <c r="B162" s="551"/>
      <c r="C162" s="551"/>
      <c r="D162" s="551"/>
      <c r="E162" s="551"/>
      <c r="F162" s="551"/>
      <c r="G162" s="551"/>
      <c r="H162" s="551"/>
      <c r="I162" s="551"/>
      <c r="J162" s="551"/>
      <c r="K162" s="551"/>
      <c r="L162" s="551"/>
      <c r="M162" s="551"/>
      <c r="N162" s="551"/>
      <c r="O162" s="551"/>
      <c r="P162" s="551"/>
    </row>
    <row r="163" spans="1:16">
      <c r="A163" s="551"/>
      <c r="B163" s="551"/>
      <c r="C163" s="551"/>
      <c r="D163" s="551"/>
      <c r="E163" s="551"/>
      <c r="F163" s="551"/>
      <c r="G163" s="551"/>
      <c r="H163" s="551"/>
      <c r="I163" s="551"/>
      <c r="J163" s="551"/>
      <c r="K163" s="551"/>
      <c r="L163" s="551"/>
      <c r="M163" s="551"/>
      <c r="N163" s="551"/>
      <c r="O163" s="551"/>
      <c r="P163" s="551"/>
    </row>
    <row r="164" spans="1:16">
      <c r="A164" s="551"/>
      <c r="B164" s="551"/>
      <c r="C164" s="551"/>
      <c r="D164" s="551"/>
      <c r="E164" s="551"/>
      <c r="F164" s="551"/>
      <c r="G164" s="551"/>
      <c r="H164" s="551"/>
      <c r="I164" s="551"/>
      <c r="J164" s="551"/>
      <c r="K164" s="551"/>
      <c r="L164" s="551"/>
      <c r="M164" s="551"/>
      <c r="N164" s="551"/>
      <c r="O164" s="551"/>
      <c r="P164" s="551"/>
    </row>
    <row r="165" spans="1:16">
      <c r="A165" s="551"/>
      <c r="B165" s="551"/>
      <c r="C165" s="551"/>
      <c r="D165" s="551"/>
      <c r="E165" s="551"/>
      <c r="F165" s="551"/>
      <c r="G165" s="551"/>
      <c r="H165" s="551"/>
      <c r="I165" s="551"/>
      <c r="J165" s="551"/>
      <c r="K165" s="551"/>
      <c r="L165" s="551"/>
      <c r="M165" s="551"/>
      <c r="N165" s="551"/>
      <c r="O165" s="551"/>
      <c r="P165" s="551"/>
    </row>
    <row r="166" spans="1:16">
      <c r="A166" s="551"/>
      <c r="B166" s="551"/>
      <c r="C166" s="551"/>
      <c r="D166" s="551"/>
      <c r="E166" s="551"/>
      <c r="F166" s="551"/>
      <c r="G166" s="551"/>
      <c r="H166" s="551"/>
      <c r="I166" s="551"/>
      <c r="J166" s="551"/>
      <c r="K166" s="551"/>
      <c r="L166" s="551"/>
      <c r="M166" s="551"/>
      <c r="N166" s="551"/>
      <c r="O166" s="551"/>
      <c r="P166" s="551"/>
    </row>
    <row r="167" spans="1:16">
      <c r="A167" s="551"/>
      <c r="B167" s="551"/>
      <c r="C167" s="551"/>
      <c r="D167" s="551"/>
      <c r="E167" s="551"/>
      <c r="F167" s="551"/>
      <c r="G167" s="551"/>
      <c r="H167" s="551"/>
      <c r="I167" s="551"/>
      <c r="J167" s="551"/>
      <c r="K167" s="551"/>
      <c r="L167" s="551"/>
      <c r="M167" s="551"/>
      <c r="N167" s="551"/>
      <c r="O167" s="551"/>
      <c r="P167" s="551"/>
    </row>
    <row r="168" spans="1:16">
      <c r="A168" s="551"/>
      <c r="B168" s="551"/>
      <c r="C168" s="551"/>
      <c r="D168" s="551"/>
      <c r="E168" s="551"/>
      <c r="F168" s="551"/>
      <c r="G168" s="551"/>
      <c r="H168" s="551"/>
      <c r="I168" s="551"/>
      <c r="J168" s="551"/>
      <c r="K168" s="551"/>
      <c r="L168" s="551"/>
      <c r="M168" s="551"/>
      <c r="N168" s="551"/>
      <c r="O168" s="551"/>
      <c r="P168" s="551"/>
    </row>
    <row r="169" spans="1:16">
      <c r="A169" s="551"/>
      <c r="B169" s="551"/>
      <c r="C169" s="551"/>
      <c r="D169" s="551"/>
      <c r="E169" s="551"/>
      <c r="F169" s="551"/>
      <c r="G169" s="551"/>
      <c r="H169" s="551"/>
      <c r="I169" s="551"/>
      <c r="J169" s="551"/>
      <c r="K169" s="551"/>
      <c r="L169" s="551"/>
      <c r="M169" s="551"/>
      <c r="N169" s="551"/>
      <c r="P169" s="551"/>
    </row>
    <row r="170" spans="1:16">
      <c r="A170" s="551"/>
      <c r="B170" s="551"/>
      <c r="C170" s="551"/>
      <c r="D170" s="551"/>
      <c r="E170" s="551"/>
      <c r="F170" s="551"/>
      <c r="G170" s="551"/>
      <c r="H170" s="551"/>
      <c r="I170" s="551"/>
      <c r="J170" s="551"/>
      <c r="K170" s="551"/>
      <c r="L170" s="551"/>
      <c r="M170" s="551"/>
      <c r="N170" s="551"/>
      <c r="O170" s="551"/>
      <c r="P170" s="551"/>
    </row>
    <row r="171" spans="1:16">
      <c r="A171" s="551"/>
      <c r="B171" s="551"/>
      <c r="C171" s="551"/>
      <c r="D171" s="551"/>
      <c r="E171" s="551"/>
      <c r="F171" s="551"/>
      <c r="G171" s="551"/>
      <c r="H171" s="551"/>
      <c r="I171" s="551"/>
      <c r="J171" s="551"/>
      <c r="K171" s="551"/>
      <c r="L171" s="551"/>
      <c r="M171" s="551"/>
      <c r="N171" s="551"/>
      <c r="O171" s="551"/>
      <c r="P171" s="551"/>
    </row>
    <row r="172" spans="1:16">
      <c r="A172" s="551"/>
      <c r="B172" s="551"/>
      <c r="C172" s="551"/>
      <c r="D172" s="551"/>
      <c r="E172" s="551"/>
      <c r="F172" s="551"/>
      <c r="G172" s="551"/>
      <c r="H172" s="551"/>
      <c r="I172" s="551"/>
      <c r="J172" s="551"/>
      <c r="K172" s="551"/>
      <c r="L172" s="551"/>
      <c r="M172" s="551"/>
      <c r="N172" s="551"/>
      <c r="P172" s="551"/>
    </row>
    <row r="173" spans="1:16">
      <c r="A173" s="551"/>
      <c r="B173" s="551"/>
      <c r="C173" s="551"/>
      <c r="D173" s="551"/>
      <c r="E173" s="551"/>
      <c r="F173" s="551"/>
      <c r="G173" s="551"/>
      <c r="H173" s="551"/>
      <c r="I173" s="551"/>
      <c r="J173" s="551"/>
      <c r="K173" s="551"/>
      <c r="L173" s="551"/>
      <c r="M173" s="551"/>
      <c r="N173" s="551"/>
      <c r="O173" s="551"/>
      <c r="P173" s="551"/>
    </row>
    <row r="174" spans="1:16">
      <c r="A174" s="551"/>
      <c r="B174" s="551"/>
      <c r="C174" s="551"/>
      <c r="D174" s="551"/>
      <c r="E174" s="551"/>
      <c r="F174" s="551"/>
      <c r="G174" s="551"/>
      <c r="H174" s="551"/>
      <c r="I174" s="551"/>
      <c r="J174" s="551"/>
      <c r="K174" s="551"/>
      <c r="L174" s="551"/>
      <c r="M174" s="551"/>
      <c r="N174" s="551"/>
      <c r="O174" s="551"/>
      <c r="P174" s="551"/>
    </row>
    <row r="175" spans="1:16">
      <c r="A175" s="551"/>
      <c r="B175" s="551"/>
      <c r="C175" s="551"/>
      <c r="D175" s="551"/>
      <c r="E175" s="551"/>
      <c r="F175" s="551"/>
      <c r="G175" s="551"/>
      <c r="H175" s="551"/>
      <c r="I175" s="551"/>
      <c r="J175" s="551"/>
      <c r="K175" s="551"/>
      <c r="L175" s="551"/>
      <c r="M175" s="551"/>
      <c r="N175" s="551"/>
      <c r="O175" s="551"/>
      <c r="P175" s="551"/>
    </row>
    <row r="176" spans="1:16">
      <c r="A176" s="551"/>
      <c r="B176" s="551"/>
      <c r="C176" s="551"/>
      <c r="D176" s="551"/>
      <c r="E176" s="551"/>
      <c r="F176" s="551"/>
      <c r="G176" s="551"/>
      <c r="H176" s="551"/>
      <c r="I176" s="551"/>
      <c r="J176" s="551"/>
      <c r="K176" s="551"/>
      <c r="L176" s="551"/>
      <c r="M176" s="551"/>
      <c r="N176" s="551"/>
      <c r="O176" s="551"/>
      <c r="P176" s="551"/>
    </row>
    <row r="177" spans="1:16">
      <c r="A177" s="551"/>
      <c r="B177" s="551"/>
      <c r="C177" s="551"/>
      <c r="D177" s="551"/>
      <c r="E177" s="551"/>
      <c r="F177" s="551"/>
      <c r="G177" s="551"/>
      <c r="H177" s="551"/>
      <c r="I177" s="551"/>
      <c r="J177" s="551"/>
      <c r="K177" s="551"/>
      <c r="L177" s="551"/>
      <c r="M177" s="551"/>
      <c r="N177" s="551"/>
      <c r="O177" s="551"/>
      <c r="P177" s="551"/>
    </row>
    <row r="178" spans="1:16">
      <c r="A178" s="551"/>
      <c r="B178" s="551"/>
      <c r="C178" s="551"/>
      <c r="D178" s="551"/>
      <c r="E178" s="551"/>
      <c r="F178" s="551"/>
      <c r="G178" s="551"/>
      <c r="H178" s="551"/>
      <c r="I178" s="551"/>
      <c r="J178" s="551"/>
      <c r="K178" s="551"/>
      <c r="L178" s="551"/>
      <c r="M178" s="551"/>
      <c r="N178" s="551"/>
      <c r="P178" s="551"/>
    </row>
    <row r="179" spans="1:16">
      <c r="A179" s="551"/>
      <c r="B179" s="551"/>
      <c r="C179" s="551"/>
      <c r="D179" s="551"/>
      <c r="E179" s="551"/>
      <c r="F179" s="551"/>
      <c r="G179" s="551"/>
      <c r="H179" s="551"/>
      <c r="I179" s="551"/>
      <c r="J179" s="551"/>
      <c r="K179" s="551"/>
      <c r="L179" s="551"/>
      <c r="M179" s="551"/>
      <c r="N179" s="551"/>
      <c r="P179" s="551"/>
    </row>
    <row r="180" spans="1:16">
      <c r="A180" s="551"/>
      <c r="B180" s="551"/>
      <c r="C180" s="551"/>
      <c r="D180" s="551"/>
      <c r="E180" s="551"/>
      <c r="F180" s="551"/>
      <c r="G180" s="551"/>
      <c r="H180" s="551"/>
      <c r="I180" s="551"/>
      <c r="J180" s="551"/>
      <c r="K180" s="551"/>
      <c r="L180" s="551"/>
      <c r="M180" s="551"/>
      <c r="N180" s="551"/>
      <c r="P180" s="551"/>
    </row>
    <row r="181" spans="1:16">
      <c r="A181" s="551"/>
      <c r="B181" s="551"/>
      <c r="C181" s="551"/>
      <c r="D181" s="551"/>
      <c r="E181" s="551"/>
      <c r="F181" s="551"/>
      <c r="G181" s="551"/>
      <c r="H181" s="551"/>
      <c r="I181" s="551"/>
      <c r="J181" s="551"/>
      <c r="K181" s="551"/>
      <c r="L181" s="551"/>
      <c r="M181" s="551"/>
      <c r="N181" s="551"/>
      <c r="O181" s="551"/>
      <c r="P181" s="551"/>
    </row>
    <row r="182" spans="1:16">
      <c r="A182" s="551"/>
      <c r="B182" s="551"/>
      <c r="C182" s="551"/>
      <c r="D182" s="551"/>
      <c r="E182" s="551"/>
      <c r="F182" s="551"/>
      <c r="G182" s="551"/>
      <c r="H182" s="551"/>
      <c r="I182" s="551"/>
      <c r="J182" s="551"/>
      <c r="K182" s="551"/>
      <c r="L182" s="551"/>
      <c r="M182" s="551"/>
      <c r="N182" s="551"/>
      <c r="P182" s="551"/>
    </row>
    <row r="183" spans="1:16">
      <c r="A183" s="551"/>
      <c r="B183" s="551"/>
      <c r="C183" s="551"/>
      <c r="D183" s="551"/>
      <c r="E183" s="551"/>
      <c r="F183" s="551"/>
      <c r="G183" s="551"/>
      <c r="H183" s="551"/>
      <c r="I183" s="551"/>
      <c r="J183" s="551"/>
      <c r="K183" s="551"/>
      <c r="L183" s="551"/>
      <c r="M183" s="551"/>
      <c r="N183" s="551"/>
      <c r="O183" s="551"/>
      <c r="P183" s="551"/>
    </row>
    <row r="184" spans="1:16">
      <c r="A184" s="551"/>
      <c r="B184" s="551"/>
      <c r="C184" s="551"/>
      <c r="D184" s="551"/>
      <c r="E184" s="551"/>
      <c r="F184" s="551"/>
      <c r="G184" s="551"/>
      <c r="H184" s="551"/>
      <c r="I184" s="551"/>
      <c r="J184" s="551"/>
      <c r="K184" s="551"/>
      <c r="L184" s="551"/>
      <c r="M184" s="551"/>
      <c r="N184" s="551"/>
      <c r="P184" s="551"/>
    </row>
    <row r="185" spans="1:16">
      <c r="A185" s="551"/>
      <c r="B185" s="551"/>
      <c r="C185" s="551"/>
      <c r="D185" s="551"/>
      <c r="E185" s="551"/>
      <c r="F185" s="551"/>
      <c r="G185" s="551"/>
      <c r="H185" s="551"/>
      <c r="I185" s="551"/>
      <c r="J185" s="551"/>
      <c r="K185" s="551"/>
      <c r="L185" s="551"/>
      <c r="M185" s="551"/>
      <c r="N185" s="551"/>
      <c r="O185" s="551"/>
      <c r="P185" s="551"/>
    </row>
    <row r="186" spans="1:16">
      <c r="A186" s="551"/>
      <c r="B186" s="551"/>
      <c r="C186" s="551"/>
      <c r="D186" s="551"/>
      <c r="E186" s="551"/>
      <c r="F186" s="551"/>
      <c r="G186" s="551"/>
      <c r="H186" s="551"/>
      <c r="I186" s="551"/>
      <c r="J186" s="551"/>
      <c r="K186" s="551"/>
      <c r="L186" s="551"/>
      <c r="M186" s="551"/>
      <c r="N186" s="551"/>
      <c r="O186" s="551"/>
      <c r="P186" s="551"/>
    </row>
    <row r="187" spans="1:16">
      <c r="A187" s="551"/>
      <c r="B187" s="551"/>
      <c r="C187" s="551"/>
      <c r="D187" s="551"/>
      <c r="E187" s="551"/>
      <c r="F187" s="551"/>
      <c r="G187" s="551"/>
      <c r="H187" s="551"/>
      <c r="I187" s="551"/>
      <c r="J187" s="551"/>
      <c r="K187" s="551"/>
      <c r="L187" s="551"/>
      <c r="M187" s="551"/>
      <c r="N187" s="551"/>
      <c r="P187" s="551"/>
    </row>
    <row r="188" spans="1:16">
      <c r="A188" s="551"/>
      <c r="B188" s="551"/>
      <c r="C188" s="551"/>
      <c r="D188" s="551"/>
      <c r="E188" s="551"/>
      <c r="F188" s="551"/>
      <c r="G188" s="551"/>
      <c r="H188" s="551"/>
      <c r="I188" s="551"/>
      <c r="J188" s="551"/>
      <c r="K188" s="551"/>
      <c r="L188" s="551"/>
      <c r="M188" s="551"/>
      <c r="N188" s="551"/>
      <c r="O188" s="551"/>
      <c r="P188" s="551"/>
    </row>
    <row r="189" spans="1:16">
      <c r="A189" s="551"/>
      <c r="B189" s="551"/>
      <c r="C189" s="551"/>
      <c r="D189" s="551"/>
      <c r="E189" s="551"/>
      <c r="F189" s="551"/>
      <c r="G189" s="551"/>
      <c r="H189" s="551"/>
      <c r="I189" s="551"/>
      <c r="J189" s="551"/>
      <c r="K189" s="551"/>
      <c r="L189" s="551"/>
      <c r="M189" s="551"/>
      <c r="N189" s="551"/>
      <c r="O189" s="551"/>
      <c r="P189" s="551"/>
    </row>
    <row r="190" spans="1:16">
      <c r="A190" s="551"/>
      <c r="B190" s="551"/>
      <c r="C190" s="551"/>
      <c r="D190" s="551"/>
      <c r="E190" s="551"/>
      <c r="F190" s="551"/>
      <c r="G190" s="551"/>
      <c r="H190" s="551"/>
      <c r="I190" s="551"/>
      <c r="J190" s="551"/>
      <c r="K190" s="551"/>
      <c r="L190" s="551"/>
      <c r="M190" s="551"/>
      <c r="N190" s="551"/>
      <c r="P190" s="551"/>
    </row>
    <row r="191" spans="1:16">
      <c r="A191" s="551"/>
      <c r="B191" s="551"/>
      <c r="C191" s="551"/>
      <c r="D191" s="551"/>
      <c r="E191" s="551"/>
      <c r="F191" s="551"/>
      <c r="G191" s="551"/>
      <c r="H191" s="551"/>
      <c r="I191" s="551"/>
      <c r="J191" s="551"/>
      <c r="K191" s="551"/>
      <c r="L191" s="551"/>
      <c r="M191" s="551"/>
      <c r="N191" s="551"/>
      <c r="O191" s="551"/>
      <c r="P191" s="551"/>
    </row>
    <row r="192" spans="1:16">
      <c r="A192" s="551"/>
      <c r="B192" s="551"/>
      <c r="C192" s="551"/>
      <c r="D192" s="551"/>
      <c r="E192" s="551"/>
      <c r="F192" s="551"/>
      <c r="G192" s="551"/>
      <c r="H192" s="551"/>
      <c r="I192" s="551"/>
      <c r="J192" s="551"/>
      <c r="K192" s="551"/>
      <c r="L192" s="551"/>
      <c r="M192" s="551"/>
      <c r="N192" s="551"/>
      <c r="O192" s="551"/>
      <c r="P192" s="551"/>
    </row>
    <row r="193" spans="1:16">
      <c r="A193" s="551"/>
      <c r="B193" s="551"/>
      <c r="C193" s="551"/>
      <c r="D193" s="551"/>
      <c r="E193" s="551"/>
      <c r="F193" s="551"/>
      <c r="G193" s="551"/>
      <c r="H193" s="551"/>
      <c r="I193" s="551"/>
      <c r="J193" s="551"/>
      <c r="K193" s="551"/>
      <c r="L193" s="551"/>
      <c r="M193" s="551"/>
      <c r="N193" s="551"/>
      <c r="P193" s="551"/>
    </row>
    <row r="194" spans="1:16">
      <c r="A194" s="551"/>
      <c r="B194" s="551"/>
      <c r="C194" s="551"/>
      <c r="D194" s="551"/>
      <c r="E194" s="551"/>
      <c r="F194" s="551"/>
      <c r="G194" s="551"/>
      <c r="H194" s="551"/>
      <c r="I194" s="551"/>
      <c r="J194" s="551"/>
      <c r="K194" s="551"/>
      <c r="L194" s="551"/>
      <c r="M194" s="551"/>
      <c r="N194" s="551"/>
      <c r="O194" s="551"/>
      <c r="P194" s="551"/>
    </row>
    <row r="195" spans="1:16">
      <c r="A195" s="551"/>
      <c r="B195" s="551"/>
      <c r="C195" s="551"/>
      <c r="D195" s="551"/>
      <c r="E195" s="551"/>
      <c r="F195" s="551"/>
      <c r="G195" s="551"/>
      <c r="H195" s="551"/>
      <c r="I195" s="551"/>
      <c r="J195" s="551"/>
      <c r="K195" s="551"/>
      <c r="L195" s="551"/>
      <c r="M195" s="551"/>
      <c r="N195" s="551"/>
      <c r="O195" s="551"/>
      <c r="P195" s="551"/>
    </row>
    <row r="196" spans="1:16">
      <c r="A196" s="551"/>
      <c r="B196" s="551"/>
      <c r="C196" s="551"/>
      <c r="D196" s="551"/>
      <c r="E196" s="551"/>
      <c r="F196" s="551"/>
      <c r="G196" s="551"/>
      <c r="H196" s="551"/>
      <c r="I196" s="551"/>
      <c r="J196" s="551"/>
      <c r="K196" s="551"/>
      <c r="L196" s="551"/>
      <c r="M196" s="551"/>
      <c r="N196" s="551"/>
      <c r="P196" s="551"/>
    </row>
    <row r="197" spans="1:16">
      <c r="A197" s="551"/>
      <c r="B197" s="551"/>
      <c r="C197" s="551"/>
      <c r="D197" s="551"/>
      <c r="E197" s="551"/>
      <c r="F197" s="551"/>
      <c r="G197" s="551"/>
      <c r="H197" s="551"/>
      <c r="I197" s="551"/>
      <c r="J197" s="551"/>
      <c r="K197" s="551"/>
      <c r="L197" s="551"/>
      <c r="M197" s="551"/>
      <c r="N197" s="551"/>
      <c r="P197" s="551"/>
    </row>
    <row r="198" spans="1:16">
      <c r="A198" s="551"/>
      <c r="B198" s="551"/>
      <c r="C198" s="551"/>
      <c r="D198" s="551"/>
      <c r="E198" s="551"/>
      <c r="F198" s="551"/>
      <c r="G198" s="551"/>
      <c r="H198" s="551"/>
      <c r="I198" s="551"/>
      <c r="J198" s="551"/>
      <c r="K198" s="551"/>
      <c r="L198" s="551"/>
      <c r="M198" s="551"/>
      <c r="N198" s="551"/>
      <c r="P198" s="551"/>
    </row>
    <row r="199" spans="1:16">
      <c r="A199" s="551"/>
      <c r="B199" s="551"/>
      <c r="C199" s="551"/>
      <c r="D199" s="551"/>
      <c r="E199" s="551"/>
      <c r="F199" s="551"/>
      <c r="G199" s="551"/>
      <c r="H199" s="551"/>
      <c r="I199" s="551"/>
      <c r="J199" s="551"/>
      <c r="K199" s="551"/>
      <c r="L199" s="551"/>
      <c r="M199" s="551"/>
      <c r="N199" s="551"/>
      <c r="O199" s="551"/>
      <c r="P199" s="551"/>
    </row>
    <row r="200" spans="1:16">
      <c r="A200" s="551"/>
      <c r="B200" s="551"/>
      <c r="C200" s="551"/>
      <c r="D200" s="551"/>
      <c r="E200" s="551"/>
      <c r="F200" s="551"/>
      <c r="G200" s="551"/>
      <c r="H200" s="551"/>
      <c r="I200" s="551"/>
      <c r="J200" s="551"/>
      <c r="K200" s="551"/>
      <c r="L200" s="551"/>
      <c r="M200" s="551"/>
      <c r="N200" s="551"/>
      <c r="O200" s="551"/>
      <c r="P200" s="551"/>
    </row>
    <row r="201" spans="1:16">
      <c r="A201" s="551"/>
      <c r="B201" s="551"/>
      <c r="C201" s="551"/>
      <c r="D201" s="551"/>
      <c r="E201" s="551"/>
      <c r="F201" s="551"/>
      <c r="G201" s="551"/>
      <c r="H201" s="551"/>
      <c r="I201" s="551"/>
      <c r="J201" s="551"/>
      <c r="K201" s="551"/>
      <c r="L201" s="551"/>
      <c r="M201" s="551"/>
      <c r="N201" s="551"/>
      <c r="P201" s="551"/>
    </row>
    <row r="202" spans="1:16">
      <c r="A202" s="551"/>
      <c r="B202" s="551"/>
      <c r="C202" s="551"/>
      <c r="D202" s="551"/>
      <c r="E202" s="551"/>
      <c r="F202" s="551"/>
      <c r="G202" s="551"/>
      <c r="H202" s="551"/>
      <c r="I202" s="551"/>
      <c r="J202" s="551"/>
      <c r="K202" s="551"/>
      <c r="L202" s="551"/>
      <c r="M202" s="551"/>
      <c r="N202" s="551"/>
      <c r="P202" s="551"/>
    </row>
    <row r="203" spans="1:16">
      <c r="A203" s="551"/>
      <c r="B203" s="551"/>
      <c r="C203" s="551"/>
      <c r="D203" s="551"/>
      <c r="E203" s="551"/>
      <c r="F203" s="551"/>
      <c r="G203" s="551"/>
      <c r="H203" s="551"/>
      <c r="I203" s="551"/>
      <c r="J203" s="551"/>
      <c r="K203" s="551"/>
      <c r="L203" s="551"/>
      <c r="M203" s="551"/>
      <c r="N203" s="551"/>
      <c r="O203" s="551"/>
      <c r="P203" s="551"/>
    </row>
    <row r="204" spans="1:16">
      <c r="A204" s="551"/>
      <c r="B204" s="551"/>
      <c r="C204" s="551"/>
      <c r="D204" s="551"/>
      <c r="E204" s="551"/>
      <c r="F204" s="551"/>
      <c r="G204" s="551"/>
      <c r="H204" s="551"/>
      <c r="I204" s="551"/>
      <c r="J204" s="551"/>
      <c r="K204" s="551"/>
      <c r="L204" s="551"/>
      <c r="M204" s="551"/>
      <c r="N204" s="551"/>
      <c r="O204" s="551"/>
      <c r="P204" s="551"/>
    </row>
    <row r="205" spans="1:16">
      <c r="A205" s="551"/>
      <c r="B205" s="551"/>
      <c r="C205" s="551"/>
      <c r="D205" s="551"/>
      <c r="E205" s="551"/>
      <c r="F205" s="551"/>
      <c r="G205" s="551"/>
      <c r="H205" s="551"/>
      <c r="I205" s="551"/>
      <c r="J205" s="551"/>
      <c r="K205" s="551"/>
      <c r="L205" s="551"/>
      <c r="M205" s="551"/>
      <c r="N205" s="551"/>
      <c r="P205" s="551"/>
    </row>
    <row r="206" spans="1:16">
      <c r="A206" s="551"/>
      <c r="B206" s="551"/>
      <c r="C206" s="551"/>
      <c r="D206" s="551"/>
      <c r="E206" s="551"/>
      <c r="F206" s="551"/>
      <c r="G206" s="551"/>
      <c r="H206" s="551"/>
      <c r="I206" s="551"/>
      <c r="J206" s="551"/>
      <c r="K206" s="551"/>
      <c r="L206" s="551"/>
      <c r="M206" s="551"/>
      <c r="N206" s="551"/>
      <c r="O206" s="551"/>
      <c r="P206" s="551"/>
    </row>
    <row r="207" spans="1:16">
      <c r="A207" s="551"/>
      <c r="B207" s="551"/>
      <c r="C207" s="551"/>
      <c r="D207" s="551"/>
      <c r="E207" s="551"/>
      <c r="F207" s="551"/>
      <c r="G207" s="551"/>
      <c r="H207" s="551"/>
      <c r="I207" s="551"/>
      <c r="J207" s="551"/>
      <c r="K207" s="551"/>
      <c r="L207" s="551"/>
      <c r="M207" s="551"/>
      <c r="N207" s="551"/>
      <c r="P207" s="551"/>
    </row>
    <row r="208" spans="1:16">
      <c r="A208" s="551"/>
      <c r="B208" s="551"/>
      <c r="C208" s="551"/>
      <c r="D208" s="551"/>
      <c r="E208" s="551"/>
      <c r="F208" s="551"/>
      <c r="G208" s="551"/>
      <c r="H208" s="551"/>
      <c r="I208" s="551"/>
      <c r="J208" s="551"/>
      <c r="K208" s="551"/>
      <c r="L208" s="551"/>
      <c r="M208" s="551"/>
      <c r="N208" s="551"/>
      <c r="O208" s="551"/>
      <c r="P208" s="551"/>
    </row>
    <row r="209" spans="1:16">
      <c r="A209" s="551"/>
      <c r="B209" s="551"/>
      <c r="C209" s="551"/>
      <c r="D209" s="551"/>
      <c r="E209" s="551"/>
      <c r="F209" s="551"/>
      <c r="G209" s="551"/>
      <c r="H209" s="551"/>
      <c r="I209" s="551"/>
      <c r="J209" s="551"/>
      <c r="K209" s="551"/>
      <c r="L209" s="551"/>
      <c r="M209" s="551"/>
      <c r="N209" s="551"/>
      <c r="P209" s="551"/>
    </row>
    <row r="210" spans="1:16">
      <c r="A210" s="551"/>
      <c r="B210" s="551"/>
      <c r="C210" s="551"/>
      <c r="D210" s="551"/>
      <c r="E210" s="551"/>
      <c r="F210" s="551"/>
      <c r="G210" s="551"/>
      <c r="H210" s="551"/>
      <c r="I210" s="551"/>
      <c r="J210" s="551"/>
      <c r="K210" s="551"/>
      <c r="L210" s="551"/>
      <c r="M210" s="551"/>
      <c r="N210" s="551"/>
      <c r="P210" s="551"/>
    </row>
  </sheetData>
  <mergeCells count="1">
    <mergeCell ref="D4:M4"/>
  </mergeCells>
  <pageMargins left="0.17" right="0.17" top="0.44" bottom="1" header="0.3" footer="0.5"/>
  <pageSetup orientation="portrait" r:id="rId1"/>
  <headerFooter alignWithMargins="0">
    <oddHeader>&amp;A</oddHeader>
    <oddFooter>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533"/>
  <sheetViews>
    <sheetView showGridLines="0" zoomScaleNormal="100" workbookViewId="0"/>
  </sheetViews>
  <sheetFormatPr defaultRowHeight="10.5"/>
  <cols>
    <col min="1" max="1" width="5.5703125" style="421" customWidth="1"/>
    <col min="2" max="2" width="0.7109375" style="421" customWidth="1"/>
    <col min="3" max="3" width="27.85546875" style="421" customWidth="1"/>
    <col min="4" max="7" width="8.140625" style="421" bestFit="1" customWidth="1"/>
    <col min="8" max="8" width="7.85546875" style="421" bestFit="1" customWidth="1"/>
    <col min="9" max="9" width="9" style="421" customWidth="1"/>
    <col min="10" max="11" width="6.5703125" style="421" bestFit="1" customWidth="1"/>
    <col min="12" max="12" width="6.7109375" style="421" bestFit="1" customWidth="1"/>
    <col min="13" max="13" width="6.5703125" style="421" bestFit="1" customWidth="1"/>
    <col min="14" max="14" width="0.85546875" style="421" customWidth="1"/>
    <col min="15" max="15" width="10.28515625" style="421" bestFit="1" customWidth="1"/>
    <col min="16" max="16" width="9.85546875" style="421" bestFit="1" customWidth="1"/>
    <col min="17" max="16384" width="9.140625" style="421"/>
  </cols>
  <sheetData>
    <row r="1" spans="1:15">
      <c r="A1" s="552" t="s">
        <v>903</v>
      </c>
    </row>
    <row r="2" spans="1:15">
      <c r="D2" s="547"/>
      <c r="E2" s="547"/>
      <c r="F2" s="547"/>
      <c r="G2" s="547"/>
      <c r="H2" s="547"/>
      <c r="I2" s="547"/>
      <c r="J2" s="547"/>
      <c r="K2" s="547"/>
      <c r="L2" s="547"/>
      <c r="M2" s="547"/>
    </row>
    <row r="3" spans="1:15" ht="12.75" customHeight="1">
      <c r="A3" s="553"/>
      <c r="B3" s="553"/>
      <c r="C3" s="553"/>
      <c r="D3" s="1271" t="s">
        <v>766</v>
      </c>
      <c r="E3" s="1271"/>
      <c r="F3" s="1271"/>
      <c r="G3" s="1271"/>
      <c r="H3" s="1271"/>
      <c r="I3" s="1271"/>
      <c r="J3" s="1271"/>
      <c r="K3" s="1271"/>
      <c r="L3" s="1271"/>
      <c r="M3" s="1271"/>
      <c r="N3" s="1271"/>
      <c r="O3" s="1271"/>
    </row>
    <row r="4" spans="1:15" ht="31.5">
      <c r="A4" s="554" t="s">
        <v>831</v>
      </c>
      <c r="B4" s="554"/>
      <c r="C4" s="470" t="s">
        <v>904</v>
      </c>
      <c r="D4" s="555" t="s">
        <v>867</v>
      </c>
      <c r="E4" s="555" t="s">
        <v>868</v>
      </c>
      <c r="F4" s="555" t="s">
        <v>869</v>
      </c>
      <c r="G4" s="555" t="s">
        <v>870</v>
      </c>
      <c r="H4" s="555" t="s">
        <v>871</v>
      </c>
      <c r="I4" s="555" t="s">
        <v>872</v>
      </c>
      <c r="J4" s="555" t="s">
        <v>873</v>
      </c>
      <c r="K4" s="555" t="s">
        <v>874</v>
      </c>
      <c r="L4" s="555" t="s">
        <v>875</v>
      </c>
      <c r="M4" s="555" t="s">
        <v>876</v>
      </c>
      <c r="N4" s="555"/>
      <c r="O4" s="555" t="s">
        <v>905</v>
      </c>
    </row>
    <row r="5" spans="1:15">
      <c r="A5" s="556"/>
      <c r="B5" s="541"/>
      <c r="C5" s="479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488"/>
      <c r="O5" s="558"/>
    </row>
    <row r="6" spans="1:15">
      <c r="A6" s="484">
        <v>111</v>
      </c>
      <c r="B6" s="541"/>
      <c r="C6" s="488" t="s">
        <v>833</v>
      </c>
      <c r="D6" s="557">
        <v>0.47933700000000001</v>
      </c>
      <c r="E6" s="557">
        <v>36.421002000000001</v>
      </c>
      <c r="F6" s="557">
        <v>1.554721</v>
      </c>
      <c r="G6" s="557">
        <v>0.44741700000000001</v>
      </c>
      <c r="H6" s="557">
        <v>0</v>
      </c>
      <c r="I6" s="557">
        <v>0.1782</v>
      </c>
      <c r="J6" s="557">
        <v>5.8877949999999997</v>
      </c>
      <c r="K6" s="557">
        <v>1.7903640000000001</v>
      </c>
      <c r="L6" s="557">
        <v>0.84809900000000005</v>
      </c>
      <c r="M6" s="557">
        <v>1.2028859999999999</v>
      </c>
      <c r="N6" s="559"/>
      <c r="O6" s="560">
        <f>SUM(D6:M6)</f>
        <v>48.809820999999992</v>
      </c>
    </row>
    <row r="7" spans="1:15">
      <c r="A7" s="484">
        <v>112</v>
      </c>
      <c r="B7" s="541"/>
      <c r="C7" s="547" t="s">
        <v>834</v>
      </c>
      <c r="D7" s="561">
        <v>7.4947E-2</v>
      </c>
      <c r="E7" s="557">
        <v>1.010303</v>
      </c>
      <c r="F7" s="557">
        <v>0.58491000000000004</v>
      </c>
      <c r="G7" s="557">
        <v>0</v>
      </c>
      <c r="H7" s="557">
        <v>0</v>
      </c>
      <c r="I7" s="557">
        <v>0</v>
      </c>
      <c r="J7" s="557">
        <v>0</v>
      </c>
      <c r="K7" s="557">
        <v>1.897386</v>
      </c>
      <c r="L7" s="557">
        <v>0</v>
      </c>
      <c r="M7" s="557">
        <v>0</v>
      </c>
      <c r="N7" s="562"/>
      <c r="O7" s="560">
        <f>SUM(D7:M7)</f>
        <v>3.5675460000000001</v>
      </c>
    </row>
    <row r="8" spans="1:15">
      <c r="A8" s="484">
        <v>113</v>
      </c>
      <c r="B8" s="541"/>
      <c r="C8" s="547" t="s">
        <v>835</v>
      </c>
      <c r="D8" s="561">
        <v>0</v>
      </c>
      <c r="E8" s="557">
        <v>1.3650000000000001E-2</v>
      </c>
      <c r="F8" s="557">
        <v>0.43707600000000002</v>
      </c>
      <c r="G8" s="557">
        <v>0</v>
      </c>
      <c r="H8" s="557">
        <v>2.4816999999999999E-2</v>
      </c>
      <c r="I8" s="557">
        <v>1.8931E-2</v>
      </c>
      <c r="J8" s="557">
        <v>9.7459999999999995E-3</v>
      </c>
      <c r="K8" s="557">
        <v>2.163E-2</v>
      </c>
      <c r="L8" s="557">
        <v>0.54015199999999997</v>
      </c>
      <c r="M8" s="557">
        <v>0</v>
      </c>
      <c r="N8" s="562"/>
      <c r="O8" s="560">
        <f t="shared" ref="O8:O36" si="0">SUM(D8:M8)</f>
        <v>1.0660020000000001</v>
      </c>
    </row>
    <row r="9" spans="1:15">
      <c r="A9" s="484">
        <v>114</v>
      </c>
      <c r="B9" s="541"/>
      <c r="C9" s="547" t="s">
        <v>836</v>
      </c>
      <c r="D9" s="561">
        <v>0</v>
      </c>
      <c r="E9" s="557">
        <v>1.89E-2</v>
      </c>
      <c r="F9" s="557">
        <v>0</v>
      </c>
      <c r="G9" s="557">
        <v>0.124379</v>
      </c>
      <c r="H9" s="557">
        <v>0</v>
      </c>
      <c r="I9" s="557">
        <v>0</v>
      </c>
      <c r="J9" s="557">
        <v>0</v>
      </c>
      <c r="K9" s="557">
        <v>4.6353999999999999E-2</v>
      </c>
      <c r="L9" s="557">
        <v>0.495782</v>
      </c>
      <c r="M9" s="557">
        <v>0.14038600000000001</v>
      </c>
      <c r="N9" s="562"/>
      <c r="O9" s="560">
        <f t="shared" si="0"/>
        <v>0.82580100000000001</v>
      </c>
    </row>
    <row r="10" spans="1:15">
      <c r="A10" s="484">
        <v>211</v>
      </c>
      <c r="B10" s="541"/>
      <c r="C10" s="547" t="s">
        <v>837</v>
      </c>
      <c r="D10" s="561">
        <v>0</v>
      </c>
      <c r="E10" s="557">
        <v>0</v>
      </c>
      <c r="F10" s="557">
        <v>38.068666999999998</v>
      </c>
      <c r="G10" s="557">
        <v>0</v>
      </c>
      <c r="H10" s="557">
        <v>0</v>
      </c>
      <c r="I10" s="557">
        <v>0</v>
      </c>
      <c r="J10" s="557">
        <v>0</v>
      </c>
      <c r="K10" s="557">
        <v>9.8686769999999999</v>
      </c>
      <c r="L10" s="557">
        <v>0</v>
      </c>
      <c r="M10" s="557">
        <v>0</v>
      </c>
      <c r="N10" s="562"/>
      <c r="O10" s="560">
        <f t="shared" si="0"/>
        <v>47.937343999999996</v>
      </c>
    </row>
    <row r="11" spans="1:15">
      <c r="A11" s="484">
        <v>212</v>
      </c>
      <c r="B11" s="541"/>
      <c r="C11" s="547" t="s">
        <v>838</v>
      </c>
      <c r="D11" s="561">
        <v>4.7558389999999999</v>
      </c>
      <c r="E11" s="557">
        <v>1.4365520000000001</v>
      </c>
      <c r="F11" s="557">
        <v>9.7645560000000007</v>
      </c>
      <c r="G11" s="557">
        <v>0.55738200000000004</v>
      </c>
      <c r="H11" s="557">
        <v>0.43062499999999998</v>
      </c>
      <c r="I11" s="557">
        <v>0.300431</v>
      </c>
      <c r="J11" s="557">
        <v>3.2351329999999998</v>
      </c>
      <c r="K11" s="557">
        <v>47.086689</v>
      </c>
      <c r="L11" s="557">
        <v>0.13606799999999999</v>
      </c>
      <c r="M11" s="557">
        <v>1.1396740000000001</v>
      </c>
      <c r="N11" s="562"/>
      <c r="O11" s="560">
        <f t="shared" si="0"/>
        <v>68.84294899999999</v>
      </c>
    </row>
    <row r="12" spans="1:15">
      <c r="A12" s="484">
        <v>311</v>
      </c>
      <c r="B12" s="541"/>
      <c r="C12" s="547" t="s">
        <v>839</v>
      </c>
      <c r="D12" s="561">
        <v>88.444886999999994</v>
      </c>
      <c r="E12" s="557">
        <v>51.804467000000002</v>
      </c>
      <c r="F12" s="557">
        <v>84.976955000000004</v>
      </c>
      <c r="G12" s="557">
        <v>5.6823829999999997</v>
      </c>
      <c r="H12" s="557">
        <v>37.074190999999999</v>
      </c>
      <c r="I12" s="557">
        <v>44.364628000000003</v>
      </c>
      <c r="J12" s="557">
        <v>137.97132099999999</v>
      </c>
      <c r="K12" s="557">
        <v>78.517272000000006</v>
      </c>
      <c r="L12" s="557">
        <v>41.470922000000002</v>
      </c>
      <c r="M12" s="557">
        <v>65.993688000000006</v>
      </c>
      <c r="N12" s="562"/>
      <c r="O12" s="560">
        <f t="shared" si="0"/>
        <v>636.30071399999997</v>
      </c>
    </row>
    <row r="13" spans="1:15">
      <c r="A13" s="484">
        <v>312</v>
      </c>
      <c r="B13" s="541"/>
      <c r="C13" s="547" t="s">
        <v>840</v>
      </c>
      <c r="D13" s="561">
        <v>0.230679</v>
      </c>
      <c r="E13" s="557">
        <v>0</v>
      </c>
      <c r="F13" s="557">
        <v>8.6753079999999994</v>
      </c>
      <c r="G13" s="557">
        <v>0.50901700000000005</v>
      </c>
      <c r="H13" s="557">
        <v>0</v>
      </c>
      <c r="I13" s="557">
        <v>0.181945</v>
      </c>
      <c r="J13" s="557">
        <v>3.563488</v>
      </c>
      <c r="K13" s="557">
        <v>9.8919999999999998E-3</v>
      </c>
      <c r="L13" s="557">
        <v>0.81024799999999997</v>
      </c>
      <c r="M13" s="557">
        <v>0.13813300000000001</v>
      </c>
      <c r="N13" s="562"/>
      <c r="O13" s="560">
        <f t="shared" si="0"/>
        <v>14.11871</v>
      </c>
    </row>
    <row r="14" spans="1:15">
      <c r="A14" s="484">
        <v>313</v>
      </c>
      <c r="B14" s="541"/>
      <c r="C14" s="547" t="s">
        <v>841</v>
      </c>
      <c r="D14" s="561">
        <v>8.5658999999999999E-2</v>
      </c>
      <c r="E14" s="557">
        <v>0.82242300000000002</v>
      </c>
      <c r="F14" s="557">
        <v>2.6415039999999999</v>
      </c>
      <c r="G14" s="557">
        <v>0.498834</v>
      </c>
      <c r="H14" s="557">
        <v>2.5985999999999999E-2</v>
      </c>
      <c r="I14" s="557">
        <v>1.2815999999999999E-2</v>
      </c>
      <c r="J14" s="557">
        <v>6.9248000000000004E-2</v>
      </c>
      <c r="K14" s="557">
        <v>2.5407899999999999</v>
      </c>
      <c r="L14" s="557">
        <v>5.1000000000000004E-3</v>
      </c>
      <c r="M14" s="557">
        <v>1.831E-2</v>
      </c>
      <c r="N14" s="562"/>
      <c r="O14" s="560">
        <f t="shared" si="0"/>
        <v>6.7206699999999993</v>
      </c>
    </row>
    <row r="15" spans="1:15">
      <c r="A15" s="484">
        <v>314</v>
      </c>
      <c r="B15" s="541"/>
      <c r="C15" s="547" t="s">
        <v>842</v>
      </c>
      <c r="D15" s="561">
        <v>0.13067799999999999</v>
      </c>
      <c r="E15" s="557">
        <v>0.14546899999999999</v>
      </c>
      <c r="F15" s="557">
        <v>13.907304999999999</v>
      </c>
      <c r="G15" s="557">
        <v>0.32070900000000002</v>
      </c>
      <c r="H15" s="557">
        <v>1.0828000000000001E-2</v>
      </c>
      <c r="I15" s="557">
        <v>3.1670999999999998E-2</v>
      </c>
      <c r="J15" s="557">
        <v>0.59754600000000002</v>
      </c>
      <c r="K15" s="557">
        <v>1.020559</v>
      </c>
      <c r="L15" s="557">
        <v>7.2942000000000007E-2</v>
      </c>
      <c r="M15" s="557">
        <v>0.23790800000000001</v>
      </c>
      <c r="N15" s="562"/>
      <c r="O15" s="560">
        <f t="shared" si="0"/>
        <v>16.475615000000001</v>
      </c>
    </row>
    <row r="16" spans="1:15">
      <c r="A16" s="484">
        <v>315</v>
      </c>
      <c r="B16" s="541"/>
      <c r="C16" s="547" t="s">
        <v>843</v>
      </c>
      <c r="D16" s="561">
        <v>0.111722</v>
      </c>
      <c r="E16" s="557">
        <v>0.207756</v>
      </c>
      <c r="F16" s="557">
        <v>2.56534</v>
      </c>
      <c r="G16" s="557">
        <v>0.33513700000000002</v>
      </c>
      <c r="H16" s="557">
        <v>0</v>
      </c>
      <c r="I16" s="557">
        <v>1.0418999999999999E-2</v>
      </c>
      <c r="J16" s="557">
        <v>1.08205</v>
      </c>
      <c r="K16" s="557">
        <v>1.478593</v>
      </c>
      <c r="L16" s="557">
        <v>0.14494499999999999</v>
      </c>
      <c r="M16" s="557">
        <v>0.237899</v>
      </c>
      <c r="N16" s="562"/>
      <c r="O16" s="560">
        <f t="shared" si="0"/>
        <v>6.1738609999999996</v>
      </c>
    </row>
    <row r="17" spans="1:15">
      <c r="A17" s="484">
        <v>316</v>
      </c>
      <c r="B17" s="541"/>
      <c r="C17" s="547" t="s">
        <v>844</v>
      </c>
      <c r="D17" s="561">
        <v>0.71990500000000002</v>
      </c>
      <c r="E17" s="557">
        <v>2.8194780000000002</v>
      </c>
      <c r="F17" s="557">
        <v>6.8436320000000004</v>
      </c>
      <c r="G17" s="557">
        <v>0.296597</v>
      </c>
      <c r="H17" s="557">
        <v>4.6863000000000002E-2</v>
      </c>
      <c r="I17" s="557">
        <v>0.16425699999999999</v>
      </c>
      <c r="J17" s="557">
        <v>3.1143040000000002</v>
      </c>
      <c r="K17" s="557">
        <v>0.523034</v>
      </c>
      <c r="L17" s="557">
        <v>2.5189E-2</v>
      </c>
      <c r="M17" s="557">
        <v>0.69826299999999997</v>
      </c>
      <c r="N17" s="562"/>
      <c r="O17" s="560">
        <f t="shared" si="0"/>
        <v>15.251522</v>
      </c>
    </row>
    <row r="18" spans="1:15">
      <c r="A18" s="484">
        <v>321</v>
      </c>
      <c r="B18" s="541"/>
      <c r="C18" s="547" t="s">
        <v>845</v>
      </c>
      <c r="D18" s="561">
        <v>0</v>
      </c>
      <c r="E18" s="557">
        <v>0</v>
      </c>
      <c r="F18" s="557">
        <v>1.7525470000000001</v>
      </c>
      <c r="G18" s="557">
        <v>0.248694</v>
      </c>
      <c r="H18" s="557">
        <v>0</v>
      </c>
      <c r="I18" s="557">
        <v>0</v>
      </c>
      <c r="J18" s="557">
        <v>0.195967</v>
      </c>
      <c r="K18" s="557">
        <v>7.8675999999999996E-2</v>
      </c>
      <c r="L18" s="557">
        <v>2.9250000000000001E-3</v>
      </c>
      <c r="M18" s="557">
        <v>0.27022000000000002</v>
      </c>
      <c r="N18" s="562"/>
      <c r="O18" s="560">
        <f t="shared" si="0"/>
        <v>2.5490290000000004</v>
      </c>
    </row>
    <row r="19" spans="1:15">
      <c r="A19" s="484">
        <v>322</v>
      </c>
      <c r="B19" s="541"/>
      <c r="C19" s="547" t="s">
        <v>846</v>
      </c>
      <c r="D19" s="561">
        <v>0.81276899999999996</v>
      </c>
      <c r="E19" s="557">
        <v>4.8874680000000001</v>
      </c>
      <c r="F19" s="557">
        <v>14.918601000000001</v>
      </c>
      <c r="G19" s="557">
        <v>5.6945269999999999</v>
      </c>
      <c r="H19" s="557">
        <v>2.2839000000000002E-2</v>
      </c>
      <c r="I19" s="557">
        <v>2.6531210000000001</v>
      </c>
      <c r="J19" s="557">
        <v>1.4007719999999999</v>
      </c>
      <c r="K19" s="557">
        <v>3.5101200000000001</v>
      </c>
      <c r="L19" s="557">
        <v>0.52957299999999996</v>
      </c>
      <c r="M19" s="557">
        <v>0.812199</v>
      </c>
      <c r="N19" s="562"/>
      <c r="O19" s="560">
        <f t="shared" si="0"/>
        <v>35.241988999999997</v>
      </c>
    </row>
    <row r="20" spans="1:15">
      <c r="A20" s="484">
        <v>323</v>
      </c>
      <c r="B20" s="541"/>
      <c r="C20" s="547" t="s">
        <v>847</v>
      </c>
      <c r="D20" s="561">
        <v>0.41448099999999999</v>
      </c>
      <c r="E20" s="557">
        <v>0.34120200000000001</v>
      </c>
      <c r="F20" s="557">
        <v>3.7418840000000002</v>
      </c>
      <c r="G20" s="557">
        <v>1.0014460000000001</v>
      </c>
      <c r="H20" s="557">
        <v>9.7897999999999999E-2</v>
      </c>
      <c r="I20" s="557">
        <v>0.67868799999999996</v>
      </c>
      <c r="J20" s="557">
        <v>1.3016890000000001</v>
      </c>
      <c r="K20" s="557">
        <v>2.5192809999999999</v>
      </c>
      <c r="L20" s="557">
        <v>0.30965399999999998</v>
      </c>
      <c r="M20" s="557">
        <v>8.9112999999999998E-2</v>
      </c>
      <c r="N20" s="562"/>
      <c r="O20" s="560">
        <f t="shared" si="0"/>
        <v>10.495335999999998</v>
      </c>
    </row>
    <row r="21" spans="1:15">
      <c r="A21" s="484">
        <v>324</v>
      </c>
      <c r="B21" s="541"/>
      <c r="C21" s="547" t="s">
        <v>848</v>
      </c>
      <c r="D21" s="561">
        <v>0</v>
      </c>
      <c r="E21" s="557">
        <v>0.121506</v>
      </c>
      <c r="F21" s="557">
        <v>10.156537999999999</v>
      </c>
      <c r="G21" s="557">
        <v>0.38830500000000001</v>
      </c>
      <c r="H21" s="557">
        <v>4.6369999999999996E-3</v>
      </c>
      <c r="I21" s="557">
        <v>2.856E-3</v>
      </c>
      <c r="J21" s="557">
        <v>6.5454999999999999E-2</v>
      </c>
      <c r="K21" s="557">
        <v>0.20934700000000001</v>
      </c>
      <c r="L21" s="557">
        <v>0</v>
      </c>
      <c r="M21" s="557">
        <v>0.199652</v>
      </c>
      <c r="N21" s="562"/>
      <c r="O21" s="560">
        <f t="shared" si="0"/>
        <v>11.148296</v>
      </c>
    </row>
    <row r="22" spans="1:15">
      <c r="A22" s="484">
        <v>325</v>
      </c>
      <c r="B22" s="541"/>
      <c r="C22" s="547" t="s">
        <v>849</v>
      </c>
      <c r="D22" s="561">
        <v>33.138483000000001</v>
      </c>
      <c r="E22" s="557">
        <v>27.529036000000001</v>
      </c>
      <c r="F22" s="557">
        <v>164.68805900000001</v>
      </c>
      <c r="G22" s="557">
        <v>21.202275</v>
      </c>
      <c r="H22" s="557">
        <v>12.224399999999999</v>
      </c>
      <c r="I22" s="557">
        <v>5.5332530000000002</v>
      </c>
      <c r="J22" s="557">
        <v>85.732744999999994</v>
      </c>
      <c r="K22" s="557">
        <v>38.066046999999998</v>
      </c>
      <c r="L22" s="557">
        <v>28.830838</v>
      </c>
      <c r="M22" s="557">
        <v>123.983892</v>
      </c>
      <c r="N22" s="562"/>
      <c r="O22" s="560">
        <f t="shared" si="0"/>
        <v>540.92902800000002</v>
      </c>
    </row>
    <row r="23" spans="1:15">
      <c r="A23" s="484">
        <v>326</v>
      </c>
      <c r="B23" s="541"/>
      <c r="C23" s="547" t="s">
        <v>850</v>
      </c>
      <c r="D23" s="561">
        <v>0.53935299999999997</v>
      </c>
      <c r="E23" s="557">
        <v>8.3091080000000002</v>
      </c>
      <c r="F23" s="557">
        <v>64.328559999999996</v>
      </c>
      <c r="G23" s="557">
        <v>6.1116929999999998</v>
      </c>
      <c r="H23" s="557">
        <v>0.41331499999999999</v>
      </c>
      <c r="I23" s="557">
        <v>2.4597069999999999</v>
      </c>
      <c r="J23" s="557">
        <v>5.5536899999999996</v>
      </c>
      <c r="K23" s="557">
        <v>16.797464000000002</v>
      </c>
      <c r="L23" s="557">
        <v>1.249206</v>
      </c>
      <c r="M23" s="557">
        <v>3.0127079999999999</v>
      </c>
      <c r="N23" s="562"/>
      <c r="O23" s="560">
        <f t="shared" si="0"/>
        <v>108.774804</v>
      </c>
    </row>
    <row r="24" spans="1:15">
      <c r="A24" s="484">
        <v>327</v>
      </c>
      <c r="B24" s="541"/>
      <c r="C24" s="547" t="s">
        <v>851</v>
      </c>
      <c r="D24" s="561">
        <v>0.10505200000000001</v>
      </c>
      <c r="E24" s="557">
        <v>1.31104</v>
      </c>
      <c r="F24" s="557">
        <v>16.116790999999999</v>
      </c>
      <c r="G24" s="557">
        <v>0.701986</v>
      </c>
      <c r="H24" s="557">
        <v>0</v>
      </c>
      <c r="I24" s="557">
        <v>0.18628600000000001</v>
      </c>
      <c r="J24" s="557">
        <v>0.67544000000000004</v>
      </c>
      <c r="K24" s="557">
        <v>1.889453</v>
      </c>
      <c r="L24" s="557">
        <v>2.2453999999999998E-2</v>
      </c>
      <c r="M24" s="557">
        <v>0.25619799999999998</v>
      </c>
      <c r="N24" s="562"/>
      <c r="O24" s="560">
        <f t="shared" si="0"/>
        <v>21.264700000000001</v>
      </c>
    </row>
    <row r="25" spans="1:15">
      <c r="A25" s="484">
        <v>331</v>
      </c>
      <c r="B25" s="541"/>
      <c r="C25" s="547" t="s">
        <v>852</v>
      </c>
      <c r="D25" s="561">
        <v>5323.2529009999998</v>
      </c>
      <c r="E25" s="557">
        <v>324.180004</v>
      </c>
      <c r="F25" s="557">
        <v>135.50812300000001</v>
      </c>
      <c r="G25" s="557">
        <v>1139.3067370000001</v>
      </c>
      <c r="H25" s="557">
        <v>770.06980999999996</v>
      </c>
      <c r="I25" s="557">
        <v>34.376193999999998</v>
      </c>
      <c r="J25" s="557">
        <v>6.8049720000000002</v>
      </c>
      <c r="K25" s="557">
        <v>21.049434999999999</v>
      </c>
      <c r="L25" s="557">
        <v>1.4682000000000001E-2</v>
      </c>
      <c r="M25" s="557">
        <v>32.039509000000002</v>
      </c>
      <c r="N25" s="562"/>
      <c r="O25" s="560">
        <f t="shared" si="0"/>
        <v>7786.6023669999995</v>
      </c>
    </row>
    <row r="26" spans="1:15">
      <c r="A26" s="484">
        <v>332</v>
      </c>
      <c r="B26" s="541"/>
      <c r="C26" s="547" t="s">
        <v>853</v>
      </c>
      <c r="D26" s="561">
        <v>0.27483600000000002</v>
      </c>
      <c r="E26" s="557">
        <v>24.554022</v>
      </c>
      <c r="F26" s="557">
        <v>97.954289000000003</v>
      </c>
      <c r="G26" s="557">
        <v>5.4717500000000001</v>
      </c>
      <c r="H26" s="557">
        <v>0.179343</v>
      </c>
      <c r="I26" s="557">
        <v>5.2619540000000002</v>
      </c>
      <c r="J26" s="557">
        <v>3.395848</v>
      </c>
      <c r="K26" s="557">
        <v>14.305757</v>
      </c>
      <c r="L26" s="557">
        <v>0.19301299999999999</v>
      </c>
      <c r="M26" s="557">
        <v>1.3876189999999999</v>
      </c>
      <c r="N26" s="562"/>
      <c r="O26" s="560">
        <f t="shared" si="0"/>
        <v>152.978431</v>
      </c>
    </row>
    <row r="27" spans="1:15">
      <c r="A27" s="484">
        <v>333</v>
      </c>
      <c r="B27" s="541"/>
      <c r="C27" s="547" t="s">
        <v>854</v>
      </c>
      <c r="D27" s="561">
        <v>11.739632</v>
      </c>
      <c r="E27" s="557">
        <v>49.242438</v>
      </c>
      <c r="F27" s="557">
        <v>143.28918100000001</v>
      </c>
      <c r="G27" s="557">
        <v>16.059429000000002</v>
      </c>
      <c r="H27" s="557">
        <v>3.0458940000000001</v>
      </c>
      <c r="I27" s="557">
        <v>6.2605079999999997</v>
      </c>
      <c r="J27" s="557">
        <v>15.921654999999999</v>
      </c>
      <c r="K27" s="557">
        <v>47.778618999999999</v>
      </c>
      <c r="L27" s="557">
        <v>10.537616</v>
      </c>
      <c r="M27" s="557">
        <v>12.369949</v>
      </c>
      <c r="N27" s="562"/>
      <c r="O27" s="560">
        <f t="shared" si="0"/>
        <v>316.24492100000003</v>
      </c>
    </row>
    <row r="28" spans="1:15">
      <c r="A28" s="484">
        <v>334</v>
      </c>
      <c r="B28" s="541"/>
      <c r="C28" s="547" t="s">
        <v>855</v>
      </c>
      <c r="D28" s="561">
        <v>27.010072000000001</v>
      </c>
      <c r="E28" s="557">
        <v>722.84495700000002</v>
      </c>
      <c r="F28" s="557">
        <v>106.558063</v>
      </c>
      <c r="G28" s="557">
        <v>30.548871999999999</v>
      </c>
      <c r="H28" s="557">
        <v>2.764624</v>
      </c>
      <c r="I28" s="557">
        <v>500.96835900000002</v>
      </c>
      <c r="J28" s="557">
        <v>225.24545000000001</v>
      </c>
      <c r="K28" s="557">
        <v>31.571587999999998</v>
      </c>
      <c r="L28" s="557">
        <v>380.54055299999999</v>
      </c>
      <c r="M28" s="557">
        <v>46.966546999999998</v>
      </c>
      <c r="N28" s="562"/>
      <c r="O28" s="560">
        <f t="shared" si="0"/>
        <v>2075.0190849999999</v>
      </c>
    </row>
    <row r="29" spans="1:15">
      <c r="A29" s="484">
        <v>335</v>
      </c>
      <c r="B29" s="541"/>
      <c r="C29" s="547" t="s">
        <v>856</v>
      </c>
      <c r="D29" s="561">
        <v>4.251423</v>
      </c>
      <c r="E29" s="557">
        <v>14.251766</v>
      </c>
      <c r="F29" s="557">
        <v>49.923445000000001</v>
      </c>
      <c r="G29" s="557">
        <v>18.069368999999998</v>
      </c>
      <c r="H29" s="557">
        <v>1.2395350000000001</v>
      </c>
      <c r="I29" s="557">
        <v>1.93276</v>
      </c>
      <c r="J29" s="557">
        <v>5.3101880000000001</v>
      </c>
      <c r="K29" s="557">
        <v>16.784880999999999</v>
      </c>
      <c r="L29" s="557">
        <v>1.1521110000000001</v>
      </c>
      <c r="M29" s="557">
        <v>1.6574260000000001</v>
      </c>
      <c r="N29" s="562"/>
      <c r="O29" s="560">
        <f t="shared" si="0"/>
        <v>114.57290400000001</v>
      </c>
    </row>
    <row r="30" spans="1:15">
      <c r="A30" s="484">
        <v>336</v>
      </c>
      <c r="B30" s="541"/>
      <c r="C30" s="547" t="s">
        <v>857</v>
      </c>
      <c r="D30" s="561">
        <v>4.2721080000000002</v>
      </c>
      <c r="E30" s="557">
        <v>27.038378000000002</v>
      </c>
      <c r="F30" s="557">
        <v>251.941441</v>
      </c>
      <c r="G30" s="557">
        <v>14.916766000000001</v>
      </c>
      <c r="H30" s="557">
        <v>3.1370019999999998</v>
      </c>
      <c r="I30" s="557">
        <v>4.3372549999999999</v>
      </c>
      <c r="J30" s="557">
        <v>37.115209999999998</v>
      </c>
      <c r="K30" s="557">
        <v>168.35842</v>
      </c>
      <c r="L30" s="557">
        <v>2.2787609999999998</v>
      </c>
      <c r="M30" s="557">
        <v>22.977846</v>
      </c>
      <c r="N30" s="562"/>
      <c r="O30" s="560">
        <f t="shared" si="0"/>
        <v>536.37318700000003</v>
      </c>
    </row>
    <row r="31" spans="1:15">
      <c r="A31" s="484">
        <v>337</v>
      </c>
      <c r="B31" s="541"/>
      <c r="C31" s="547" t="s">
        <v>858</v>
      </c>
      <c r="D31" s="561">
        <v>4.4158000000000003E-2</v>
      </c>
      <c r="E31" s="557">
        <v>5.1719000000000001E-2</v>
      </c>
      <c r="F31" s="557">
        <v>11.500434</v>
      </c>
      <c r="G31" s="557">
        <v>0.39763199999999999</v>
      </c>
      <c r="H31" s="557">
        <v>3.2059999999999998E-2</v>
      </c>
      <c r="I31" s="557">
        <v>5.0522999999999998E-2</v>
      </c>
      <c r="J31" s="557">
        <v>0.23041600000000001</v>
      </c>
      <c r="K31" s="557">
        <v>10.855435999999999</v>
      </c>
      <c r="L31" s="557">
        <v>6.9449999999999998E-2</v>
      </c>
      <c r="M31" s="557">
        <v>4.1961999999999999E-2</v>
      </c>
      <c r="N31" s="562"/>
      <c r="O31" s="560">
        <f t="shared" si="0"/>
        <v>23.273789999999998</v>
      </c>
    </row>
    <row r="32" spans="1:15">
      <c r="A32" s="484">
        <v>339</v>
      </c>
      <c r="B32" s="541"/>
      <c r="C32" s="547" t="s">
        <v>859</v>
      </c>
      <c r="D32" s="561">
        <v>11.370804</v>
      </c>
      <c r="E32" s="557">
        <v>24.811040999999999</v>
      </c>
      <c r="F32" s="557">
        <v>68.629928000000007</v>
      </c>
      <c r="G32" s="557">
        <v>15.73624</v>
      </c>
      <c r="H32" s="557">
        <v>3.9203999999999999</v>
      </c>
      <c r="I32" s="557">
        <v>16.157409000000001</v>
      </c>
      <c r="J32" s="557">
        <v>78.154809</v>
      </c>
      <c r="K32" s="557">
        <v>19.099871</v>
      </c>
      <c r="L32" s="557">
        <v>2.4881630000000001</v>
      </c>
      <c r="M32" s="557">
        <v>16.263998999999998</v>
      </c>
      <c r="N32" s="562"/>
      <c r="O32" s="560">
        <f t="shared" si="0"/>
        <v>256.63266400000003</v>
      </c>
    </row>
    <row r="33" spans="1:16">
      <c r="A33" s="484">
        <v>511</v>
      </c>
      <c r="B33" s="541"/>
      <c r="C33" s="547" t="s">
        <v>860</v>
      </c>
      <c r="D33" s="561">
        <v>1.8318999999999998E-2</v>
      </c>
      <c r="E33" s="557">
        <v>2.1765E-2</v>
      </c>
      <c r="F33" s="557">
        <v>0.31959599999999999</v>
      </c>
      <c r="G33" s="557">
        <v>0</v>
      </c>
      <c r="H33" s="557">
        <v>0</v>
      </c>
      <c r="I33" s="557">
        <v>3.9399999999999998E-2</v>
      </c>
      <c r="J33" s="557">
        <v>3.9792000000000001E-2</v>
      </c>
      <c r="K33" s="557">
        <v>7.6309999999999998E-3</v>
      </c>
      <c r="L33" s="557">
        <v>0</v>
      </c>
      <c r="M33" s="557">
        <v>0</v>
      </c>
      <c r="N33" s="562"/>
      <c r="O33" s="560">
        <f t="shared" si="0"/>
        <v>0.44650299999999998</v>
      </c>
    </row>
    <row r="34" spans="1:16">
      <c r="A34" s="484">
        <v>910</v>
      </c>
      <c r="B34" s="541"/>
      <c r="C34" s="547" t="s">
        <v>861</v>
      </c>
      <c r="D34" s="561">
        <v>1.6303049999999999</v>
      </c>
      <c r="E34" s="557">
        <v>50.920775999999996</v>
      </c>
      <c r="F34" s="557">
        <v>5.4253270000000002</v>
      </c>
      <c r="G34" s="557">
        <v>2.5739999999999999E-3</v>
      </c>
      <c r="H34" s="557">
        <v>0.373058</v>
      </c>
      <c r="I34" s="557">
        <v>0.15759600000000001</v>
      </c>
      <c r="J34" s="557">
        <v>0.344883</v>
      </c>
      <c r="K34" s="557">
        <v>4.035412</v>
      </c>
      <c r="L34" s="557">
        <v>3.4147020000000001</v>
      </c>
      <c r="M34" s="557">
        <v>1.9673780000000001</v>
      </c>
      <c r="N34" s="562"/>
      <c r="O34" s="560">
        <f t="shared" si="0"/>
        <v>68.272011000000006</v>
      </c>
    </row>
    <row r="35" spans="1:16">
      <c r="A35" s="484">
        <v>920</v>
      </c>
      <c r="B35" s="541"/>
      <c r="C35" s="547" t="s">
        <v>862</v>
      </c>
      <c r="D35" s="561">
        <v>0.806307</v>
      </c>
      <c r="E35" s="557">
        <v>2.58E-2</v>
      </c>
      <c r="F35" s="557">
        <v>2.8392189999999999</v>
      </c>
      <c r="G35" s="557">
        <v>0.35938500000000001</v>
      </c>
      <c r="H35" s="557">
        <v>9.6235000000000001E-2</v>
      </c>
      <c r="I35" s="557">
        <v>4.0226749999999996</v>
      </c>
      <c r="J35" s="557">
        <v>0.138543</v>
      </c>
      <c r="K35" s="557">
        <v>0.58149700000000004</v>
      </c>
      <c r="L35" s="557">
        <v>0</v>
      </c>
      <c r="M35" s="557">
        <v>6.378E-3</v>
      </c>
      <c r="N35" s="562"/>
      <c r="O35" s="560">
        <f t="shared" si="0"/>
        <v>8.8760390000000005</v>
      </c>
    </row>
    <row r="36" spans="1:16">
      <c r="A36" s="484">
        <v>990</v>
      </c>
      <c r="B36" s="541"/>
      <c r="C36" s="547" t="s">
        <v>864</v>
      </c>
      <c r="D36" s="561">
        <v>14.454375000000001</v>
      </c>
      <c r="E36" s="557">
        <v>36.738311000000003</v>
      </c>
      <c r="F36" s="557">
        <v>4.0388489999999999</v>
      </c>
      <c r="G36" s="557">
        <v>8.2004289999999997</v>
      </c>
      <c r="H36" s="557">
        <v>0.11317099999999999</v>
      </c>
      <c r="I36" s="557">
        <v>14.070791</v>
      </c>
      <c r="J36" s="557">
        <v>5.0095960000000002</v>
      </c>
      <c r="K36" s="557">
        <v>4.6097609999999998</v>
      </c>
      <c r="L36" s="557">
        <v>0.39486100000000002</v>
      </c>
      <c r="M36" s="557">
        <v>6.9640680000000001</v>
      </c>
      <c r="N36" s="562"/>
      <c r="O36" s="560">
        <f t="shared" si="0"/>
        <v>94.594212000000013</v>
      </c>
    </row>
    <row r="37" spans="1:16">
      <c r="A37" s="484"/>
      <c r="B37" s="541"/>
      <c r="C37" s="488"/>
      <c r="D37" s="560"/>
      <c r="E37" s="560"/>
      <c r="F37" s="560"/>
      <c r="G37" s="560"/>
      <c r="H37" s="560"/>
      <c r="I37" s="560"/>
      <c r="J37" s="560"/>
      <c r="K37" s="560"/>
      <c r="L37" s="560"/>
      <c r="M37" s="563"/>
      <c r="N37" s="562"/>
      <c r="O37" s="564"/>
    </row>
    <row r="38" spans="1:16">
      <c r="A38" s="565"/>
      <c r="B38" s="466"/>
      <c r="C38" s="488" t="s">
        <v>330</v>
      </c>
      <c r="D38" s="557">
        <v>5529.1690310000004</v>
      </c>
      <c r="E38" s="557">
        <v>1411.8803370000001</v>
      </c>
      <c r="F38" s="557">
        <v>1323.6508490000001</v>
      </c>
      <c r="G38" s="557">
        <v>1293.1899639999999</v>
      </c>
      <c r="H38" s="557">
        <v>835.347531</v>
      </c>
      <c r="I38" s="557">
        <v>644.41263300000003</v>
      </c>
      <c r="J38" s="557">
        <v>628.16775099999995</v>
      </c>
      <c r="K38" s="557">
        <v>546.90993600000002</v>
      </c>
      <c r="L38" s="557">
        <v>476.57800900000001</v>
      </c>
      <c r="M38" s="557">
        <v>341.07380999999998</v>
      </c>
      <c r="N38" s="562"/>
      <c r="O38" s="557">
        <f>SUM(D38:M38)</f>
        <v>13030.379851</v>
      </c>
      <c r="P38" s="566"/>
    </row>
    <row r="39" spans="1:16">
      <c r="E39" s="567"/>
      <c r="F39" s="567"/>
      <c r="G39" s="567"/>
      <c r="H39" s="567"/>
      <c r="I39" s="567"/>
      <c r="J39" s="567"/>
      <c r="K39" s="567"/>
      <c r="L39" s="567"/>
      <c r="M39" s="567"/>
      <c r="O39" s="566"/>
    </row>
    <row r="40" spans="1:16" s="463" customFormat="1">
      <c r="A40" s="463" t="s">
        <v>828</v>
      </c>
    </row>
    <row r="42" spans="1:16">
      <c r="H42" s="564"/>
    </row>
    <row r="65533" spans="10:11">
      <c r="J65533" s="568">
        <v>251.9</v>
      </c>
      <c r="K65533" s="568"/>
    </row>
  </sheetData>
  <mergeCells count="1">
    <mergeCell ref="D3:O3"/>
  </mergeCells>
  <pageMargins left="0.42" right="0.34" top="0.65" bottom="0.33" header="0.38" footer="0.2"/>
  <pageSetup orientation="landscape" r:id="rId1"/>
  <headerFooter alignWithMargins="0">
    <oddHeader>&amp;A</oddHeader>
    <oddFooter>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/>
  </sheetViews>
  <sheetFormatPr defaultRowHeight="10.5"/>
  <cols>
    <col min="1" max="1" width="5.28515625" style="571" customWidth="1"/>
    <col min="2" max="14" width="6.85546875" style="570" customWidth="1"/>
    <col min="15" max="15" width="7.28515625" style="570" bestFit="1" customWidth="1"/>
    <col min="16" max="16384" width="9.140625" style="570"/>
  </cols>
  <sheetData>
    <row r="1" spans="1:15">
      <c r="A1" s="569" t="s">
        <v>906</v>
      </c>
    </row>
    <row r="3" spans="1:15">
      <c r="O3" s="572" t="s">
        <v>907</v>
      </c>
    </row>
    <row r="4" spans="1:15">
      <c r="O4" s="572" t="s">
        <v>134</v>
      </c>
    </row>
    <row r="5" spans="1:15">
      <c r="A5" s="573" t="s">
        <v>4</v>
      </c>
      <c r="B5" s="574" t="s">
        <v>908</v>
      </c>
      <c r="C5" s="574" t="s">
        <v>909</v>
      </c>
      <c r="D5" s="574" t="s">
        <v>910</v>
      </c>
      <c r="E5" s="574" t="s">
        <v>911</v>
      </c>
      <c r="F5" s="574" t="s">
        <v>912</v>
      </c>
      <c r="G5" s="574" t="s">
        <v>913</v>
      </c>
      <c r="H5" s="574" t="s">
        <v>914</v>
      </c>
      <c r="I5" s="574" t="s">
        <v>915</v>
      </c>
      <c r="J5" s="574" t="s">
        <v>916</v>
      </c>
      <c r="K5" s="574" t="s">
        <v>917</v>
      </c>
      <c r="L5" s="574" t="s">
        <v>918</v>
      </c>
      <c r="M5" s="574" t="s">
        <v>919</v>
      </c>
      <c r="N5" s="574" t="s">
        <v>907</v>
      </c>
      <c r="O5" s="574" t="s">
        <v>155</v>
      </c>
    </row>
    <row r="6" spans="1:15">
      <c r="A6" s="575"/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6"/>
      <c r="O6" s="572"/>
    </row>
    <row r="7" spans="1:15">
      <c r="A7" s="575">
        <v>1959</v>
      </c>
      <c r="B7" s="577">
        <v>29</v>
      </c>
      <c r="C7" s="577">
        <v>28.9</v>
      </c>
      <c r="D7" s="577">
        <v>28.9</v>
      </c>
      <c r="E7" s="577">
        <v>29</v>
      </c>
      <c r="F7" s="577">
        <v>29</v>
      </c>
      <c r="G7" s="577">
        <v>29.1</v>
      </c>
      <c r="H7" s="577">
        <v>29.2</v>
      </c>
      <c r="I7" s="577">
        <v>29.2</v>
      </c>
      <c r="J7" s="577">
        <v>29.3</v>
      </c>
      <c r="K7" s="577">
        <v>29.4</v>
      </c>
      <c r="L7" s="577">
        <v>29.4</v>
      </c>
      <c r="M7" s="577">
        <v>29.4</v>
      </c>
      <c r="N7" s="578">
        <v>29.1</v>
      </c>
      <c r="O7" s="572" t="s">
        <v>339</v>
      </c>
    </row>
    <row r="8" spans="1:15">
      <c r="A8" s="575">
        <v>1960</v>
      </c>
      <c r="B8" s="577">
        <v>29.3</v>
      </c>
      <c r="C8" s="577">
        <v>29.4</v>
      </c>
      <c r="D8" s="577">
        <v>29.4</v>
      </c>
      <c r="E8" s="577">
        <v>29.5</v>
      </c>
      <c r="F8" s="577">
        <v>29.5</v>
      </c>
      <c r="G8" s="577">
        <v>29.6</v>
      </c>
      <c r="H8" s="577">
        <v>29.6</v>
      </c>
      <c r="I8" s="577">
        <v>29.6</v>
      </c>
      <c r="J8" s="577">
        <v>29.6</v>
      </c>
      <c r="K8" s="577">
        <v>29.8</v>
      </c>
      <c r="L8" s="577">
        <v>29.8</v>
      </c>
      <c r="M8" s="577">
        <v>29.8</v>
      </c>
      <c r="N8" s="578">
        <v>29.6</v>
      </c>
      <c r="O8" s="579">
        <f>N8/N7-1</f>
        <v>1.7182130584192379E-2</v>
      </c>
    </row>
    <row r="9" spans="1:15">
      <c r="A9" s="575">
        <v>1961</v>
      </c>
      <c r="B9" s="577">
        <v>29.8</v>
      </c>
      <c r="C9" s="577">
        <v>29.8</v>
      </c>
      <c r="D9" s="577">
        <v>29.8</v>
      </c>
      <c r="E9" s="577">
        <v>29.8</v>
      </c>
      <c r="F9" s="577">
        <v>29.8</v>
      </c>
      <c r="G9" s="577">
        <v>29.8</v>
      </c>
      <c r="H9" s="577">
        <v>30</v>
      </c>
      <c r="I9" s="577">
        <v>29.9</v>
      </c>
      <c r="J9" s="577">
        <v>30</v>
      </c>
      <c r="K9" s="577">
        <v>30</v>
      </c>
      <c r="L9" s="577">
        <v>30</v>
      </c>
      <c r="M9" s="577">
        <v>30</v>
      </c>
      <c r="N9" s="578">
        <v>29.9</v>
      </c>
      <c r="O9" s="579">
        <f t="shared" ref="O9:O61" si="0">N9/N8-1</f>
        <v>1.0135135135135087E-2</v>
      </c>
    </row>
    <row r="10" spans="1:15">
      <c r="A10" s="575">
        <v>1962</v>
      </c>
      <c r="B10" s="577">
        <v>30</v>
      </c>
      <c r="C10" s="577">
        <v>30.1</v>
      </c>
      <c r="D10" s="577">
        <v>30.1</v>
      </c>
      <c r="E10" s="577">
        <v>30.2</v>
      </c>
      <c r="F10" s="577">
        <v>30.2</v>
      </c>
      <c r="G10" s="577">
        <v>30.2</v>
      </c>
      <c r="H10" s="577">
        <v>30.3</v>
      </c>
      <c r="I10" s="577">
        <v>30.3</v>
      </c>
      <c r="J10" s="577">
        <v>30.4</v>
      </c>
      <c r="K10" s="577">
        <v>30.4</v>
      </c>
      <c r="L10" s="577">
        <v>30.4</v>
      </c>
      <c r="M10" s="577">
        <v>30.4</v>
      </c>
      <c r="N10" s="578">
        <v>30.2</v>
      </c>
      <c r="O10" s="579">
        <f t="shared" si="0"/>
        <v>1.0033444816053505E-2</v>
      </c>
    </row>
    <row r="11" spans="1:15">
      <c r="A11" s="575">
        <v>1963</v>
      </c>
      <c r="B11" s="577">
        <v>30.4</v>
      </c>
      <c r="C11" s="577">
        <v>30.4</v>
      </c>
      <c r="D11" s="577">
        <v>30.5</v>
      </c>
      <c r="E11" s="577">
        <v>30.5</v>
      </c>
      <c r="F11" s="577">
        <v>30.5</v>
      </c>
      <c r="G11" s="577">
        <v>30.6</v>
      </c>
      <c r="H11" s="577">
        <v>30.7</v>
      </c>
      <c r="I11" s="577">
        <v>30.7</v>
      </c>
      <c r="J11" s="577">
        <v>30.7</v>
      </c>
      <c r="K11" s="577">
        <v>30.8</v>
      </c>
      <c r="L11" s="577">
        <v>30.8</v>
      </c>
      <c r="M11" s="577">
        <v>30.9</v>
      </c>
      <c r="N11" s="578">
        <v>30.6</v>
      </c>
      <c r="O11" s="579">
        <f t="shared" si="0"/>
        <v>1.3245033112582849E-2</v>
      </c>
    </row>
    <row r="12" spans="1:15">
      <c r="A12" s="575">
        <v>1964</v>
      </c>
      <c r="B12" s="577">
        <v>30.9</v>
      </c>
      <c r="C12" s="577">
        <v>30.9</v>
      </c>
      <c r="D12" s="577">
        <v>30.9</v>
      </c>
      <c r="E12" s="577">
        <v>30.9</v>
      </c>
      <c r="F12" s="577">
        <v>30.9</v>
      </c>
      <c r="G12" s="577">
        <v>31</v>
      </c>
      <c r="H12" s="577">
        <v>31.1</v>
      </c>
      <c r="I12" s="577">
        <v>31</v>
      </c>
      <c r="J12" s="577">
        <v>31.1</v>
      </c>
      <c r="K12" s="577">
        <v>31.1</v>
      </c>
      <c r="L12" s="577">
        <v>31.2</v>
      </c>
      <c r="M12" s="577">
        <v>31.2</v>
      </c>
      <c r="N12" s="578">
        <v>31</v>
      </c>
      <c r="O12" s="579">
        <f t="shared" si="0"/>
        <v>1.3071895424836555E-2</v>
      </c>
    </row>
    <row r="13" spans="1:15">
      <c r="A13" s="575">
        <v>1965</v>
      </c>
      <c r="B13" s="577">
        <v>31.2</v>
      </c>
      <c r="C13" s="577">
        <v>31.2</v>
      </c>
      <c r="D13" s="577">
        <v>31.3</v>
      </c>
      <c r="E13" s="577">
        <v>31.4</v>
      </c>
      <c r="F13" s="577">
        <v>31.4</v>
      </c>
      <c r="G13" s="577">
        <v>31.6</v>
      </c>
      <c r="H13" s="577">
        <v>31.6</v>
      </c>
      <c r="I13" s="577">
        <v>31.6</v>
      </c>
      <c r="J13" s="577">
        <v>31.6</v>
      </c>
      <c r="K13" s="577">
        <v>31.7</v>
      </c>
      <c r="L13" s="577">
        <v>31.7</v>
      </c>
      <c r="M13" s="577">
        <v>31.8</v>
      </c>
      <c r="N13" s="578">
        <v>31.5</v>
      </c>
      <c r="O13" s="579">
        <f t="shared" si="0"/>
        <v>1.6129032258064502E-2</v>
      </c>
    </row>
    <row r="14" spans="1:15">
      <c r="A14" s="575">
        <v>1966</v>
      </c>
      <c r="B14" s="577">
        <v>31.8</v>
      </c>
      <c r="C14" s="577">
        <v>32</v>
      </c>
      <c r="D14" s="577">
        <v>32.1</v>
      </c>
      <c r="E14" s="577">
        <v>32.299999999999997</v>
      </c>
      <c r="F14" s="577">
        <v>32.299999999999997</v>
      </c>
      <c r="G14" s="577">
        <v>32.4</v>
      </c>
      <c r="H14" s="577">
        <v>32.5</v>
      </c>
      <c r="I14" s="577">
        <v>32.700000000000003</v>
      </c>
      <c r="J14" s="577">
        <v>32.700000000000003</v>
      </c>
      <c r="K14" s="577">
        <v>32.9</v>
      </c>
      <c r="L14" s="577">
        <v>32.9</v>
      </c>
      <c r="M14" s="577">
        <v>32.9</v>
      </c>
      <c r="N14" s="578">
        <v>32.4</v>
      </c>
      <c r="O14" s="579">
        <f t="shared" si="0"/>
        <v>2.857142857142847E-2</v>
      </c>
    </row>
    <row r="15" spans="1:15">
      <c r="A15" s="575">
        <v>1967</v>
      </c>
      <c r="B15" s="577">
        <v>32.9</v>
      </c>
      <c r="C15" s="577">
        <v>32.9</v>
      </c>
      <c r="D15" s="577">
        <v>33</v>
      </c>
      <c r="E15" s="577">
        <v>33.1</v>
      </c>
      <c r="F15" s="577">
        <v>33.200000000000003</v>
      </c>
      <c r="G15" s="577">
        <v>33.299999999999997</v>
      </c>
      <c r="H15" s="577">
        <v>33.4</v>
      </c>
      <c r="I15" s="577">
        <v>33.5</v>
      </c>
      <c r="J15" s="577">
        <v>33.6</v>
      </c>
      <c r="K15" s="577">
        <v>33.700000000000003</v>
      </c>
      <c r="L15" s="577">
        <v>33.799999999999997</v>
      </c>
      <c r="M15" s="577">
        <v>33.9</v>
      </c>
      <c r="N15" s="578">
        <v>33.4</v>
      </c>
      <c r="O15" s="579">
        <f t="shared" si="0"/>
        <v>3.0864197530864113E-2</v>
      </c>
    </row>
    <row r="16" spans="1:15">
      <c r="A16" s="575">
        <v>1968</v>
      </c>
      <c r="B16" s="577">
        <v>34.1</v>
      </c>
      <c r="C16" s="577">
        <v>34.200000000000003</v>
      </c>
      <c r="D16" s="577">
        <v>34.299999999999997</v>
      </c>
      <c r="E16" s="577">
        <v>34.4</v>
      </c>
      <c r="F16" s="577">
        <v>34.5</v>
      </c>
      <c r="G16" s="577">
        <v>34.700000000000003</v>
      </c>
      <c r="H16" s="577">
        <v>34.9</v>
      </c>
      <c r="I16" s="577">
        <v>35</v>
      </c>
      <c r="J16" s="577">
        <v>35.1</v>
      </c>
      <c r="K16" s="577">
        <v>35.299999999999997</v>
      </c>
      <c r="L16" s="577">
        <v>35.4</v>
      </c>
      <c r="M16" s="577">
        <v>35.5</v>
      </c>
      <c r="N16" s="578">
        <v>34.799999999999997</v>
      </c>
      <c r="O16" s="579">
        <f t="shared" si="0"/>
        <v>4.1916167664670656E-2</v>
      </c>
    </row>
    <row r="17" spans="1:15">
      <c r="A17" s="575">
        <v>1969</v>
      </c>
      <c r="B17" s="577">
        <v>35.6</v>
      </c>
      <c r="C17" s="577">
        <v>35.799999999999997</v>
      </c>
      <c r="D17" s="577">
        <v>36.1</v>
      </c>
      <c r="E17" s="577">
        <v>36.299999999999997</v>
      </c>
      <c r="F17" s="577">
        <v>36.4</v>
      </c>
      <c r="G17" s="577">
        <v>36.6</v>
      </c>
      <c r="H17" s="577">
        <v>36.799999999999997</v>
      </c>
      <c r="I17" s="577">
        <v>37</v>
      </c>
      <c r="J17" s="577">
        <v>37.1</v>
      </c>
      <c r="K17" s="577">
        <v>37.299999999999997</v>
      </c>
      <c r="L17" s="577">
        <v>37.5</v>
      </c>
      <c r="M17" s="577">
        <v>37.700000000000003</v>
      </c>
      <c r="N17" s="578">
        <v>36.700000000000003</v>
      </c>
      <c r="O17" s="579">
        <f t="shared" si="0"/>
        <v>5.4597701149425415E-2</v>
      </c>
    </row>
    <row r="18" spans="1:15">
      <c r="A18" s="575">
        <v>1970</v>
      </c>
      <c r="B18" s="577">
        <v>37.799999999999997</v>
      </c>
      <c r="C18" s="577">
        <v>38</v>
      </c>
      <c r="D18" s="577">
        <v>38.200000000000003</v>
      </c>
      <c r="E18" s="577">
        <v>38.5</v>
      </c>
      <c r="F18" s="577">
        <v>38.6</v>
      </c>
      <c r="G18" s="577">
        <v>38.799999999999997</v>
      </c>
      <c r="H18" s="577">
        <v>39</v>
      </c>
      <c r="I18" s="577">
        <v>39</v>
      </c>
      <c r="J18" s="577">
        <v>39.200000000000003</v>
      </c>
      <c r="K18" s="577">
        <v>39.4</v>
      </c>
      <c r="L18" s="577">
        <v>39.6</v>
      </c>
      <c r="M18" s="577">
        <v>39.799999999999997</v>
      </c>
      <c r="N18" s="578">
        <v>38.799999999999997</v>
      </c>
      <c r="O18" s="579">
        <f t="shared" si="0"/>
        <v>5.7220708446866331E-2</v>
      </c>
    </row>
    <row r="19" spans="1:15">
      <c r="A19" s="575">
        <v>1971</v>
      </c>
      <c r="B19" s="577">
        <v>39.799999999999997</v>
      </c>
      <c r="C19" s="577">
        <v>39.9</v>
      </c>
      <c r="D19" s="577">
        <v>40</v>
      </c>
      <c r="E19" s="577">
        <v>40.1</v>
      </c>
      <c r="F19" s="577">
        <v>40.299999999999997</v>
      </c>
      <c r="G19" s="577">
        <v>40.6</v>
      </c>
      <c r="H19" s="577">
        <v>40.700000000000003</v>
      </c>
      <c r="I19" s="577">
        <v>40.799999999999997</v>
      </c>
      <c r="J19" s="577">
        <v>40.799999999999997</v>
      </c>
      <c r="K19" s="577">
        <v>40.9</v>
      </c>
      <c r="L19" s="577">
        <v>40.9</v>
      </c>
      <c r="M19" s="577">
        <v>41.1</v>
      </c>
      <c r="N19" s="578">
        <v>40.5</v>
      </c>
      <c r="O19" s="579">
        <f t="shared" si="0"/>
        <v>4.3814432989690788E-2</v>
      </c>
    </row>
    <row r="20" spans="1:15">
      <c r="A20" s="575">
        <v>1972</v>
      </c>
      <c r="B20" s="577">
        <v>41.1</v>
      </c>
      <c r="C20" s="577">
        <v>41.3</v>
      </c>
      <c r="D20" s="577">
        <v>41.4</v>
      </c>
      <c r="E20" s="577">
        <v>41.5</v>
      </c>
      <c r="F20" s="577">
        <v>41.6</v>
      </c>
      <c r="G20" s="577">
        <v>41.7</v>
      </c>
      <c r="H20" s="577">
        <v>41.9</v>
      </c>
      <c r="I20" s="577">
        <v>42</v>
      </c>
      <c r="J20" s="577">
        <v>42.1</v>
      </c>
      <c r="K20" s="577">
        <v>42.3</v>
      </c>
      <c r="L20" s="577">
        <v>42.4</v>
      </c>
      <c r="M20" s="577">
        <v>42.5</v>
      </c>
      <c r="N20" s="578">
        <v>41.8</v>
      </c>
      <c r="O20" s="579">
        <f t="shared" si="0"/>
        <v>3.2098765432098775E-2</v>
      </c>
    </row>
    <row r="21" spans="1:15">
      <c r="A21" s="575">
        <v>1973</v>
      </c>
      <c r="B21" s="577">
        <v>42.6</v>
      </c>
      <c r="C21" s="577">
        <v>42.9</v>
      </c>
      <c r="D21" s="577">
        <v>43.3</v>
      </c>
      <c r="E21" s="577">
        <v>43.6</v>
      </c>
      <c r="F21" s="577">
        <v>43.9</v>
      </c>
      <c r="G21" s="577">
        <v>44.2</v>
      </c>
      <c r="H21" s="577">
        <v>44.3</v>
      </c>
      <c r="I21" s="577">
        <v>45.1</v>
      </c>
      <c r="J21" s="577">
        <v>45.2</v>
      </c>
      <c r="K21" s="577">
        <v>45.6</v>
      </c>
      <c r="L21" s="577">
        <v>45.9</v>
      </c>
      <c r="M21" s="577">
        <v>46.2</v>
      </c>
      <c r="N21" s="578">
        <v>44.4</v>
      </c>
      <c r="O21" s="579">
        <f t="shared" si="0"/>
        <v>6.2200956937799035E-2</v>
      </c>
    </row>
    <row r="22" spans="1:15">
      <c r="A22" s="575">
        <v>1974</v>
      </c>
      <c r="B22" s="577">
        <v>46.6</v>
      </c>
      <c r="C22" s="577">
        <v>47.2</v>
      </c>
      <c r="D22" s="577">
        <v>47.8</v>
      </c>
      <c r="E22" s="577">
        <v>48</v>
      </c>
      <c r="F22" s="577">
        <v>48.6</v>
      </c>
      <c r="G22" s="577">
        <v>49</v>
      </c>
      <c r="H22" s="577">
        <v>49.4</v>
      </c>
      <c r="I22" s="577">
        <v>50</v>
      </c>
      <c r="J22" s="577">
        <v>50.6</v>
      </c>
      <c r="K22" s="577">
        <v>51.1</v>
      </c>
      <c r="L22" s="577">
        <v>51.5</v>
      </c>
      <c r="M22" s="577">
        <v>51.9</v>
      </c>
      <c r="N22" s="578">
        <v>49.3</v>
      </c>
      <c r="O22" s="579">
        <f t="shared" si="0"/>
        <v>0.11036036036036023</v>
      </c>
    </row>
    <row r="23" spans="1:15">
      <c r="A23" s="575">
        <v>1975</v>
      </c>
      <c r="B23" s="577">
        <v>52.1</v>
      </c>
      <c r="C23" s="577">
        <v>52.5</v>
      </c>
      <c r="D23" s="577">
        <v>52.7</v>
      </c>
      <c r="E23" s="577">
        <v>52.9</v>
      </c>
      <c r="F23" s="577">
        <v>53.2</v>
      </c>
      <c r="G23" s="577">
        <v>53.6</v>
      </c>
      <c r="H23" s="577">
        <v>54.2</v>
      </c>
      <c r="I23" s="577">
        <v>54.3</v>
      </c>
      <c r="J23" s="577">
        <v>54.6</v>
      </c>
      <c r="K23" s="577">
        <v>54.9</v>
      </c>
      <c r="L23" s="577">
        <v>55.3</v>
      </c>
      <c r="M23" s="577">
        <v>55.5</v>
      </c>
      <c r="N23" s="578">
        <v>53.8</v>
      </c>
      <c r="O23" s="579">
        <f t="shared" si="0"/>
        <v>9.1277890466531453E-2</v>
      </c>
    </row>
    <row r="24" spans="1:15">
      <c r="A24" s="575">
        <v>1976</v>
      </c>
      <c r="B24" s="577">
        <v>55.6</v>
      </c>
      <c r="C24" s="577">
        <v>55.8</v>
      </c>
      <c r="D24" s="577">
        <v>55.9</v>
      </c>
      <c r="E24" s="577">
        <v>56.1</v>
      </c>
      <c r="F24" s="577">
        <v>56.5</v>
      </c>
      <c r="G24" s="577">
        <v>56.8</v>
      </c>
      <c r="H24" s="577">
        <v>57.1</v>
      </c>
      <c r="I24" s="577">
        <v>57.4</v>
      </c>
      <c r="J24" s="577">
        <v>57.6</v>
      </c>
      <c r="K24" s="577">
        <v>57.9</v>
      </c>
      <c r="L24" s="577">
        <v>58</v>
      </c>
      <c r="M24" s="577">
        <v>58.2</v>
      </c>
      <c r="N24" s="578">
        <v>56.9</v>
      </c>
      <c r="O24" s="579">
        <f t="shared" si="0"/>
        <v>5.762081784386619E-2</v>
      </c>
    </row>
    <row r="25" spans="1:15">
      <c r="A25" s="575">
        <v>1977</v>
      </c>
      <c r="B25" s="577">
        <v>58.5</v>
      </c>
      <c r="C25" s="577">
        <v>59.1</v>
      </c>
      <c r="D25" s="577">
        <v>59.5</v>
      </c>
      <c r="E25" s="577">
        <v>60</v>
      </c>
      <c r="F25" s="577">
        <v>60.3</v>
      </c>
      <c r="G25" s="577">
        <v>60.7</v>
      </c>
      <c r="H25" s="577">
        <v>61</v>
      </c>
      <c r="I25" s="577">
        <v>61.2</v>
      </c>
      <c r="J25" s="577">
        <v>61.4</v>
      </c>
      <c r="K25" s="577">
        <v>61.6</v>
      </c>
      <c r="L25" s="577">
        <v>61.9</v>
      </c>
      <c r="M25" s="577">
        <v>62.1</v>
      </c>
      <c r="N25" s="578">
        <v>60.6</v>
      </c>
      <c r="O25" s="579">
        <f t="shared" si="0"/>
        <v>6.5026362038664409E-2</v>
      </c>
    </row>
    <row r="26" spans="1:15">
      <c r="A26" s="575">
        <v>1978</v>
      </c>
      <c r="B26" s="577">
        <v>62.5</v>
      </c>
      <c r="C26" s="577">
        <v>62.9</v>
      </c>
      <c r="D26" s="577">
        <v>63.4</v>
      </c>
      <c r="E26" s="577">
        <v>63.9</v>
      </c>
      <c r="F26" s="577">
        <v>64.5</v>
      </c>
      <c r="G26" s="577">
        <v>65.2</v>
      </c>
      <c r="H26" s="577">
        <v>65.7</v>
      </c>
      <c r="I26" s="577">
        <v>66</v>
      </c>
      <c r="J26" s="577">
        <v>66.5</v>
      </c>
      <c r="K26" s="577">
        <v>67.099999999999994</v>
      </c>
      <c r="L26" s="577">
        <v>67.400000000000006</v>
      </c>
      <c r="M26" s="577">
        <v>67.7</v>
      </c>
      <c r="N26" s="578">
        <v>65.2</v>
      </c>
      <c r="O26" s="579">
        <f t="shared" si="0"/>
        <v>7.5907590759075827E-2</v>
      </c>
    </row>
    <row r="27" spans="1:15">
      <c r="A27" s="575">
        <v>1979</v>
      </c>
      <c r="B27" s="577">
        <v>68.3</v>
      </c>
      <c r="C27" s="577">
        <v>69.099999999999994</v>
      </c>
      <c r="D27" s="577">
        <v>69.8</v>
      </c>
      <c r="E27" s="577">
        <v>70.599999999999994</v>
      </c>
      <c r="F27" s="577">
        <v>71.5</v>
      </c>
      <c r="G27" s="577">
        <v>72.3</v>
      </c>
      <c r="H27" s="577">
        <v>73.099999999999994</v>
      </c>
      <c r="I27" s="577">
        <v>73.8</v>
      </c>
      <c r="J27" s="577">
        <v>74.599999999999994</v>
      </c>
      <c r="K27" s="577">
        <v>75.2</v>
      </c>
      <c r="L27" s="577">
        <v>75.900000000000006</v>
      </c>
      <c r="M27" s="577">
        <v>76.7</v>
      </c>
      <c r="N27" s="578">
        <v>72.599999999999994</v>
      </c>
      <c r="O27" s="579">
        <f t="shared" si="0"/>
        <v>0.11349693251533721</v>
      </c>
    </row>
    <row r="28" spans="1:15">
      <c r="A28" s="575">
        <v>1980</v>
      </c>
      <c r="B28" s="577">
        <v>77.8</v>
      </c>
      <c r="C28" s="577">
        <v>78.900000000000006</v>
      </c>
      <c r="D28" s="577">
        <v>80.099999999999994</v>
      </c>
      <c r="E28" s="577">
        <v>81</v>
      </c>
      <c r="F28" s="577">
        <v>81.8</v>
      </c>
      <c r="G28" s="577">
        <v>82.7</v>
      </c>
      <c r="H28" s="577">
        <v>82.7</v>
      </c>
      <c r="I28" s="577">
        <v>83.3</v>
      </c>
      <c r="J28" s="577">
        <v>84</v>
      </c>
      <c r="K28" s="577">
        <v>84.8</v>
      </c>
      <c r="L28" s="577">
        <v>85.5</v>
      </c>
      <c r="M28" s="577">
        <v>86.3</v>
      </c>
      <c r="N28" s="578">
        <v>82.4</v>
      </c>
      <c r="O28" s="579">
        <f t="shared" si="0"/>
        <v>0.13498622589531695</v>
      </c>
    </row>
    <row r="29" spans="1:15">
      <c r="A29" s="575">
        <v>1981</v>
      </c>
      <c r="B29" s="577">
        <v>87</v>
      </c>
      <c r="C29" s="577">
        <v>87.9</v>
      </c>
      <c r="D29" s="577">
        <v>88.5</v>
      </c>
      <c r="E29" s="577">
        <v>89.1</v>
      </c>
      <c r="F29" s="577">
        <v>89.8</v>
      </c>
      <c r="G29" s="577">
        <v>90.6</v>
      </c>
      <c r="H29" s="577">
        <v>91.6</v>
      </c>
      <c r="I29" s="577">
        <v>92.3</v>
      </c>
      <c r="J29" s="577">
        <v>93.2</v>
      </c>
      <c r="K29" s="577">
        <v>93.4</v>
      </c>
      <c r="L29" s="577">
        <v>93.7</v>
      </c>
      <c r="M29" s="577">
        <v>94</v>
      </c>
      <c r="N29" s="578">
        <v>90.9</v>
      </c>
      <c r="O29" s="579">
        <f t="shared" si="0"/>
        <v>0.10315533980582514</v>
      </c>
    </row>
    <row r="30" spans="1:15">
      <c r="A30" s="575">
        <v>1982</v>
      </c>
      <c r="B30" s="577">
        <v>94.3</v>
      </c>
      <c r="C30" s="577">
        <v>94.6</v>
      </c>
      <c r="D30" s="577">
        <v>94.5</v>
      </c>
      <c r="E30" s="577">
        <v>94.9</v>
      </c>
      <c r="F30" s="577">
        <v>95.8</v>
      </c>
      <c r="G30" s="577">
        <v>97</v>
      </c>
      <c r="H30" s="577">
        <v>97.5</v>
      </c>
      <c r="I30" s="577">
        <v>97.7</v>
      </c>
      <c r="J30" s="577">
        <v>97.9</v>
      </c>
      <c r="K30" s="577">
        <v>98.2</v>
      </c>
      <c r="L30" s="577">
        <v>98</v>
      </c>
      <c r="M30" s="577">
        <v>97.6</v>
      </c>
      <c r="N30" s="578">
        <v>96.5</v>
      </c>
      <c r="O30" s="579">
        <f t="shared" si="0"/>
        <v>6.1606160616061612E-2</v>
      </c>
    </row>
    <row r="31" spans="1:15">
      <c r="A31" s="575">
        <v>1983</v>
      </c>
      <c r="B31" s="577">
        <v>97.8</v>
      </c>
      <c r="C31" s="577">
        <v>97.9</v>
      </c>
      <c r="D31" s="577">
        <v>97.9</v>
      </c>
      <c r="E31" s="577">
        <v>98.6</v>
      </c>
      <c r="F31" s="577">
        <v>99.2</v>
      </c>
      <c r="G31" s="577">
        <v>99.5</v>
      </c>
      <c r="H31" s="577">
        <v>99.9</v>
      </c>
      <c r="I31" s="577">
        <v>100.2</v>
      </c>
      <c r="J31" s="577">
        <v>100.7</v>
      </c>
      <c r="K31" s="577">
        <v>101</v>
      </c>
      <c r="L31" s="577">
        <v>101.2</v>
      </c>
      <c r="M31" s="577">
        <v>101.3</v>
      </c>
      <c r="N31" s="578">
        <v>99.6</v>
      </c>
      <c r="O31" s="579">
        <f t="shared" si="0"/>
        <v>3.2124352331606154E-2</v>
      </c>
    </row>
    <row r="32" spans="1:15">
      <c r="A32" s="575">
        <v>1984</v>
      </c>
      <c r="B32" s="577">
        <v>101.9</v>
      </c>
      <c r="C32" s="577">
        <v>102.4</v>
      </c>
      <c r="D32" s="577">
        <v>102.6</v>
      </c>
      <c r="E32" s="577">
        <v>103.1</v>
      </c>
      <c r="F32" s="577">
        <v>103.4</v>
      </c>
      <c r="G32" s="577">
        <v>103.7</v>
      </c>
      <c r="H32" s="577">
        <v>104.1</v>
      </c>
      <c r="I32" s="577">
        <v>104.5</v>
      </c>
      <c r="J32" s="577">
        <v>105</v>
      </c>
      <c r="K32" s="577">
        <v>105.3</v>
      </c>
      <c r="L32" s="577">
        <v>105.3</v>
      </c>
      <c r="M32" s="577">
        <v>105.3</v>
      </c>
      <c r="N32" s="578">
        <v>103.9</v>
      </c>
      <c r="O32" s="579">
        <f t="shared" si="0"/>
        <v>4.3172690763052302E-2</v>
      </c>
    </row>
    <row r="33" spans="1:15">
      <c r="A33" s="575">
        <v>1985</v>
      </c>
      <c r="B33" s="577">
        <v>105.5</v>
      </c>
      <c r="C33" s="577">
        <v>106</v>
      </c>
      <c r="D33" s="577">
        <v>106.4</v>
      </c>
      <c r="E33" s="577">
        <v>106.9</v>
      </c>
      <c r="F33" s="577">
        <v>107.3</v>
      </c>
      <c r="G33" s="577">
        <v>107.6</v>
      </c>
      <c r="H33" s="577">
        <v>107.8</v>
      </c>
      <c r="I33" s="577">
        <v>108</v>
      </c>
      <c r="J33" s="577">
        <v>108.3</v>
      </c>
      <c r="K33" s="577">
        <v>108.7</v>
      </c>
      <c r="L33" s="577">
        <v>109</v>
      </c>
      <c r="M33" s="577">
        <v>109.3</v>
      </c>
      <c r="N33" s="578">
        <v>107.6</v>
      </c>
      <c r="O33" s="579">
        <f t="shared" si="0"/>
        <v>3.5611164581328181E-2</v>
      </c>
    </row>
    <row r="34" spans="1:15">
      <c r="A34" s="575">
        <v>1986</v>
      </c>
      <c r="B34" s="577">
        <v>109.6</v>
      </c>
      <c r="C34" s="577">
        <v>109.3</v>
      </c>
      <c r="D34" s="577">
        <v>108.8</v>
      </c>
      <c r="E34" s="577">
        <v>108.6</v>
      </c>
      <c r="F34" s="577">
        <v>108.9</v>
      </c>
      <c r="G34" s="577">
        <v>109.5</v>
      </c>
      <c r="H34" s="577">
        <v>109.5</v>
      </c>
      <c r="I34" s="577">
        <v>109.7</v>
      </c>
      <c r="J34" s="577">
        <v>110.2</v>
      </c>
      <c r="K34" s="577">
        <v>110.3</v>
      </c>
      <c r="L34" s="577">
        <v>110.4</v>
      </c>
      <c r="M34" s="577">
        <v>110.5</v>
      </c>
      <c r="N34" s="578">
        <v>109.6</v>
      </c>
      <c r="O34" s="579">
        <f t="shared" si="0"/>
        <v>1.8587360594795488E-2</v>
      </c>
    </row>
    <row r="35" spans="1:15">
      <c r="A35" s="575">
        <v>1987</v>
      </c>
      <c r="B35" s="577">
        <v>111.2</v>
      </c>
      <c r="C35" s="577">
        <v>111.6</v>
      </c>
      <c r="D35" s="577">
        <v>112.1</v>
      </c>
      <c r="E35" s="577">
        <v>112.7</v>
      </c>
      <c r="F35" s="577">
        <v>113.1</v>
      </c>
      <c r="G35" s="577">
        <v>113.5</v>
      </c>
      <c r="H35" s="577">
        <v>113.8</v>
      </c>
      <c r="I35" s="577">
        <v>114.4</v>
      </c>
      <c r="J35" s="577">
        <v>115</v>
      </c>
      <c r="K35" s="577">
        <v>115.3</v>
      </c>
      <c r="L35" s="577">
        <v>115.4</v>
      </c>
      <c r="M35" s="577">
        <v>115.4</v>
      </c>
      <c r="N35" s="578">
        <v>113.6</v>
      </c>
      <c r="O35" s="579">
        <f t="shared" si="0"/>
        <v>3.649635036496357E-2</v>
      </c>
    </row>
    <row r="36" spans="1:15">
      <c r="A36" s="575">
        <v>1988</v>
      </c>
      <c r="B36" s="577">
        <v>115.7</v>
      </c>
      <c r="C36" s="577">
        <v>116</v>
      </c>
      <c r="D36" s="577">
        <v>116.5</v>
      </c>
      <c r="E36" s="577">
        <v>117.1</v>
      </c>
      <c r="F36" s="577">
        <v>117.5</v>
      </c>
      <c r="G36" s="577">
        <v>118</v>
      </c>
      <c r="H36" s="577">
        <v>118.5</v>
      </c>
      <c r="I36" s="577">
        <v>119</v>
      </c>
      <c r="J36" s="577">
        <v>119.8</v>
      </c>
      <c r="K36" s="577">
        <v>120.2</v>
      </c>
      <c r="L36" s="577">
        <v>120.3</v>
      </c>
      <c r="M36" s="577">
        <v>120.5</v>
      </c>
      <c r="N36" s="578">
        <v>118.3</v>
      </c>
      <c r="O36" s="579">
        <f t="shared" si="0"/>
        <v>4.1373239436619746E-2</v>
      </c>
    </row>
    <row r="37" spans="1:15">
      <c r="A37" s="575">
        <v>1989</v>
      </c>
      <c r="B37" s="577">
        <v>121.1</v>
      </c>
      <c r="C37" s="577">
        <v>121.6</v>
      </c>
      <c r="D37" s="577">
        <v>122.3</v>
      </c>
      <c r="E37" s="577">
        <v>123.1</v>
      </c>
      <c r="F37" s="577">
        <v>123.8</v>
      </c>
      <c r="G37" s="577">
        <v>124.1</v>
      </c>
      <c r="H37" s="577">
        <v>124.4</v>
      </c>
      <c r="I37" s="577">
        <v>124.6</v>
      </c>
      <c r="J37" s="577">
        <v>125</v>
      </c>
      <c r="K37" s="577">
        <v>125.6</v>
      </c>
      <c r="L37" s="577">
        <v>125.9</v>
      </c>
      <c r="M37" s="577">
        <v>126.1</v>
      </c>
      <c r="N37" s="578">
        <v>124</v>
      </c>
      <c r="O37" s="579">
        <f t="shared" si="0"/>
        <v>4.8182586644125225E-2</v>
      </c>
    </row>
    <row r="38" spans="1:15">
      <c r="A38" s="575">
        <v>1990</v>
      </c>
      <c r="B38" s="577">
        <v>127.4</v>
      </c>
      <c r="C38" s="577">
        <v>128</v>
      </c>
      <c r="D38" s="577">
        <v>128.69999999999999</v>
      </c>
      <c r="E38" s="577">
        <v>128.9</v>
      </c>
      <c r="F38" s="577">
        <v>129.19999999999999</v>
      </c>
      <c r="G38" s="577">
        <v>129.9</v>
      </c>
      <c r="H38" s="577">
        <v>130.4</v>
      </c>
      <c r="I38" s="577">
        <v>131.6</v>
      </c>
      <c r="J38" s="577">
        <v>132.69999999999999</v>
      </c>
      <c r="K38" s="577">
        <v>133.5</v>
      </c>
      <c r="L38" s="577">
        <v>133.80000000000001</v>
      </c>
      <c r="M38" s="577">
        <v>133.80000000000001</v>
      </c>
      <c r="N38" s="578">
        <v>130.69999999999999</v>
      </c>
      <c r="O38" s="579">
        <f t="shared" si="0"/>
        <v>5.4032258064516059E-2</v>
      </c>
    </row>
    <row r="39" spans="1:15">
      <c r="A39" s="575">
        <v>1991</v>
      </c>
      <c r="B39" s="577">
        <v>134.6</v>
      </c>
      <c r="C39" s="577">
        <v>134.80000000000001</v>
      </c>
      <c r="D39" s="577">
        <v>135</v>
      </c>
      <c r="E39" s="577">
        <v>135.19999999999999</v>
      </c>
      <c r="F39" s="577">
        <v>135.6</v>
      </c>
      <c r="G39" s="577">
        <v>136</v>
      </c>
      <c r="H39" s="577">
        <v>136.19999999999999</v>
      </c>
      <c r="I39" s="577">
        <v>136.6</v>
      </c>
      <c r="J39" s="577">
        <v>137.19999999999999</v>
      </c>
      <c r="K39" s="577">
        <v>137.4</v>
      </c>
      <c r="L39" s="577">
        <v>137.80000000000001</v>
      </c>
      <c r="M39" s="577">
        <v>137.9</v>
      </c>
      <c r="N39" s="578">
        <v>136.19999999999999</v>
      </c>
      <c r="O39" s="579">
        <f t="shared" si="0"/>
        <v>4.2081101759755102E-2</v>
      </c>
    </row>
    <row r="40" spans="1:15">
      <c r="A40" s="575">
        <v>1992</v>
      </c>
      <c r="B40" s="577">
        <v>138.1</v>
      </c>
      <c r="C40" s="577">
        <v>138.6</v>
      </c>
      <c r="D40" s="577">
        <v>139.30000000000001</v>
      </c>
      <c r="E40" s="577">
        <v>139.5</v>
      </c>
      <c r="F40" s="577">
        <v>139.69999999999999</v>
      </c>
      <c r="G40" s="577">
        <v>140.19999999999999</v>
      </c>
      <c r="H40" s="577">
        <v>140.5</v>
      </c>
      <c r="I40" s="577">
        <v>140.9</v>
      </c>
      <c r="J40" s="577">
        <v>141.30000000000001</v>
      </c>
      <c r="K40" s="577">
        <v>141.80000000000001</v>
      </c>
      <c r="L40" s="577">
        <v>142</v>
      </c>
      <c r="M40" s="577">
        <v>141.9</v>
      </c>
      <c r="N40" s="578">
        <v>140.30000000000001</v>
      </c>
      <c r="O40" s="579">
        <f t="shared" si="0"/>
        <v>3.0102790014684411E-2</v>
      </c>
    </row>
    <row r="41" spans="1:15">
      <c r="A41" s="575">
        <v>1993</v>
      </c>
      <c r="B41" s="577">
        <v>142.6</v>
      </c>
      <c r="C41" s="577">
        <v>143.1</v>
      </c>
      <c r="D41" s="577">
        <v>143.6</v>
      </c>
      <c r="E41" s="577">
        <v>144</v>
      </c>
      <c r="F41" s="577">
        <v>144.19999999999999</v>
      </c>
      <c r="G41" s="577">
        <v>144.4</v>
      </c>
      <c r="H41" s="577">
        <v>144.4</v>
      </c>
      <c r="I41" s="577">
        <v>144.80000000000001</v>
      </c>
      <c r="J41" s="577">
        <v>145.1</v>
      </c>
      <c r="K41" s="577">
        <v>145.69999999999999</v>
      </c>
      <c r="L41" s="577">
        <v>145.80000000000001</v>
      </c>
      <c r="M41" s="577">
        <v>145.80000000000001</v>
      </c>
      <c r="N41" s="578">
        <v>144.5</v>
      </c>
      <c r="O41" s="579">
        <f t="shared" si="0"/>
        <v>2.9935851746258013E-2</v>
      </c>
    </row>
    <row r="42" spans="1:15">
      <c r="A42" s="575">
        <v>1994</v>
      </c>
      <c r="B42" s="577">
        <v>146.19999999999999</v>
      </c>
      <c r="C42" s="577">
        <v>146.69999999999999</v>
      </c>
      <c r="D42" s="577">
        <v>147.19999999999999</v>
      </c>
      <c r="E42" s="577">
        <v>147.4</v>
      </c>
      <c r="F42" s="577">
        <v>147.5</v>
      </c>
      <c r="G42" s="577">
        <v>148</v>
      </c>
      <c r="H42" s="577">
        <v>148.4</v>
      </c>
      <c r="I42" s="577">
        <v>149</v>
      </c>
      <c r="J42" s="577">
        <v>149.4</v>
      </c>
      <c r="K42" s="577">
        <v>149.5</v>
      </c>
      <c r="L42" s="577">
        <v>149.69999999999999</v>
      </c>
      <c r="M42" s="577">
        <v>149.69999999999999</v>
      </c>
      <c r="N42" s="578">
        <v>148.19999999999999</v>
      </c>
      <c r="O42" s="579">
        <f t="shared" si="0"/>
        <v>2.5605536332179879E-2</v>
      </c>
    </row>
    <row r="43" spans="1:15">
      <c r="A43" s="575">
        <v>1995</v>
      </c>
      <c r="B43" s="577">
        <v>150.30000000000001</v>
      </c>
      <c r="C43" s="577">
        <v>150.9</v>
      </c>
      <c r="D43" s="577">
        <v>151.4</v>
      </c>
      <c r="E43" s="577">
        <v>151.9</v>
      </c>
      <c r="F43" s="577">
        <v>152.19999999999999</v>
      </c>
      <c r="G43" s="577">
        <v>152.5</v>
      </c>
      <c r="H43" s="577">
        <v>152.5</v>
      </c>
      <c r="I43" s="577">
        <v>152.9</v>
      </c>
      <c r="J43" s="577">
        <v>153.19999999999999</v>
      </c>
      <c r="K43" s="577">
        <v>153.69999999999999</v>
      </c>
      <c r="L43" s="577">
        <v>153.6</v>
      </c>
      <c r="M43" s="577">
        <v>153.5</v>
      </c>
      <c r="N43" s="578">
        <v>152.4</v>
      </c>
      <c r="O43" s="579">
        <f t="shared" si="0"/>
        <v>2.8340080971660075E-2</v>
      </c>
    </row>
    <row r="44" spans="1:15">
      <c r="A44" s="575">
        <v>1996</v>
      </c>
      <c r="B44" s="577">
        <v>154.4</v>
      </c>
      <c r="C44" s="577">
        <v>154.9</v>
      </c>
      <c r="D44" s="577">
        <v>155.69999999999999</v>
      </c>
      <c r="E44" s="577">
        <v>156.30000000000001</v>
      </c>
      <c r="F44" s="577">
        <v>156.6</v>
      </c>
      <c r="G44" s="577">
        <v>156.69999999999999</v>
      </c>
      <c r="H44" s="577">
        <v>157</v>
      </c>
      <c r="I44" s="577">
        <v>157.30000000000001</v>
      </c>
      <c r="J44" s="577">
        <v>157.80000000000001</v>
      </c>
      <c r="K44" s="577">
        <v>158.30000000000001</v>
      </c>
      <c r="L44" s="577">
        <v>158.6</v>
      </c>
      <c r="M44" s="577">
        <v>158.6</v>
      </c>
      <c r="N44" s="578">
        <v>156.9</v>
      </c>
      <c r="O44" s="579">
        <f t="shared" si="0"/>
        <v>2.9527559055118058E-2</v>
      </c>
    </row>
    <row r="45" spans="1:15">
      <c r="A45" s="575">
        <v>1997</v>
      </c>
      <c r="B45" s="577">
        <v>159.1</v>
      </c>
      <c r="C45" s="577">
        <v>159.6</v>
      </c>
      <c r="D45" s="577">
        <v>160</v>
      </c>
      <c r="E45" s="577">
        <v>160.19999999999999</v>
      </c>
      <c r="F45" s="577">
        <v>160.1</v>
      </c>
      <c r="G45" s="577">
        <v>160.30000000000001</v>
      </c>
      <c r="H45" s="577">
        <v>160.5</v>
      </c>
      <c r="I45" s="577">
        <v>160.80000000000001</v>
      </c>
      <c r="J45" s="577">
        <v>161.19999999999999</v>
      </c>
      <c r="K45" s="577">
        <v>161.6</v>
      </c>
      <c r="L45" s="577">
        <v>161.5</v>
      </c>
      <c r="M45" s="577">
        <v>161.30000000000001</v>
      </c>
      <c r="N45" s="578">
        <v>160.5</v>
      </c>
      <c r="O45" s="579">
        <f t="shared" si="0"/>
        <v>2.2944550669216079E-2</v>
      </c>
    </row>
    <row r="46" spans="1:15">
      <c r="A46" s="575">
        <v>1998</v>
      </c>
      <c r="B46" s="577">
        <v>161.6</v>
      </c>
      <c r="C46" s="577">
        <v>161.9</v>
      </c>
      <c r="D46" s="577">
        <v>162.19999999999999</v>
      </c>
      <c r="E46" s="577">
        <v>162.5</v>
      </c>
      <c r="F46" s="577">
        <v>162.80000000000001</v>
      </c>
      <c r="G46" s="577">
        <v>163</v>
      </c>
      <c r="H46" s="577">
        <v>163.19999999999999</v>
      </c>
      <c r="I46" s="577">
        <v>163.4</v>
      </c>
      <c r="J46" s="577">
        <v>163.6</v>
      </c>
      <c r="K46" s="577">
        <v>164</v>
      </c>
      <c r="L46" s="577">
        <v>164</v>
      </c>
      <c r="M46" s="577">
        <v>163.9</v>
      </c>
      <c r="N46" s="578">
        <v>163</v>
      </c>
      <c r="O46" s="579">
        <f t="shared" si="0"/>
        <v>1.5576323987538832E-2</v>
      </c>
    </row>
    <row r="47" spans="1:15">
      <c r="A47" s="575">
        <v>1999</v>
      </c>
      <c r="B47" s="577">
        <v>164.3</v>
      </c>
      <c r="C47" s="577">
        <v>164.5</v>
      </c>
      <c r="D47" s="577">
        <v>165</v>
      </c>
      <c r="E47" s="577">
        <v>166.2</v>
      </c>
      <c r="F47" s="577">
        <v>166.2</v>
      </c>
      <c r="G47" s="577">
        <v>166.2</v>
      </c>
      <c r="H47" s="577">
        <v>166.7</v>
      </c>
      <c r="I47" s="577">
        <v>167.1</v>
      </c>
      <c r="J47" s="577">
        <v>167.9</v>
      </c>
      <c r="K47" s="577">
        <v>168.2</v>
      </c>
      <c r="L47" s="577">
        <v>168.3</v>
      </c>
      <c r="M47" s="577">
        <v>168.3</v>
      </c>
      <c r="N47" s="578">
        <v>166.6</v>
      </c>
      <c r="O47" s="579">
        <f t="shared" si="0"/>
        <v>2.208588957055202E-2</v>
      </c>
    </row>
    <row r="48" spans="1:15">
      <c r="A48" s="575">
        <v>2000</v>
      </c>
      <c r="B48" s="577">
        <v>168.8</v>
      </c>
      <c r="C48" s="577">
        <v>169.8</v>
      </c>
      <c r="D48" s="577">
        <v>171.2</v>
      </c>
      <c r="E48" s="577">
        <v>171.3</v>
      </c>
      <c r="F48" s="577">
        <v>171.5</v>
      </c>
      <c r="G48" s="577">
        <v>172.4</v>
      </c>
      <c r="H48" s="577">
        <v>172.8</v>
      </c>
      <c r="I48" s="577">
        <v>172.8</v>
      </c>
      <c r="J48" s="577">
        <v>173.7</v>
      </c>
      <c r="K48" s="577">
        <v>174</v>
      </c>
      <c r="L48" s="577">
        <v>174.1</v>
      </c>
      <c r="M48" s="577">
        <v>174</v>
      </c>
      <c r="N48" s="578">
        <v>172.2</v>
      </c>
      <c r="O48" s="579">
        <f t="shared" si="0"/>
        <v>3.3613445378151141E-2</v>
      </c>
    </row>
    <row r="49" spans="1:15">
      <c r="A49" s="575">
        <v>2001</v>
      </c>
      <c r="B49" s="577">
        <v>175.1</v>
      </c>
      <c r="C49" s="577">
        <v>175.8</v>
      </c>
      <c r="D49" s="577">
        <v>176.2</v>
      </c>
      <c r="E49" s="577">
        <v>176.9</v>
      </c>
      <c r="F49" s="577">
        <v>177.7</v>
      </c>
      <c r="G49" s="577">
        <v>178</v>
      </c>
      <c r="H49" s="577">
        <v>177.5</v>
      </c>
      <c r="I49" s="577">
        <v>177.5</v>
      </c>
      <c r="J49" s="577">
        <v>178.3</v>
      </c>
      <c r="K49" s="577">
        <v>177.7</v>
      </c>
      <c r="L49" s="577">
        <v>177.4</v>
      </c>
      <c r="M49" s="577">
        <v>176.7</v>
      </c>
      <c r="N49" s="578">
        <v>177.1</v>
      </c>
      <c r="O49" s="579">
        <f t="shared" si="0"/>
        <v>2.8455284552845628E-2</v>
      </c>
    </row>
    <row r="50" spans="1:15">
      <c r="A50" s="575">
        <v>2002</v>
      </c>
      <c r="B50" s="577">
        <v>177.1</v>
      </c>
      <c r="C50" s="577">
        <v>177.8</v>
      </c>
      <c r="D50" s="577">
        <v>178.8</v>
      </c>
      <c r="E50" s="577">
        <v>179.8</v>
      </c>
      <c r="F50" s="577">
        <v>179.8</v>
      </c>
      <c r="G50" s="577">
        <v>179.9</v>
      </c>
      <c r="H50" s="577">
        <v>180.1</v>
      </c>
      <c r="I50" s="577">
        <v>180.7</v>
      </c>
      <c r="J50" s="577">
        <v>181</v>
      </c>
      <c r="K50" s="577">
        <v>181.3</v>
      </c>
      <c r="L50" s="577">
        <v>181.3</v>
      </c>
      <c r="M50" s="577">
        <v>180.9</v>
      </c>
      <c r="N50" s="578">
        <v>179.9</v>
      </c>
      <c r="O50" s="579">
        <f t="shared" si="0"/>
        <v>1.5810276679842028E-2</v>
      </c>
    </row>
    <row r="51" spans="1:15">
      <c r="A51" s="575">
        <v>2003</v>
      </c>
      <c r="B51" s="577">
        <v>181.7</v>
      </c>
      <c r="C51" s="577">
        <v>183.1</v>
      </c>
      <c r="D51" s="577">
        <v>184.2</v>
      </c>
      <c r="E51" s="577">
        <v>183.8</v>
      </c>
      <c r="F51" s="577">
        <v>183.5</v>
      </c>
      <c r="G51" s="577">
        <v>183.7</v>
      </c>
      <c r="H51" s="577">
        <v>183.9</v>
      </c>
      <c r="I51" s="577">
        <v>184.6</v>
      </c>
      <c r="J51" s="577">
        <v>185.2</v>
      </c>
      <c r="K51" s="577">
        <v>185</v>
      </c>
      <c r="L51" s="577">
        <v>184.5</v>
      </c>
      <c r="M51" s="577">
        <v>184.3</v>
      </c>
      <c r="N51" s="578">
        <v>184</v>
      </c>
      <c r="O51" s="579">
        <f t="shared" si="0"/>
        <v>2.2790439132851503E-2</v>
      </c>
    </row>
    <row r="52" spans="1:15">
      <c r="A52" s="575">
        <v>2004</v>
      </c>
      <c r="B52" s="577">
        <v>185.2</v>
      </c>
      <c r="C52" s="577">
        <v>186.2</v>
      </c>
      <c r="D52" s="577">
        <v>187.4</v>
      </c>
      <c r="E52" s="577">
        <v>188</v>
      </c>
      <c r="F52" s="577">
        <v>189.1</v>
      </c>
      <c r="G52" s="577">
        <v>189.7</v>
      </c>
      <c r="H52" s="577">
        <v>189.4</v>
      </c>
      <c r="I52" s="577">
        <v>189.5</v>
      </c>
      <c r="J52" s="577">
        <v>189.9</v>
      </c>
      <c r="K52" s="577">
        <v>190.9</v>
      </c>
      <c r="L52" s="577">
        <v>191</v>
      </c>
      <c r="M52" s="577">
        <v>190.3</v>
      </c>
      <c r="N52" s="578">
        <v>188.9</v>
      </c>
      <c r="O52" s="579">
        <f t="shared" si="0"/>
        <v>2.6630434782608736E-2</v>
      </c>
    </row>
    <row r="53" spans="1:15">
      <c r="A53" s="575">
        <v>2005</v>
      </c>
      <c r="B53" s="577">
        <v>190.7</v>
      </c>
      <c r="C53" s="577">
        <v>191.8</v>
      </c>
      <c r="D53" s="577">
        <v>193.3</v>
      </c>
      <c r="E53" s="577">
        <v>194.6</v>
      </c>
      <c r="F53" s="577">
        <v>194.4</v>
      </c>
      <c r="G53" s="577">
        <v>194.5</v>
      </c>
      <c r="H53" s="577">
        <v>195.4</v>
      </c>
      <c r="I53" s="577">
        <v>196.4</v>
      </c>
      <c r="J53" s="577">
        <v>198.8</v>
      </c>
      <c r="K53" s="577">
        <v>199.2</v>
      </c>
      <c r="L53" s="577">
        <v>197.6</v>
      </c>
      <c r="M53" s="577">
        <v>196.8</v>
      </c>
      <c r="N53" s="578">
        <v>195.3</v>
      </c>
      <c r="O53" s="579">
        <f t="shared" si="0"/>
        <v>3.3880359978824881E-2</v>
      </c>
    </row>
    <row r="54" spans="1:15">
      <c r="A54" s="575">
        <v>2006</v>
      </c>
      <c r="B54" s="577">
        <v>198.3</v>
      </c>
      <c r="C54" s="577">
        <v>198.7</v>
      </c>
      <c r="D54" s="577">
        <v>199.8</v>
      </c>
      <c r="E54" s="577">
        <v>201.5</v>
      </c>
      <c r="F54" s="577">
        <v>202.5</v>
      </c>
      <c r="G54" s="577">
        <v>202.9</v>
      </c>
      <c r="H54" s="577">
        <v>203.5</v>
      </c>
      <c r="I54" s="577">
        <v>203.9</v>
      </c>
      <c r="J54" s="577">
        <v>202.9</v>
      </c>
      <c r="K54" s="577">
        <v>201.8</v>
      </c>
      <c r="L54" s="577">
        <v>201.5</v>
      </c>
      <c r="M54" s="577">
        <v>201.8</v>
      </c>
      <c r="N54" s="578">
        <v>201.6</v>
      </c>
      <c r="O54" s="579">
        <f t="shared" si="0"/>
        <v>3.2258064516129004E-2</v>
      </c>
    </row>
    <row r="55" spans="1:15">
      <c r="A55" s="575">
        <v>2007</v>
      </c>
      <c r="B55" s="577">
        <v>202.416</v>
      </c>
      <c r="C55" s="577">
        <v>203.499</v>
      </c>
      <c r="D55" s="577">
        <v>205.352</v>
      </c>
      <c r="E55" s="577">
        <v>206.68600000000001</v>
      </c>
      <c r="F55" s="577">
        <v>207.94900000000001</v>
      </c>
      <c r="G55" s="577">
        <v>208.352</v>
      </c>
      <c r="H55" s="577">
        <v>208.29900000000001</v>
      </c>
      <c r="I55" s="577">
        <v>207.917</v>
      </c>
      <c r="J55" s="577">
        <v>208.49</v>
      </c>
      <c r="K55" s="577">
        <v>208.93600000000001</v>
      </c>
      <c r="L55" s="577">
        <v>210.17699999999999</v>
      </c>
      <c r="M55" s="577">
        <v>210.036</v>
      </c>
      <c r="N55" s="578">
        <v>207.34200000000001</v>
      </c>
      <c r="O55" s="579">
        <f t="shared" si="0"/>
        <v>2.84821428571429E-2</v>
      </c>
    </row>
    <row r="56" spans="1:15">
      <c r="A56" s="575">
        <v>2008</v>
      </c>
      <c r="B56" s="577">
        <v>211.08</v>
      </c>
      <c r="C56" s="577">
        <v>211.69300000000001</v>
      </c>
      <c r="D56" s="577">
        <v>213.52799999999999</v>
      </c>
      <c r="E56" s="577">
        <v>214.82300000000001</v>
      </c>
      <c r="F56" s="577">
        <v>216.63200000000001</v>
      </c>
      <c r="G56" s="577">
        <v>218.815</v>
      </c>
      <c r="H56" s="577">
        <v>219.964</v>
      </c>
      <c r="I56" s="577">
        <v>219.08600000000001</v>
      </c>
      <c r="J56" s="577">
        <v>218.78299999999999</v>
      </c>
      <c r="K56" s="577">
        <v>216.57300000000001</v>
      </c>
      <c r="L56" s="577">
        <v>212.42500000000001</v>
      </c>
      <c r="M56" s="577">
        <v>210.22800000000001</v>
      </c>
      <c r="N56" s="578">
        <v>215.303</v>
      </c>
      <c r="O56" s="579">
        <f t="shared" si="0"/>
        <v>3.8395501152684863E-2</v>
      </c>
    </row>
    <row r="57" spans="1:15">
      <c r="A57" s="575">
        <v>2009</v>
      </c>
      <c r="B57" s="577">
        <v>211.143</v>
      </c>
      <c r="C57" s="577">
        <v>212.19300000000001</v>
      </c>
      <c r="D57" s="577">
        <v>212.709</v>
      </c>
      <c r="E57" s="577">
        <v>213.24</v>
      </c>
      <c r="F57" s="577">
        <v>213.85599999999999</v>
      </c>
      <c r="G57" s="577">
        <v>215.69300000000001</v>
      </c>
      <c r="H57" s="577">
        <v>215.351</v>
      </c>
      <c r="I57" s="577">
        <v>215.834</v>
      </c>
      <c r="J57" s="577">
        <v>215.96899999999999</v>
      </c>
      <c r="K57" s="577">
        <v>216.17699999999999</v>
      </c>
      <c r="L57" s="577">
        <v>216.33</v>
      </c>
      <c r="M57" s="577">
        <v>215.94900000000001</v>
      </c>
      <c r="N57" s="578">
        <v>214.53700000000001</v>
      </c>
      <c r="O57" s="579">
        <f t="shared" si="0"/>
        <v>-3.5577767146764971E-3</v>
      </c>
    </row>
    <row r="58" spans="1:15">
      <c r="A58" s="575">
        <v>2010</v>
      </c>
      <c r="B58" s="577">
        <v>216.68700000000001</v>
      </c>
      <c r="C58" s="577">
        <v>216.74100000000001</v>
      </c>
      <c r="D58" s="577">
        <v>217.631</v>
      </c>
      <c r="E58" s="577">
        <v>218.00899999999999</v>
      </c>
      <c r="F58" s="577">
        <v>218.178</v>
      </c>
      <c r="G58" s="577">
        <v>217.965</v>
      </c>
      <c r="H58" s="577">
        <v>218.011</v>
      </c>
      <c r="I58" s="577">
        <v>218.31200000000001</v>
      </c>
      <c r="J58" s="577">
        <v>218.43899999999999</v>
      </c>
      <c r="K58" s="577">
        <v>218.71100000000001</v>
      </c>
      <c r="L58" s="577">
        <v>218.803</v>
      </c>
      <c r="M58" s="577">
        <v>219.179</v>
      </c>
      <c r="N58" s="578">
        <v>218.05600000000001</v>
      </c>
      <c r="O58" s="579">
        <f t="shared" si="0"/>
        <v>1.6402765024214894E-2</v>
      </c>
    </row>
    <row r="59" spans="1:15">
      <c r="A59" s="575">
        <v>2011</v>
      </c>
      <c r="B59" s="577">
        <v>220.22300000000001</v>
      </c>
      <c r="C59" s="577">
        <v>221.309</v>
      </c>
      <c r="D59" s="577">
        <v>223.46700000000001</v>
      </c>
      <c r="E59" s="577">
        <v>224.90600000000001</v>
      </c>
      <c r="F59" s="577">
        <v>225.964</v>
      </c>
      <c r="G59" s="577">
        <v>225.72200000000001</v>
      </c>
      <c r="H59" s="577">
        <v>225.922</v>
      </c>
      <c r="I59" s="577">
        <v>226.54499999999999</v>
      </c>
      <c r="J59" s="577">
        <v>226.88900000000001</v>
      </c>
      <c r="K59" s="577">
        <v>226.42099999999999</v>
      </c>
      <c r="L59" s="577">
        <v>226.23</v>
      </c>
      <c r="M59" s="577">
        <v>225.672</v>
      </c>
      <c r="N59" s="578">
        <v>224.93899999999999</v>
      </c>
      <c r="O59" s="579">
        <f t="shared" si="0"/>
        <v>3.1565285981582702E-2</v>
      </c>
    </row>
    <row r="60" spans="1:15">
      <c r="A60" s="575">
        <v>2012</v>
      </c>
      <c r="B60" s="577">
        <v>226.66499999999999</v>
      </c>
      <c r="C60" s="577">
        <v>227.66300000000001</v>
      </c>
      <c r="D60" s="577">
        <v>229.392</v>
      </c>
      <c r="E60" s="577">
        <v>230.08500000000001</v>
      </c>
      <c r="F60" s="577">
        <v>229.815</v>
      </c>
      <c r="G60" s="577">
        <v>229.47800000000001</v>
      </c>
      <c r="H60" s="577">
        <v>229.10400000000001</v>
      </c>
      <c r="I60" s="577">
        <v>230.37899999999999</v>
      </c>
      <c r="J60" s="577">
        <v>231.40700000000001</v>
      </c>
      <c r="K60" s="577">
        <v>231.31700000000001</v>
      </c>
      <c r="L60" s="577">
        <v>230.221</v>
      </c>
      <c r="M60" s="577">
        <v>229.601</v>
      </c>
      <c r="N60" s="578">
        <v>229.59399999999999</v>
      </c>
      <c r="O60" s="579">
        <f t="shared" si="0"/>
        <v>2.0694499397614363E-2</v>
      </c>
    </row>
    <row r="61" spans="1:15">
      <c r="A61" s="575">
        <v>2013</v>
      </c>
      <c r="B61" s="577">
        <v>230.28</v>
      </c>
      <c r="C61" s="577">
        <v>232.166</v>
      </c>
      <c r="D61" s="577">
        <v>232.773</v>
      </c>
      <c r="E61" s="577">
        <v>232.53100000000001</v>
      </c>
      <c r="F61" s="577">
        <v>232.94499999999999</v>
      </c>
      <c r="G61" s="577">
        <v>233.50399999999999</v>
      </c>
      <c r="H61" s="577">
        <v>233.596</v>
      </c>
      <c r="I61" s="577">
        <v>233.87700000000001</v>
      </c>
      <c r="J61" s="577">
        <v>234.149</v>
      </c>
      <c r="K61" s="577">
        <v>233.54599999999999</v>
      </c>
      <c r="L61" s="577">
        <v>233.06899999999999</v>
      </c>
      <c r="M61" s="577">
        <v>233.04900000000001</v>
      </c>
      <c r="N61" s="578">
        <v>232.95699999999999</v>
      </c>
      <c r="O61" s="579">
        <f t="shared" si="0"/>
        <v>1.4647595320435247E-2</v>
      </c>
    </row>
    <row r="62" spans="1:15">
      <c r="A62" s="575">
        <v>2014</v>
      </c>
      <c r="B62" s="577">
        <v>233.916</v>
      </c>
      <c r="C62" s="577">
        <v>234.78100000000001</v>
      </c>
      <c r="D62" s="577">
        <v>236.29300000000001</v>
      </c>
      <c r="E62" s="577">
        <v>237.072</v>
      </c>
      <c r="F62" s="577">
        <v>237.9</v>
      </c>
      <c r="G62" s="577">
        <v>238.34299999999999</v>
      </c>
      <c r="H62" s="577">
        <v>238.25</v>
      </c>
      <c r="I62" s="577">
        <v>237.852</v>
      </c>
      <c r="J62" s="577">
        <v>238.03100000000001</v>
      </c>
      <c r="K62" s="577">
        <v>237.43299999999999</v>
      </c>
      <c r="L62" s="572" t="s">
        <v>339</v>
      </c>
      <c r="M62" s="572" t="s">
        <v>339</v>
      </c>
      <c r="N62" s="580" t="s">
        <v>339</v>
      </c>
      <c r="O62" s="572" t="s">
        <v>339</v>
      </c>
    </row>
    <row r="64" spans="1:15">
      <c r="A64" s="571" t="s">
        <v>920</v>
      </c>
    </row>
  </sheetData>
  <pageMargins left="0.7" right="0.7" top="0.75" bottom="0.75" header="0.3" footer="0.3"/>
  <pageSetup orientation="landscape"/>
  <headerFooter>
    <oddHeader>&amp;CBureau of Labor Statistics</oddHeader>
    <oddFooter>&amp;LSource: Bureau of Labor Statistics&amp;RGenerated on: December 1, 2014 (12:52:46 AM)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workbookViewId="0"/>
  </sheetViews>
  <sheetFormatPr defaultRowHeight="10.5"/>
  <cols>
    <col min="1" max="1" width="17.42578125" style="2" customWidth="1"/>
    <col min="2" max="5" width="9.28515625" style="2" customWidth="1"/>
    <col min="6" max="16384" width="9.140625" style="2"/>
  </cols>
  <sheetData>
    <row r="1" spans="1:5">
      <c r="A1" s="1" t="s">
        <v>921</v>
      </c>
    </row>
    <row r="3" spans="1:5">
      <c r="B3" s="1272" t="s">
        <v>922</v>
      </c>
      <c r="C3" s="1272"/>
      <c r="D3" s="1272"/>
      <c r="E3" s="1272"/>
    </row>
    <row r="4" spans="1:5" s="581" customFormat="1">
      <c r="D4" s="1273" t="s">
        <v>774</v>
      </c>
      <c r="E4" s="1273"/>
    </row>
    <row r="5" spans="1:5" s="581" customFormat="1">
      <c r="A5" s="582"/>
      <c r="B5" s="582" t="s">
        <v>923</v>
      </c>
      <c r="C5" s="582" t="s">
        <v>924</v>
      </c>
      <c r="D5" s="582" t="s">
        <v>925</v>
      </c>
      <c r="E5" s="582" t="s">
        <v>775</v>
      </c>
    </row>
    <row r="6" spans="1:5" s="585" customFormat="1">
      <c r="A6" s="583"/>
      <c r="B6" s="584"/>
      <c r="C6" s="584"/>
      <c r="D6" s="584"/>
    </row>
    <row r="7" spans="1:5">
      <c r="A7" s="586" t="s">
        <v>249</v>
      </c>
      <c r="B7" s="587">
        <v>88.1</v>
      </c>
      <c r="C7" s="587">
        <v>96.7</v>
      </c>
      <c r="D7" s="587">
        <v>64.3</v>
      </c>
      <c r="E7" s="588">
        <v>93.1</v>
      </c>
    </row>
    <row r="8" spans="1:5">
      <c r="A8" s="586" t="s">
        <v>250</v>
      </c>
      <c r="B8" s="587">
        <v>107.1</v>
      </c>
      <c r="C8" s="587">
        <v>103</v>
      </c>
      <c r="D8" s="587">
        <v>142.1</v>
      </c>
      <c r="E8" s="588">
        <v>99.6</v>
      </c>
    </row>
    <row r="9" spans="1:5">
      <c r="A9" s="586" t="s">
        <v>251</v>
      </c>
      <c r="B9" s="587">
        <v>98.1</v>
      </c>
      <c r="C9" s="587">
        <v>100.6</v>
      </c>
      <c r="D9" s="587">
        <v>93.6</v>
      </c>
      <c r="E9" s="588">
        <v>98</v>
      </c>
    </row>
    <row r="10" spans="1:5">
      <c r="A10" s="586" t="s">
        <v>252</v>
      </c>
      <c r="B10" s="587">
        <v>87.6</v>
      </c>
      <c r="C10" s="587">
        <v>95.6</v>
      </c>
      <c r="D10" s="587">
        <v>63</v>
      </c>
      <c r="E10" s="588">
        <v>92.4</v>
      </c>
    </row>
    <row r="11" spans="1:5">
      <c r="A11" s="586" t="s">
        <v>253</v>
      </c>
      <c r="B11" s="587">
        <v>112.9</v>
      </c>
      <c r="C11" s="587">
        <v>103.1</v>
      </c>
      <c r="D11" s="587">
        <v>147.4</v>
      </c>
      <c r="E11" s="588">
        <v>105.6</v>
      </c>
    </row>
    <row r="12" spans="1:5">
      <c r="A12" s="586" t="s">
        <v>254</v>
      </c>
      <c r="B12" s="587">
        <v>101.6</v>
      </c>
      <c r="C12" s="587">
        <v>101.7</v>
      </c>
      <c r="D12" s="587">
        <v>106.5</v>
      </c>
      <c r="E12" s="588">
        <v>98.8</v>
      </c>
    </row>
    <row r="13" spans="1:5">
      <c r="A13" s="586" t="s">
        <v>255</v>
      </c>
      <c r="B13" s="587">
        <v>109.4</v>
      </c>
      <c r="C13" s="587">
        <v>104.9</v>
      </c>
      <c r="D13" s="587">
        <v>118.9</v>
      </c>
      <c r="E13" s="588">
        <v>109.5</v>
      </c>
    </row>
    <row r="14" spans="1:5">
      <c r="A14" s="586" t="s">
        <v>256</v>
      </c>
      <c r="B14" s="587">
        <v>102.3</v>
      </c>
      <c r="C14" s="587">
        <v>102.3</v>
      </c>
      <c r="D14" s="587">
        <v>98.9</v>
      </c>
      <c r="E14" s="588">
        <v>104.4</v>
      </c>
    </row>
    <row r="15" spans="1:5">
      <c r="A15" s="586" t="s">
        <v>257</v>
      </c>
      <c r="B15" s="587">
        <v>118.2</v>
      </c>
      <c r="C15" s="587">
        <v>107</v>
      </c>
      <c r="D15" s="587">
        <v>157.19999999999999</v>
      </c>
      <c r="E15" s="588">
        <v>112</v>
      </c>
    </row>
    <row r="16" spans="1:5">
      <c r="A16" s="586" t="s">
        <v>258</v>
      </c>
      <c r="B16" s="587">
        <v>98.8</v>
      </c>
      <c r="C16" s="587">
        <v>98.3</v>
      </c>
      <c r="D16" s="587">
        <v>104.8</v>
      </c>
      <c r="E16" s="588">
        <v>95.9</v>
      </c>
    </row>
    <row r="17" spans="1:5">
      <c r="A17" s="586" t="s">
        <v>259</v>
      </c>
      <c r="B17" s="587">
        <v>92</v>
      </c>
      <c r="C17" s="587">
        <v>97.1</v>
      </c>
      <c r="D17" s="587">
        <v>79.8</v>
      </c>
      <c r="E17" s="588">
        <v>93.8</v>
      </c>
    </row>
    <row r="18" spans="1:5">
      <c r="A18" s="586" t="s">
        <v>260</v>
      </c>
      <c r="B18" s="587">
        <v>117.2</v>
      </c>
      <c r="C18" s="587">
        <v>107.5</v>
      </c>
      <c r="D18" s="587">
        <v>159</v>
      </c>
      <c r="E18" s="588">
        <v>104.2</v>
      </c>
    </row>
    <row r="19" spans="1:5">
      <c r="A19" s="586" t="s">
        <v>261</v>
      </c>
      <c r="B19" s="587">
        <v>93.6</v>
      </c>
      <c r="C19" s="587">
        <v>98.7</v>
      </c>
      <c r="D19" s="587">
        <v>78.8</v>
      </c>
      <c r="E19" s="588">
        <v>96.7</v>
      </c>
    </row>
    <row r="20" spans="1:5">
      <c r="A20" s="586" t="s">
        <v>310</v>
      </c>
      <c r="B20" s="587">
        <v>100.6</v>
      </c>
      <c r="C20" s="587">
        <v>101.4</v>
      </c>
      <c r="D20" s="587">
        <v>100.5</v>
      </c>
      <c r="E20" s="588">
        <v>99.7</v>
      </c>
    </row>
    <row r="21" spans="1:5">
      <c r="A21" s="586" t="s">
        <v>263</v>
      </c>
      <c r="B21" s="587">
        <v>91.1</v>
      </c>
      <c r="C21" s="587">
        <v>96.6</v>
      </c>
      <c r="D21" s="587">
        <v>75.8</v>
      </c>
      <c r="E21" s="588">
        <v>93.9</v>
      </c>
    </row>
    <row r="22" spans="1:5">
      <c r="A22" s="586" t="s">
        <v>264</v>
      </c>
      <c r="B22" s="587">
        <v>89.5</v>
      </c>
      <c r="C22" s="587">
        <v>93.7</v>
      </c>
      <c r="D22" s="587">
        <v>74.8</v>
      </c>
      <c r="E22" s="588">
        <v>91.3</v>
      </c>
    </row>
    <row r="23" spans="1:5">
      <c r="A23" s="586" t="s">
        <v>265</v>
      </c>
      <c r="B23" s="587">
        <v>89.9</v>
      </c>
      <c r="C23" s="587">
        <v>94.7</v>
      </c>
      <c r="D23" s="587">
        <v>75</v>
      </c>
      <c r="E23" s="588">
        <v>91.7</v>
      </c>
    </row>
    <row r="24" spans="1:5">
      <c r="A24" s="586" t="s">
        <v>266</v>
      </c>
      <c r="B24" s="587">
        <v>88.8</v>
      </c>
      <c r="C24" s="587">
        <v>95.3</v>
      </c>
      <c r="D24" s="587">
        <v>68.099999999999994</v>
      </c>
      <c r="E24" s="588">
        <v>92.5</v>
      </c>
    </row>
    <row r="25" spans="1:5">
      <c r="A25" s="586" t="s">
        <v>267</v>
      </c>
      <c r="B25" s="587">
        <v>91.4</v>
      </c>
      <c r="C25" s="587">
        <v>96.9</v>
      </c>
      <c r="D25" s="587">
        <v>77.400000000000006</v>
      </c>
      <c r="E25" s="588">
        <v>93.2</v>
      </c>
    </row>
    <row r="26" spans="1:5">
      <c r="A26" s="586" t="s">
        <v>268</v>
      </c>
      <c r="B26" s="587">
        <v>98.3</v>
      </c>
      <c r="C26" s="587">
        <v>98.6</v>
      </c>
      <c r="D26" s="587">
        <v>99.5</v>
      </c>
      <c r="E26" s="588">
        <v>97.5</v>
      </c>
    </row>
    <row r="27" spans="1:5">
      <c r="A27" s="586" t="s">
        <v>269</v>
      </c>
      <c r="B27" s="587">
        <v>111.3</v>
      </c>
      <c r="C27" s="587">
        <v>103.4</v>
      </c>
      <c r="D27" s="587">
        <v>125.1</v>
      </c>
      <c r="E27" s="588">
        <v>111</v>
      </c>
    </row>
    <row r="28" spans="1:5">
      <c r="A28" s="586" t="s">
        <v>270</v>
      </c>
      <c r="B28" s="587">
        <v>107.2</v>
      </c>
      <c r="C28" s="587">
        <v>98</v>
      </c>
      <c r="D28" s="587">
        <v>121.4</v>
      </c>
      <c r="E28" s="588">
        <v>110.9</v>
      </c>
    </row>
    <row r="29" spans="1:5">
      <c r="A29" s="586" t="s">
        <v>271</v>
      </c>
      <c r="B29" s="587">
        <v>94.4</v>
      </c>
      <c r="C29" s="587">
        <v>97.7</v>
      </c>
      <c r="D29" s="587">
        <v>82.4</v>
      </c>
      <c r="E29" s="588">
        <v>97.2</v>
      </c>
    </row>
    <row r="30" spans="1:5">
      <c r="A30" s="586" t="s">
        <v>272</v>
      </c>
      <c r="B30" s="587">
        <v>97.5</v>
      </c>
      <c r="C30" s="587">
        <v>98.5</v>
      </c>
      <c r="D30" s="587">
        <v>95.7</v>
      </c>
      <c r="E30" s="588">
        <v>97.2</v>
      </c>
    </row>
    <row r="31" spans="1:5">
      <c r="A31" s="586" t="s">
        <v>273</v>
      </c>
      <c r="B31" s="587">
        <v>86.4</v>
      </c>
      <c r="C31" s="587">
        <v>95.1</v>
      </c>
      <c r="D31" s="587">
        <v>62.1</v>
      </c>
      <c r="E31" s="588">
        <v>92</v>
      </c>
    </row>
    <row r="32" spans="1:5">
      <c r="A32" s="586" t="s">
        <v>274</v>
      </c>
      <c r="B32" s="587">
        <v>88.1</v>
      </c>
      <c r="C32" s="587">
        <v>92.8</v>
      </c>
      <c r="D32" s="587">
        <v>74.099999999999994</v>
      </c>
      <c r="E32" s="588">
        <v>90.5</v>
      </c>
    </row>
    <row r="33" spans="1:5">
      <c r="A33" s="586" t="s">
        <v>275</v>
      </c>
      <c r="B33" s="587">
        <v>94.2</v>
      </c>
      <c r="C33" s="587">
        <v>99.2</v>
      </c>
      <c r="D33" s="587">
        <v>80.3</v>
      </c>
      <c r="E33" s="588">
        <v>95.6</v>
      </c>
    </row>
    <row r="34" spans="1:5">
      <c r="A34" s="586" t="s">
        <v>276</v>
      </c>
      <c r="B34" s="587">
        <v>90.1</v>
      </c>
      <c r="C34" s="587">
        <v>94.5</v>
      </c>
      <c r="D34" s="587">
        <v>76.2</v>
      </c>
      <c r="E34" s="588">
        <v>91.9</v>
      </c>
    </row>
    <row r="35" spans="1:5">
      <c r="A35" s="586" t="s">
        <v>277</v>
      </c>
      <c r="B35" s="587">
        <v>98.2</v>
      </c>
      <c r="C35" s="587">
        <v>97.4</v>
      </c>
      <c r="D35" s="587">
        <v>98.8</v>
      </c>
      <c r="E35" s="588">
        <v>98.9</v>
      </c>
    </row>
    <row r="36" spans="1:5">
      <c r="A36" s="586" t="s">
        <v>278</v>
      </c>
      <c r="B36" s="587">
        <v>106.2</v>
      </c>
      <c r="C36" s="587">
        <v>98.1</v>
      </c>
      <c r="D36" s="587">
        <v>123.4</v>
      </c>
      <c r="E36" s="588">
        <v>107.3</v>
      </c>
    </row>
    <row r="37" spans="1:5">
      <c r="A37" s="586" t="s">
        <v>279</v>
      </c>
      <c r="B37" s="587">
        <v>114.1</v>
      </c>
      <c r="C37" s="587">
        <v>101.4</v>
      </c>
      <c r="D37" s="587">
        <v>136.80000000000001</v>
      </c>
      <c r="E37" s="588">
        <v>115.5</v>
      </c>
    </row>
    <row r="38" spans="1:5">
      <c r="A38" s="586" t="s">
        <v>280</v>
      </c>
      <c r="B38" s="587">
        <v>94.8</v>
      </c>
      <c r="C38" s="587">
        <v>97.9</v>
      </c>
      <c r="D38" s="587">
        <v>83.2</v>
      </c>
      <c r="E38" s="588">
        <v>98.1</v>
      </c>
    </row>
    <row r="39" spans="1:5">
      <c r="A39" s="586" t="s">
        <v>281</v>
      </c>
      <c r="B39" s="587">
        <v>115.4</v>
      </c>
      <c r="C39" s="587">
        <v>108.1</v>
      </c>
      <c r="D39" s="587">
        <v>134.9</v>
      </c>
      <c r="E39" s="588">
        <v>113.2</v>
      </c>
    </row>
    <row r="40" spans="1:5">
      <c r="A40" s="586" t="s">
        <v>282</v>
      </c>
      <c r="B40" s="587">
        <v>91.6</v>
      </c>
      <c r="C40" s="587">
        <v>96.7</v>
      </c>
      <c r="D40" s="587">
        <v>79.099999999999994</v>
      </c>
      <c r="E40" s="588">
        <v>93.1</v>
      </c>
    </row>
    <row r="41" spans="1:5">
      <c r="A41" s="586" t="s">
        <v>283</v>
      </c>
      <c r="B41" s="587">
        <v>90.4</v>
      </c>
      <c r="C41" s="587">
        <v>93.5</v>
      </c>
      <c r="D41" s="587">
        <v>79.3</v>
      </c>
      <c r="E41" s="588">
        <v>91.1</v>
      </c>
    </row>
    <row r="42" spans="1:5">
      <c r="A42" s="586" t="s">
        <v>284</v>
      </c>
      <c r="B42" s="587">
        <v>89.2</v>
      </c>
      <c r="C42" s="587">
        <v>95.1</v>
      </c>
      <c r="D42" s="587">
        <v>73.900000000000006</v>
      </c>
      <c r="E42" s="588">
        <v>91.9</v>
      </c>
    </row>
    <row r="43" spans="1:5">
      <c r="A43" s="586" t="s">
        <v>285</v>
      </c>
      <c r="B43" s="587">
        <v>89.9</v>
      </c>
      <c r="C43" s="587">
        <v>96.2</v>
      </c>
      <c r="D43" s="587">
        <v>70.3</v>
      </c>
      <c r="E43" s="588">
        <v>92.8</v>
      </c>
    </row>
    <row r="44" spans="1:5">
      <c r="A44" s="586" t="s">
        <v>286</v>
      </c>
      <c r="B44" s="587">
        <v>98.8</v>
      </c>
      <c r="C44" s="587">
        <v>98.3</v>
      </c>
      <c r="D44" s="587">
        <v>99.1</v>
      </c>
      <c r="E44" s="588">
        <v>99.3</v>
      </c>
    </row>
    <row r="45" spans="1:5">
      <c r="A45" s="586" t="s">
        <v>287</v>
      </c>
      <c r="B45" s="587">
        <v>98.7</v>
      </c>
      <c r="C45" s="587">
        <v>100</v>
      </c>
      <c r="D45" s="587">
        <v>89.8</v>
      </c>
      <c r="E45" s="588">
        <v>102.1</v>
      </c>
    </row>
    <row r="46" spans="1:5">
      <c r="A46" s="586" t="s">
        <v>288</v>
      </c>
      <c r="B46" s="587">
        <v>98.7</v>
      </c>
      <c r="C46" s="587">
        <v>98.4</v>
      </c>
      <c r="D46" s="587">
        <v>101.6</v>
      </c>
      <c r="E46" s="588">
        <v>97.3</v>
      </c>
    </row>
    <row r="47" spans="1:5">
      <c r="A47" s="586" t="s">
        <v>289</v>
      </c>
      <c r="B47" s="587">
        <v>90.7</v>
      </c>
      <c r="C47" s="587">
        <v>96.9</v>
      </c>
      <c r="D47" s="587">
        <v>76.3</v>
      </c>
      <c r="E47" s="588">
        <v>93.3</v>
      </c>
    </row>
    <row r="48" spans="1:5">
      <c r="A48" s="586" t="s">
        <v>290</v>
      </c>
      <c r="B48" s="587">
        <v>88.2</v>
      </c>
      <c r="C48" s="587">
        <v>93.2</v>
      </c>
      <c r="D48" s="587">
        <v>70.8</v>
      </c>
      <c r="E48" s="588">
        <v>90.8</v>
      </c>
    </row>
    <row r="49" spans="1:5">
      <c r="A49" s="586" t="s">
        <v>291</v>
      </c>
      <c r="B49" s="587">
        <v>90.7</v>
      </c>
      <c r="C49" s="587">
        <v>96.6</v>
      </c>
      <c r="D49" s="587">
        <v>75.5</v>
      </c>
      <c r="E49" s="588">
        <v>93.1</v>
      </c>
    </row>
    <row r="50" spans="1:5">
      <c r="A50" s="586" t="s">
        <v>292</v>
      </c>
      <c r="B50" s="587">
        <v>96.5</v>
      </c>
      <c r="C50" s="587">
        <v>97.9</v>
      </c>
      <c r="D50" s="587">
        <v>89.3</v>
      </c>
      <c r="E50" s="588">
        <v>99</v>
      </c>
    </row>
    <row r="51" spans="1:5">
      <c r="A51" s="586" t="s">
        <v>50</v>
      </c>
      <c r="B51" s="587">
        <v>96.8</v>
      </c>
      <c r="C51" s="587">
        <v>97.7</v>
      </c>
      <c r="D51" s="587">
        <v>92.1</v>
      </c>
      <c r="E51" s="588">
        <v>98.4</v>
      </c>
    </row>
    <row r="52" spans="1:5">
      <c r="A52" s="586" t="s">
        <v>293</v>
      </c>
      <c r="B52" s="587">
        <v>100.9</v>
      </c>
      <c r="C52" s="587">
        <v>98.6</v>
      </c>
      <c r="D52" s="587">
        <v>116.6</v>
      </c>
      <c r="E52" s="588">
        <v>97.1</v>
      </c>
    </row>
    <row r="53" spans="1:5">
      <c r="A53" s="586" t="s">
        <v>294</v>
      </c>
      <c r="B53" s="587">
        <v>103.2</v>
      </c>
      <c r="C53" s="587">
        <v>100.2</v>
      </c>
      <c r="D53" s="587">
        <v>114.6</v>
      </c>
      <c r="E53" s="588">
        <v>100.8</v>
      </c>
    </row>
    <row r="54" spans="1:5">
      <c r="A54" s="586" t="s">
        <v>295</v>
      </c>
      <c r="B54" s="587">
        <v>103.2</v>
      </c>
      <c r="C54" s="587">
        <v>103.1</v>
      </c>
      <c r="D54" s="587">
        <v>111</v>
      </c>
      <c r="E54" s="588">
        <v>99.9</v>
      </c>
    </row>
    <row r="55" spans="1:5">
      <c r="A55" s="586" t="s">
        <v>296</v>
      </c>
      <c r="B55" s="587">
        <v>88.6</v>
      </c>
      <c r="C55" s="587">
        <v>95.7</v>
      </c>
      <c r="D55" s="587">
        <v>63.3</v>
      </c>
      <c r="E55" s="588">
        <v>93.6</v>
      </c>
    </row>
    <row r="56" spans="1:5">
      <c r="A56" s="586" t="s">
        <v>297</v>
      </c>
      <c r="B56" s="587">
        <v>92.9</v>
      </c>
      <c r="C56" s="587">
        <v>95.7</v>
      </c>
      <c r="D56" s="587">
        <v>87.6</v>
      </c>
      <c r="E56" s="588">
        <v>92.1</v>
      </c>
    </row>
    <row r="57" spans="1:5">
      <c r="A57" s="586" t="s">
        <v>298</v>
      </c>
      <c r="B57" s="587">
        <v>96.4</v>
      </c>
      <c r="C57" s="587">
        <v>99</v>
      </c>
      <c r="D57" s="587">
        <v>90.6</v>
      </c>
      <c r="E57" s="588">
        <v>95.9</v>
      </c>
    </row>
    <row r="58" spans="1:5">
      <c r="A58" s="586"/>
      <c r="B58" s="587"/>
      <c r="C58" s="587"/>
      <c r="D58" s="587"/>
      <c r="E58" s="588"/>
    </row>
    <row r="59" spans="1:5">
      <c r="A59" s="586" t="s">
        <v>926</v>
      </c>
      <c r="B59" s="587">
        <v>100</v>
      </c>
      <c r="C59" s="587">
        <v>99.4</v>
      </c>
      <c r="D59" s="587">
        <v>101.2</v>
      </c>
      <c r="E59" s="588">
        <v>100</v>
      </c>
    </row>
    <row r="60" spans="1:5">
      <c r="B60" s="588"/>
      <c r="C60" s="588"/>
      <c r="D60" s="588"/>
      <c r="E60" s="588"/>
    </row>
    <row r="61" spans="1:5">
      <c r="A61" s="2" t="s">
        <v>927</v>
      </c>
    </row>
  </sheetData>
  <mergeCells count="2">
    <mergeCell ref="B3:E3"/>
    <mergeCell ref="D4:E4"/>
  </mergeCells>
  <pageMargins left="0.7" right="0.7" top="0.5" bottom="0.5" header="0.3" footer="0.3"/>
  <pageSetup scale="76" orientation="portrait" horizontalDpi="4294967295" verticalDpi="4294967295" r:id="rId1"/>
  <headerFooter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2.75" customHeight="1"/>
  <cols>
    <col min="1" max="1" width="25.140625" style="25" bestFit="1" customWidth="1"/>
    <col min="2" max="2" width="9.140625" style="25"/>
    <col min="3" max="3" width="12.85546875" style="25" bestFit="1" customWidth="1"/>
    <col min="4" max="16384" width="9.140625" style="25"/>
  </cols>
  <sheetData>
    <row r="1" spans="1:3" ht="12.75" customHeight="1">
      <c r="A1" s="24" t="s">
        <v>49</v>
      </c>
    </row>
    <row r="3" spans="1:3" ht="12.75" customHeight="1">
      <c r="A3" s="26"/>
      <c r="B3" s="26" t="s">
        <v>50</v>
      </c>
      <c r="C3" s="26" t="s">
        <v>51</v>
      </c>
    </row>
    <row r="4" spans="1:3" ht="12.75" customHeight="1">
      <c r="A4" s="27" t="s">
        <v>52</v>
      </c>
      <c r="B4" s="28">
        <v>2854871</v>
      </c>
      <c r="C4" s="28">
        <v>313873685</v>
      </c>
    </row>
    <row r="5" spans="1:3" ht="12.75" customHeight="1">
      <c r="A5" s="27" t="s">
        <v>53</v>
      </c>
      <c r="B5" s="28">
        <v>2900872</v>
      </c>
      <c r="C5" s="28">
        <v>316128839</v>
      </c>
    </row>
    <row r="6" spans="1:3" ht="12.75" customHeight="1">
      <c r="A6" s="27" t="s">
        <v>54</v>
      </c>
      <c r="B6" s="29">
        <f>B5/B4-1</f>
        <v>1.6113162381067303E-2</v>
      </c>
      <c r="C6" s="29">
        <f>C5/C4-1</f>
        <v>7.1849094325955321E-3</v>
      </c>
    </row>
    <row r="7" spans="1:3" ht="12.75" customHeight="1">
      <c r="A7" s="27" t="s">
        <v>55</v>
      </c>
      <c r="B7" s="28">
        <f>B5-B4</f>
        <v>46001</v>
      </c>
      <c r="C7" s="28">
        <f>C5-C4</f>
        <v>2255154</v>
      </c>
    </row>
    <row r="9" spans="1:3" ht="12.75" customHeight="1">
      <c r="A9" s="27" t="s">
        <v>56</v>
      </c>
    </row>
  </sheetData>
  <pageMargins left="0.7" right="0.7" top="0.75" bottom="0.75" header="0.3" footer="0.3"/>
  <ignoredErrors>
    <ignoredError sqref="B6:C7" unlocked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zoomScaleNormal="100" workbookViewId="0"/>
  </sheetViews>
  <sheetFormatPr defaultColWidth="11.42578125" defaultRowHeight="10.5"/>
  <cols>
    <col min="1" max="1" width="18.7109375" style="593" customWidth="1"/>
    <col min="2" max="5" width="12.42578125" style="602" customWidth="1"/>
    <col min="6" max="6" width="5.7109375" style="593" customWidth="1"/>
    <col min="7" max="7" width="12" style="598" bestFit="1" customWidth="1"/>
    <col min="8" max="8" width="5.7109375" style="593" customWidth="1"/>
    <col min="9" max="9" width="1.42578125" style="598" customWidth="1"/>
    <col min="10" max="10" width="12.5703125" style="602" bestFit="1" customWidth="1"/>
    <col min="11" max="11" width="10.7109375" style="616" bestFit="1" customWidth="1"/>
    <col min="12" max="12" width="5.7109375" style="593" customWidth="1"/>
    <col min="13" max="16384" width="11.42578125" style="593"/>
  </cols>
  <sheetData>
    <row r="1" spans="1:12">
      <c r="A1" s="589" t="s">
        <v>928</v>
      </c>
      <c r="B1" s="590"/>
      <c r="C1" s="590"/>
      <c r="D1" s="590"/>
      <c r="E1" s="590"/>
      <c r="F1" s="589"/>
      <c r="G1" s="591"/>
      <c r="H1" s="589"/>
      <c r="I1" s="591"/>
      <c r="J1" s="590"/>
      <c r="K1" s="592"/>
      <c r="L1" s="589"/>
    </row>
    <row r="2" spans="1:12">
      <c r="A2" s="594"/>
      <c r="B2" s="593"/>
      <c r="C2" s="593"/>
      <c r="D2" s="593"/>
      <c r="E2" s="593"/>
      <c r="F2" s="595"/>
      <c r="G2" s="596"/>
      <c r="H2" s="595"/>
      <c r="I2" s="596"/>
      <c r="J2" s="593"/>
      <c r="K2" s="595"/>
      <c r="L2" s="595"/>
    </row>
    <row r="3" spans="1:12" ht="12" customHeight="1">
      <c r="A3" s="594"/>
      <c r="B3" s="593"/>
      <c r="C3" s="593"/>
      <c r="D3" s="593"/>
      <c r="E3" s="593"/>
      <c r="F3" s="597"/>
      <c r="J3" s="1274" t="s">
        <v>336</v>
      </c>
      <c r="K3" s="1274"/>
      <c r="L3" s="1274"/>
    </row>
    <row r="4" spans="1:12" ht="12" customHeight="1">
      <c r="A4" s="594"/>
      <c r="B4" s="1275" t="s">
        <v>929</v>
      </c>
      <c r="C4" s="1275"/>
      <c r="D4" s="1275"/>
      <c r="E4" s="1275"/>
      <c r="G4" s="599" t="s">
        <v>930</v>
      </c>
      <c r="H4" s="599"/>
      <c r="I4" s="599"/>
      <c r="J4" s="600"/>
      <c r="K4" s="601" t="s">
        <v>931</v>
      </c>
      <c r="L4" s="597"/>
    </row>
    <row r="5" spans="1:12">
      <c r="A5" s="594"/>
      <c r="E5" s="600"/>
      <c r="F5" s="597">
        <v>2013</v>
      </c>
      <c r="G5" s="599" t="s">
        <v>932</v>
      </c>
      <c r="H5" s="599"/>
      <c r="I5" s="599"/>
      <c r="J5" s="603"/>
      <c r="K5" s="601" t="s">
        <v>337</v>
      </c>
      <c r="L5" s="597"/>
    </row>
    <row r="6" spans="1:12">
      <c r="A6" s="604" t="s">
        <v>933</v>
      </c>
      <c r="B6" s="605">
        <v>2010</v>
      </c>
      <c r="C6" s="606">
        <v>2011</v>
      </c>
      <c r="D6" s="606">
        <v>2012</v>
      </c>
      <c r="E6" s="606">
        <v>2013</v>
      </c>
      <c r="F6" s="607" t="s">
        <v>240</v>
      </c>
      <c r="G6" s="608" t="s">
        <v>934</v>
      </c>
      <c r="H6" s="609" t="s">
        <v>240</v>
      </c>
      <c r="I6" s="608"/>
      <c r="J6" s="610">
        <v>2013</v>
      </c>
      <c r="K6" s="611">
        <v>2013</v>
      </c>
      <c r="L6" s="609" t="s">
        <v>240</v>
      </c>
    </row>
    <row r="7" spans="1:12">
      <c r="A7" s="612"/>
      <c r="G7" s="613"/>
      <c r="H7" s="614"/>
      <c r="I7" s="615"/>
    </row>
    <row r="8" spans="1:12">
      <c r="A8" s="617" t="s">
        <v>51</v>
      </c>
      <c r="B8" s="618">
        <v>309326295</v>
      </c>
      <c r="C8" s="618">
        <v>311582564</v>
      </c>
      <c r="D8" s="618">
        <v>313873685</v>
      </c>
      <c r="E8" s="618">
        <v>316128839</v>
      </c>
      <c r="F8" s="619" t="s">
        <v>339</v>
      </c>
      <c r="G8" s="620">
        <f>((E8/B8)^(1/(2013-2010)))-1</f>
        <v>7.2774052790722799E-3</v>
      </c>
      <c r="H8" s="619" t="s">
        <v>339</v>
      </c>
      <c r="I8" s="621"/>
      <c r="J8" s="602">
        <v>116291033</v>
      </c>
      <c r="K8" s="622">
        <v>2.58</v>
      </c>
      <c r="L8" s="619" t="s">
        <v>339</v>
      </c>
    </row>
    <row r="9" spans="1:12">
      <c r="A9" s="623"/>
      <c r="G9" s="620"/>
      <c r="I9" s="621"/>
      <c r="K9" s="622"/>
    </row>
    <row r="10" spans="1:12">
      <c r="A10" s="617" t="s">
        <v>935</v>
      </c>
      <c r="B10" s="602">
        <f>SUM(B11:B18)</f>
        <v>22125089</v>
      </c>
      <c r="C10" s="602">
        <f>SUM(C11:C18)</f>
        <v>22346709</v>
      </c>
      <c r="D10" s="602">
        <f>SUM(D11:D18)</f>
        <v>22611082</v>
      </c>
      <c r="E10" s="602">
        <f>SUM(E11:E18)</f>
        <v>22881245</v>
      </c>
      <c r="G10" s="620">
        <f t="shared" ref="G10:G63" si="0">((E10/B10)^(1/(2013-2010)))-1</f>
        <v>1.126476358597861E-2</v>
      </c>
      <c r="I10" s="621"/>
      <c r="J10" s="602">
        <f>SUM(J11:J18)</f>
        <v>8277942</v>
      </c>
      <c r="K10" s="622"/>
    </row>
    <row r="11" spans="1:12">
      <c r="A11" s="624" t="s">
        <v>251</v>
      </c>
      <c r="B11" s="618">
        <v>6408790</v>
      </c>
      <c r="C11" s="618">
        <v>6468796</v>
      </c>
      <c r="D11" s="618">
        <v>6551149</v>
      </c>
      <c r="E11" s="618">
        <v>6626624</v>
      </c>
      <c r="F11" s="593">
        <f>RANK(E11,E$11:E$63)</f>
        <v>15</v>
      </c>
      <c r="G11" s="620">
        <f t="shared" si="0"/>
        <v>1.1203962264650036E-2</v>
      </c>
      <c r="H11" s="593">
        <f t="shared" ref="H11:H18" si="1">RANK(G11,G$11:G$63)</f>
        <v>8</v>
      </c>
      <c r="I11" s="621"/>
      <c r="J11" s="602">
        <v>2400809</v>
      </c>
      <c r="K11" s="622">
        <v>2.63</v>
      </c>
      <c r="L11" s="593">
        <f>RANK(K11,K$11:K$63)</f>
        <v>9</v>
      </c>
    </row>
    <row r="12" spans="1:12">
      <c r="A12" s="624" t="s">
        <v>254</v>
      </c>
      <c r="B12" s="618">
        <v>5048196</v>
      </c>
      <c r="C12" s="618">
        <v>5118400</v>
      </c>
      <c r="D12" s="618">
        <v>5189458</v>
      </c>
      <c r="E12" s="618">
        <v>5268367</v>
      </c>
      <c r="F12" s="593">
        <f t="shared" ref="F12:F63" si="2">RANK(E12,E$11:E$63)</f>
        <v>22</v>
      </c>
      <c r="G12" s="620">
        <f t="shared" si="0"/>
        <v>1.4331557872259593E-2</v>
      </c>
      <c r="H12" s="593">
        <f t="shared" si="1"/>
        <v>5</v>
      </c>
      <c r="I12" s="621"/>
      <c r="J12" s="602">
        <v>2002800</v>
      </c>
      <c r="K12" s="622">
        <v>2.4900000000000002</v>
      </c>
      <c r="L12" s="593">
        <f t="shared" ref="L12:L63" si="3">RANK(K12,K$11:K$63)</f>
        <v>22</v>
      </c>
    </row>
    <row r="13" spans="1:12">
      <c r="A13" s="624" t="s">
        <v>261</v>
      </c>
      <c r="B13" s="618">
        <v>1570718</v>
      </c>
      <c r="C13" s="618">
        <v>1583930</v>
      </c>
      <c r="D13" s="618">
        <v>1595590</v>
      </c>
      <c r="E13" s="618">
        <v>1612136</v>
      </c>
      <c r="F13" s="593">
        <f t="shared" si="2"/>
        <v>39</v>
      </c>
      <c r="G13" s="620">
        <f t="shared" si="0"/>
        <v>8.713465856811986E-3</v>
      </c>
      <c r="H13" s="593">
        <f t="shared" si="1"/>
        <v>20</v>
      </c>
      <c r="I13" s="621"/>
      <c r="J13" s="602">
        <v>588489</v>
      </c>
      <c r="K13" s="622">
        <v>2.66</v>
      </c>
      <c r="L13" s="593">
        <f t="shared" si="3"/>
        <v>6</v>
      </c>
    </row>
    <row r="14" spans="1:12">
      <c r="A14" s="624" t="s">
        <v>275</v>
      </c>
      <c r="B14" s="618">
        <v>990527</v>
      </c>
      <c r="C14" s="618">
        <v>997600</v>
      </c>
      <c r="D14" s="618">
        <v>1005494</v>
      </c>
      <c r="E14" s="618">
        <v>1015165</v>
      </c>
      <c r="F14" s="593">
        <f t="shared" si="2"/>
        <v>44</v>
      </c>
      <c r="G14" s="620">
        <f t="shared" si="0"/>
        <v>8.2233996237033313E-3</v>
      </c>
      <c r="H14" s="593">
        <f t="shared" si="1"/>
        <v>21</v>
      </c>
      <c r="I14" s="621"/>
      <c r="J14" s="602">
        <v>406288</v>
      </c>
      <c r="K14" s="622">
        <v>2.35</v>
      </c>
      <c r="L14" s="593">
        <f t="shared" si="3"/>
        <v>47</v>
      </c>
    </row>
    <row r="15" spans="1:12">
      <c r="A15" s="624" t="s">
        <v>277</v>
      </c>
      <c r="B15" s="618">
        <v>2703230</v>
      </c>
      <c r="C15" s="618">
        <v>2717951</v>
      </c>
      <c r="D15" s="618">
        <v>2754354</v>
      </c>
      <c r="E15" s="618">
        <v>2790136</v>
      </c>
      <c r="F15" s="593">
        <f t="shared" si="2"/>
        <v>35</v>
      </c>
      <c r="G15" s="620">
        <f t="shared" si="0"/>
        <v>1.0603484630135274E-2</v>
      </c>
      <c r="H15" s="593">
        <f t="shared" si="1"/>
        <v>11</v>
      </c>
      <c r="I15" s="621"/>
      <c r="J15" s="602">
        <v>1002571</v>
      </c>
      <c r="K15" s="622">
        <v>2.65</v>
      </c>
      <c r="L15" s="593">
        <f t="shared" si="3"/>
        <v>7</v>
      </c>
    </row>
    <row r="16" spans="1:12">
      <c r="A16" s="624" t="s">
        <v>280</v>
      </c>
      <c r="B16" s="618">
        <v>2064982</v>
      </c>
      <c r="C16" s="618">
        <v>2077919</v>
      </c>
      <c r="D16" s="618">
        <v>2083540</v>
      </c>
      <c r="E16" s="618">
        <v>2085287</v>
      </c>
      <c r="F16" s="593">
        <f t="shared" si="2"/>
        <v>36</v>
      </c>
      <c r="G16" s="620">
        <f t="shared" si="0"/>
        <v>3.2669870040415994E-3</v>
      </c>
      <c r="H16" s="593">
        <f t="shared" si="1"/>
        <v>38</v>
      </c>
      <c r="I16" s="621"/>
      <c r="J16" s="602">
        <v>753507</v>
      </c>
      <c r="K16" s="622">
        <v>2.5499999999999998</v>
      </c>
      <c r="L16" s="593">
        <f t="shared" si="3"/>
        <v>15</v>
      </c>
    </row>
    <row r="17" spans="1:12" s="627" customFormat="1">
      <c r="A17" s="625" t="s">
        <v>50</v>
      </c>
      <c r="B17" s="626">
        <v>2774424</v>
      </c>
      <c r="C17" s="626">
        <v>2814784</v>
      </c>
      <c r="D17" s="626">
        <v>2854871</v>
      </c>
      <c r="E17" s="626">
        <v>2900872</v>
      </c>
      <c r="F17" s="627">
        <f t="shared" si="2"/>
        <v>33</v>
      </c>
      <c r="G17" s="628">
        <f t="shared" si="0"/>
        <v>1.4966974427567337E-2</v>
      </c>
      <c r="H17" s="627">
        <f t="shared" si="1"/>
        <v>4</v>
      </c>
      <c r="I17" s="629"/>
      <c r="J17" s="630">
        <v>899475</v>
      </c>
      <c r="K17" s="631">
        <v>3.1</v>
      </c>
      <c r="L17" s="627">
        <f t="shared" si="3"/>
        <v>1</v>
      </c>
    </row>
    <row r="18" spans="1:12">
      <c r="A18" s="624" t="s">
        <v>298</v>
      </c>
      <c r="B18" s="618">
        <v>564222</v>
      </c>
      <c r="C18" s="618">
        <v>567329</v>
      </c>
      <c r="D18" s="618">
        <v>576626</v>
      </c>
      <c r="E18" s="618">
        <v>582658</v>
      </c>
      <c r="F18" s="593">
        <f t="shared" si="2"/>
        <v>51</v>
      </c>
      <c r="G18" s="620">
        <f t="shared" si="0"/>
        <v>1.0775172572598413E-2</v>
      </c>
      <c r="H18" s="593">
        <f t="shared" si="1"/>
        <v>10</v>
      </c>
      <c r="I18" s="621"/>
      <c r="J18" s="602">
        <v>224003</v>
      </c>
      <c r="K18" s="622">
        <v>2.42</v>
      </c>
      <c r="L18" s="593">
        <f t="shared" si="3"/>
        <v>43</v>
      </c>
    </row>
    <row r="19" spans="1:12">
      <c r="A19" s="624"/>
      <c r="G19" s="620"/>
      <c r="I19" s="621"/>
      <c r="K19" s="622"/>
    </row>
    <row r="20" spans="1:12">
      <c r="A20" s="617" t="s">
        <v>936</v>
      </c>
      <c r="G20" s="620"/>
      <c r="I20" s="621"/>
      <c r="K20" s="622"/>
    </row>
    <row r="21" spans="1:12">
      <c r="A21" s="624" t="s">
        <v>249</v>
      </c>
      <c r="B21" s="618">
        <v>4785570</v>
      </c>
      <c r="C21" s="618">
        <v>4801627</v>
      </c>
      <c r="D21" s="618">
        <v>4817528</v>
      </c>
      <c r="E21" s="618">
        <v>4833722</v>
      </c>
      <c r="F21" s="593">
        <f t="shared" si="2"/>
        <v>23</v>
      </c>
      <c r="G21" s="620">
        <f t="shared" si="0"/>
        <v>3.3427851032685751E-3</v>
      </c>
      <c r="H21" s="593">
        <f t="shared" ref="H21:H63" si="4">RANK(G21,G$11:G$63)</f>
        <v>37</v>
      </c>
      <c r="I21" s="621"/>
      <c r="J21" s="602">
        <v>1822439</v>
      </c>
      <c r="K21" s="622">
        <v>2.48</v>
      </c>
      <c r="L21" s="593">
        <f t="shared" si="3"/>
        <v>27</v>
      </c>
    </row>
    <row r="22" spans="1:12">
      <c r="A22" s="624" t="s">
        <v>250</v>
      </c>
      <c r="B22" s="618">
        <v>713868</v>
      </c>
      <c r="C22" s="618">
        <v>723375</v>
      </c>
      <c r="D22" s="618">
        <v>730307</v>
      </c>
      <c r="E22" s="618">
        <v>735132</v>
      </c>
      <c r="F22" s="593">
        <f t="shared" si="2"/>
        <v>47</v>
      </c>
      <c r="G22" s="620">
        <f t="shared" si="0"/>
        <v>9.8320210294422505E-3</v>
      </c>
      <c r="H22" s="593">
        <f t="shared" si="4"/>
        <v>14</v>
      </c>
      <c r="I22" s="621"/>
      <c r="J22" s="602">
        <v>246015</v>
      </c>
      <c r="K22" s="622">
        <v>2.65</v>
      </c>
      <c r="L22" s="593">
        <f t="shared" si="3"/>
        <v>7</v>
      </c>
    </row>
    <row r="23" spans="1:12">
      <c r="A23" s="624" t="s">
        <v>252</v>
      </c>
      <c r="B23" s="618">
        <v>2922280</v>
      </c>
      <c r="C23" s="618">
        <v>2938506</v>
      </c>
      <c r="D23" s="618">
        <v>2949828</v>
      </c>
      <c r="E23" s="618">
        <v>2959373</v>
      </c>
      <c r="F23" s="593">
        <f t="shared" si="2"/>
        <v>32</v>
      </c>
      <c r="G23" s="620">
        <f t="shared" si="0"/>
        <v>4.2132803660799301E-3</v>
      </c>
      <c r="H23" s="593">
        <f t="shared" si="4"/>
        <v>32</v>
      </c>
      <c r="I23" s="621"/>
      <c r="J23" s="602">
        <v>1125899</v>
      </c>
      <c r="K23" s="622">
        <v>2.4700000000000002</v>
      </c>
      <c r="L23" s="593">
        <f t="shared" si="3"/>
        <v>33</v>
      </c>
    </row>
    <row r="24" spans="1:12">
      <c r="A24" s="624" t="s">
        <v>253</v>
      </c>
      <c r="B24" s="618">
        <v>37333601</v>
      </c>
      <c r="C24" s="618">
        <v>37668681</v>
      </c>
      <c r="D24" s="618">
        <v>37999878</v>
      </c>
      <c r="E24" s="618">
        <v>38332521</v>
      </c>
      <c r="F24" s="593">
        <f t="shared" si="2"/>
        <v>1</v>
      </c>
      <c r="G24" s="620">
        <f t="shared" si="0"/>
        <v>8.8404802291086604E-3</v>
      </c>
      <c r="H24" s="593">
        <f t="shared" si="4"/>
        <v>19</v>
      </c>
      <c r="I24" s="621"/>
      <c r="J24" s="602">
        <v>12650592</v>
      </c>
      <c r="K24" s="622">
        <v>2.9</v>
      </c>
      <c r="L24" s="593">
        <f t="shared" si="3"/>
        <v>2</v>
      </c>
    </row>
    <row r="25" spans="1:12">
      <c r="A25" s="624" t="s">
        <v>255</v>
      </c>
      <c r="B25" s="618">
        <v>3579210</v>
      </c>
      <c r="C25" s="618">
        <v>3588948</v>
      </c>
      <c r="D25" s="618">
        <v>3591765</v>
      </c>
      <c r="E25" s="618">
        <v>3596080</v>
      </c>
      <c r="F25" s="593">
        <f t="shared" si="2"/>
        <v>29</v>
      </c>
      <c r="G25" s="620">
        <f t="shared" si="0"/>
        <v>1.5686482544514657E-3</v>
      </c>
      <c r="H25" s="593">
        <f t="shared" si="4"/>
        <v>44</v>
      </c>
      <c r="I25" s="621"/>
      <c r="J25" s="602">
        <v>1339860</v>
      </c>
      <c r="K25" s="622">
        <v>2.52</v>
      </c>
      <c r="L25" s="593">
        <f t="shared" si="3"/>
        <v>19</v>
      </c>
    </row>
    <row r="26" spans="1:12">
      <c r="A26" s="624" t="s">
        <v>256</v>
      </c>
      <c r="B26" s="618">
        <v>899711</v>
      </c>
      <c r="C26" s="618">
        <v>907985</v>
      </c>
      <c r="D26" s="618">
        <v>917053</v>
      </c>
      <c r="E26" s="618">
        <v>925749</v>
      </c>
      <c r="F26" s="593">
        <f t="shared" si="2"/>
        <v>45</v>
      </c>
      <c r="G26" s="620">
        <f t="shared" si="0"/>
        <v>9.5552085844734513E-3</v>
      </c>
      <c r="H26" s="593">
        <f t="shared" si="4"/>
        <v>17</v>
      </c>
      <c r="I26" s="621"/>
      <c r="J26" s="602">
        <v>339071</v>
      </c>
      <c r="K26" s="622">
        <v>2.5499999999999998</v>
      </c>
      <c r="L26" s="593">
        <f t="shared" si="3"/>
        <v>15</v>
      </c>
    </row>
    <row r="27" spans="1:12">
      <c r="A27" s="624" t="s">
        <v>257</v>
      </c>
      <c r="B27" s="618">
        <v>605125</v>
      </c>
      <c r="C27" s="618">
        <v>619624</v>
      </c>
      <c r="D27" s="618">
        <v>633427</v>
      </c>
      <c r="E27" s="618">
        <v>646449</v>
      </c>
      <c r="F27" s="593">
        <f t="shared" si="2"/>
        <v>49</v>
      </c>
      <c r="G27" s="620">
        <f t="shared" si="0"/>
        <v>2.2263977572514859E-2</v>
      </c>
      <c r="H27" s="593">
        <f t="shared" si="4"/>
        <v>2</v>
      </c>
      <c r="I27" s="621"/>
      <c r="J27" s="602">
        <v>271651</v>
      </c>
      <c r="K27" s="622">
        <v>2.11</v>
      </c>
      <c r="L27" s="593">
        <f t="shared" si="3"/>
        <v>51</v>
      </c>
    </row>
    <row r="28" spans="1:12">
      <c r="A28" s="624" t="s">
        <v>258</v>
      </c>
      <c r="B28" s="618">
        <v>18846054</v>
      </c>
      <c r="C28" s="618">
        <v>19083482</v>
      </c>
      <c r="D28" s="618">
        <v>19320749</v>
      </c>
      <c r="E28" s="618">
        <v>19552860</v>
      </c>
      <c r="F28" s="593">
        <f t="shared" si="2"/>
        <v>4</v>
      </c>
      <c r="G28" s="620">
        <f t="shared" si="0"/>
        <v>1.23482889800417E-2</v>
      </c>
      <c r="H28" s="593">
        <f t="shared" si="4"/>
        <v>6</v>
      </c>
      <c r="I28" s="621"/>
      <c r="J28" s="602">
        <v>7211584</v>
      </c>
      <c r="K28" s="622">
        <v>2.48</v>
      </c>
      <c r="L28" s="593">
        <f t="shared" si="3"/>
        <v>27</v>
      </c>
    </row>
    <row r="29" spans="1:12">
      <c r="A29" s="624" t="s">
        <v>259</v>
      </c>
      <c r="B29" s="618">
        <v>9713248</v>
      </c>
      <c r="C29" s="618">
        <v>9810181</v>
      </c>
      <c r="D29" s="618">
        <v>9915646</v>
      </c>
      <c r="E29" s="618">
        <v>9992167</v>
      </c>
      <c r="F29" s="593">
        <f t="shared" si="2"/>
        <v>8</v>
      </c>
      <c r="G29" s="620">
        <f t="shared" si="0"/>
        <v>9.4815878491896211E-3</v>
      </c>
      <c r="H29" s="593">
        <f t="shared" si="4"/>
        <v>18</v>
      </c>
      <c r="I29" s="621"/>
      <c r="J29" s="602">
        <v>3546965</v>
      </c>
      <c r="K29" s="622">
        <v>2.63</v>
      </c>
      <c r="L29" s="593">
        <f t="shared" si="3"/>
        <v>9</v>
      </c>
    </row>
    <row r="30" spans="1:12">
      <c r="A30" s="624" t="s">
        <v>260</v>
      </c>
      <c r="B30" s="618">
        <v>1363731</v>
      </c>
      <c r="C30" s="618">
        <v>1376897</v>
      </c>
      <c r="D30" s="618">
        <v>1390090</v>
      </c>
      <c r="E30" s="618">
        <v>1404054</v>
      </c>
      <c r="F30" s="593">
        <f t="shared" si="2"/>
        <v>40</v>
      </c>
      <c r="G30" s="620">
        <f t="shared" si="0"/>
        <v>9.7604725493816158E-3</v>
      </c>
      <c r="H30" s="593">
        <f t="shared" si="4"/>
        <v>15</v>
      </c>
      <c r="I30" s="621"/>
      <c r="J30" s="602">
        <v>450120</v>
      </c>
      <c r="K30" s="622">
        <v>2.89</v>
      </c>
      <c r="L30" s="593">
        <f t="shared" si="3"/>
        <v>3</v>
      </c>
    </row>
    <row r="31" spans="1:12">
      <c r="A31" s="624" t="s">
        <v>310</v>
      </c>
      <c r="B31" s="618">
        <v>12839695</v>
      </c>
      <c r="C31" s="618">
        <v>12855970</v>
      </c>
      <c r="D31" s="618">
        <v>12868192</v>
      </c>
      <c r="E31" s="618">
        <v>12882135</v>
      </c>
      <c r="F31" s="593">
        <f t="shared" si="2"/>
        <v>5</v>
      </c>
      <c r="G31" s="620">
        <f t="shared" si="0"/>
        <v>1.1005797683618646E-3</v>
      </c>
      <c r="H31" s="593">
        <f t="shared" si="4"/>
        <v>45</v>
      </c>
      <c r="I31" s="621"/>
      <c r="J31" s="602">
        <v>4783421</v>
      </c>
      <c r="K31" s="622">
        <v>2.59</v>
      </c>
      <c r="L31" s="593">
        <f t="shared" si="3"/>
        <v>12</v>
      </c>
    </row>
    <row r="32" spans="1:12">
      <c r="A32" s="624" t="s">
        <v>263</v>
      </c>
      <c r="B32" s="618">
        <v>6489965</v>
      </c>
      <c r="C32" s="618">
        <v>6516336</v>
      </c>
      <c r="D32" s="618">
        <v>6537782</v>
      </c>
      <c r="E32" s="618">
        <v>6570902</v>
      </c>
      <c r="F32" s="593">
        <f t="shared" si="2"/>
        <v>16</v>
      </c>
      <c r="G32" s="620">
        <f t="shared" si="0"/>
        <v>4.1398710218245593E-3</v>
      </c>
      <c r="H32" s="593">
        <f t="shared" si="4"/>
        <v>33</v>
      </c>
      <c r="I32" s="621"/>
      <c r="J32" s="602">
        <v>2498395</v>
      </c>
      <c r="K32" s="622">
        <v>2.52</v>
      </c>
      <c r="L32" s="593">
        <f t="shared" si="3"/>
        <v>19</v>
      </c>
    </row>
    <row r="33" spans="1:12">
      <c r="A33" s="624" t="s">
        <v>264</v>
      </c>
      <c r="B33" s="618">
        <v>3050314</v>
      </c>
      <c r="C33" s="618">
        <v>3064102</v>
      </c>
      <c r="D33" s="618">
        <v>3075039</v>
      </c>
      <c r="E33" s="618">
        <v>3090416</v>
      </c>
      <c r="F33" s="593">
        <f t="shared" si="2"/>
        <v>30</v>
      </c>
      <c r="G33" s="620">
        <f t="shared" si="0"/>
        <v>4.3632157409454475E-3</v>
      </c>
      <c r="H33" s="593">
        <f t="shared" si="4"/>
        <v>30</v>
      </c>
      <c r="I33" s="621"/>
      <c r="J33" s="602">
        <v>1236209</v>
      </c>
      <c r="K33" s="622">
        <v>2.41</v>
      </c>
      <c r="L33" s="593">
        <f t="shared" si="3"/>
        <v>45</v>
      </c>
    </row>
    <row r="34" spans="1:12">
      <c r="A34" s="624" t="s">
        <v>265</v>
      </c>
      <c r="B34" s="618">
        <v>2858910</v>
      </c>
      <c r="C34" s="618">
        <v>2869548</v>
      </c>
      <c r="D34" s="618">
        <v>2885398</v>
      </c>
      <c r="E34" s="618">
        <v>2893957</v>
      </c>
      <c r="F34" s="593">
        <f t="shared" si="2"/>
        <v>34</v>
      </c>
      <c r="G34" s="620">
        <f t="shared" si="0"/>
        <v>4.0697043352102558E-3</v>
      </c>
      <c r="H34" s="593">
        <f t="shared" si="4"/>
        <v>34</v>
      </c>
      <c r="I34" s="621"/>
      <c r="J34" s="602">
        <v>1113729</v>
      </c>
      <c r="K34" s="622">
        <v>2.4900000000000002</v>
      </c>
      <c r="L34" s="593">
        <f t="shared" si="3"/>
        <v>22</v>
      </c>
    </row>
    <row r="35" spans="1:12">
      <c r="A35" s="624" t="s">
        <v>266</v>
      </c>
      <c r="B35" s="618">
        <v>4347698</v>
      </c>
      <c r="C35" s="618">
        <v>4366869</v>
      </c>
      <c r="D35" s="618">
        <v>4379730</v>
      </c>
      <c r="E35" s="618">
        <v>4395295</v>
      </c>
      <c r="F35" s="593">
        <f t="shared" si="2"/>
        <v>26</v>
      </c>
      <c r="G35" s="620">
        <f t="shared" si="0"/>
        <v>3.6359745055754011E-3</v>
      </c>
      <c r="H35" s="593">
        <f t="shared" si="4"/>
        <v>36</v>
      </c>
      <c r="I35" s="621"/>
      <c r="J35" s="602">
        <v>1705623</v>
      </c>
      <c r="K35" s="622">
        <v>2.4500000000000002</v>
      </c>
      <c r="L35" s="593">
        <f t="shared" si="3"/>
        <v>37</v>
      </c>
    </row>
    <row r="36" spans="1:12">
      <c r="A36" s="624" t="s">
        <v>267</v>
      </c>
      <c r="B36" s="618">
        <v>4545392</v>
      </c>
      <c r="C36" s="618">
        <v>4575197</v>
      </c>
      <c r="D36" s="618">
        <v>4602134</v>
      </c>
      <c r="E36" s="618">
        <v>4625470</v>
      </c>
      <c r="F36" s="593">
        <f t="shared" si="2"/>
        <v>25</v>
      </c>
      <c r="G36" s="620">
        <f t="shared" si="0"/>
        <v>5.838315212507883E-3</v>
      </c>
      <c r="H36" s="593">
        <f t="shared" si="4"/>
        <v>29</v>
      </c>
      <c r="I36" s="621"/>
      <c r="J36" s="602">
        <v>1728149</v>
      </c>
      <c r="K36" s="622">
        <v>2.5499999999999998</v>
      </c>
      <c r="L36" s="593">
        <f t="shared" si="3"/>
        <v>15</v>
      </c>
    </row>
    <row r="37" spans="1:12">
      <c r="A37" s="624" t="s">
        <v>268</v>
      </c>
      <c r="B37" s="618">
        <v>1327366</v>
      </c>
      <c r="C37" s="618">
        <v>1327844</v>
      </c>
      <c r="D37" s="618">
        <v>1328501</v>
      </c>
      <c r="E37" s="618">
        <v>1328302</v>
      </c>
      <c r="F37" s="593">
        <f t="shared" si="2"/>
        <v>41</v>
      </c>
      <c r="G37" s="620">
        <f t="shared" si="0"/>
        <v>2.3499674731763953E-4</v>
      </c>
      <c r="H37" s="593">
        <f t="shared" si="4"/>
        <v>49</v>
      </c>
      <c r="I37" s="621"/>
      <c r="J37" s="602">
        <v>547686</v>
      </c>
      <c r="K37" s="622">
        <v>2.3199999999999998</v>
      </c>
      <c r="L37" s="593">
        <f t="shared" si="3"/>
        <v>49</v>
      </c>
    </row>
    <row r="38" spans="1:12">
      <c r="A38" s="624" t="s">
        <v>269</v>
      </c>
      <c r="B38" s="618">
        <v>5787193</v>
      </c>
      <c r="C38" s="618">
        <v>5840241</v>
      </c>
      <c r="D38" s="618">
        <v>5884868</v>
      </c>
      <c r="E38" s="618">
        <v>5928814</v>
      </c>
      <c r="F38" s="593">
        <f t="shared" si="2"/>
        <v>19</v>
      </c>
      <c r="G38" s="620">
        <f t="shared" si="0"/>
        <v>8.0915007866195765E-3</v>
      </c>
      <c r="H38" s="593">
        <f t="shared" si="4"/>
        <v>22</v>
      </c>
      <c r="I38" s="621"/>
      <c r="J38" s="602">
        <v>2161680</v>
      </c>
      <c r="K38" s="622">
        <v>2.61</v>
      </c>
      <c r="L38" s="593">
        <f t="shared" si="3"/>
        <v>11</v>
      </c>
    </row>
    <row r="39" spans="1:12">
      <c r="A39" s="624" t="s">
        <v>270</v>
      </c>
      <c r="B39" s="618">
        <v>6563263</v>
      </c>
      <c r="C39" s="618">
        <v>6606285</v>
      </c>
      <c r="D39" s="618">
        <v>6645303</v>
      </c>
      <c r="E39" s="618">
        <v>6692824</v>
      </c>
      <c r="F39" s="593">
        <f t="shared" si="2"/>
        <v>14</v>
      </c>
      <c r="G39" s="620">
        <f t="shared" si="0"/>
        <v>6.5372819615607813E-3</v>
      </c>
      <c r="H39" s="593">
        <f t="shared" si="4"/>
        <v>28</v>
      </c>
      <c r="I39" s="621"/>
      <c r="J39" s="602">
        <v>2536321</v>
      </c>
      <c r="K39" s="622">
        <v>2.48</v>
      </c>
      <c r="L39" s="593">
        <f t="shared" si="3"/>
        <v>27</v>
      </c>
    </row>
    <row r="40" spans="1:12">
      <c r="A40" s="624" t="s">
        <v>271</v>
      </c>
      <c r="B40" s="618">
        <v>9876149</v>
      </c>
      <c r="C40" s="618">
        <v>9874589</v>
      </c>
      <c r="D40" s="618">
        <v>9882519</v>
      </c>
      <c r="E40" s="618">
        <v>9895622</v>
      </c>
      <c r="F40" s="593">
        <f t="shared" si="2"/>
        <v>9</v>
      </c>
      <c r="G40" s="620">
        <f t="shared" si="0"/>
        <v>6.5680849106986017E-4</v>
      </c>
      <c r="H40" s="593">
        <f t="shared" si="4"/>
        <v>47</v>
      </c>
      <c r="I40" s="621"/>
      <c r="J40" s="602">
        <v>3832466</v>
      </c>
      <c r="K40" s="622">
        <v>2.4900000000000002</v>
      </c>
      <c r="L40" s="593">
        <f t="shared" si="3"/>
        <v>22</v>
      </c>
    </row>
    <row r="41" spans="1:12">
      <c r="A41" s="624" t="s">
        <v>272</v>
      </c>
      <c r="B41" s="618">
        <v>5310337</v>
      </c>
      <c r="C41" s="618">
        <v>5347108</v>
      </c>
      <c r="D41" s="618">
        <v>5379646</v>
      </c>
      <c r="E41" s="618">
        <v>5420380</v>
      </c>
      <c r="F41" s="593">
        <f t="shared" si="2"/>
        <v>21</v>
      </c>
      <c r="G41" s="620">
        <f t="shared" si="0"/>
        <v>6.8602998825428863E-3</v>
      </c>
      <c r="H41" s="593">
        <f t="shared" si="4"/>
        <v>27</v>
      </c>
      <c r="I41" s="621"/>
      <c r="J41" s="602">
        <v>2119954</v>
      </c>
      <c r="K41" s="622">
        <v>2.48</v>
      </c>
      <c r="L41" s="593">
        <f t="shared" si="3"/>
        <v>27</v>
      </c>
    </row>
    <row r="42" spans="1:12">
      <c r="A42" s="624" t="s">
        <v>273</v>
      </c>
      <c r="B42" s="618">
        <v>2970047</v>
      </c>
      <c r="C42" s="618">
        <v>2977886</v>
      </c>
      <c r="D42" s="618">
        <v>2986450</v>
      </c>
      <c r="E42" s="618">
        <v>2991207</v>
      </c>
      <c r="F42" s="593">
        <f t="shared" si="2"/>
        <v>31</v>
      </c>
      <c r="G42" s="620">
        <f t="shared" si="0"/>
        <v>2.3692045636836134E-3</v>
      </c>
      <c r="H42" s="593">
        <f t="shared" si="4"/>
        <v>41</v>
      </c>
      <c r="I42" s="621"/>
      <c r="J42" s="602">
        <v>1091002</v>
      </c>
      <c r="K42" s="622">
        <v>2.58</v>
      </c>
      <c r="L42" s="593">
        <f t="shared" si="3"/>
        <v>13</v>
      </c>
    </row>
    <row r="43" spans="1:12">
      <c r="A43" s="624" t="s">
        <v>274</v>
      </c>
      <c r="B43" s="618">
        <v>5996063</v>
      </c>
      <c r="C43" s="618">
        <v>6010065</v>
      </c>
      <c r="D43" s="618">
        <v>6024522</v>
      </c>
      <c r="E43" s="618">
        <v>6044171</v>
      </c>
      <c r="F43" s="593">
        <f t="shared" si="2"/>
        <v>18</v>
      </c>
      <c r="G43" s="620">
        <f t="shared" si="0"/>
        <v>2.6673007143309668E-3</v>
      </c>
      <c r="H43" s="593">
        <f t="shared" si="4"/>
        <v>40</v>
      </c>
      <c r="I43" s="621"/>
      <c r="J43" s="602">
        <v>2362853</v>
      </c>
      <c r="K43" s="622">
        <v>2.4500000000000002</v>
      </c>
      <c r="L43" s="593">
        <f t="shared" si="3"/>
        <v>37</v>
      </c>
    </row>
    <row r="44" spans="1:12">
      <c r="A44" s="624" t="s">
        <v>276</v>
      </c>
      <c r="B44" s="618">
        <v>1829838</v>
      </c>
      <c r="C44" s="618">
        <v>1841749</v>
      </c>
      <c r="D44" s="618">
        <v>1855350</v>
      </c>
      <c r="E44" s="618">
        <v>1868516</v>
      </c>
      <c r="F44" s="593">
        <f t="shared" si="2"/>
        <v>37</v>
      </c>
      <c r="G44" s="620">
        <f t="shared" si="0"/>
        <v>6.9967283869456498E-3</v>
      </c>
      <c r="H44" s="593">
        <f t="shared" si="4"/>
        <v>26</v>
      </c>
      <c r="I44" s="621"/>
      <c r="J44" s="602">
        <v>730579</v>
      </c>
      <c r="K44" s="622">
        <v>2.46</v>
      </c>
      <c r="L44" s="593">
        <f t="shared" si="3"/>
        <v>35</v>
      </c>
    </row>
    <row r="45" spans="1:12">
      <c r="A45" s="624" t="s">
        <v>278</v>
      </c>
      <c r="B45" s="618">
        <v>1316614</v>
      </c>
      <c r="C45" s="618">
        <v>1318075</v>
      </c>
      <c r="D45" s="618">
        <v>1321617</v>
      </c>
      <c r="E45" s="618">
        <v>1323459</v>
      </c>
      <c r="F45" s="593">
        <f t="shared" si="2"/>
        <v>42</v>
      </c>
      <c r="G45" s="620">
        <f t="shared" si="0"/>
        <v>1.7299861337463085E-3</v>
      </c>
      <c r="H45" s="593">
        <f t="shared" si="4"/>
        <v>42</v>
      </c>
      <c r="I45" s="621"/>
      <c r="J45" s="602">
        <v>519246</v>
      </c>
      <c r="K45" s="622">
        <v>2.46</v>
      </c>
      <c r="L45" s="593">
        <f t="shared" si="3"/>
        <v>35</v>
      </c>
    </row>
    <row r="46" spans="1:12">
      <c r="A46" s="624" t="s">
        <v>279</v>
      </c>
      <c r="B46" s="618">
        <v>8802707</v>
      </c>
      <c r="C46" s="618">
        <v>8836639</v>
      </c>
      <c r="D46" s="618">
        <v>8867749</v>
      </c>
      <c r="E46" s="618">
        <v>8899339</v>
      </c>
      <c r="F46" s="593">
        <f t="shared" si="2"/>
        <v>11</v>
      </c>
      <c r="G46" s="620">
        <f t="shared" si="0"/>
        <v>3.6458689033040947E-3</v>
      </c>
      <c r="H46" s="593">
        <f t="shared" si="4"/>
        <v>35</v>
      </c>
      <c r="I46" s="621"/>
      <c r="J46" s="602">
        <v>3176139</v>
      </c>
      <c r="K46" s="622">
        <v>2.68</v>
      </c>
      <c r="L46" s="593">
        <f t="shared" si="3"/>
        <v>5</v>
      </c>
    </row>
    <row r="47" spans="1:12">
      <c r="A47" s="624" t="s">
        <v>281</v>
      </c>
      <c r="B47" s="618">
        <v>19398228</v>
      </c>
      <c r="C47" s="618">
        <v>19502728</v>
      </c>
      <c r="D47" s="618">
        <v>19576125</v>
      </c>
      <c r="E47" s="618">
        <v>19651127</v>
      </c>
      <c r="F47" s="593">
        <f t="shared" si="2"/>
        <v>3</v>
      </c>
      <c r="G47" s="620">
        <f t="shared" si="0"/>
        <v>4.3269907301428656E-3</v>
      </c>
      <c r="H47" s="593">
        <f t="shared" si="4"/>
        <v>31</v>
      </c>
      <c r="I47" s="621"/>
      <c r="J47" s="602">
        <v>7219356</v>
      </c>
      <c r="K47" s="622">
        <v>2.57</v>
      </c>
      <c r="L47" s="593">
        <f t="shared" si="3"/>
        <v>14</v>
      </c>
    </row>
    <row r="48" spans="1:12">
      <c r="A48" s="624" t="s">
        <v>282</v>
      </c>
      <c r="B48" s="618">
        <v>9559533</v>
      </c>
      <c r="C48" s="618">
        <v>9651377</v>
      </c>
      <c r="D48" s="618">
        <v>9748364</v>
      </c>
      <c r="E48" s="618">
        <v>9848060</v>
      </c>
      <c r="F48" s="593">
        <f t="shared" si="2"/>
        <v>10</v>
      </c>
      <c r="G48" s="620">
        <f t="shared" si="0"/>
        <v>9.9611535931063422E-3</v>
      </c>
      <c r="H48" s="593">
        <f t="shared" si="4"/>
        <v>12</v>
      </c>
      <c r="I48" s="621"/>
      <c r="J48" s="602">
        <v>3757480</v>
      </c>
      <c r="K48" s="622">
        <v>2.48</v>
      </c>
      <c r="L48" s="593">
        <f t="shared" si="3"/>
        <v>27</v>
      </c>
    </row>
    <row r="49" spans="1:12">
      <c r="A49" s="624" t="s">
        <v>283</v>
      </c>
      <c r="B49" s="618">
        <v>674344</v>
      </c>
      <c r="C49" s="618">
        <v>684867</v>
      </c>
      <c r="D49" s="618">
        <v>701345</v>
      </c>
      <c r="E49" s="618">
        <v>723393</v>
      </c>
      <c r="F49" s="593">
        <f t="shared" si="2"/>
        <v>48</v>
      </c>
      <c r="G49" s="620">
        <f t="shared" si="0"/>
        <v>2.3680117088575869E-2</v>
      </c>
      <c r="H49" s="593">
        <f t="shared" si="4"/>
        <v>1</v>
      </c>
      <c r="I49" s="621"/>
      <c r="J49" s="602">
        <v>298298</v>
      </c>
      <c r="K49" s="622">
        <v>2.2999999999999998</v>
      </c>
      <c r="L49" s="593">
        <f t="shared" si="3"/>
        <v>50</v>
      </c>
    </row>
    <row r="50" spans="1:12">
      <c r="A50" s="624" t="s">
        <v>284</v>
      </c>
      <c r="B50" s="618">
        <v>11545435</v>
      </c>
      <c r="C50" s="618">
        <v>11549772</v>
      </c>
      <c r="D50" s="618">
        <v>11553031</v>
      </c>
      <c r="E50" s="618">
        <v>11570808</v>
      </c>
      <c r="F50" s="593">
        <f t="shared" si="2"/>
        <v>7</v>
      </c>
      <c r="G50" s="620">
        <f t="shared" si="0"/>
        <v>7.3201906326625377E-4</v>
      </c>
      <c r="H50" s="593">
        <f t="shared" si="4"/>
        <v>46</v>
      </c>
      <c r="I50" s="621"/>
      <c r="J50" s="602">
        <v>4564745</v>
      </c>
      <c r="K50" s="622">
        <v>2.44</v>
      </c>
      <c r="L50" s="593">
        <f t="shared" si="3"/>
        <v>40</v>
      </c>
    </row>
    <row r="51" spans="1:12">
      <c r="A51" s="624" t="s">
        <v>285</v>
      </c>
      <c r="B51" s="618">
        <v>3759263</v>
      </c>
      <c r="C51" s="618">
        <v>3785534</v>
      </c>
      <c r="D51" s="618">
        <v>3815780</v>
      </c>
      <c r="E51" s="618">
        <v>3850568</v>
      </c>
      <c r="F51" s="593">
        <f t="shared" si="2"/>
        <v>28</v>
      </c>
      <c r="G51" s="620">
        <f t="shared" si="0"/>
        <v>8.031326904795133E-3</v>
      </c>
      <c r="H51" s="593">
        <f t="shared" si="4"/>
        <v>23</v>
      </c>
      <c r="I51" s="621"/>
      <c r="J51" s="602">
        <v>1447277</v>
      </c>
      <c r="K51" s="622">
        <v>2.4900000000000002</v>
      </c>
      <c r="L51" s="593">
        <f t="shared" si="3"/>
        <v>22</v>
      </c>
    </row>
    <row r="52" spans="1:12">
      <c r="A52" s="624" t="s">
        <v>286</v>
      </c>
      <c r="B52" s="618">
        <v>3837208</v>
      </c>
      <c r="C52" s="618">
        <v>3867937</v>
      </c>
      <c r="D52" s="618">
        <v>3899801</v>
      </c>
      <c r="E52" s="618">
        <v>3930065</v>
      </c>
      <c r="F52" s="593">
        <f t="shared" si="2"/>
        <v>27</v>
      </c>
      <c r="G52" s="620">
        <f t="shared" si="0"/>
        <v>8.0021629768003422E-3</v>
      </c>
      <c r="H52" s="593">
        <f t="shared" si="4"/>
        <v>24</v>
      </c>
      <c r="I52" s="621"/>
      <c r="J52" s="602">
        <v>1523799</v>
      </c>
      <c r="K52" s="622">
        <v>2.4700000000000002</v>
      </c>
      <c r="L52" s="593">
        <f t="shared" si="3"/>
        <v>33</v>
      </c>
    </row>
    <row r="53" spans="1:12">
      <c r="A53" s="624" t="s">
        <v>287</v>
      </c>
      <c r="B53" s="618">
        <v>12710472</v>
      </c>
      <c r="C53" s="618">
        <v>12741310</v>
      </c>
      <c r="D53" s="618">
        <v>12764475</v>
      </c>
      <c r="E53" s="618">
        <v>12773801</v>
      </c>
      <c r="F53" s="593">
        <f t="shared" si="2"/>
        <v>6</v>
      </c>
      <c r="G53" s="620">
        <f t="shared" si="0"/>
        <v>1.6580583525671599E-3</v>
      </c>
      <c r="H53" s="593">
        <f t="shared" si="4"/>
        <v>43</v>
      </c>
      <c r="I53" s="621"/>
      <c r="J53" s="602">
        <v>4938894</v>
      </c>
      <c r="K53" s="622">
        <v>2.4500000000000002</v>
      </c>
      <c r="L53" s="593">
        <f t="shared" si="3"/>
        <v>37</v>
      </c>
    </row>
    <row r="54" spans="1:12">
      <c r="A54" s="624" t="s">
        <v>288</v>
      </c>
      <c r="B54" s="618">
        <v>1052669</v>
      </c>
      <c r="C54" s="618">
        <v>1050350</v>
      </c>
      <c r="D54" s="618">
        <v>1050304</v>
      </c>
      <c r="E54" s="618">
        <v>1051511</v>
      </c>
      <c r="F54" s="593">
        <f t="shared" si="2"/>
        <v>43</v>
      </c>
      <c r="G54" s="620">
        <f t="shared" si="0"/>
        <v>-3.6682150584266271E-4</v>
      </c>
      <c r="H54" s="593">
        <f t="shared" si="4"/>
        <v>51</v>
      </c>
      <c r="I54" s="621"/>
      <c r="J54" s="602">
        <v>406366</v>
      </c>
      <c r="K54" s="622">
        <v>2.44</v>
      </c>
      <c r="L54" s="593">
        <f t="shared" si="3"/>
        <v>40</v>
      </c>
    </row>
    <row r="55" spans="1:12">
      <c r="A55" s="624" t="s">
        <v>289</v>
      </c>
      <c r="B55" s="618">
        <v>4636361</v>
      </c>
      <c r="C55" s="618">
        <v>4673509</v>
      </c>
      <c r="D55" s="618">
        <v>4723417</v>
      </c>
      <c r="E55" s="618">
        <v>4774839</v>
      </c>
      <c r="F55" s="593">
        <f t="shared" si="2"/>
        <v>24</v>
      </c>
      <c r="G55" s="620">
        <f t="shared" si="0"/>
        <v>9.8584322394972279E-3</v>
      </c>
      <c r="H55" s="593">
        <f t="shared" si="4"/>
        <v>13</v>
      </c>
      <c r="I55" s="621"/>
      <c r="J55" s="602">
        <v>1794989</v>
      </c>
      <c r="K55" s="622">
        <v>2.4900000000000002</v>
      </c>
      <c r="L55" s="593">
        <f t="shared" si="3"/>
        <v>22</v>
      </c>
    </row>
    <row r="56" spans="1:12">
      <c r="A56" s="624" t="s">
        <v>290</v>
      </c>
      <c r="B56" s="618">
        <v>816211</v>
      </c>
      <c r="C56" s="618">
        <v>823772</v>
      </c>
      <c r="D56" s="618">
        <v>834047</v>
      </c>
      <c r="E56" s="618">
        <v>844877</v>
      </c>
      <c r="F56" s="593">
        <f t="shared" si="2"/>
        <v>46</v>
      </c>
      <c r="G56" s="620">
        <f t="shared" si="0"/>
        <v>1.1572500776676709E-2</v>
      </c>
      <c r="H56" s="593">
        <f t="shared" si="4"/>
        <v>7</v>
      </c>
      <c r="I56" s="621"/>
      <c r="J56" s="602">
        <v>331406</v>
      </c>
      <c r="K56" s="622">
        <v>2.42</v>
      </c>
      <c r="L56" s="593">
        <f t="shared" si="3"/>
        <v>43</v>
      </c>
    </row>
    <row r="57" spans="1:12">
      <c r="A57" s="624" t="s">
        <v>291</v>
      </c>
      <c r="B57" s="618">
        <v>6356683</v>
      </c>
      <c r="C57" s="618">
        <v>6398361</v>
      </c>
      <c r="D57" s="618">
        <v>6454914</v>
      </c>
      <c r="E57" s="618">
        <v>6495978</v>
      </c>
      <c r="F57" s="593">
        <f t="shared" si="2"/>
        <v>17</v>
      </c>
      <c r="G57" s="620">
        <f t="shared" si="0"/>
        <v>7.2516721923099325E-3</v>
      </c>
      <c r="H57" s="593">
        <f t="shared" si="4"/>
        <v>25</v>
      </c>
      <c r="I57" s="621"/>
      <c r="J57" s="602">
        <v>2490249</v>
      </c>
      <c r="K57" s="622">
        <v>2.48</v>
      </c>
      <c r="L57" s="593">
        <f t="shared" si="3"/>
        <v>27</v>
      </c>
    </row>
    <row r="58" spans="1:12">
      <c r="A58" s="624" t="s">
        <v>292</v>
      </c>
      <c r="B58" s="618">
        <v>25245178</v>
      </c>
      <c r="C58" s="618">
        <v>25640909</v>
      </c>
      <c r="D58" s="618">
        <v>26060796</v>
      </c>
      <c r="E58" s="618">
        <v>26448193</v>
      </c>
      <c r="F58" s="593">
        <f t="shared" si="2"/>
        <v>2</v>
      </c>
      <c r="G58" s="620">
        <f t="shared" si="0"/>
        <v>1.5638579537050612E-2</v>
      </c>
      <c r="H58" s="593">
        <f t="shared" si="4"/>
        <v>3</v>
      </c>
      <c r="I58" s="621"/>
      <c r="J58" s="602">
        <v>9110853</v>
      </c>
      <c r="K58" s="622">
        <v>2.75</v>
      </c>
      <c r="L58" s="593">
        <f t="shared" si="3"/>
        <v>4</v>
      </c>
    </row>
    <row r="59" spans="1:12">
      <c r="A59" s="624" t="s">
        <v>293</v>
      </c>
      <c r="B59" s="618">
        <v>625793</v>
      </c>
      <c r="C59" s="618">
        <v>626320</v>
      </c>
      <c r="D59" s="618">
        <v>625953</v>
      </c>
      <c r="E59" s="618">
        <v>626630</v>
      </c>
      <c r="F59" s="593">
        <f t="shared" si="2"/>
        <v>50</v>
      </c>
      <c r="G59" s="620">
        <f t="shared" si="0"/>
        <v>4.4563570472688774E-4</v>
      </c>
      <c r="H59" s="593">
        <f t="shared" si="4"/>
        <v>48</v>
      </c>
      <c r="I59" s="621"/>
      <c r="J59" s="602">
        <v>253234</v>
      </c>
      <c r="K59" s="622">
        <v>2.34</v>
      </c>
      <c r="L59" s="593">
        <f t="shared" si="3"/>
        <v>48</v>
      </c>
    </row>
    <row r="60" spans="1:12">
      <c r="A60" s="624" t="s">
        <v>294</v>
      </c>
      <c r="B60" s="618">
        <v>8024417</v>
      </c>
      <c r="C60" s="618">
        <v>8105850</v>
      </c>
      <c r="D60" s="618">
        <v>8186628</v>
      </c>
      <c r="E60" s="618">
        <v>8260405</v>
      </c>
      <c r="F60" s="593">
        <f t="shared" si="2"/>
        <v>12</v>
      </c>
      <c r="G60" s="620">
        <f t="shared" si="0"/>
        <v>9.7083564199706984E-3</v>
      </c>
      <c r="H60" s="593">
        <f t="shared" si="4"/>
        <v>16</v>
      </c>
      <c r="I60" s="621"/>
      <c r="J60" s="602">
        <v>3055863</v>
      </c>
      <c r="K60" s="622">
        <v>2.54</v>
      </c>
      <c r="L60" s="593">
        <f t="shared" si="3"/>
        <v>18</v>
      </c>
    </row>
    <row r="61" spans="1:12">
      <c r="A61" s="624" t="s">
        <v>295</v>
      </c>
      <c r="B61" s="618">
        <v>6742256</v>
      </c>
      <c r="C61" s="618">
        <v>6821481</v>
      </c>
      <c r="D61" s="618">
        <v>6895318</v>
      </c>
      <c r="E61" s="618">
        <v>6971406</v>
      </c>
      <c r="F61" s="593">
        <f t="shared" si="2"/>
        <v>13</v>
      </c>
      <c r="G61" s="620">
        <f t="shared" si="0"/>
        <v>1.1203069280725009E-2</v>
      </c>
      <c r="H61" s="593">
        <f t="shared" si="4"/>
        <v>9</v>
      </c>
      <c r="I61" s="621"/>
      <c r="J61" s="602">
        <v>2644557</v>
      </c>
      <c r="K61" s="622">
        <v>2.5099999999999998</v>
      </c>
      <c r="L61" s="593">
        <f t="shared" si="3"/>
        <v>21</v>
      </c>
    </row>
    <row r="62" spans="1:12">
      <c r="A62" s="624" t="s">
        <v>296</v>
      </c>
      <c r="B62" s="618">
        <v>1854146</v>
      </c>
      <c r="C62" s="618">
        <v>1855184</v>
      </c>
      <c r="D62" s="618">
        <v>1856680</v>
      </c>
      <c r="E62" s="618">
        <v>1854304</v>
      </c>
      <c r="F62" s="593">
        <f t="shared" si="2"/>
        <v>38</v>
      </c>
      <c r="G62" s="620">
        <f t="shared" si="0"/>
        <v>2.8404004188908871E-5</v>
      </c>
      <c r="H62" s="593">
        <f t="shared" si="4"/>
        <v>50</v>
      </c>
      <c r="I62" s="621"/>
      <c r="J62" s="602">
        <v>738653</v>
      </c>
      <c r="K62" s="622">
        <v>2.36</v>
      </c>
      <c r="L62" s="593">
        <f t="shared" si="3"/>
        <v>46</v>
      </c>
    </row>
    <row r="63" spans="1:12">
      <c r="A63" s="624" t="s">
        <v>297</v>
      </c>
      <c r="B63" s="618">
        <v>5689060</v>
      </c>
      <c r="C63" s="618">
        <v>5708785</v>
      </c>
      <c r="D63" s="618">
        <v>5724554</v>
      </c>
      <c r="E63" s="618">
        <v>5742713</v>
      </c>
      <c r="F63" s="593">
        <f t="shared" si="2"/>
        <v>20</v>
      </c>
      <c r="G63" s="620">
        <f t="shared" si="0"/>
        <v>3.1338049220326347E-3</v>
      </c>
      <c r="H63" s="593">
        <f t="shared" si="4"/>
        <v>39</v>
      </c>
      <c r="I63" s="621"/>
      <c r="J63" s="602">
        <v>2289424</v>
      </c>
      <c r="K63" s="622">
        <v>2.4300000000000002</v>
      </c>
      <c r="L63" s="593">
        <f t="shared" si="3"/>
        <v>42</v>
      </c>
    </row>
    <row r="65" spans="1:11">
      <c r="A65" s="593" t="s">
        <v>937</v>
      </c>
    </row>
    <row r="66" spans="1:11">
      <c r="A66" s="593" t="s">
        <v>938</v>
      </c>
    </row>
    <row r="68" spans="1:11">
      <c r="A68" s="594" t="s">
        <v>939</v>
      </c>
    </row>
    <row r="69" spans="1:11">
      <c r="E69" s="618"/>
    </row>
    <row r="70" spans="1:11">
      <c r="A70" s="594" t="s">
        <v>940</v>
      </c>
      <c r="E70" s="618"/>
    </row>
    <row r="71" spans="1:11">
      <c r="A71" s="632"/>
    </row>
    <row r="72" spans="1:11">
      <c r="A72" s="632"/>
      <c r="B72" s="633"/>
      <c r="C72" s="633"/>
      <c r="D72" s="633"/>
      <c r="E72" s="633"/>
      <c r="G72" s="634"/>
      <c r="I72" s="634"/>
      <c r="J72" s="633"/>
      <c r="K72" s="635"/>
    </row>
    <row r="73" spans="1:11">
      <c r="A73" s="632"/>
      <c r="B73" s="633"/>
      <c r="C73" s="633"/>
      <c r="D73" s="633"/>
      <c r="E73" s="633"/>
      <c r="G73" s="634"/>
      <c r="I73" s="634"/>
      <c r="J73" s="633"/>
      <c r="K73" s="635"/>
    </row>
    <row r="74" spans="1:11">
      <c r="A74" s="632"/>
      <c r="B74" s="633"/>
      <c r="C74" s="633"/>
      <c r="D74" s="633"/>
      <c r="E74" s="633"/>
      <c r="G74" s="634"/>
      <c r="I74" s="634"/>
      <c r="J74" s="633"/>
      <c r="K74" s="635"/>
    </row>
    <row r="75" spans="1:11">
      <c r="A75" s="636"/>
    </row>
    <row r="76" spans="1:11">
      <c r="A76" s="632"/>
    </row>
    <row r="77" spans="1:11">
      <c r="A77" s="589"/>
    </row>
    <row r="78" spans="1:11">
      <c r="A78" s="589"/>
    </row>
    <row r="79" spans="1:11">
      <c r="A79" s="589"/>
    </row>
    <row r="80" spans="1:11">
      <c r="A80" s="637"/>
    </row>
    <row r="81" spans="1:11">
      <c r="A81" s="637"/>
    </row>
    <row r="82" spans="1:11">
      <c r="A82" s="589"/>
    </row>
    <row r="83" spans="1:11">
      <c r="A83" s="638"/>
    </row>
    <row r="84" spans="1:11">
      <c r="A84" s="637"/>
    </row>
    <row r="85" spans="1:11">
      <c r="A85" s="594"/>
    </row>
    <row r="88" spans="1:11">
      <c r="A88" s="639"/>
      <c r="B88" s="640"/>
      <c r="C88" s="640"/>
      <c r="D88" s="640"/>
      <c r="E88" s="640"/>
      <c r="G88" s="641"/>
      <c r="I88" s="641"/>
      <c r="J88" s="640"/>
      <c r="K88" s="642"/>
    </row>
    <row r="89" spans="1:11">
      <c r="B89" s="640"/>
      <c r="C89" s="640"/>
      <c r="D89" s="640"/>
      <c r="E89" s="640"/>
      <c r="G89" s="641"/>
      <c r="I89" s="641"/>
      <c r="J89" s="640"/>
      <c r="K89" s="642"/>
    </row>
    <row r="90" spans="1:11">
      <c r="A90" s="639"/>
      <c r="B90" s="640"/>
      <c r="C90" s="640"/>
      <c r="D90" s="640"/>
      <c r="E90" s="640"/>
      <c r="G90" s="641"/>
      <c r="I90" s="641"/>
      <c r="J90" s="640"/>
      <c r="K90" s="642"/>
    </row>
    <row r="91" spans="1:11">
      <c r="A91" s="639"/>
      <c r="B91" s="640"/>
      <c r="C91" s="640"/>
      <c r="D91" s="640"/>
      <c r="E91" s="640"/>
      <c r="G91" s="641"/>
      <c r="I91" s="641"/>
      <c r="J91" s="640"/>
      <c r="K91" s="642"/>
    </row>
  </sheetData>
  <mergeCells count="2">
    <mergeCell ref="J3:L3"/>
    <mergeCell ref="B4:E4"/>
  </mergeCells>
  <pageMargins left="0.75" right="0.75" top="1" bottom="1" header="0.5" footer="0.5"/>
  <pageSetup orientation="portrait" horizontalDpi="300" verticalDpi="300"/>
  <headerFooter alignWithMargins="0"/>
  <ignoredErrors>
    <ignoredError sqref="G11:G63" 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zoomScaleNormal="100" workbookViewId="0"/>
  </sheetViews>
  <sheetFormatPr defaultColWidth="18.85546875" defaultRowHeight="10.5"/>
  <cols>
    <col min="1" max="1" width="18.85546875" style="647"/>
    <col min="2" max="3" width="11.85546875" style="647" bestFit="1" customWidth="1"/>
    <col min="4" max="4" width="7.85546875" style="647" customWidth="1"/>
    <col min="5" max="5" width="5.7109375" style="647" customWidth="1"/>
    <col min="6" max="6" width="1.42578125" style="647" customWidth="1"/>
    <col min="7" max="8" width="9" style="647" bestFit="1" customWidth="1"/>
    <col min="9" max="9" width="5.140625" style="647" bestFit="1" customWidth="1"/>
    <col min="10" max="10" width="7.85546875" style="647" customWidth="1"/>
    <col min="11" max="11" width="5.7109375" style="647" customWidth="1"/>
    <col min="12" max="12" width="1.42578125" style="647" customWidth="1"/>
    <col min="13" max="13" width="12.5703125" style="647" bestFit="1" customWidth="1"/>
    <col min="14" max="14" width="9.5703125" style="647" bestFit="1" customWidth="1"/>
    <col min="15" max="15" width="5.140625" style="647" bestFit="1" customWidth="1"/>
    <col min="16" max="16384" width="18.85546875" style="645"/>
  </cols>
  <sheetData>
    <row r="1" spans="1:15">
      <c r="A1" s="643" t="s">
        <v>941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</row>
    <row r="2" spans="1:15">
      <c r="A2" s="644"/>
      <c r="B2" s="645"/>
      <c r="C2" s="646"/>
      <c r="D2" s="646"/>
      <c r="G2" s="648"/>
      <c r="H2" s="644"/>
      <c r="I2" s="644"/>
      <c r="J2" s="644"/>
      <c r="M2" s="645"/>
      <c r="N2" s="646"/>
    </row>
    <row r="3" spans="1:15">
      <c r="A3" s="644"/>
      <c r="B3" s="1277" t="s">
        <v>942</v>
      </c>
      <c r="C3" s="1277"/>
      <c r="D3" s="1277"/>
      <c r="E3" s="1277"/>
      <c r="F3" s="648"/>
      <c r="G3" s="645"/>
      <c r="H3" s="645"/>
      <c r="I3" s="645"/>
      <c r="J3" s="645"/>
      <c r="K3" s="645"/>
      <c r="L3" s="645"/>
      <c r="M3" s="1277" t="s">
        <v>943</v>
      </c>
      <c r="N3" s="1277"/>
      <c r="O3" s="1277"/>
    </row>
    <row r="4" spans="1:15">
      <c r="A4" s="644"/>
      <c r="B4" s="1276" t="s">
        <v>944</v>
      </c>
      <c r="C4" s="1276"/>
      <c r="D4" s="1276"/>
      <c r="E4" s="1276"/>
      <c r="F4" s="648"/>
      <c r="G4" s="1276" t="s">
        <v>945</v>
      </c>
      <c r="H4" s="1276"/>
      <c r="I4" s="1276"/>
      <c r="J4" s="1276"/>
      <c r="K4" s="1276"/>
      <c r="L4" s="648"/>
      <c r="M4" s="1276" t="s">
        <v>946</v>
      </c>
      <c r="N4" s="1276"/>
      <c r="O4" s="1276"/>
    </row>
    <row r="5" spans="1:15">
      <c r="A5" s="644"/>
      <c r="B5" s="648"/>
      <c r="C5" s="648"/>
      <c r="D5" s="1278" t="s">
        <v>947</v>
      </c>
      <c r="E5" s="1278"/>
      <c r="F5" s="648"/>
      <c r="G5" s="648"/>
      <c r="H5" s="648"/>
      <c r="I5" s="648"/>
      <c r="J5" s="1278" t="s">
        <v>947</v>
      </c>
      <c r="K5" s="1278"/>
      <c r="L5" s="648"/>
      <c r="M5" s="648" t="s">
        <v>233</v>
      </c>
      <c r="N5" s="649"/>
      <c r="O5" s="650"/>
    </row>
    <row r="6" spans="1:15">
      <c r="A6" s="644"/>
      <c r="B6" s="648">
        <v>2010</v>
      </c>
      <c r="C6" s="648">
        <v>2013</v>
      </c>
      <c r="D6" s="1276" t="s">
        <v>934</v>
      </c>
      <c r="E6" s="1276"/>
      <c r="F6" s="648"/>
      <c r="G6" s="648" t="s">
        <v>233</v>
      </c>
      <c r="H6" s="648" t="s">
        <v>233</v>
      </c>
      <c r="I6" s="648"/>
      <c r="J6" s="1276" t="s">
        <v>934</v>
      </c>
      <c r="K6" s="1276"/>
      <c r="L6" s="648"/>
      <c r="M6" s="651">
        <v>2013</v>
      </c>
      <c r="N6" s="1276" t="s">
        <v>948</v>
      </c>
      <c r="O6" s="1276"/>
    </row>
    <row r="7" spans="1:15">
      <c r="A7" s="652" t="s">
        <v>933</v>
      </c>
      <c r="B7" s="653" t="s">
        <v>949</v>
      </c>
      <c r="C7" s="653" t="s">
        <v>949</v>
      </c>
      <c r="D7" s="653" t="s">
        <v>950</v>
      </c>
      <c r="E7" s="653" t="s">
        <v>240</v>
      </c>
      <c r="F7" s="653"/>
      <c r="G7" s="653">
        <v>2010</v>
      </c>
      <c r="H7" s="653">
        <v>2013</v>
      </c>
      <c r="I7" s="653" t="s">
        <v>240</v>
      </c>
      <c r="J7" s="653" t="s">
        <v>950</v>
      </c>
      <c r="K7" s="653" t="s">
        <v>240</v>
      </c>
      <c r="L7" s="653"/>
      <c r="M7" s="654" t="s">
        <v>949</v>
      </c>
      <c r="N7" s="653">
        <v>2013</v>
      </c>
      <c r="O7" s="655" t="s">
        <v>240</v>
      </c>
    </row>
    <row r="8" spans="1:15">
      <c r="A8" s="656"/>
      <c r="D8" s="657"/>
      <c r="E8" s="657"/>
      <c r="F8" s="656"/>
      <c r="J8" s="658"/>
      <c r="K8" s="657"/>
      <c r="L8" s="656"/>
      <c r="M8" s="593"/>
      <c r="N8" s="659"/>
      <c r="O8" s="659"/>
    </row>
    <row r="9" spans="1:15">
      <c r="A9" s="660" t="s">
        <v>51</v>
      </c>
      <c r="B9" s="661">
        <v>14639748</v>
      </c>
      <c r="C9" s="661">
        <v>15526715</v>
      </c>
      <c r="D9" s="662">
        <v>1.9808919599050904E-2</v>
      </c>
      <c r="E9" s="663" t="s">
        <v>339</v>
      </c>
      <c r="F9" s="664"/>
      <c r="G9" s="661">
        <v>47328</v>
      </c>
      <c r="H9" s="661">
        <v>49115</v>
      </c>
      <c r="I9" s="663" t="s">
        <v>339</v>
      </c>
      <c r="J9" s="662">
        <v>1.243845881568593E-2</v>
      </c>
      <c r="K9" s="663" t="s">
        <v>339</v>
      </c>
      <c r="L9" s="664"/>
      <c r="M9" s="661">
        <v>14151426.999999998</v>
      </c>
      <c r="N9" s="661">
        <v>44765</v>
      </c>
      <c r="O9" s="663" t="s">
        <v>339</v>
      </c>
    </row>
    <row r="10" spans="1:15">
      <c r="A10" s="660"/>
      <c r="D10" s="662"/>
      <c r="F10" s="660"/>
      <c r="J10" s="662"/>
      <c r="L10" s="660"/>
      <c r="M10" s="593"/>
      <c r="N10" s="659"/>
      <c r="O10" s="663"/>
    </row>
    <row r="11" spans="1:15">
      <c r="A11" s="660" t="s">
        <v>935</v>
      </c>
      <c r="B11" s="665">
        <v>942919</v>
      </c>
      <c r="C11" s="665">
        <v>1011288</v>
      </c>
      <c r="D11" s="662">
        <v>2.3614499079953704E-2</v>
      </c>
      <c r="E11" s="663" t="s">
        <v>339</v>
      </c>
      <c r="F11" s="664"/>
      <c r="G11" s="665"/>
      <c r="H11" s="665"/>
      <c r="I11" s="663" t="s">
        <v>339</v>
      </c>
      <c r="J11" s="663" t="s">
        <v>339</v>
      </c>
      <c r="K11" s="663" t="s">
        <v>339</v>
      </c>
      <c r="L11" s="664"/>
      <c r="M11" s="666">
        <v>911909.68599999999</v>
      </c>
      <c r="N11" s="667"/>
      <c r="O11" s="663" t="s">
        <v>339</v>
      </c>
    </row>
    <row r="12" spans="1:15">
      <c r="A12" s="668" t="s">
        <v>251</v>
      </c>
      <c r="B12" s="665">
        <v>245032</v>
      </c>
      <c r="C12" s="665">
        <v>261924</v>
      </c>
      <c r="D12" s="662">
        <v>2.2503624145592861E-2</v>
      </c>
      <c r="E12" s="647">
        <v>15</v>
      </c>
      <c r="F12" s="660"/>
      <c r="G12" s="665">
        <v>38222</v>
      </c>
      <c r="H12" s="665">
        <v>39526</v>
      </c>
      <c r="I12" s="647">
        <v>41</v>
      </c>
      <c r="J12" s="662">
        <v>1.1277246378591156E-2</v>
      </c>
      <c r="K12" s="647">
        <v>26</v>
      </c>
      <c r="L12" s="660"/>
      <c r="M12" s="666">
        <v>245070.45699999999</v>
      </c>
      <c r="N12" s="667">
        <v>36983</v>
      </c>
      <c r="O12" s="659">
        <v>42</v>
      </c>
    </row>
    <row r="13" spans="1:15">
      <c r="A13" s="668" t="s">
        <v>254</v>
      </c>
      <c r="B13" s="665">
        <v>252035</v>
      </c>
      <c r="C13" s="665">
        <v>273721</v>
      </c>
      <c r="D13" s="662">
        <v>2.794084755898173E-2</v>
      </c>
      <c r="E13" s="647">
        <v>8</v>
      </c>
      <c r="F13" s="660"/>
      <c r="G13" s="665">
        <v>49923</v>
      </c>
      <c r="H13" s="665">
        <v>51956</v>
      </c>
      <c r="I13" s="647">
        <v>18</v>
      </c>
      <c r="J13" s="662">
        <v>1.3431281019818492E-2</v>
      </c>
      <c r="K13" s="647">
        <v>18</v>
      </c>
      <c r="L13" s="660"/>
      <c r="M13" s="666">
        <v>247068.77100000001</v>
      </c>
      <c r="N13" s="667">
        <v>46897</v>
      </c>
      <c r="O13" s="659">
        <v>18</v>
      </c>
    </row>
    <row r="14" spans="1:15">
      <c r="A14" s="668" t="s">
        <v>261</v>
      </c>
      <c r="B14" s="665">
        <v>54702</v>
      </c>
      <c r="C14" s="665">
        <v>57029</v>
      </c>
      <c r="D14" s="662">
        <v>1.4157372035827174E-2</v>
      </c>
      <c r="E14" s="647">
        <v>32</v>
      </c>
      <c r="F14" s="660"/>
      <c r="G14" s="665">
        <v>34825</v>
      </c>
      <c r="H14" s="665">
        <v>35375</v>
      </c>
      <c r="I14" s="647">
        <v>50</v>
      </c>
      <c r="J14" s="662">
        <v>5.3891624092809688E-3</v>
      </c>
      <c r="K14" s="647">
        <v>40</v>
      </c>
      <c r="L14" s="660"/>
      <c r="M14" s="669">
        <v>58272.226000000002</v>
      </c>
      <c r="N14" s="667">
        <v>36146</v>
      </c>
      <c r="O14" s="659">
        <v>47</v>
      </c>
    </row>
    <row r="15" spans="1:15">
      <c r="A15" s="668" t="s">
        <v>275</v>
      </c>
      <c r="B15" s="665">
        <v>36576</v>
      </c>
      <c r="C15" s="665">
        <v>39846</v>
      </c>
      <c r="D15" s="662">
        <v>2.8960780608538E-2</v>
      </c>
      <c r="E15" s="647">
        <v>7</v>
      </c>
      <c r="F15" s="660"/>
      <c r="G15" s="665">
        <v>36918</v>
      </c>
      <c r="H15" s="665">
        <v>39251</v>
      </c>
      <c r="I15" s="647">
        <v>42</v>
      </c>
      <c r="J15" s="662">
        <v>2.0642991030361605E-2</v>
      </c>
      <c r="K15" s="647">
        <v>8</v>
      </c>
      <c r="L15" s="660"/>
      <c r="M15" s="669">
        <v>39962.563999999998</v>
      </c>
      <c r="N15" s="667">
        <v>39366</v>
      </c>
      <c r="O15" s="659">
        <v>36</v>
      </c>
    </row>
    <row r="16" spans="1:15">
      <c r="A16" s="668" t="s">
        <v>277</v>
      </c>
      <c r="B16" s="670">
        <v>119242</v>
      </c>
      <c r="C16" s="670">
        <v>123903</v>
      </c>
      <c r="D16" s="662">
        <v>1.2878396779316501E-2</v>
      </c>
      <c r="E16" s="647">
        <v>37</v>
      </c>
      <c r="F16" s="660"/>
      <c r="G16" s="665">
        <v>44102</v>
      </c>
      <c r="H16" s="665">
        <v>44407</v>
      </c>
      <c r="I16" s="647">
        <v>33</v>
      </c>
      <c r="J16" s="662">
        <v>2.3049395213809373E-3</v>
      </c>
      <c r="K16" s="647">
        <v>42</v>
      </c>
      <c r="L16" s="660"/>
      <c r="M16" s="669">
        <v>109471.16200000001</v>
      </c>
      <c r="N16" s="667">
        <v>39235</v>
      </c>
      <c r="O16" s="659">
        <v>37</v>
      </c>
    </row>
    <row r="17" spans="1:15">
      <c r="A17" s="668" t="s">
        <v>280</v>
      </c>
      <c r="B17" s="670">
        <v>81179</v>
      </c>
      <c r="C17" s="670">
        <v>84310</v>
      </c>
      <c r="D17" s="662">
        <v>1.2695952642833413E-2</v>
      </c>
      <c r="E17" s="647">
        <v>38</v>
      </c>
      <c r="F17" s="660"/>
      <c r="G17" s="665">
        <v>39316</v>
      </c>
      <c r="H17" s="665">
        <v>40431</v>
      </c>
      <c r="I17" s="647">
        <v>40</v>
      </c>
      <c r="J17" s="662">
        <v>9.3750037563383095E-3</v>
      </c>
      <c r="K17" s="647">
        <v>29</v>
      </c>
      <c r="L17" s="660"/>
      <c r="M17" s="669">
        <v>74996.362999999998</v>
      </c>
      <c r="N17" s="667">
        <v>35965</v>
      </c>
      <c r="O17" s="659">
        <v>48</v>
      </c>
    </row>
    <row r="18" spans="1:15" s="680" customFormat="1">
      <c r="A18" s="671" t="s">
        <v>50</v>
      </c>
      <c r="B18" s="672">
        <v>116761</v>
      </c>
      <c r="C18" s="672">
        <v>131017</v>
      </c>
      <c r="D18" s="673">
        <v>3.9179066065986125E-2</v>
      </c>
      <c r="E18" s="674">
        <v>3</v>
      </c>
      <c r="F18" s="675"/>
      <c r="G18" s="676">
        <v>42075</v>
      </c>
      <c r="H18" s="676">
        <v>45165</v>
      </c>
      <c r="I18" s="674">
        <v>30</v>
      </c>
      <c r="J18" s="673">
        <v>2.393603704010298E-2</v>
      </c>
      <c r="K18" s="674">
        <v>6</v>
      </c>
      <c r="L18" s="675"/>
      <c r="M18" s="677">
        <v>106288.727</v>
      </c>
      <c r="N18" s="678">
        <v>36640</v>
      </c>
      <c r="O18" s="679">
        <v>44</v>
      </c>
    </row>
    <row r="19" spans="1:15">
      <c r="A19" s="668" t="s">
        <v>298</v>
      </c>
      <c r="B19" s="670">
        <v>37392</v>
      </c>
      <c r="C19" s="670">
        <v>39538</v>
      </c>
      <c r="D19" s="662">
        <v>1.9661851490948901E-2</v>
      </c>
      <c r="E19" s="647">
        <v>20</v>
      </c>
      <c r="F19" s="660"/>
      <c r="G19" s="665">
        <v>66256</v>
      </c>
      <c r="H19" s="665">
        <v>67857</v>
      </c>
      <c r="I19" s="647">
        <v>4</v>
      </c>
      <c r="J19" s="662">
        <v>8.9392663421718633E-3</v>
      </c>
      <c r="K19" s="647">
        <v>32</v>
      </c>
      <c r="L19" s="660"/>
      <c r="M19" s="669">
        <v>30779.416000000005</v>
      </c>
      <c r="N19" s="667">
        <v>52826</v>
      </c>
      <c r="O19" s="659">
        <v>8</v>
      </c>
    </row>
    <row r="20" spans="1:15">
      <c r="A20" s="668"/>
      <c r="B20" s="665"/>
      <c r="C20" s="665"/>
      <c r="D20" s="662"/>
      <c r="F20" s="660"/>
      <c r="G20" s="665"/>
      <c r="H20" s="665"/>
      <c r="J20" s="662"/>
      <c r="L20" s="660"/>
      <c r="M20" s="666"/>
      <c r="N20" s="659"/>
      <c r="O20" s="659"/>
    </row>
    <row r="21" spans="1:15">
      <c r="A21" s="660" t="s">
        <v>936</v>
      </c>
      <c r="B21" s="665"/>
      <c r="C21" s="665"/>
      <c r="D21" s="662"/>
      <c r="F21" s="660"/>
      <c r="G21" s="665"/>
      <c r="H21" s="665"/>
      <c r="J21" s="662"/>
      <c r="L21" s="660"/>
      <c r="M21" s="666"/>
      <c r="N21" s="659"/>
      <c r="O21" s="659"/>
    </row>
    <row r="22" spans="1:15">
      <c r="A22" s="668" t="s">
        <v>249</v>
      </c>
      <c r="B22" s="665">
        <v>172998</v>
      </c>
      <c r="C22" s="665">
        <v>180727</v>
      </c>
      <c r="D22" s="662">
        <v>1.4697544549074626E-2</v>
      </c>
      <c r="E22" s="647">
        <v>30</v>
      </c>
      <c r="F22" s="660"/>
      <c r="G22" s="665">
        <v>36156</v>
      </c>
      <c r="H22" s="665">
        <v>37389</v>
      </c>
      <c r="I22" s="647">
        <v>47</v>
      </c>
      <c r="J22" s="662">
        <v>1.1259448786673058E-2</v>
      </c>
      <c r="K22" s="647">
        <v>27</v>
      </c>
      <c r="L22" s="660"/>
      <c r="M22" s="666">
        <v>176340.52</v>
      </c>
      <c r="N22" s="667">
        <v>36481</v>
      </c>
      <c r="O22" s="659">
        <v>45</v>
      </c>
    </row>
    <row r="23" spans="1:15">
      <c r="A23" s="668" t="s">
        <v>250</v>
      </c>
      <c r="B23" s="670">
        <v>49023</v>
      </c>
      <c r="C23" s="670">
        <v>51542</v>
      </c>
      <c r="D23" s="662">
        <v>1.7295872810035948E-2</v>
      </c>
      <c r="E23" s="647">
        <v>24</v>
      </c>
      <c r="F23" s="660"/>
      <c r="G23" s="665">
        <v>68656</v>
      </c>
      <c r="H23" s="665">
        <v>70113</v>
      </c>
      <c r="I23" s="647">
        <v>2</v>
      </c>
      <c r="J23" s="662">
        <v>7.376949973154215E-3</v>
      </c>
      <c r="K23" s="647">
        <v>37</v>
      </c>
      <c r="L23" s="660"/>
      <c r="M23" s="666">
        <v>36866.614999999998</v>
      </c>
      <c r="N23" s="667">
        <v>50150</v>
      </c>
      <c r="O23" s="659">
        <v>10</v>
      </c>
    </row>
    <row r="24" spans="1:15">
      <c r="A24" s="668" t="s">
        <v>252</v>
      </c>
      <c r="B24" s="670">
        <v>110065</v>
      </c>
      <c r="C24" s="670">
        <v>115745</v>
      </c>
      <c r="D24" s="662">
        <v>1.6927891828094108E-2</v>
      </c>
      <c r="E24" s="647">
        <v>26</v>
      </c>
      <c r="F24" s="660"/>
      <c r="G24" s="665">
        <v>37658</v>
      </c>
      <c r="H24" s="665">
        <v>39111</v>
      </c>
      <c r="I24" s="647">
        <v>43</v>
      </c>
      <c r="J24" s="662">
        <v>1.27141222407043E-2</v>
      </c>
      <c r="K24" s="647">
        <v>19</v>
      </c>
      <c r="L24" s="660"/>
      <c r="M24" s="666">
        <v>108603.298</v>
      </c>
      <c r="N24" s="667">
        <v>36698</v>
      </c>
      <c r="O24" s="659">
        <v>43</v>
      </c>
    </row>
    <row r="25" spans="1:15">
      <c r="A25" s="668" t="s">
        <v>253</v>
      </c>
      <c r="B25" s="665">
        <v>1924438</v>
      </c>
      <c r="C25" s="665">
        <v>2050693</v>
      </c>
      <c r="D25" s="662">
        <v>2.1415667897250537E-2</v>
      </c>
      <c r="E25" s="647">
        <v>16</v>
      </c>
      <c r="F25" s="660"/>
      <c r="G25" s="665">
        <v>51546</v>
      </c>
      <c r="H25" s="665">
        <v>53497</v>
      </c>
      <c r="I25" s="647">
        <v>13</v>
      </c>
      <c r="J25" s="662">
        <v>1.2468528184790684E-2</v>
      </c>
      <c r="K25" s="647">
        <v>20</v>
      </c>
      <c r="L25" s="660"/>
      <c r="M25" s="666">
        <v>1856614.186</v>
      </c>
      <c r="N25" s="667">
        <v>48434</v>
      </c>
      <c r="O25" s="659">
        <v>12</v>
      </c>
    </row>
    <row r="26" spans="1:15">
      <c r="A26" s="668" t="s">
        <v>255</v>
      </c>
      <c r="B26" s="665">
        <v>231643</v>
      </c>
      <c r="C26" s="665">
        <v>233996</v>
      </c>
      <c r="D26" s="662">
        <v>3.4143659978101114E-3</v>
      </c>
      <c r="E26" s="647">
        <v>49</v>
      </c>
      <c r="F26" s="660"/>
      <c r="G26" s="665">
        <v>64766</v>
      </c>
      <c r="H26" s="665">
        <v>65070</v>
      </c>
      <c r="I26" s="647">
        <v>5</v>
      </c>
      <c r="J26" s="662">
        <v>1.608586301105661E-3</v>
      </c>
      <c r="K26" s="647">
        <v>44</v>
      </c>
      <c r="L26" s="660"/>
      <c r="M26" s="669">
        <v>218131.742</v>
      </c>
      <c r="N26" s="667">
        <v>60658.000000000007</v>
      </c>
      <c r="O26" s="659">
        <v>2</v>
      </c>
    </row>
    <row r="27" spans="1:15">
      <c r="A27" s="668" t="s">
        <v>256</v>
      </c>
      <c r="B27" s="670">
        <v>56684</v>
      </c>
      <c r="C27" s="670">
        <v>58028</v>
      </c>
      <c r="D27" s="662">
        <v>7.8585885287077769E-3</v>
      </c>
      <c r="E27" s="647">
        <v>45</v>
      </c>
      <c r="F27" s="660"/>
      <c r="G27" s="665">
        <v>62994</v>
      </c>
      <c r="H27" s="665">
        <v>62683</v>
      </c>
      <c r="I27" s="647">
        <v>7</v>
      </c>
      <c r="J27" s="662">
        <v>-1.6318709300406249E-3</v>
      </c>
      <c r="K27" s="647">
        <v>48</v>
      </c>
      <c r="L27" s="660"/>
      <c r="M27" s="669">
        <v>41487.286</v>
      </c>
      <c r="N27" s="667">
        <v>44815</v>
      </c>
      <c r="O27" s="659">
        <v>23</v>
      </c>
    </row>
    <row r="28" spans="1:15">
      <c r="A28" s="668" t="s">
        <v>257</v>
      </c>
      <c r="B28" s="670">
        <v>104407</v>
      </c>
      <c r="C28" s="670">
        <v>105465</v>
      </c>
      <c r="D28" s="662">
        <v>3.4336023988685502E-3</v>
      </c>
      <c r="E28" s="647">
        <v>48</v>
      </c>
      <c r="F28" s="660"/>
      <c r="G28" s="665">
        <v>172577</v>
      </c>
      <c r="H28" s="665">
        <v>163145</v>
      </c>
      <c r="I28" s="647">
        <v>1</v>
      </c>
      <c r="J28" s="662">
        <v>-1.8501046863907515E-2</v>
      </c>
      <c r="K28" s="647">
        <v>51</v>
      </c>
      <c r="L28" s="660"/>
      <c r="M28" s="669">
        <v>48696.519</v>
      </c>
      <c r="N28" s="667">
        <v>75329</v>
      </c>
      <c r="O28" s="659">
        <v>1</v>
      </c>
    </row>
    <row r="29" spans="1:15">
      <c r="A29" s="668" t="s">
        <v>258</v>
      </c>
      <c r="B29" s="670">
        <v>721007</v>
      </c>
      <c r="C29" s="670">
        <v>750511</v>
      </c>
      <c r="D29" s="662">
        <v>1.3533912496836886E-2</v>
      </c>
      <c r="E29" s="647">
        <v>34</v>
      </c>
      <c r="F29" s="660"/>
      <c r="G29" s="665">
        <v>38258</v>
      </c>
      <c r="H29" s="665">
        <v>38384</v>
      </c>
      <c r="I29" s="647">
        <v>46</v>
      </c>
      <c r="J29" s="662">
        <v>1.1729252445826267E-3</v>
      </c>
      <c r="K29" s="647">
        <v>46</v>
      </c>
      <c r="L29" s="660"/>
      <c r="M29" s="666">
        <v>811376.55700000003</v>
      </c>
      <c r="N29" s="667">
        <v>41497</v>
      </c>
      <c r="O29" s="659">
        <v>29</v>
      </c>
    </row>
    <row r="30" spans="1:15">
      <c r="A30" s="668" t="s">
        <v>259</v>
      </c>
      <c r="B30" s="665">
        <v>406992</v>
      </c>
      <c r="C30" s="665">
        <v>424606</v>
      </c>
      <c r="D30" s="662">
        <v>1.4229731307928416E-2</v>
      </c>
      <c r="E30" s="647">
        <v>31</v>
      </c>
      <c r="F30" s="660"/>
      <c r="G30" s="665">
        <v>41894</v>
      </c>
      <c r="H30" s="665">
        <v>42494</v>
      </c>
      <c r="I30" s="647">
        <v>37</v>
      </c>
      <c r="J30" s="662">
        <v>4.7629366410530212E-3</v>
      </c>
      <c r="K30" s="647">
        <v>41</v>
      </c>
      <c r="L30" s="660"/>
      <c r="M30" s="666">
        <v>378156.38099999999</v>
      </c>
      <c r="N30" s="667">
        <v>37845</v>
      </c>
      <c r="O30" s="659">
        <v>41</v>
      </c>
    </row>
    <row r="31" spans="1:15">
      <c r="A31" s="668" t="s">
        <v>260</v>
      </c>
      <c r="B31" s="665">
        <v>66432</v>
      </c>
      <c r="C31" s="665">
        <v>70110</v>
      </c>
      <c r="D31" s="662">
        <v>1.8124684610714214E-2</v>
      </c>
      <c r="E31" s="647">
        <v>23</v>
      </c>
      <c r="F31" s="660"/>
      <c r="G31" s="665">
        <v>48694</v>
      </c>
      <c r="H31" s="665">
        <v>49934</v>
      </c>
      <c r="I31" s="647">
        <v>20</v>
      </c>
      <c r="J31" s="662">
        <v>8.4182456381418722E-3</v>
      </c>
      <c r="K31" s="647">
        <v>35</v>
      </c>
      <c r="L31" s="660"/>
      <c r="M31" s="666">
        <v>63468.313999999998</v>
      </c>
      <c r="N31" s="667">
        <v>45204</v>
      </c>
      <c r="O31" s="659">
        <v>22</v>
      </c>
    </row>
    <row r="32" spans="1:15">
      <c r="A32" s="668" t="s">
        <v>310</v>
      </c>
      <c r="B32" s="665">
        <v>645829</v>
      </c>
      <c r="C32" s="665">
        <v>671407</v>
      </c>
      <c r="D32" s="662">
        <v>1.3035921221671945E-2</v>
      </c>
      <c r="E32" s="647">
        <v>36</v>
      </c>
      <c r="F32" s="660"/>
      <c r="G32" s="665">
        <v>50296</v>
      </c>
      <c r="H32" s="665">
        <v>52119</v>
      </c>
      <c r="I32" s="647">
        <v>17</v>
      </c>
      <c r="J32" s="662">
        <v>1.1942369405221727E-2</v>
      </c>
      <c r="K32" s="647">
        <v>22</v>
      </c>
      <c r="L32" s="660"/>
      <c r="M32" s="666">
        <v>605201.478</v>
      </c>
      <c r="N32" s="667">
        <v>46980</v>
      </c>
      <c r="O32" s="659">
        <v>17</v>
      </c>
    </row>
    <row r="33" spans="1:15">
      <c r="A33" s="668" t="s">
        <v>263</v>
      </c>
      <c r="B33" s="665">
        <v>280408</v>
      </c>
      <c r="C33" s="665">
        <v>294212</v>
      </c>
      <c r="D33" s="662">
        <v>1.6193830739315306E-2</v>
      </c>
      <c r="E33" s="647">
        <v>28</v>
      </c>
      <c r="F33" s="660"/>
      <c r="G33" s="665">
        <v>43207</v>
      </c>
      <c r="H33" s="665">
        <v>44775</v>
      </c>
      <c r="I33" s="647">
        <v>31</v>
      </c>
      <c r="J33" s="662">
        <v>1.2000968393680712E-2</v>
      </c>
      <c r="K33" s="647">
        <v>21</v>
      </c>
      <c r="L33" s="660"/>
      <c r="M33" s="666">
        <v>253779.17199999996</v>
      </c>
      <c r="N33" s="667">
        <v>38622</v>
      </c>
      <c r="O33" s="659">
        <v>40</v>
      </c>
    </row>
    <row r="34" spans="1:15">
      <c r="A34" s="668" t="s">
        <v>264</v>
      </c>
      <c r="B34" s="665">
        <v>140473</v>
      </c>
      <c r="C34" s="665">
        <v>150512</v>
      </c>
      <c r="D34" s="662">
        <v>2.328893582491591E-2</v>
      </c>
      <c r="E34" s="647">
        <v>12</v>
      </c>
      <c r="F34" s="660"/>
      <c r="G34" s="665">
        <v>46052</v>
      </c>
      <c r="H34" s="665">
        <v>48703</v>
      </c>
      <c r="I34" s="647">
        <v>21</v>
      </c>
      <c r="J34" s="662">
        <v>1.8844313713180086E-2</v>
      </c>
      <c r="K34" s="647">
        <v>10</v>
      </c>
      <c r="L34" s="660"/>
      <c r="M34" s="666">
        <v>138337.46900000001</v>
      </c>
      <c r="N34" s="667">
        <v>44763</v>
      </c>
      <c r="O34" s="659">
        <v>24</v>
      </c>
    </row>
    <row r="35" spans="1:15">
      <c r="A35" s="668" t="s">
        <v>265</v>
      </c>
      <c r="B35" s="665">
        <v>124521</v>
      </c>
      <c r="C35" s="665">
        <v>132153</v>
      </c>
      <c r="D35" s="662">
        <v>2.0122374552309946E-2</v>
      </c>
      <c r="E35" s="647">
        <v>19</v>
      </c>
      <c r="F35" s="660"/>
      <c r="G35" s="665">
        <v>43556</v>
      </c>
      <c r="H35" s="665">
        <v>45665</v>
      </c>
      <c r="I35" s="647">
        <v>28</v>
      </c>
      <c r="J35" s="662">
        <v>1.598917465933998E-2</v>
      </c>
      <c r="K35" s="647">
        <v>14</v>
      </c>
      <c r="L35" s="660"/>
      <c r="M35" s="666">
        <v>128540.56499999999</v>
      </c>
      <c r="N35" s="667">
        <v>44417</v>
      </c>
      <c r="O35" s="659">
        <v>25</v>
      </c>
    </row>
    <row r="36" spans="1:15">
      <c r="A36" s="668" t="s">
        <v>266</v>
      </c>
      <c r="B36" s="665">
        <v>164068</v>
      </c>
      <c r="C36" s="665">
        <v>170667</v>
      </c>
      <c r="D36" s="662">
        <v>1.3237872501270578E-2</v>
      </c>
      <c r="E36" s="647">
        <v>35</v>
      </c>
      <c r="F36" s="660"/>
      <c r="G36" s="665">
        <v>37746</v>
      </c>
      <c r="H36" s="665">
        <v>38830</v>
      </c>
      <c r="I36" s="647">
        <v>44</v>
      </c>
      <c r="J36" s="662">
        <v>9.4878125861206919E-3</v>
      </c>
      <c r="K36" s="647">
        <v>28</v>
      </c>
      <c r="L36" s="660"/>
      <c r="M36" s="666">
        <v>159171.693</v>
      </c>
      <c r="N36" s="667">
        <v>36214</v>
      </c>
      <c r="O36" s="659">
        <v>46</v>
      </c>
    </row>
    <row r="37" spans="1:15">
      <c r="A37" s="668" t="s">
        <v>267</v>
      </c>
      <c r="B37" s="665">
        <v>220819</v>
      </c>
      <c r="C37" s="665">
        <v>222008</v>
      </c>
      <c r="D37" s="662">
        <v>2.0194739823865579E-3</v>
      </c>
      <c r="E37" s="647">
        <v>50</v>
      </c>
      <c r="F37" s="660"/>
      <c r="G37" s="665">
        <v>48594</v>
      </c>
      <c r="H37" s="665">
        <v>47997</v>
      </c>
      <c r="I37" s="647">
        <v>24</v>
      </c>
      <c r="J37" s="662">
        <v>-3.8744449573526961E-3</v>
      </c>
      <c r="K37" s="647">
        <v>50</v>
      </c>
      <c r="L37" s="660"/>
      <c r="M37" s="666">
        <v>190589.83199999999</v>
      </c>
      <c r="N37" s="667">
        <v>41204</v>
      </c>
      <c r="O37" s="659">
        <v>30</v>
      </c>
    </row>
    <row r="38" spans="1:15">
      <c r="A38" s="668" t="s">
        <v>268</v>
      </c>
      <c r="B38" s="665">
        <v>50945</v>
      </c>
      <c r="C38" s="665">
        <v>51163</v>
      </c>
      <c r="D38" s="662">
        <v>1.461329096414976E-3</v>
      </c>
      <c r="E38" s="647">
        <v>51</v>
      </c>
      <c r="F38" s="660"/>
      <c r="G38" s="665">
        <v>38374</v>
      </c>
      <c r="H38" s="665">
        <v>38517</v>
      </c>
      <c r="I38" s="647">
        <v>45</v>
      </c>
      <c r="J38" s="662">
        <v>1.2816336395882113E-3</v>
      </c>
      <c r="K38" s="647">
        <v>45</v>
      </c>
      <c r="L38" s="660"/>
      <c r="M38" s="666">
        <v>54358.81</v>
      </c>
      <c r="N38" s="667">
        <v>40924</v>
      </c>
      <c r="O38" s="659">
        <v>32</v>
      </c>
    </row>
    <row r="39" spans="1:15">
      <c r="A39" s="668" t="s">
        <v>269</v>
      </c>
      <c r="B39" s="665">
        <v>313016</v>
      </c>
      <c r="C39" s="665">
        <v>322234</v>
      </c>
      <c r="D39" s="662">
        <v>9.7459249966786732E-3</v>
      </c>
      <c r="E39" s="647">
        <v>43</v>
      </c>
      <c r="F39" s="660"/>
      <c r="G39" s="665">
        <v>54080</v>
      </c>
      <c r="H39" s="665">
        <v>54351</v>
      </c>
      <c r="I39" s="647">
        <v>11</v>
      </c>
      <c r="J39" s="662">
        <v>1.6886010665754035E-3</v>
      </c>
      <c r="K39" s="647">
        <v>43</v>
      </c>
      <c r="L39" s="660"/>
      <c r="M39" s="666">
        <v>319125.495</v>
      </c>
      <c r="N39" s="667">
        <v>53826</v>
      </c>
      <c r="O39" s="659">
        <v>6</v>
      </c>
    </row>
    <row r="40" spans="1:15">
      <c r="A40" s="668" t="s">
        <v>270</v>
      </c>
      <c r="B40" s="665">
        <v>396122</v>
      </c>
      <c r="C40" s="665">
        <v>420748</v>
      </c>
      <c r="D40" s="662">
        <v>2.031208989405631E-2</v>
      </c>
      <c r="E40" s="647">
        <v>18</v>
      </c>
      <c r="F40" s="660"/>
      <c r="G40" s="665">
        <v>60354</v>
      </c>
      <c r="H40" s="665">
        <v>62866</v>
      </c>
      <c r="I40" s="647">
        <v>6</v>
      </c>
      <c r="J40" s="662">
        <v>1.3691410888801277E-2</v>
      </c>
      <c r="K40" s="647">
        <v>17</v>
      </c>
      <c r="L40" s="660"/>
      <c r="M40" s="666">
        <v>383152.20500000002</v>
      </c>
      <c r="N40" s="667">
        <v>57248</v>
      </c>
      <c r="O40" s="659">
        <v>3</v>
      </c>
    </row>
    <row r="41" spans="1:15">
      <c r="A41" s="668" t="s">
        <v>271</v>
      </c>
      <c r="B41" s="665">
        <v>385779</v>
      </c>
      <c r="C41" s="665">
        <v>408218</v>
      </c>
      <c r="D41" s="662">
        <v>1.9027960223428755E-2</v>
      </c>
      <c r="E41" s="647">
        <v>22</v>
      </c>
      <c r="F41" s="660"/>
      <c r="G41" s="665">
        <v>39056</v>
      </c>
      <c r="H41" s="665">
        <v>41252</v>
      </c>
      <c r="I41" s="647">
        <v>39</v>
      </c>
      <c r="J41" s="662">
        <v>1.8406016204373227E-2</v>
      </c>
      <c r="K41" s="647">
        <v>11</v>
      </c>
      <c r="L41" s="660"/>
      <c r="M41" s="666">
        <v>386471.20199999999</v>
      </c>
      <c r="N41" s="667">
        <v>39055</v>
      </c>
      <c r="O41" s="659">
        <v>38</v>
      </c>
    </row>
    <row r="42" spans="1:15">
      <c r="A42" s="668" t="s">
        <v>272</v>
      </c>
      <c r="B42" s="665">
        <v>268941</v>
      </c>
      <c r="C42" s="665">
        <v>289125</v>
      </c>
      <c r="D42" s="662">
        <v>2.4420303464878446E-2</v>
      </c>
      <c r="E42" s="647">
        <v>11</v>
      </c>
      <c r="F42" s="660"/>
      <c r="G42" s="665">
        <v>50641</v>
      </c>
      <c r="H42" s="665">
        <v>53340</v>
      </c>
      <c r="I42" s="647">
        <v>14</v>
      </c>
      <c r="J42" s="662">
        <v>1.7461706981290747E-2</v>
      </c>
      <c r="K42" s="647">
        <v>12</v>
      </c>
      <c r="L42" s="660"/>
      <c r="M42" s="666">
        <v>257465.55100000001</v>
      </c>
      <c r="N42" s="667">
        <v>47500</v>
      </c>
      <c r="O42" s="659">
        <v>14</v>
      </c>
    </row>
    <row r="43" spans="1:15">
      <c r="A43" s="668" t="s">
        <v>273</v>
      </c>
      <c r="B43" s="665">
        <v>93027</v>
      </c>
      <c r="C43" s="665">
        <v>96979</v>
      </c>
      <c r="D43" s="662">
        <v>1.4117201720201424E-2</v>
      </c>
      <c r="E43" s="647">
        <v>33</v>
      </c>
      <c r="F43" s="660"/>
      <c r="G43" s="665">
        <v>31331</v>
      </c>
      <c r="H43" s="665">
        <v>32421</v>
      </c>
      <c r="I43" s="647">
        <v>51</v>
      </c>
      <c r="J43" s="662">
        <v>1.1619170210023498E-2</v>
      </c>
      <c r="K43" s="647">
        <v>23</v>
      </c>
      <c r="L43" s="660"/>
      <c r="M43" s="666">
        <v>101441.549</v>
      </c>
      <c r="N43" s="667">
        <v>33913</v>
      </c>
      <c r="O43" s="659">
        <v>51</v>
      </c>
    </row>
    <row r="44" spans="1:15">
      <c r="A44" s="668" t="s">
        <v>274</v>
      </c>
      <c r="B44" s="665">
        <v>255496</v>
      </c>
      <c r="C44" s="665">
        <v>258135</v>
      </c>
      <c r="D44" s="662">
        <v>3.472928977352574E-3</v>
      </c>
      <c r="E44" s="647">
        <v>47</v>
      </c>
      <c r="F44" s="660"/>
      <c r="G44" s="665">
        <v>42610</v>
      </c>
      <c r="H44" s="665">
        <v>42708</v>
      </c>
      <c r="I44" s="647">
        <v>35</v>
      </c>
      <c r="J44" s="662">
        <v>8.0572740327113578E-4</v>
      </c>
      <c r="K44" s="647">
        <v>47</v>
      </c>
      <c r="L44" s="660"/>
      <c r="M44" s="666">
        <v>245771.389</v>
      </c>
      <c r="N44" s="667">
        <v>40663</v>
      </c>
      <c r="O44" s="659">
        <v>33</v>
      </c>
    </row>
    <row r="45" spans="1:15">
      <c r="A45" s="668" t="s">
        <v>276</v>
      </c>
      <c r="B45" s="665">
        <v>89873</v>
      </c>
      <c r="C45" s="665">
        <v>98250</v>
      </c>
      <c r="D45" s="662">
        <v>3.0170826340232482E-2</v>
      </c>
      <c r="E45" s="647">
        <v>6</v>
      </c>
      <c r="F45" s="660"/>
      <c r="G45" s="665">
        <v>49119</v>
      </c>
      <c r="H45" s="665">
        <v>52582</v>
      </c>
      <c r="I45" s="647">
        <v>15</v>
      </c>
      <c r="J45" s="662">
        <v>2.298925766807583E-2</v>
      </c>
      <c r="K45" s="647">
        <v>7</v>
      </c>
      <c r="L45" s="660"/>
      <c r="M45" s="666">
        <v>88113.758000000002</v>
      </c>
      <c r="N45" s="667">
        <v>47157</v>
      </c>
      <c r="O45" s="659">
        <v>15</v>
      </c>
    </row>
    <row r="46" spans="1:15">
      <c r="A46" s="668" t="s">
        <v>278</v>
      </c>
      <c r="B46" s="665">
        <v>62187</v>
      </c>
      <c r="C46" s="665">
        <v>64118</v>
      </c>
      <c r="D46" s="662">
        <v>1.024550343462987E-2</v>
      </c>
      <c r="E46" s="647">
        <v>42</v>
      </c>
      <c r="F46" s="660"/>
      <c r="G46" s="665">
        <v>47224</v>
      </c>
      <c r="H46" s="665">
        <v>48447</v>
      </c>
      <c r="I46" s="647">
        <v>23</v>
      </c>
      <c r="J46" s="662">
        <v>8.5600387765371305E-3</v>
      </c>
      <c r="K46" s="647">
        <v>34</v>
      </c>
      <c r="L46" s="660"/>
      <c r="M46" s="666">
        <v>67513.195999999996</v>
      </c>
      <c r="N46" s="667">
        <v>51013</v>
      </c>
      <c r="O46" s="659">
        <v>9</v>
      </c>
    </row>
    <row r="47" spans="1:15">
      <c r="A47" s="668" t="s">
        <v>279</v>
      </c>
      <c r="B47" s="665">
        <v>493213</v>
      </c>
      <c r="C47" s="665">
        <v>509067</v>
      </c>
      <c r="D47" s="662">
        <v>1.0683177433365311E-2</v>
      </c>
      <c r="E47" s="647">
        <v>41</v>
      </c>
      <c r="F47" s="660"/>
      <c r="G47" s="665">
        <v>56025</v>
      </c>
      <c r="H47" s="665">
        <v>57203</v>
      </c>
      <c r="I47" s="647">
        <v>9</v>
      </c>
      <c r="J47" s="662">
        <v>7.0419979388444643E-3</v>
      </c>
      <c r="K47" s="647">
        <v>38</v>
      </c>
      <c r="L47" s="660"/>
      <c r="M47" s="666">
        <v>492896.76099999994</v>
      </c>
      <c r="N47" s="667">
        <v>55386</v>
      </c>
      <c r="O47" s="659">
        <v>4</v>
      </c>
    </row>
    <row r="48" spans="1:15">
      <c r="A48" s="668" t="s">
        <v>281</v>
      </c>
      <c r="B48" s="665">
        <v>1182857</v>
      </c>
      <c r="C48" s="665">
        <v>1226619</v>
      </c>
      <c r="D48" s="662">
        <v>1.219043063110397E-2</v>
      </c>
      <c r="E48" s="647">
        <v>39</v>
      </c>
      <c r="F48" s="660"/>
      <c r="G48" s="665">
        <v>60974</v>
      </c>
      <c r="H48" s="665">
        <v>62420</v>
      </c>
      <c r="I48" s="647">
        <v>8</v>
      </c>
      <c r="J48" s="662">
        <v>7.851616143523683E-3</v>
      </c>
      <c r="K48" s="647">
        <v>36</v>
      </c>
      <c r="L48" s="660"/>
      <c r="M48" s="666">
        <v>1070235.797</v>
      </c>
      <c r="N48" s="667">
        <v>54462</v>
      </c>
      <c r="O48" s="659">
        <v>5</v>
      </c>
    </row>
    <row r="49" spans="1:15">
      <c r="A49" s="668" t="s">
        <v>282</v>
      </c>
      <c r="B49" s="665">
        <v>418473</v>
      </c>
      <c r="C49" s="665">
        <v>439672</v>
      </c>
      <c r="D49" s="662">
        <v>1.6655459719310466E-2</v>
      </c>
      <c r="E49" s="647">
        <v>27</v>
      </c>
      <c r="F49" s="660"/>
      <c r="G49" s="665">
        <v>43778</v>
      </c>
      <c r="H49" s="665">
        <v>44646</v>
      </c>
      <c r="I49" s="647">
        <v>32</v>
      </c>
      <c r="J49" s="662">
        <v>6.6098922710192123E-3</v>
      </c>
      <c r="K49" s="647">
        <v>39</v>
      </c>
      <c r="L49" s="660"/>
      <c r="M49" s="666">
        <v>380953.79200000002</v>
      </c>
      <c r="N49" s="667">
        <v>38683</v>
      </c>
      <c r="O49" s="659">
        <v>39</v>
      </c>
    </row>
    <row r="50" spans="1:15">
      <c r="A50" s="668" t="s">
        <v>283</v>
      </c>
      <c r="B50" s="665">
        <v>34564</v>
      </c>
      <c r="C50" s="665">
        <v>49772</v>
      </c>
      <c r="D50" s="662">
        <v>0.13037810264910599</v>
      </c>
      <c r="E50" s="647">
        <v>1</v>
      </c>
      <c r="F50" s="660"/>
      <c r="G50" s="665">
        <v>51254</v>
      </c>
      <c r="H50" s="665">
        <v>68804</v>
      </c>
      <c r="I50" s="647">
        <v>3</v>
      </c>
      <c r="J50" s="662">
        <v>0.1043271691925053</v>
      </c>
      <c r="K50" s="647">
        <v>1</v>
      </c>
      <c r="L50" s="660"/>
      <c r="M50" s="666">
        <v>38471.722999999998</v>
      </c>
      <c r="N50" s="667">
        <v>53182.000000000007</v>
      </c>
      <c r="O50" s="659">
        <v>7</v>
      </c>
    </row>
    <row r="51" spans="1:15">
      <c r="A51" s="668" t="s">
        <v>284</v>
      </c>
      <c r="B51" s="665">
        <v>488557</v>
      </c>
      <c r="C51" s="665">
        <v>526196</v>
      </c>
      <c r="D51" s="662">
        <v>2.5063353669367381E-2</v>
      </c>
      <c r="E51" s="647">
        <v>10</v>
      </c>
      <c r="F51" s="660"/>
      <c r="G51" s="665">
        <v>42342</v>
      </c>
      <c r="H51" s="665">
        <v>45476</v>
      </c>
      <c r="I51" s="647">
        <v>29</v>
      </c>
      <c r="J51" s="662">
        <v>2.4108361606995657E-2</v>
      </c>
      <c r="K51" s="647">
        <v>5</v>
      </c>
      <c r="L51" s="660"/>
      <c r="M51" s="666">
        <v>474973.11099999998</v>
      </c>
      <c r="N51" s="667">
        <v>41049</v>
      </c>
      <c r="O51" s="659">
        <v>31</v>
      </c>
    </row>
    <row r="52" spans="1:15">
      <c r="A52" s="668" t="s">
        <v>285</v>
      </c>
      <c r="B52" s="665">
        <v>148038</v>
      </c>
      <c r="C52" s="665">
        <v>164303</v>
      </c>
      <c r="D52" s="662">
        <v>3.5369223700617534E-2</v>
      </c>
      <c r="E52" s="647">
        <v>5</v>
      </c>
      <c r="F52" s="660"/>
      <c r="G52" s="665">
        <v>39377</v>
      </c>
      <c r="H52" s="665">
        <v>42670</v>
      </c>
      <c r="I52" s="647">
        <v>36</v>
      </c>
      <c r="J52" s="662">
        <v>2.7141118888719468E-2</v>
      </c>
      <c r="K52" s="647">
        <v>4</v>
      </c>
      <c r="L52" s="660"/>
      <c r="M52" s="666">
        <v>161187.913</v>
      </c>
      <c r="N52" s="667">
        <v>41861</v>
      </c>
      <c r="O52" s="659">
        <v>28</v>
      </c>
    </row>
    <row r="53" spans="1:15">
      <c r="A53" s="668" t="s">
        <v>286</v>
      </c>
      <c r="B53" s="665">
        <v>190136</v>
      </c>
      <c r="C53" s="665">
        <v>211241</v>
      </c>
      <c r="D53" s="662">
        <v>3.572871490893554E-2</v>
      </c>
      <c r="E53" s="647">
        <v>4</v>
      </c>
      <c r="F53" s="660"/>
      <c r="G53" s="665">
        <v>49538</v>
      </c>
      <c r="H53" s="665">
        <v>53750</v>
      </c>
      <c r="I53" s="647">
        <v>12</v>
      </c>
      <c r="J53" s="662">
        <v>2.7593443284278405E-2</v>
      </c>
      <c r="K53" s="647">
        <v>3</v>
      </c>
      <c r="L53" s="660"/>
      <c r="M53" s="666">
        <v>156605.03400000001</v>
      </c>
      <c r="N53" s="667">
        <v>39848</v>
      </c>
      <c r="O53" s="659">
        <v>34</v>
      </c>
    </row>
    <row r="54" spans="1:15">
      <c r="A54" s="668" t="s">
        <v>287</v>
      </c>
      <c r="B54" s="665">
        <v>584412</v>
      </c>
      <c r="C54" s="665">
        <v>603872</v>
      </c>
      <c r="D54" s="662">
        <v>1.0982433660475759E-2</v>
      </c>
      <c r="E54" s="647">
        <v>40</v>
      </c>
      <c r="F54" s="660"/>
      <c r="G54" s="665">
        <v>45976</v>
      </c>
      <c r="H54" s="665">
        <v>47274</v>
      </c>
      <c r="I54" s="647">
        <v>26</v>
      </c>
      <c r="J54" s="662">
        <v>9.3257450615158513E-3</v>
      </c>
      <c r="K54" s="647">
        <v>30</v>
      </c>
      <c r="L54" s="660"/>
      <c r="M54" s="666">
        <v>590170.522</v>
      </c>
      <c r="N54" s="667">
        <v>46202</v>
      </c>
      <c r="O54" s="659">
        <v>19</v>
      </c>
    </row>
    <row r="55" spans="1:15">
      <c r="A55" s="668" t="s">
        <v>288</v>
      </c>
      <c r="B55" s="665">
        <v>48719</v>
      </c>
      <c r="C55" s="665">
        <v>49962</v>
      </c>
      <c r="D55" s="662">
        <v>8.4577963835748057E-3</v>
      </c>
      <c r="E55" s="647">
        <v>44</v>
      </c>
      <c r="F55" s="660"/>
      <c r="G55" s="665">
        <v>46277</v>
      </c>
      <c r="H55" s="665">
        <v>47515</v>
      </c>
      <c r="I55" s="647">
        <v>25</v>
      </c>
      <c r="J55" s="662">
        <v>8.8559654864136441E-3</v>
      </c>
      <c r="K55" s="647">
        <v>33</v>
      </c>
      <c r="L55" s="660"/>
      <c r="M55" s="666">
        <v>49409.582000000002</v>
      </c>
      <c r="N55" s="667">
        <v>46989</v>
      </c>
      <c r="O55" s="659">
        <v>16</v>
      </c>
    </row>
    <row r="56" spans="1:15">
      <c r="A56" s="668" t="s">
        <v>289</v>
      </c>
      <c r="B56" s="665">
        <v>162616</v>
      </c>
      <c r="C56" s="665">
        <v>172176</v>
      </c>
      <c r="D56" s="662">
        <v>1.9260635533418089E-2</v>
      </c>
      <c r="E56" s="647">
        <v>21</v>
      </c>
      <c r="F56" s="660"/>
      <c r="G56" s="665">
        <v>35078</v>
      </c>
      <c r="H56" s="665">
        <v>36059</v>
      </c>
      <c r="I56" s="647">
        <v>49</v>
      </c>
      <c r="J56" s="662">
        <v>9.2839064438495159E-3</v>
      </c>
      <c r="K56" s="647">
        <v>31</v>
      </c>
      <c r="L56" s="660"/>
      <c r="M56" s="666">
        <v>171088.42800000001</v>
      </c>
      <c r="N56" s="667">
        <v>35831</v>
      </c>
      <c r="O56" s="659">
        <v>49</v>
      </c>
    </row>
    <row r="57" spans="1:15">
      <c r="A57" s="668" t="s">
        <v>290</v>
      </c>
      <c r="B57" s="665">
        <v>37960</v>
      </c>
      <c r="C57" s="665">
        <v>41142</v>
      </c>
      <c r="D57" s="662">
        <v>2.7370930840502041E-2</v>
      </c>
      <c r="E57" s="647">
        <v>9</v>
      </c>
      <c r="F57" s="660"/>
      <c r="G57" s="665">
        <v>46507</v>
      </c>
      <c r="H57" s="665">
        <v>48696</v>
      </c>
      <c r="I57" s="647">
        <v>22</v>
      </c>
      <c r="J57" s="662">
        <v>1.5642244435406006E-2</v>
      </c>
      <c r="K57" s="647">
        <v>15</v>
      </c>
      <c r="L57" s="660"/>
      <c r="M57" s="666">
        <v>38897.142999999996</v>
      </c>
      <c r="N57" s="667">
        <v>46039</v>
      </c>
      <c r="O57" s="659">
        <v>20</v>
      </c>
    </row>
    <row r="58" spans="1:15">
      <c r="A58" s="668" t="s">
        <v>291</v>
      </c>
      <c r="B58" s="665">
        <v>252035</v>
      </c>
      <c r="C58" s="665">
        <v>269602</v>
      </c>
      <c r="D58" s="662">
        <v>2.2772286435433612E-2</v>
      </c>
      <c r="E58" s="647">
        <v>13</v>
      </c>
      <c r="F58" s="660"/>
      <c r="G58" s="665">
        <v>39649</v>
      </c>
      <c r="H58" s="665">
        <v>41503</v>
      </c>
      <c r="I58" s="647">
        <v>38</v>
      </c>
      <c r="J58" s="662">
        <v>1.539868346788769E-2</v>
      </c>
      <c r="K58" s="647">
        <v>16</v>
      </c>
      <c r="L58" s="660"/>
      <c r="M58" s="666">
        <v>256968.69699999999</v>
      </c>
      <c r="N58" s="667">
        <v>39558</v>
      </c>
      <c r="O58" s="659">
        <v>35</v>
      </c>
    </row>
    <row r="59" spans="1:15">
      <c r="A59" s="668" t="s">
        <v>292</v>
      </c>
      <c r="B59" s="665">
        <v>1201992</v>
      </c>
      <c r="C59" s="665">
        <v>1387598</v>
      </c>
      <c r="D59" s="662">
        <v>4.9125608311491931E-2</v>
      </c>
      <c r="E59" s="647">
        <v>2</v>
      </c>
      <c r="F59" s="660"/>
      <c r="G59" s="665">
        <v>47617</v>
      </c>
      <c r="H59" s="665">
        <v>52465</v>
      </c>
      <c r="I59" s="647">
        <v>16</v>
      </c>
      <c r="J59" s="662">
        <v>3.2932295781548063E-2</v>
      </c>
      <c r="K59" s="647">
        <v>2</v>
      </c>
      <c r="L59" s="660"/>
      <c r="M59" s="666">
        <v>1160078.868</v>
      </c>
      <c r="N59" s="667">
        <v>43862</v>
      </c>
      <c r="O59" s="659">
        <v>26</v>
      </c>
    </row>
    <row r="60" spans="1:15">
      <c r="A60" s="668" t="s">
        <v>293</v>
      </c>
      <c r="B60" s="665">
        <v>26349</v>
      </c>
      <c r="C60" s="665">
        <v>27723</v>
      </c>
      <c r="D60" s="662">
        <v>1.7099745200694221E-2</v>
      </c>
      <c r="E60" s="647">
        <v>25</v>
      </c>
      <c r="F60" s="660"/>
      <c r="G60" s="665">
        <v>42097</v>
      </c>
      <c r="H60" s="665">
        <v>44241</v>
      </c>
      <c r="I60" s="647">
        <v>34</v>
      </c>
      <c r="J60" s="662">
        <v>1.670376844774699E-2</v>
      </c>
      <c r="K60" s="647">
        <v>13</v>
      </c>
      <c r="L60" s="660"/>
      <c r="M60" s="666">
        <v>28501.222000000002</v>
      </c>
      <c r="N60" s="667">
        <v>45483</v>
      </c>
      <c r="O60" s="659">
        <v>21</v>
      </c>
    </row>
    <row r="61" spans="1:15">
      <c r="A61" s="668" t="s">
        <v>294</v>
      </c>
      <c r="B61" s="665">
        <v>417978</v>
      </c>
      <c r="C61" s="665">
        <v>426423</v>
      </c>
      <c r="D61" s="662">
        <v>6.7018470621341116E-3</v>
      </c>
      <c r="E61" s="647">
        <v>46</v>
      </c>
      <c r="F61" s="660"/>
      <c r="G61" s="665">
        <v>52084</v>
      </c>
      <c r="H61" s="665">
        <v>51623</v>
      </c>
      <c r="I61" s="647">
        <v>19</v>
      </c>
      <c r="J61" s="662">
        <v>-2.949143687987656E-3</v>
      </c>
      <c r="K61" s="647">
        <v>49</v>
      </c>
      <c r="L61" s="660"/>
      <c r="M61" s="666">
        <v>403424.74</v>
      </c>
      <c r="N61" s="667">
        <v>48838</v>
      </c>
      <c r="O61" s="659">
        <v>11</v>
      </c>
    </row>
    <row r="62" spans="1:15">
      <c r="A62" s="668" t="s">
        <v>295</v>
      </c>
      <c r="B62" s="665">
        <v>356398</v>
      </c>
      <c r="C62" s="665">
        <v>381017</v>
      </c>
      <c r="D62" s="662">
        <v>2.2579907851431658E-2</v>
      </c>
      <c r="E62" s="647">
        <v>14</v>
      </c>
      <c r="F62" s="660"/>
      <c r="G62" s="665">
        <v>52850</v>
      </c>
      <c r="H62" s="665">
        <v>54654</v>
      </c>
      <c r="I62" s="647">
        <v>10</v>
      </c>
      <c r="J62" s="662">
        <v>1.1320484245501408E-2</v>
      </c>
      <c r="K62" s="647">
        <v>25</v>
      </c>
      <c r="L62" s="660"/>
      <c r="M62" s="666">
        <v>332654.85700000002</v>
      </c>
      <c r="N62" s="667">
        <v>47717</v>
      </c>
      <c r="O62" s="659">
        <v>13</v>
      </c>
    </row>
    <row r="63" spans="1:15">
      <c r="A63" s="668" t="s">
        <v>296</v>
      </c>
      <c r="B63" s="665">
        <v>64553</v>
      </c>
      <c r="C63" s="665">
        <v>68541</v>
      </c>
      <c r="D63" s="662">
        <v>2.053078954474882E-2</v>
      </c>
      <c r="E63" s="647">
        <v>17</v>
      </c>
      <c r="F63" s="660"/>
      <c r="G63" s="665">
        <v>34818</v>
      </c>
      <c r="H63" s="665">
        <v>36963</v>
      </c>
      <c r="I63" s="647">
        <v>48</v>
      </c>
      <c r="J63" s="662">
        <v>2.0484019781676122E-2</v>
      </c>
      <c r="K63" s="647">
        <v>9</v>
      </c>
      <c r="L63" s="660"/>
      <c r="M63" s="666">
        <v>65888.888999999996</v>
      </c>
      <c r="N63" s="667">
        <v>35533</v>
      </c>
      <c r="O63" s="659">
        <v>50</v>
      </c>
    </row>
    <row r="64" spans="1:15">
      <c r="A64" s="668" t="s">
        <v>297</v>
      </c>
      <c r="B64" s="665">
        <v>252794</v>
      </c>
      <c r="C64" s="665">
        <v>264126</v>
      </c>
      <c r="D64" s="662">
        <v>1.4729566501088401E-2</v>
      </c>
      <c r="E64" s="647">
        <v>29</v>
      </c>
      <c r="F64" s="660"/>
      <c r="G64" s="665">
        <v>44431</v>
      </c>
      <c r="H64" s="665">
        <v>45993</v>
      </c>
      <c r="I64" s="647">
        <v>27</v>
      </c>
      <c r="J64" s="662">
        <v>1.158848245995602E-2</v>
      </c>
      <c r="K64" s="647">
        <v>24</v>
      </c>
      <c r="L64" s="660"/>
      <c r="M64" s="666">
        <v>248335.45300000001</v>
      </c>
      <c r="N64" s="667">
        <v>43244</v>
      </c>
      <c r="O64" s="659">
        <v>27</v>
      </c>
    </row>
    <row r="65" spans="1:14">
      <c r="C65" s="681"/>
      <c r="D65" s="681"/>
      <c r="G65" s="681"/>
      <c r="H65" s="681"/>
      <c r="I65" s="681"/>
      <c r="J65" s="681"/>
      <c r="M65" s="681"/>
      <c r="N65" s="681"/>
    </row>
    <row r="66" spans="1:14">
      <c r="A66" s="682" t="s">
        <v>951</v>
      </c>
    </row>
    <row r="67" spans="1:14">
      <c r="A67" s="644"/>
    </row>
    <row r="68" spans="1:14">
      <c r="A68" s="644" t="s">
        <v>952</v>
      </c>
    </row>
    <row r="69" spans="1:14">
      <c r="A69" s="643"/>
    </row>
    <row r="70" spans="1:14">
      <c r="A70" s="683"/>
    </row>
    <row r="71" spans="1:14">
      <c r="A71" s="643"/>
    </row>
    <row r="72" spans="1:14">
      <c r="A72" s="643"/>
    </row>
    <row r="73" spans="1:14">
      <c r="A73" s="684"/>
    </row>
  </sheetData>
  <mergeCells count="10">
    <mergeCell ref="D6:E6"/>
    <mergeCell ref="J6:K6"/>
    <mergeCell ref="N6:O6"/>
    <mergeCell ref="B3:E3"/>
    <mergeCell ref="M3:O3"/>
    <mergeCell ref="B4:E4"/>
    <mergeCell ref="G4:K4"/>
    <mergeCell ref="M4:O4"/>
    <mergeCell ref="D5:E5"/>
    <mergeCell ref="J5:K5"/>
  </mergeCells>
  <pageMargins left="0.7" right="0.7" top="0.75" bottom="0.75" header="0.3" footer="0.3"/>
  <pageSetup orientation="portrait" horizontalDpi="4294967292" verticalDpi="4294967292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Normal="100" workbookViewId="0"/>
  </sheetViews>
  <sheetFormatPr defaultColWidth="11.42578125" defaultRowHeight="10.5"/>
  <cols>
    <col min="1" max="1" width="19.42578125" style="593" customWidth="1"/>
    <col min="2" max="4" width="9" style="593" bestFit="1" customWidth="1"/>
    <col min="5" max="5" width="9" style="690" bestFit="1" customWidth="1"/>
    <col min="6" max="6" width="10.42578125" style="593" bestFit="1" customWidth="1"/>
    <col min="7" max="7" width="9.5703125" style="593" bestFit="1" customWidth="1"/>
    <col min="8" max="8" width="5.140625" style="593" bestFit="1" customWidth="1"/>
    <col min="9" max="9" width="2" style="593" customWidth="1"/>
    <col min="10" max="10" width="9.7109375" style="593" bestFit="1" customWidth="1"/>
    <col min="11" max="11" width="5.140625" style="593" bestFit="1" customWidth="1"/>
    <col min="12" max="12" width="1.42578125" style="593" customWidth="1"/>
    <col min="13" max="14" width="5.85546875" style="687" customWidth="1"/>
    <col min="15" max="16384" width="11.42578125" style="687"/>
  </cols>
  <sheetData>
    <row r="1" spans="1:14">
      <c r="A1" s="685" t="s">
        <v>953</v>
      </c>
      <c r="B1" s="594"/>
      <c r="C1" s="594"/>
      <c r="D1" s="594"/>
      <c r="E1" s="686"/>
      <c r="F1" s="594"/>
      <c r="G1" s="594"/>
      <c r="H1" s="594"/>
      <c r="I1" s="594"/>
      <c r="J1" s="594"/>
      <c r="K1" s="594"/>
      <c r="L1" s="594"/>
    </row>
    <row r="2" spans="1:14">
      <c r="A2" s="594"/>
      <c r="B2" s="594"/>
      <c r="C2" s="594"/>
      <c r="D2" s="594"/>
      <c r="E2" s="686"/>
      <c r="F2" s="594"/>
      <c r="G2" s="594"/>
      <c r="H2" s="594"/>
      <c r="I2" s="594"/>
      <c r="J2" s="594"/>
      <c r="K2" s="594"/>
      <c r="L2" s="594"/>
    </row>
    <row r="3" spans="1:14">
      <c r="A3" s="594"/>
      <c r="B3" s="1274" t="s">
        <v>954</v>
      </c>
      <c r="C3" s="1274"/>
      <c r="D3" s="1274"/>
      <c r="E3" s="1274"/>
      <c r="F3" s="1274"/>
      <c r="G3" s="1274"/>
      <c r="H3" s="1274"/>
      <c r="I3" s="1274"/>
      <c r="J3" s="1274"/>
      <c r="K3" s="688"/>
      <c r="L3" s="689"/>
      <c r="M3" s="1279" t="s">
        <v>955</v>
      </c>
      <c r="N3" s="1279"/>
    </row>
    <row r="4" spans="1:14">
      <c r="A4" s="594"/>
      <c r="F4" s="1280" t="s">
        <v>956</v>
      </c>
      <c r="G4" s="1280"/>
      <c r="H4" s="1280"/>
      <c r="I4" s="691"/>
      <c r="J4" s="1274" t="s">
        <v>957</v>
      </c>
      <c r="K4" s="1274"/>
      <c r="L4" s="651"/>
      <c r="M4" s="1281" t="s">
        <v>958</v>
      </c>
      <c r="N4" s="1281"/>
    </row>
    <row r="5" spans="1:14" ht="12.75" customHeight="1">
      <c r="A5" s="604" t="s">
        <v>933</v>
      </c>
      <c r="B5" s="609">
        <v>2010</v>
      </c>
      <c r="C5" s="609">
        <v>2011</v>
      </c>
      <c r="D5" s="609">
        <v>2012</v>
      </c>
      <c r="E5" s="692">
        <v>2013</v>
      </c>
      <c r="F5" s="693" t="s">
        <v>959</v>
      </c>
      <c r="G5" s="609" t="s">
        <v>960</v>
      </c>
      <c r="H5" s="609" t="s">
        <v>240</v>
      </c>
      <c r="I5" s="609"/>
      <c r="J5" s="609" t="s">
        <v>20</v>
      </c>
      <c r="K5" s="609" t="s">
        <v>240</v>
      </c>
      <c r="L5" s="609"/>
      <c r="M5" s="609">
        <v>2013</v>
      </c>
      <c r="N5" s="607" t="s">
        <v>240</v>
      </c>
    </row>
    <row r="6" spans="1:14">
      <c r="A6" s="612"/>
      <c r="J6" s="614"/>
      <c r="K6" s="614"/>
      <c r="L6" s="612"/>
      <c r="N6" s="647"/>
    </row>
    <row r="7" spans="1:14">
      <c r="A7" s="694" t="s">
        <v>51</v>
      </c>
      <c r="B7" s="695">
        <v>52646</v>
      </c>
      <c r="C7" s="695">
        <v>51842</v>
      </c>
      <c r="D7" s="695">
        <v>51758</v>
      </c>
      <c r="E7" s="695">
        <v>51939</v>
      </c>
      <c r="F7" s="695">
        <v>49</v>
      </c>
      <c r="G7" s="696">
        <v>9.459459459459918E-4</v>
      </c>
      <c r="H7" s="620" t="s">
        <v>339</v>
      </c>
      <c r="I7" s="696"/>
      <c r="J7" s="695">
        <v>51846.333333333336</v>
      </c>
      <c r="K7" s="620" t="s">
        <v>339</v>
      </c>
      <c r="L7" s="660"/>
      <c r="M7" s="697">
        <v>1.3714255423287882</v>
      </c>
      <c r="N7" s="620" t="s">
        <v>339</v>
      </c>
    </row>
    <row r="8" spans="1:14">
      <c r="A8" s="694"/>
      <c r="F8" s="698"/>
      <c r="G8" s="696"/>
      <c r="H8" s="620"/>
      <c r="I8" s="696"/>
      <c r="K8" s="620"/>
      <c r="L8" s="699"/>
      <c r="M8" s="700"/>
      <c r="N8" s="620"/>
    </row>
    <row r="9" spans="1:14">
      <c r="A9" s="694" t="s">
        <v>935</v>
      </c>
      <c r="F9" s="698"/>
      <c r="G9" s="696"/>
      <c r="H9" s="620"/>
      <c r="I9" s="696"/>
      <c r="K9" s="620"/>
      <c r="L9" s="699"/>
      <c r="M9" s="700"/>
      <c r="N9" s="620"/>
    </row>
    <row r="10" spans="1:14">
      <c r="A10" s="701" t="s">
        <v>251</v>
      </c>
      <c r="B10" s="602">
        <v>50103</v>
      </c>
      <c r="C10" s="602">
        <v>50358</v>
      </c>
      <c r="D10" s="602">
        <v>47728</v>
      </c>
      <c r="E10" s="618">
        <v>50602</v>
      </c>
      <c r="F10" s="702">
        <v>122</v>
      </c>
      <c r="G10" s="696">
        <v>2.4876129111188749E-3</v>
      </c>
      <c r="H10" s="647">
        <v>28</v>
      </c>
      <c r="I10" s="647"/>
      <c r="J10" s="602">
        <v>49562.343083554399</v>
      </c>
      <c r="K10" s="647">
        <v>33</v>
      </c>
      <c r="L10" s="660"/>
      <c r="M10" s="697">
        <v>1.2828271636769106</v>
      </c>
      <c r="N10" s="647">
        <v>39</v>
      </c>
    </row>
    <row r="11" spans="1:14">
      <c r="A11" s="701" t="s">
        <v>254</v>
      </c>
      <c r="B11" s="602">
        <v>64353</v>
      </c>
      <c r="C11" s="602">
        <v>60724</v>
      </c>
      <c r="D11" s="602">
        <v>58087</v>
      </c>
      <c r="E11" s="618">
        <v>63371</v>
      </c>
      <c r="F11" s="702">
        <v>1324</v>
      </c>
      <c r="G11" s="696">
        <v>2.2287686221698522E-2</v>
      </c>
      <c r="H11" s="647">
        <v>15</v>
      </c>
      <c r="I11" s="647"/>
      <c r="J11" s="602">
        <v>60727.260746144224</v>
      </c>
      <c r="K11" s="647">
        <v>10</v>
      </c>
      <c r="L11" s="660"/>
      <c r="M11" s="697">
        <v>1.4101428000798881</v>
      </c>
      <c r="N11" s="647">
        <v>14</v>
      </c>
    </row>
    <row r="12" spans="1:14">
      <c r="A12" s="701" t="s">
        <v>261</v>
      </c>
      <c r="B12" s="703">
        <v>50268</v>
      </c>
      <c r="C12" s="703">
        <v>49154</v>
      </c>
      <c r="D12" s="602">
        <v>48618</v>
      </c>
      <c r="E12" s="704">
        <v>51767</v>
      </c>
      <c r="F12" s="702">
        <v>1307</v>
      </c>
      <c r="G12" s="696">
        <v>2.6735670744180373E-2</v>
      </c>
      <c r="H12" s="647">
        <v>12</v>
      </c>
      <c r="I12" s="647"/>
      <c r="J12" s="602">
        <v>49846.590976698848</v>
      </c>
      <c r="K12" s="647">
        <v>32</v>
      </c>
      <c r="L12" s="660"/>
      <c r="M12" s="697">
        <v>1.3057457318658463</v>
      </c>
      <c r="N12" s="647">
        <v>34</v>
      </c>
    </row>
    <row r="13" spans="1:14">
      <c r="A13" s="701" t="s">
        <v>275</v>
      </c>
      <c r="B13" s="703">
        <v>44103</v>
      </c>
      <c r="C13" s="703">
        <v>41716</v>
      </c>
      <c r="D13" s="602">
        <v>45743</v>
      </c>
      <c r="E13" s="704">
        <v>44132</v>
      </c>
      <c r="F13" s="702">
        <v>1208</v>
      </c>
      <c r="G13" s="696">
        <v>2.76240567116397E-2</v>
      </c>
      <c r="H13" s="647">
        <v>10</v>
      </c>
      <c r="I13" s="647"/>
      <c r="J13" s="602">
        <v>43863.825554616953</v>
      </c>
      <c r="K13" s="647">
        <v>41</v>
      </c>
      <c r="L13" s="660"/>
      <c r="M13" s="697">
        <v>1.2799344307486316</v>
      </c>
      <c r="N13" s="647">
        <v>40</v>
      </c>
    </row>
    <row r="14" spans="1:14">
      <c r="A14" s="701" t="s">
        <v>277</v>
      </c>
      <c r="B14" s="703">
        <v>54702</v>
      </c>
      <c r="C14" s="703">
        <v>48724</v>
      </c>
      <c r="D14" s="602">
        <v>48021</v>
      </c>
      <c r="E14" s="704">
        <v>45369</v>
      </c>
      <c r="F14" s="702">
        <v>-1677</v>
      </c>
      <c r="G14" s="696">
        <v>-3.4668816670801239E-2</v>
      </c>
      <c r="H14" s="647">
        <v>44</v>
      </c>
      <c r="I14" s="647"/>
      <c r="J14" s="602">
        <v>47371.123653072864</v>
      </c>
      <c r="K14" s="647">
        <v>38</v>
      </c>
      <c r="L14" s="660"/>
      <c r="M14" s="697">
        <v>1.4214145432094085</v>
      </c>
      <c r="N14" s="647">
        <v>12</v>
      </c>
    </row>
    <row r="15" spans="1:14">
      <c r="A15" s="701" t="s">
        <v>280</v>
      </c>
      <c r="B15" s="703">
        <v>48221</v>
      </c>
      <c r="C15" s="703">
        <v>43482</v>
      </c>
      <c r="D15" s="602">
        <v>44055</v>
      </c>
      <c r="E15" s="704">
        <v>42127</v>
      </c>
      <c r="F15" s="702">
        <v>-678</v>
      </c>
      <c r="G15" s="696">
        <v>-1.5490415590943329E-2</v>
      </c>
      <c r="H15" s="647">
        <v>36</v>
      </c>
      <c r="I15" s="647"/>
      <c r="J15" s="602">
        <v>43221.391441294116</v>
      </c>
      <c r="K15" s="647">
        <v>45</v>
      </c>
      <c r="L15" s="660"/>
      <c r="M15" s="697">
        <v>1.2851572712662258</v>
      </c>
      <c r="N15" s="647">
        <v>38</v>
      </c>
    </row>
    <row r="16" spans="1:14" s="711" customFormat="1">
      <c r="A16" s="705" t="s">
        <v>50</v>
      </c>
      <c r="B16" s="706">
        <v>60579</v>
      </c>
      <c r="C16" s="706">
        <v>57475</v>
      </c>
      <c r="D16" s="630">
        <v>59189</v>
      </c>
      <c r="E16" s="707">
        <v>62967</v>
      </c>
      <c r="F16" s="708">
        <v>2746</v>
      </c>
      <c r="G16" s="709">
        <v>4.7075361722553666E-2</v>
      </c>
      <c r="H16" s="674">
        <v>4</v>
      </c>
      <c r="I16" s="674"/>
      <c r="J16" s="630">
        <v>59877.304402423644</v>
      </c>
      <c r="K16" s="674">
        <v>13</v>
      </c>
      <c r="L16" s="675"/>
      <c r="M16" s="710">
        <v>1.5669629506100782</v>
      </c>
      <c r="N16" s="674">
        <v>3</v>
      </c>
    </row>
    <row r="17" spans="1:14">
      <c r="A17" s="701" t="s">
        <v>298</v>
      </c>
      <c r="B17" s="703">
        <v>55771</v>
      </c>
      <c r="C17" s="703">
        <v>56456</v>
      </c>
      <c r="D17" s="602">
        <v>58348</v>
      </c>
      <c r="E17" s="704">
        <v>55700</v>
      </c>
      <c r="F17" s="702">
        <v>-378</v>
      </c>
      <c r="G17" s="696">
        <v>-6.5851364063970186E-3</v>
      </c>
      <c r="H17" s="647">
        <v>33</v>
      </c>
      <c r="I17" s="647"/>
      <c r="J17" s="602">
        <v>56834.518300498697</v>
      </c>
      <c r="K17" s="647">
        <v>15</v>
      </c>
      <c r="L17" s="660"/>
      <c r="M17" s="697">
        <v>1.3996285764029945</v>
      </c>
      <c r="N17" s="647">
        <v>18</v>
      </c>
    </row>
    <row r="18" spans="1:14">
      <c r="A18" s="701"/>
      <c r="B18" s="602"/>
      <c r="C18" s="602"/>
      <c r="D18" s="602"/>
      <c r="E18" s="618"/>
      <c r="F18" s="702"/>
      <c r="G18" s="696"/>
      <c r="H18" s="647"/>
      <c r="I18" s="647"/>
      <c r="J18" s="602"/>
      <c r="K18" s="647"/>
      <c r="L18" s="660"/>
      <c r="M18" s="700"/>
      <c r="N18" s="647"/>
    </row>
    <row r="19" spans="1:14">
      <c r="A19" s="694" t="s">
        <v>936</v>
      </c>
      <c r="B19" s="602"/>
      <c r="C19" s="602"/>
      <c r="D19" s="602"/>
      <c r="E19" s="618"/>
      <c r="F19" s="702"/>
      <c r="G19" s="696"/>
      <c r="H19" s="647"/>
      <c r="I19" s="647"/>
      <c r="J19" s="602"/>
      <c r="K19" s="647"/>
      <c r="L19" s="660"/>
      <c r="M19" s="700"/>
      <c r="N19" s="647"/>
    </row>
    <row r="20" spans="1:14">
      <c r="A20" s="701" t="s">
        <v>249</v>
      </c>
      <c r="B20" s="703">
        <v>43733</v>
      </c>
      <c r="C20" s="703">
        <v>44112</v>
      </c>
      <c r="D20" s="602">
        <v>44096</v>
      </c>
      <c r="E20" s="704">
        <v>41381</v>
      </c>
      <c r="F20" s="702">
        <v>-1366</v>
      </c>
      <c r="G20" s="696">
        <v>-3.0972247415200438E-2</v>
      </c>
      <c r="H20" s="647">
        <v>42</v>
      </c>
      <c r="I20" s="647"/>
      <c r="J20" s="602">
        <v>43195.943012444928</v>
      </c>
      <c r="K20" s="647">
        <v>46</v>
      </c>
      <c r="L20" s="660"/>
      <c r="M20" s="697">
        <v>1.2272520506859215</v>
      </c>
      <c r="N20" s="647">
        <v>48</v>
      </c>
    </row>
    <row r="21" spans="1:14">
      <c r="A21" s="701" t="s">
        <v>250</v>
      </c>
      <c r="B21" s="703">
        <v>61804</v>
      </c>
      <c r="C21" s="703">
        <v>59483</v>
      </c>
      <c r="D21" s="602">
        <v>64573</v>
      </c>
      <c r="E21" s="704">
        <v>61137</v>
      </c>
      <c r="F21" s="702">
        <v>827</v>
      </c>
      <c r="G21" s="696">
        <v>1.3332688463274733E-2</v>
      </c>
      <c r="H21" s="647">
        <v>21</v>
      </c>
      <c r="I21" s="647"/>
      <c r="J21" s="602">
        <v>61730.665749196662</v>
      </c>
      <c r="K21" s="647">
        <v>7</v>
      </c>
      <c r="L21" s="660"/>
      <c r="M21" s="697">
        <v>1.6374692600044713</v>
      </c>
      <c r="N21" s="647">
        <v>1</v>
      </c>
    </row>
    <row r="22" spans="1:14">
      <c r="A22" s="701" t="s">
        <v>252</v>
      </c>
      <c r="B22" s="602">
        <v>41226</v>
      </c>
      <c r="C22" s="602">
        <v>42778</v>
      </c>
      <c r="D22" s="602">
        <v>39585</v>
      </c>
      <c r="E22" s="618">
        <v>39919</v>
      </c>
      <c r="F22" s="702">
        <v>-1429</v>
      </c>
      <c r="G22" s="696">
        <v>-3.4700468662732797E-2</v>
      </c>
      <c r="H22" s="647">
        <v>45</v>
      </c>
      <c r="I22" s="647"/>
      <c r="J22" s="602">
        <v>40760.315225841157</v>
      </c>
      <c r="K22" s="647">
        <v>49</v>
      </c>
      <c r="L22" s="660"/>
      <c r="M22" s="697">
        <v>1.2037154309578391</v>
      </c>
      <c r="N22" s="647">
        <v>50</v>
      </c>
    </row>
    <row r="23" spans="1:14">
      <c r="A23" s="701" t="s">
        <v>253</v>
      </c>
      <c r="B23" s="602">
        <v>57996</v>
      </c>
      <c r="C23" s="602">
        <v>55274</v>
      </c>
      <c r="D23" s="602">
        <v>57849</v>
      </c>
      <c r="E23" s="618">
        <v>57528</v>
      </c>
      <c r="F23" s="702">
        <v>1127</v>
      </c>
      <c r="G23" s="696">
        <v>1.9925390286593236E-2</v>
      </c>
      <c r="H23" s="647">
        <v>19</v>
      </c>
      <c r="I23" s="647"/>
      <c r="J23" s="602">
        <v>56883.249057076289</v>
      </c>
      <c r="K23" s="647">
        <v>14</v>
      </c>
      <c r="L23" s="660"/>
      <c r="M23" s="697">
        <v>1.5158937226020728</v>
      </c>
      <c r="N23" s="647">
        <v>4</v>
      </c>
    </row>
    <row r="24" spans="1:14">
      <c r="A24" s="701" t="s">
        <v>255</v>
      </c>
      <c r="B24" s="703">
        <v>70512</v>
      </c>
      <c r="C24" s="703">
        <v>67752</v>
      </c>
      <c r="D24" s="602">
        <v>65181</v>
      </c>
      <c r="E24" s="704">
        <v>67781</v>
      </c>
      <c r="F24" s="702">
        <v>14</v>
      </c>
      <c r="G24" s="696">
        <v>2.1063083936390115E-4</v>
      </c>
      <c r="H24" s="647">
        <v>31</v>
      </c>
      <c r="I24" s="647"/>
      <c r="J24" s="602">
        <v>66904.615952316191</v>
      </c>
      <c r="K24" s="647">
        <v>3</v>
      </c>
      <c r="L24" s="660"/>
      <c r="M24" s="697">
        <v>1.4627170002836116</v>
      </c>
      <c r="N24" s="647">
        <v>7</v>
      </c>
    </row>
    <row r="25" spans="1:14">
      <c r="A25" s="701" t="s">
        <v>256</v>
      </c>
      <c r="B25" s="703">
        <v>58990</v>
      </c>
      <c r="C25" s="703">
        <v>56613</v>
      </c>
      <c r="D25" s="602">
        <v>49684</v>
      </c>
      <c r="E25" s="704">
        <v>52219</v>
      </c>
      <c r="F25" s="702">
        <v>-2197</v>
      </c>
      <c r="G25" s="696">
        <v>-4.1337397456160163E-2</v>
      </c>
      <c r="H25" s="647">
        <v>47</v>
      </c>
      <c r="I25" s="647"/>
      <c r="J25" s="602">
        <v>52838.620709316376</v>
      </c>
      <c r="K25" s="647">
        <v>24</v>
      </c>
      <c r="L25" s="660"/>
      <c r="M25" s="697">
        <v>1.3961264749860649</v>
      </c>
      <c r="N25" s="647">
        <v>19</v>
      </c>
    </row>
    <row r="26" spans="1:14">
      <c r="A26" s="701" t="s">
        <v>257</v>
      </c>
      <c r="B26" s="703">
        <v>60822</v>
      </c>
      <c r="C26" s="703">
        <v>57225</v>
      </c>
      <c r="D26" s="602">
        <v>66194</v>
      </c>
      <c r="E26" s="704">
        <v>60675</v>
      </c>
      <c r="F26" s="702">
        <v>1725</v>
      </c>
      <c r="G26" s="696">
        <v>2.7953330092367557E-2</v>
      </c>
      <c r="H26" s="647">
        <v>8</v>
      </c>
      <c r="I26" s="647"/>
      <c r="J26" s="602">
        <v>61364.696481407038</v>
      </c>
      <c r="K26" s="647">
        <v>8</v>
      </c>
      <c r="L26" s="660"/>
      <c r="M26" s="697">
        <v>1.380749564698823</v>
      </c>
      <c r="N26" s="647">
        <v>21</v>
      </c>
    </row>
    <row r="27" spans="1:14">
      <c r="A27" s="701" t="s">
        <v>258</v>
      </c>
      <c r="B27" s="703">
        <v>47080</v>
      </c>
      <c r="C27" s="703">
        <v>46716</v>
      </c>
      <c r="D27" s="602">
        <v>46740</v>
      </c>
      <c r="E27" s="704">
        <v>47886</v>
      </c>
      <c r="F27" s="702">
        <v>584</v>
      </c>
      <c r="G27" s="696">
        <v>1.2497592501444554E-2</v>
      </c>
      <c r="H27" s="647">
        <v>22</v>
      </c>
      <c r="I27" s="647"/>
      <c r="J27" s="602">
        <v>47114.242159496476</v>
      </c>
      <c r="K27" s="647">
        <v>39</v>
      </c>
      <c r="L27" s="660"/>
      <c r="M27" s="697">
        <v>1.3065466615933476</v>
      </c>
      <c r="N27" s="647">
        <v>33</v>
      </c>
    </row>
    <row r="28" spans="1:14">
      <c r="A28" s="701" t="s">
        <v>259</v>
      </c>
      <c r="B28" s="703">
        <v>47134</v>
      </c>
      <c r="C28" s="703">
        <v>47615</v>
      </c>
      <c r="D28" s="602">
        <v>48820</v>
      </c>
      <c r="E28" s="704">
        <v>47439</v>
      </c>
      <c r="F28" s="702">
        <v>-88</v>
      </c>
      <c r="G28" s="696">
        <v>-1.825044589157554E-3</v>
      </c>
      <c r="H28" s="647">
        <v>32</v>
      </c>
      <c r="I28" s="647"/>
      <c r="J28" s="602">
        <v>47958.302795134332</v>
      </c>
      <c r="K28" s="647">
        <v>35</v>
      </c>
      <c r="L28" s="660"/>
      <c r="M28" s="697">
        <v>1.3794658250081409</v>
      </c>
      <c r="N28" s="647">
        <v>22</v>
      </c>
    </row>
    <row r="29" spans="1:14">
      <c r="A29" s="701" t="s">
        <v>260</v>
      </c>
      <c r="B29" s="703">
        <v>63611</v>
      </c>
      <c r="C29" s="703">
        <v>61156</v>
      </c>
      <c r="D29" s="602">
        <v>57081</v>
      </c>
      <c r="E29" s="704">
        <v>61408</v>
      </c>
      <c r="F29" s="702">
        <v>126</v>
      </c>
      <c r="G29" s="696">
        <v>2.1313305592205456E-3</v>
      </c>
      <c r="H29" s="647">
        <v>29</v>
      </c>
      <c r="I29" s="647"/>
      <c r="J29" s="602">
        <v>59881.771767029139</v>
      </c>
      <c r="K29" s="647">
        <v>12</v>
      </c>
      <c r="L29" s="660"/>
      <c r="M29" s="697">
        <v>1.6236270327912556</v>
      </c>
      <c r="N29" s="647">
        <v>2</v>
      </c>
    </row>
    <row r="30" spans="1:14">
      <c r="A30" s="701" t="s">
        <v>310</v>
      </c>
      <c r="B30" s="703">
        <v>54198</v>
      </c>
      <c r="C30" s="703">
        <v>52446</v>
      </c>
      <c r="D30" s="602">
        <v>52490</v>
      </c>
      <c r="E30" s="704">
        <v>57196</v>
      </c>
      <c r="F30" s="702">
        <v>2375</v>
      </c>
      <c r="G30" s="696">
        <v>4.5265685751315177E-2</v>
      </c>
      <c r="H30" s="647">
        <v>5</v>
      </c>
      <c r="I30" s="647"/>
      <c r="J30" s="602">
        <v>54043.915307496056</v>
      </c>
      <c r="K30" s="647">
        <v>22</v>
      </c>
      <c r="L30" s="660"/>
      <c r="M30" s="697">
        <v>1.4066027221940114</v>
      </c>
      <c r="N30" s="647">
        <v>15</v>
      </c>
    </row>
    <row r="31" spans="1:14">
      <c r="A31" s="701" t="s">
        <v>263</v>
      </c>
      <c r="B31" s="703">
        <v>49295</v>
      </c>
      <c r="C31" s="703">
        <v>46033</v>
      </c>
      <c r="D31" s="602">
        <v>46829</v>
      </c>
      <c r="E31" s="704">
        <v>50553</v>
      </c>
      <c r="F31" s="702">
        <v>2260</v>
      </c>
      <c r="G31" s="696">
        <v>4.8674377032585925E-2</v>
      </c>
      <c r="H31" s="647">
        <v>3</v>
      </c>
      <c r="I31" s="647"/>
      <c r="J31" s="602">
        <v>47804.948056206747</v>
      </c>
      <c r="K31" s="647">
        <v>36</v>
      </c>
      <c r="L31" s="660"/>
      <c r="M31" s="697">
        <v>1.3149602044512576</v>
      </c>
      <c r="N31" s="647">
        <v>31</v>
      </c>
    </row>
    <row r="32" spans="1:14">
      <c r="A32" s="701" t="s">
        <v>264</v>
      </c>
      <c r="B32" s="703">
        <v>52368</v>
      </c>
      <c r="C32" s="703">
        <v>52013</v>
      </c>
      <c r="D32" s="602">
        <v>54219</v>
      </c>
      <c r="E32" s="704">
        <v>54855</v>
      </c>
      <c r="F32" s="702">
        <v>1421</v>
      </c>
      <c r="G32" s="696">
        <v>2.6752767527675303E-2</v>
      </c>
      <c r="H32" s="647">
        <v>11</v>
      </c>
      <c r="I32" s="647"/>
      <c r="J32" s="602">
        <v>53695.845867881282</v>
      </c>
      <c r="K32" s="647">
        <v>23</v>
      </c>
      <c r="L32" s="660"/>
      <c r="M32" s="697">
        <v>1.3410831016438158</v>
      </c>
      <c r="N32" s="647">
        <v>29</v>
      </c>
    </row>
    <row r="33" spans="1:14">
      <c r="A33" s="701" t="s">
        <v>265</v>
      </c>
      <c r="B33" s="703">
        <v>49204</v>
      </c>
      <c r="C33" s="703">
        <v>47796</v>
      </c>
      <c r="D33" s="602">
        <v>50730</v>
      </c>
      <c r="E33" s="704">
        <v>51485</v>
      </c>
      <c r="F33" s="702">
        <v>1844</v>
      </c>
      <c r="G33" s="696">
        <v>3.7431743905162129E-2</v>
      </c>
      <c r="H33" s="647">
        <v>6</v>
      </c>
      <c r="I33" s="647"/>
      <c r="J33" s="602">
        <v>50003.334162691281</v>
      </c>
      <c r="K33" s="647">
        <v>31</v>
      </c>
      <c r="L33" s="660"/>
      <c r="M33" s="697">
        <v>1.3491280194733188</v>
      </c>
      <c r="N33" s="647">
        <v>26</v>
      </c>
    </row>
    <row r="34" spans="1:14">
      <c r="A34" s="701" t="s">
        <v>266</v>
      </c>
      <c r="B34" s="703">
        <v>43915</v>
      </c>
      <c r="C34" s="703">
        <v>41280</v>
      </c>
      <c r="D34" s="602">
        <v>41683</v>
      </c>
      <c r="E34" s="704">
        <v>42158</v>
      </c>
      <c r="F34" s="702">
        <v>439</v>
      </c>
      <c r="G34" s="696">
        <v>1.0582903427992951E-2</v>
      </c>
      <c r="H34" s="647">
        <v>24</v>
      </c>
      <c r="I34" s="647"/>
      <c r="J34" s="602">
        <v>41706.960922459948</v>
      </c>
      <c r="K34" s="647">
        <v>48</v>
      </c>
      <c r="L34" s="660"/>
      <c r="M34" s="697">
        <v>1.2195303416991914</v>
      </c>
      <c r="N34" s="647">
        <v>49</v>
      </c>
    </row>
    <row r="35" spans="1:14">
      <c r="A35" s="701" t="s">
        <v>267</v>
      </c>
      <c r="B35" s="703">
        <v>41988</v>
      </c>
      <c r="C35" s="703">
        <v>42111</v>
      </c>
      <c r="D35" s="602">
        <v>39653</v>
      </c>
      <c r="E35" s="704">
        <v>39622</v>
      </c>
      <c r="F35" s="702">
        <v>-1245</v>
      </c>
      <c r="G35" s="696">
        <v>-3.0453500317988325E-2</v>
      </c>
      <c r="H35" s="647">
        <v>41</v>
      </c>
      <c r="I35" s="647"/>
      <c r="J35" s="602">
        <v>40461.86216443251</v>
      </c>
      <c r="K35" s="647">
        <v>50</v>
      </c>
      <c r="L35" s="660"/>
      <c r="M35" s="697">
        <v>1.2736262903256605</v>
      </c>
      <c r="N35" s="647">
        <v>44</v>
      </c>
    </row>
    <row r="36" spans="1:14">
      <c r="A36" s="701" t="s">
        <v>268</v>
      </c>
      <c r="B36" s="703">
        <v>51209</v>
      </c>
      <c r="C36" s="703">
        <v>51468</v>
      </c>
      <c r="D36" s="602">
        <v>49872</v>
      </c>
      <c r="E36" s="704">
        <v>50121</v>
      </c>
      <c r="F36" s="702">
        <v>-673</v>
      </c>
      <c r="G36" s="696">
        <v>-1.3282020919676341E-2</v>
      </c>
      <c r="H36" s="647">
        <v>34</v>
      </c>
      <c r="I36" s="647"/>
      <c r="J36" s="602">
        <v>50487.090605879661</v>
      </c>
      <c r="K36" s="647">
        <v>29</v>
      </c>
      <c r="L36" s="660"/>
      <c r="M36" s="697">
        <v>1.2654185062243695</v>
      </c>
      <c r="N36" s="647">
        <v>46</v>
      </c>
    </row>
    <row r="37" spans="1:14">
      <c r="A37" s="701" t="s">
        <v>269</v>
      </c>
      <c r="B37" s="703">
        <v>68592</v>
      </c>
      <c r="C37" s="703">
        <v>71337</v>
      </c>
      <c r="D37" s="602">
        <v>72880</v>
      </c>
      <c r="E37" s="704">
        <v>65262</v>
      </c>
      <c r="F37" s="702">
        <v>-3037</v>
      </c>
      <c r="G37" s="696">
        <v>-4.2117379486326101E-2</v>
      </c>
      <c r="H37" s="647">
        <v>48</v>
      </c>
      <c r="I37" s="647"/>
      <c r="J37" s="602">
        <v>69826.103524687118</v>
      </c>
      <c r="K37" s="647">
        <v>1</v>
      </c>
      <c r="L37" s="660"/>
      <c r="M37" s="697">
        <v>1.5036360608415678</v>
      </c>
      <c r="N37" s="647">
        <v>5</v>
      </c>
    </row>
    <row r="38" spans="1:14">
      <c r="A38" s="701" t="s">
        <v>270</v>
      </c>
      <c r="B38" s="703">
        <v>65102</v>
      </c>
      <c r="C38" s="703">
        <v>65575</v>
      </c>
      <c r="D38" s="602">
        <v>64581</v>
      </c>
      <c r="E38" s="704">
        <v>62963</v>
      </c>
      <c r="F38" s="702">
        <v>-1306</v>
      </c>
      <c r="G38" s="696">
        <v>-2.0068225821322061E-2</v>
      </c>
      <c r="H38" s="647">
        <v>38</v>
      </c>
      <c r="I38" s="647"/>
      <c r="J38" s="602">
        <v>64372.92716269727</v>
      </c>
      <c r="K38" s="647">
        <v>6</v>
      </c>
      <c r="L38" s="660"/>
      <c r="M38" s="697">
        <v>1.454509504120338</v>
      </c>
      <c r="N38" s="647">
        <v>8</v>
      </c>
    </row>
    <row r="39" spans="1:14">
      <c r="A39" s="701" t="s">
        <v>271</v>
      </c>
      <c r="B39" s="703">
        <v>49441</v>
      </c>
      <c r="C39" s="703">
        <v>50625</v>
      </c>
      <c r="D39" s="602">
        <v>50742</v>
      </c>
      <c r="E39" s="704">
        <v>48801</v>
      </c>
      <c r="F39" s="702">
        <v>-912</v>
      </c>
      <c r="G39" s="696">
        <v>-1.7994199238403397E-2</v>
      </c>
      <c r="H39" s="647">
        <v>37</v>
      </c>
      <c r="I39" s="647"/>
      <c r="J39" s="602">
        <v>50055.741758538956</v>
      </c>
      <c r="K39" s="647">
        <v>30</v>
      </c>
      <c r="L39" s="660"/>
      <c r="M39" s="697">
        <v>1.2655650434994075</v>
      </c>
      <c r="N39" s="647">
        <v>45</v>
      </c>
    </row>
    <row r="40" spans="1:14">
      <c r="A40" s="701" t="s">
        <v>272</v>
      </c>
      <c r="B40" s="703">
        <v>55899</v>
      </c>
      <c r="C40" s="703">
        <v>59886</v>
      </c>
      <c r="D40" s="602">
        <v>62693</v>
      </c>
      <c r="E40" s="704">
        <v>60907</v>
      </c>
      <c r="F40" s="702">
        <v>511</v>
      </c>
      <c r="G40" s="696">
        <v>8.3375483365693004E-3</v>
      </c>
      <c r="H40" s="647">
        <v>27</v>
      </c>
      <c r="I40" s="647"/>
      <c r="J40" s="602">
        <v>61161.851733221956</v>
      </c>
      <c r="K40" s="647">
        <v>9</v>
      </c>
      <c r="L40" s="660"/>
      <c r="M40" s="697">
        <v>1.4116037423453527</v>
      </c>
      <c r="N40" s="647">
        <v>13</v>
      </c>
    </row>
    <row r="41" spans="1:14">
      <c r="A41" s="701" t="s">
        <v>273</v>
      </c>
      <c r="B41" s="703">
        <v>40770</v>
      </c>
      <c r="C41" s="703">
        <v>42558</v>
      </c>
      <c r="D41" s="602">
        <v>37173</v>
      </c>
      <c r="E41" s="704">
        <v>40850</v>
      </c>
      <c r="F41" s="702">
        <v>-854</v>
      </c>
      <c r="G41" s="696">
        <v>-2.1421762905734165E-2</v>
      </c>
      <c r="H41" s="647">
        <v>40</v>
      </c>
      <c r="I41" s="647"/>
      <c r="J41" s="602">
        <v>40193.824720530392</v>
      </c>
      <c r="K41" s="647">
        <v>51</v>
      </c>
      <c r="L41" s="660"/>
      <c r="M41" s="697">
        <v>1.2347566732233304</v>
      </c>
      <c r="N41" s="647">
        <v>47</v>
      </c>
    </row>
    <row r="42" spans="1:14">
      <c r="A42" s="701" t="s">
        <v>274</v>
      </c>
      <c r="B42" s="703">
        <v>48951</v>
      </c>
      <c r="C42" s="703">
        <v>47409</v>
      </c>
      <c r="D42" s="602">
        <v>50487</v>
      </c>
      <c r="E42" s="704">
        <v>50311</v>
      </c>
      <c r="F42" s="702">
        <v>1451</v>
      </c>
      <c r="G42" s="696">
        <v>2.9643703522105103E-2</v>
      </c>
      <c r="H42" s="647">
        <v>7</v>
      </c>
      <c r="I42" s="647"/>
      <c r="J42" s="602">
        <v>49402.52901239464</v>
      </c>
      <c r="K42" s="647">
        <v>34</v>
      </c>
      <c r="L42" s="660"/>
      <c r="M42" s="697">
        <v>1.2930076479577866</v>
      </c>
      <c r="N42" s="647">
        <v>36</v>
      </c>
    </row>
    <row r="43" spans="1:14">
      <c r="A43" s="701" t="s">
        <v>276</v>
      </c>
      <c r="B43" s="703">
        <v>56095</v>
      </c>
      <c r="C43" s="703">
        <v>57603</v>
      </c>
      <c r="D43" s="602">
        <v>52954</v>
      </c>
      <c r="E43" s="704">
        <v>53774</v>
      </c>
      <c r="F43" s="702">
        <v>-1915</v>
      </c>
      <c r="G43" s="696">
        <v>-3.4642450116680878E-2</v>
      </c>
      <c r="H43" s="647">
        <v>43</v>
      </c>
      <c r="I43" s="647"/>
      <c r="J43" s="602">
        <v>54777.121938688681</v>
      </c>
      <c r="K43" s="647">
        <v>19</v>
      </c>
      <c r="L43" s="660"/>
      <c r="M43" s="697">
        <v>1.3917495575427161</v>
      </c>
      <c r="N43" s="647">
        <v>20</v>
      </c>
    </row>
    <row r="44" spans="1:14">
      <c r="A44" s="701" t="s">
        <v>278</v>
      </c>
      <c r="B44" s="703">
        <v>71190</v>
      </c>
      <c r="C44" s="703">
        <v>68234</v>
      </c>
      <c r="D44" s="602">
        <v>68805</v>
      </c>
      <c r="E44" s="704">
        <v>71322</v>
      </c>
      <c r="F44" s="702">
        <v>1544</v>
      </c>
      <c r="G44" s="696">
        <v>2.2533895707759877E-2</v>
      </c>
      <c r="H44" s="647">
        <v>14</v>
      </c>
      <c r="I44" s="647"/>
      <c r="J44" s="602">
        <v>69453.276418696376</v>
      </c>
      <c r="K44" s="647">
        <v>2</v>
      </c>
      <c r="L44" s="660"/>
      <c r="M44" s="697">
        <v>1.4257038089845662</v>
      </c>
      <c r="N44" s="647">
        <v>11</v>
      </c>
    </row>
    <row r="45" spans="1:14">
      <c r="A45" s="701" t="s">
        <v>279</v>
      </c>
      <c r="B45" s="703">
        <v>67275</v>
      </c>
      <c r="C45" s="703">
        <v>64565</v>
      </c>
      <c r="D45" s="602">
        <v>67661</v>
      </c>
      <c r="E45" s="704">
        <v>61782</v>
      </c>
      <c r="F45" s="702">
        <v>-1391</v>
      </c>
      <c r="G45" s="696">
        <v>-2.1039734999168114E-2</v>
      </c>
      <c r="H45" s="647">
        <v>39</v>
      </c>
      <c r="I45" s="647"/>
      <c r="J45" s="602">
        <v>64669.522101634262</v>
      </c>
      <c r="K45" s="647">
        <v>5</v>
      </c>
      <c r="L45" s="660"/>
      <c r="M45" s="697">
        <v>1.4749039635859766</v>
      </c>
      <c r="N45" s="647">
        <v>6</v>
      </c>
    </row>
    <row r="46" spans="1:14">
      <c r="A46" s="701" t="s">
        <v>281</v>
      </c>
      <c r="B46" s="703">
        <v>53186</v>
      </c>
      <c r="C46" s="703">
        <v>52445</v>
      </c>
      <c r="D46" s="602">
        <v>48373</v>
      </c>
      <c r="E46" s="704">
        <v>53843</v>
      </c>
      <c r="F46" s="702">
        <v>699</v>
      </c>
      <c r="G46" s="696">
        <v>1.3866571445575238E-2</v>
      </c>
      <c r="H46" s="647">
        <v>20</v>
      </c>
      <c r="I46" s="647"/>
      <c r="J46" s="602">
        <v>51553.932352342214</v>
      </c>
      <c r="K46" s="647">
        <v>27</v>
      </c>
      <c r="L46" s="660"/>
      <c r="M46" s="697">
        <v>1.4002930455292688</v>
      </c>
      <c r="N46" s="647">
        <v>17</v>
      </c>
    </row>
    <row r="47" spans="1:14">
      <c r="A47" s="701" t="s">
        <v>282</v>
      </c>
      <c r="B47" s="703">
        <v>46828</v>
      </c>
      <c r="C47" s="703">
        <v>46821</v>
      </c>
      <c r="D47" s="602">
        <v>42157</v>
      </c>
      <c r="E47" s="704">
        <v>41208</v>
      </c>
      <c r="F47" s="702">
        <v>-2806</v>
      </c>
      <c r="G47" s="696">
        <v>-6.3071770550023554E-2</v>
      </c>
      <c r="H47" s="647">
        <v>50</v>
      </c>
      <c r="I47" s="647"/>
      <c r="J47" s="602">
        <v>43395.411705856262</v>
      </c>
      <c r="K47" s="647">
        <v>43</v>
      </c>
      <c r="L47" s="660"/>
      <c r="M47" s="697">
        <v>1.3069783471901382</v>
      </c>
      <c r="N47" s="647">
        <v>32</v>
      </c>
    </row>
    <row r="48" spans="1:14">
      <c r="A48" s="701" t="s">
        <v>283</v>
      </c>
      <c r="B48" s="703">
        <v>54495</v>
      </c>
      <c r="C48" s="703">
        <v>58375</v>
      </c>
      <c r="D48" s="602">
        <v>56576</v>
      </c>
      <c r="E48" s="704">
        <v>52888</v>
      </c>
      <c r="F48" s="702">
        <v>-2744</v>
      </c>
      <c r="G48" s="696">
        <v>-4.7741666086714485E-2</v>
      </c>
      <c r="H48" s="647">
        <v>49</v>
      </c>
      <c r="I48" s="647"/>
      <c r="J48" s="602">
        <v>55946.208604824649</v>
      </c>
      <c r="K48" s="647">
        <v>16</v>
      </c>
      <c r="L48" s="660"/>
      <c r="M48" s="697">
        <v>1.3627681043788427</v>
      </c>
      <c r="N48" s="647">
        <v>24</v>
      </c>
    </row>
    <row r="49" spans="1:14">
      <c r="A49" s="701" t="s">
        <v>284</v>
      </c>
      <c r="B49" s="703">
        <v>49024</v>
      </c>
      <c r="C49" s="703">
        <v>46243</v>
      </c>
      <c r="D49" s="602">
        <v>45020</v>
      </c>
      <c r="E49" s="704">
        <v>46398</v>
      </c>
      <c r="F49" s="702">
        <v>77</v>
      </c>
      <c r="G49" s="696">
        <v>1.6874123422159215E-3</v>
      </c>
      <c r="H49" s="647">
        <v>30</v>
      </c>
      <c r="I49" s="647"/>
      <c r="J49" s="602">
        <v>45887.158129422198</v>
      </c>
      <c r="K49" s="647">
        <v>40</v>
      </c>
      <c r="L49" s="660"/>
      <c r="M49" s="697">
        <v>1.2769061579562495</v>
      </c>
      <c r="N49" s="647">
        <v>42</v>
      </c>
    </row>
    <row r="50" spans="1:14">
      <c r="A50" s="701" t="s">
        <v>285</v>
      </c>
      <c r="B50" s="703">
        <v>46051</v>
      </c>
      <c r="C50" s="703">
        <v>50186</v>
      </c>
      <c r="D50" s="602">
        <v>49110</v>
      </c>
      <c r="E50" s="704">
        <v>43777</v>
      </c>
      <c r="F50" s="702">
        <v>-3204</v>
      </c>
      <c r="G50" s="696">
        <v>-6.4534321624234559E-2</v>
      </c>
      <c r="H50" s="647">
        <v>51</v>
      </c>
      <c r="I50" s="647"/>
      <c r="J50" s="602">
        <v>47691.125435252616</v>
      </c>
      <c r="K50" s="647">
        <v>37</v>
      </c>
      <c r="L50" s="660"/>
      <c r="M50" s="697">
        <v>1.2773539550479971</v>
      </c>
      <c r="N50" s="647">
        <v>41</v>
      </c>
    </row>
    <row r="51" spans="1:14">
      <c r="A51" s="701" t="s">
        <v>286</v>
      </c>
      <c r="B51" s="703">
        <v>54063</v>
      </c>
      <c r="C51" s="703">
        <v>53367</v>
      </c>
      <c r="D51" s="602">
        <v>52527</v>
      </c>
      <c r="E51" s="704">
        <v>56307</v>
      </c>
      <c r="F51" s="702">
        <v>1470</v>
      </c>
      <c r="G51" s="696">
        <v>2.7763612669273074E-2</v>
      </c>
      <c r="H51" s="647">
        <v>9</v>
      </c>
      <c r="I51" s="647"/>
      <c r="J51" s="602">
        <v>54066.994530999691</v>
      </c>
      <c r="K51" s="647">
        <v>21</v>
      </c>
      <c r="L51" s="660"/>
      <c r="M51" s="697">
        <v>1.2920017666372008</v>
      </c>
      <c r="N51" s="647">
        <v>37</v>
      </c>
    </row>
    <row r="52" spans="1:14">
      <c r="A52" s="701" t="s">
        <v>287</v>
      </c>
      <c r="B52" s="703">
        <v>51618</v>
      </c>
      <c r="C52" s="703">
        <v>51693</v>
      </c>
      <c r="D52" s="602">
        <v>52658</v>
      </c>
      <c r="E52" s="704">
        <v>53952</v>
      </c>
      <c r="F52" s="702">
        <v>1129</v>
      </c>
      <c r="G52" s="696">
        <v>2.1638301134621285E-2</v>
      </c>
      <c r="H52" s="647">
        <v>16</v>
      </c>
      <c r="I52" s="647"/>
      <c r="J52" s="602">
        <v>52767.60906715184</v>
      </c>
      <c r="K52" s="647">
        <v>25</v>
      </c>
      <c r="L52" s="660"/>
      <c r="M52" s="697">
        <v>1.3224442557382281</v>
      </c>
      <c r="N52" s="647">
        <v>30</v>
      </c>
    </row>
    <row r="53" spans="1:14">
      <c r="A53" s="701" t="s">
        <v>288</v>
      </c>
      <c r="B53" s="703">
        <v>55154</v>
      </c>
      <c r="C53" s="703">
        <v>50785</v>
      </c>
      <c r="D53" s="602">
        <v>56880</v>
      </c>
      <c r="E53" s="704">
        <v>57812</v>
      </c>
      <c r="F53" s="702">
        <v>3514</v>
      </c>
      <c r="G53" s="696">
        <v>6.52771585673948E-2</v>
      </c>
      <c r="H53" s="647">
        <v>1</v>
      </c>
      <c r="I53" s="647"/>
      <c r="J53" s="602">
        <v>55158.837114811126</v>
      </c>
      <c r="K53" s="647">
        <v>17</v>
      </c>
      <c r="L53" s="660"/>
      <c r="M53" s="697">
        <v>1.4036164442891383</v>
      </c>
      <c r="N53" s="647">
        <v>16</v>
      </c>
    </row>
    <row r="54" spans="1:14">
      <c r="A54" s="701" t="s">
        <v>289</v>
      </c>
      <c r="B54" s="703">
        <v>44550</v>
      </c>
      <c r="C54" s="703">
        <v>41516</v>
      </c>
      <c r="D54" s="602">
        <v>45046</v>
      </c>
      <c r="E54" s="704">
        <v>43749</v>
      </c>
      <c r="F54" s="702">
        <v>1117</v>
      </c>
      <c r="G54" s="696">
        <v>2.5808091310274728E-2</v>
      </c>
      <c r="H54" s="647">
        <v>13</v>
      </c>
      <c r="I54" s="647"/>
      <c r="J54" s="602">
        <v>43437.036545500217</v>
      </c>
      <c r="K54" s="647">
        <v>42</v>
      </c>
      <c r="L54" s="660"/>
      <c r="M54" s="697">
        <v>1.2948246479504888</v>
      </c>
      <c r="N54" s="647">
        <v>35</v>
      </c>
    </row>
    <row r="55" spans="1:14">
      <c r="A55" s="701" t="s">
        <v>290</v>
      </c>
      <c r="B55" s="703">
        <v>48454</v>
      </c>
      <c r="C55" s="703">
        <v>48910</v>
      </c>
      <c r="D55" s="602">
        <v>50133</v>
      </c>
      <c r="E55" s="704">
        <v>54453</v>
      </c>
      <c r="F55" s="702">
        <v>2772</v>
      </c>
      <c r="G55" s="696">
        <v>5.5976252498939782E-2</v>
      </c>
      <c r="H55" s="647">
        <v>2</v>
      </c>
      <c r="I55" s="647"/>
      <c r="J55" s="602">
        <v>51165.116228090483</v>
      </c>
      <c r="K55" s="647">
        <v>28</v>
      </c>
      <c r="L55" s="660"/>
      <c r="M55" s="697">
        <v>1.3651533164758634</v>
      </c>
      <c r="N55" s="647">
        <v>23</v>
      </c>
    </row>
    <row r="56" spans="1:14">
      <c r="A56" s="701" t="s">
        <v>291</v>
      </c>
      <c r="B56" s="703">
        <v>41230</v>
      </c>
      <c r="C56" s="703">
        <v>43789</v>
      </c>
      <c r="D56" s="602">
        <v>43620</v>
      </c>
      <c r="E56" s="704">
        <v>42499</v>
      </c>
      <c r="F56" s="702">
        <v>-645</v>
      </c>
      <c r="G56" s="696">
        <v>-1.4758036837890454E-2</v>
      </c>
      <c r="H56" s="647">
        <v>35</v>
      </c>
      <c r="I56" s="647"/>
      <c r="J56" s="602">
        <v>43302.79496489538</v>
      </c>
      <c r="K56" s="647">
        <v>44</v>
      </c>
      <c r="L56" s="660"/>
      <c r="M56" s="697">
        <v>1.2748042464829823</v>
      </c>
      <c r="N56" s="647">
        <v>43</v>
      </c>
    </row>
    <row r="57" spans="1:14">
      <c r="A57" s="701" t="s">
        <v>292</v>
      </c>
      <c r="B57" s="703">
        <v>50499</v>
      </c>
      <c r="C57" s="703">
        <v>50799</v>
      </c>
      <c r="D57" s="602">
        <v>52681</v>
      </c>
      <c r="E57" s="704">
        <v>53027</v>
      </c>
      <c r="F57" s="702">
        <v>1114</v>
      </c>
      <c r="G57" s="696">
        <v>2.1530730575956669E-2</v>
      </c>
      <c r="H57" s="647">
        <v>17</v>
      </c>
      <c r="I57" s="647"/>
      <c r="J57" s="602">
        <v>52169.069316526817</v>
      </c>
      <c r="K57" s="647">
        <v>26</v>
      </c>
      <c r="L57" s="660"/>
      <c r="M57" s="697">
        <v>1.4357491005507388</v>
      </c>
      <c r="N57" s="647">
        <v>9</v>
      </c>
    </row>
    <row r="58" spans="1:14">
      <c r="A58" s="701" t="s">
        <v>293</v>
      </c>
      <c r="B58" s="703">
        <v>59753</v>
      </c>
      <c r="C58" s="703">
        <v>53715</v>
      </c>
      <c r="D58" s="602">
        <v>56390</v>
      </c>
      <c r="E58" s="704">
        <v>54842</v>
      </c>
      <c r="F58" s="702">
        <v>564</v>
      </c>
      <c r="G58" s="696">
        <v>1.0244859405652784E-2</v>
      </c>
      <c r="H58" s="647">
        <v>25</v>
      </c>
      <c r="I58" s="647"/>
      <c r="J58" s="602">
        <v>54982.060958829861</v>
      </c>
      <c r="K58" s="647">
        <v>18</v>
      </c>
      <c r="L58" s="660"/>
      <c r="M58" s="697">
        <v>1.3539177203693027</v>
      </c>
      <c r="N58" s="647">
        <v>25</v>
      </c>
    </row>
    <row r="59" spans="1:14">
      <c r="A59" s="701" t="s">
        <v>294</v>
      </c>
      <c r="B59" s="703">
        <v>64496</v>
      </c>
      <c r="C59" s="703">
        <v>64853</v>
      </c>
      <c r="D59" s="602">
        <v>65571</v>
      </c>
      <c r="E59" s="704">
        <v>67620</v>
      </c>
      <c r="F59" s="702">
        <v>1383</v>
      </c>
      <c r="G59" s="696">
        <v>2.1207753174262489E-2</v>
      </c>
      <c r="H59" s="647">
        <v>18</v>
      </c>
      <c r="I59" s="647"/>
      <c r="J59" s="602">
        <v>66014.51928588521</v>
      </c>
      <c r="K59" s="647">
        <v>4</v>
      </c>
      <c r="L59" s="660"/>
      <c r="M59" s="697">
        <v>1.4305464610160861</v>
      </c>
      <c r="N59" s="647">
        <v>10</v>
      </c>
    </row>
    <row r="60" spans="1:14">
      <c r="A60" s="701" t="s">
        <v>295</v>
      </c>
      <c r="B60" s="703">
        <v>60004</v>
      </c>
      <c r="C60" s="703">
        <v>58881</v>
      </c>
      <c r="D60" s="602">
        <v>63091</v>
      </c>
      <c r="E60" s="704">
        <v>60106</v>
      </c>
      <c r="F60" s="702">
        <v>612</v>
      </c>
      <c r="G60" s="696">
        <v>1.0035090020660498E-2</v>
      </c>
      <c r="H60" s="647">
        <v>26</v>
      </c>
      <c r="I60" s="647"/>
      <c r="J60" s="602">
        <v>60692.290106296692</v>
      </c>
      <c r="K60" s="647">
        <v>11</v>
      </c>
      <c r="L60" s="660"/>
      <c r="M60" s="697">
        <v>1.3446558346067035</v>
      </c>
      <c r="N60" s="647">
        <v>27</v>
      </c>
    </row>
    <row r="61" spans="1:14">
      <c r="A61" s="701" t="s">
        <v>296</v>
      </c>
      <c r="B61" s="703">
        <v>45703</v>
      </c>
      <c r="C61" s="703">
        <v>43315</v>
      </c>
      <c r="D61" s="602">
        <v>44186</v>
      </c>
      <c r="E61" s="704">
        <v>40241</v>
      </c>
      <c r="F61" s="702">
        <v>-1538</v>
      </c>
      <c r="G61" s="696">
        <v>-3.5153482206121023E-2</v>
      </c>
      <c r="H61" s="647">
        <v>46</v>
      </c>
      <c r="I61" s="647"/>
      <c r="J61" s="602">
        <v>42580.615369438638</v>
      </c>
      <c r="K61" s="647">
        <v>47</v>
      </c>
      <c r="L61" s="660"/>
      <c r="M61" s="697">
        <v>1.114563942744428</v>
      </c>
      <c r="N61" s="647">
        <v>51</v>
      </c>
    </row>
    <row r="62" spans="1:14">
      <c r="A62" s="701" t="s">
        <v>297</v>
      </c>
      <c r="B62" s="703">
        <v>53795</v>
      </c>
      <c r="C62" s="703">
        <v>53918</v>
      </c>
      <c r="D62" s="602">
        <v>53850</v>
      </c>
      <c r="E62" s="704">
        <v>55258</v>
      </c>
      <c r="F62" s="702">
        <v>670</v>
      </c>
      <c r="G62" s="696">
        <v>1.2434117734392292E-2</v>
      </c>
      <c r="H62" s="647">
        <v>23</v>
      </c>
      <c r="I62" s="647"/>
      <c r="J62" s="602">
        <v>54342.076060999469</v>
      </c>
      <c r="K62" s="647">
        <v>20</v>
      </c>
      <c r="L62" s="660"/>
      <c r="M62" s="697">
        <v>1.3430535366100818</v>
      </c>
      <c r="N62" s="647">
        <v>28</v>
      </c>
    </row>
    <row r="63" spans="1:14">
      <c r="B63" s="712"/>
      <c r="C63" s="712"/>
      <c r="D63" s="713"/>
      <c r="E63" s="714"/>
      <c r="J63" s="715"/>
      <c r="M63" s="716"/>
      <c r="N63" s="647"/>
    </row>
    <row r="64" spans="1:14">
      <c r="A64" s="594" t="s">
        <v>961</v>
      </c>
      <c r="B64" s="712"/>
      <c r="C64" s="712"/>
      <c r="D64" s="713"/>
      <c r="E64" s="714"/>
      <c r="J64" s="715"/>
    </row>
    <row r="65" spans="1:5">
      <c r="A65" s="594" t="s">
        <v>962</v>
      </c>
      <c r="B65" s="712"/>
      <c r="C65" s="712"/>
      <c r="D65" s="713"/>
      <c r="E65" s="714"/>
    </row>
    <row r="66" spans="1:5">
      <c r="A66" s="594" t="s">
        <v>963</v>
      </c>
      <c r="B66" s="712"/>
      <c r="C66" s="712"/>
      <c r="D66" s="713"/>
      <c r="E66" s="714"/>
    </row>
    <row r="67" spans="1:5">
      <c r="A67" s="594" t="s">
        <v>964</v>
      </c>
      <c r="B67" s="712"/>
      <c r="C67" s="712"/>
      <c r="D67" s="713"/>
      <c r="E67" s="714"/>
    </row>
    <row r="68" spans="1:5">
      <c r="A68" s="594"/>
      <c r="B68" s="594"/>
      <c r="C68" s="594"/>
      <c r="D68" s="594"/>
      <c r="E68" s="686"/>
    </row>
    <row r="69" spans="1:5">
      <c r="A69" s="594" t="s">
        <v>965</v>
      </c>
      <c r="B69" s="594"/>
      <c r="C69" s="594"/>
      <c r="D69" s="594"/>
      <c r="E69" s="686"/>
    </row>
    <row r="70" spans="1:5">
      <c r="A70" s="594" t="s">
        <v>966</v>
      </c>
      <c r="B70" s="594"/>
      <c r="C70" s="594"/>
      <c r="D70" s="594"/>
      <c r="E70" s="686"/>
    </row>
    <row r="71" spans="1:5">
      <c r="B71" s="594"/>
      <c r="C71" s="594"/>
      <c r="D71" s="594"/>
      <c r="E71" s="686"/>
    </row>
    <row r="72" spans="1:5">
      <c r="A72" s="593" t="s">
        <v>174</v>
      </c>
      <c r="B72" s="594"/>
      <c r="C72" s="594"/>
      <c r="D72" s="594"/>
      <c r="E72" s="686"/>
    </row>
    <row r="73" spans="1:5">
      <c r="A73" s="594" t="s">
        <v>967</v>
      </c>
      <c r="B73" s="594"/>
      <c r="C73" s="594"/>
      <c r="D73" s="594"/>
      <c r="E73" s="686"/>
    </row>
    <row r="74" spans="1:5">
      <c r="A74" s="594" t="s">
        <v>968</v>
      </c>
      <c r="B74" s="594"/>
      <c r="C74" s="594"/>
      <c r="D74" s="594"/>
      <c r="E74" s="686"/>
    </row>
    <row r="75" spans="1:5">
      <c r="A75" s="594"/>
      <c r="B75" s="594"/>
      <c r="C75" s="594"/>
      <c r="D75" s="594"/>
      <c r="E75" s="686"/>
    </row>
    <row r="76" spans="1:5">
      <c r="A76" s="637"/>
      <c r="B76" s="594"/>
      <c r="C76" s="594"/>
      <c r="D76" s="594"/>
      <c r="E76" s="686"/>
    </row>
    <row r="77" spans="1:5">
      <c r="A77" s="627"/>
      <c r="B77" s="594"/>
      <c r="C77" s="594"/>
      <c r="D77" s="594"/>
      <c r="E77" s="686"/>
    </row>
    <row r="78" spans="1:5">
      <c r="A78" s="685"/>
      <c r="B78" s="594"/>
      <c r="C78" s="594"/>
      <c r="D78" s="594"/>
      <c r="E78" s="686"/>
    </row>
    <row r="79" spans="1:5">
      <c r="A79" s="717"/>
      <c r="B79" s="594"/>
      <c r="C79" s="594"/>
      <c r="D79" s="594"/>
      <c r="E79" s="686"/>
    </row>
    <row r="80" spans="1:5">
      <c r="A80" s="685"/>
      <c r="B80" s="594"/>
      <c r="C80" s="594"/>
      <c r="D80" s="594"/>
      <c r="E80" s="686"/>
    </row>
    <row r="81" spans="1:5">
      <c r="A81" s="685"/>
      <c r="B81" s="594"/>
      <c r="C81" s="594"/>
      <c r="D81" s="594"/>
      <c r="E81" s="686"/>
    </row>
    <row r="82" spans="1:5">
      <c r="A82" s="717"/>
      <c r="B82" s="594"/>
      <c r="C82" s="594"/>
      <c r="D82" s="594"/>
      <c r="E82" s="686"/>
    </row>
    <row r="83" spans="1:5">
      <c r="A83" s="594"/>
      <c r="B83" s="594"/>
      <c r="C83" s="594"/>
      <c r="D83" s="594"/>
      <c r="E83" s="686"/>
    </row>
    <row r="84" spans="1:5">
      <c r="A84" s="627"/>
    </row>
    <row r="85" spans="1:5">
      <c r="A85" s="637"/>
    </row>
  </sheetData>
  <mergeCells count="5">
    <mergeCell ref="B3:J3"/>
    <mergeCell ref="M3:N3"/>
    <mergeCell ref="F4:H4"/>
    <mergeCell ref="J4:K4"/>
    <mergeCell ref="M4:N4"/>
  </mergeCells>
  <pageMargins left="0.7" right="0.7" top="0.75" bottom="0.75" header="0.3" footer="0.3"/>
  <pageSetup orientation="portrait" horizontalDpi="4294967292" verticalDpi="4294967292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workbookViewId="0"/>
  </sheetViews>
  <sheetFormatPr defaultColWidth="11.42578125" defaultRowHeight="10.5"/>
  <cols>
    <col min="1" max="1" width="18.85546875" style="2" customWidth="1"/>
    <col min="2" max="5" width="8.28515625" style="2" customWidth="1"/>
    <col min="6" max="6" width="0.85546875" style="2" customWidth="1"/>
    <col min="7" max="7" width="8.5703125" style="2" customWidth="1"/>
    <col min="8" max="8" width="5.7109375" style="2" customWidth="1"/>
    <col min="9" max="9" width="0.85546875" style="2" customWidth="1"/>
    <col min="10" max="11" width="5.7109375" style="2" customWidth="1"/>
    <col min="12" max="16384" width="11.42578125" style="2"/>
  </cols>
  <sheetData>
    <row r="1" spans="1:11">
      <c r="A1" s="1" t="s">
        <v>969</v>
      </c>
    </row>
    <row r="3" spans="1:11">
      <c r="B3" s="1272" t="s">
        <v>970</v>
      </c>
      <c r="C3" s="1272"/>
      <c r="D3" s="1272"/>
      <c r="E3" s="1272"/>
      <c r="F3" s="1272"/>
      <c r="G3" s="1272"/>
      <c r="H3" s="1272"/>
      <c r="J3" s="1282" t="s">
        <v>955</v>
      </c>
      <c r="K3" s="1282"/>
    </row>
    <row r="4" spans="1:11">
      <c r="G4" s="1272" t="s">
        <v>971</v>
      </c>
      <c r="H4" s="1272"/>
      <c r="J4" s="1272" t="s">
        <v>972</v>
      </c>
      <c r="K4" s="1272"/>
    </row>
    <row r="5" spans="1:11">
      <c r="A5" s="718" t="s">
        <v>933</v>
      </c>
      <c r="B5" s="718">
        <v>2010</v>
      </c>
      <c r="C5" s="718">
        <v>2011</v>
      </c>
      <c r="D5" s="718">
        <v>2012</v>
      </c>
      <c r="E5" s="718">
        <v>2013</v>
      </c>
      <c r="F5" s="718"/>
      <c r="G5" s="719" t="s">
        <v>973</v>
      </c>
      <c r="H5" s="719" t="s">
        <v>240</v>
      </c>
      <c r="I5" s="719"/>
      <c r="J5" s="719">
        <v>2013</v>
      </c>
      <c r="K5" s="719" t="s">
        <v>240</v>
      </c>
    </row>
    <row r="6" spans="1:11">
      <c r="A6" s="720"/>
      <c r="G6" s="721"/>
      <c r="H6" s="721"/>
      <c r="I6" s="720"/>
    </row>
    <row r="7" spans="1:11">
      <c r="A7" s="586" t="s">
        <v>51</v>
      </c>
      <c r="B7" s="11">
        <v>64754.337601499057</v>
      </c>
      <c r="C7" s="11">
        <v>63650.485921889194</v>
      </c>
      <c r="D7" s="11">
        <v>63435.607058125745</v>
      </c>
      <c r="E7" s="11">
        <v>64029.999999999993</v>
      </c>
      <c r="F7" s="11"/>
      <c r="G7" s="722">
        <v>63705.364326671646</v>
      </c>
      <c r="H7" s="620" t="s">
        <v>339</v>
      </c>
      <c r="I7" s="586"/>
      <c r="J7" s="588">
        <v>2.0798582423791574</v>
      </c>
      <c r="K7" s="620" t="s">
        <v>339</v>
      </c>
    </row>
    <row r="8" spans="1:11">
      <c r="A8" s="586"/>
      <c r="B8" s="723"/>
      <c r="C8" s="723"/>
      <c r="D8" s="723"/>
      <c r="E8" s="723"/>
      <c r="F8" s="723"/>
      <c r="G8" s="722"/>
      <c r="H8" s="620"/>
      <c r="I8" s="586"/>
      <c r="J8" s="588"/>
      <c r="K8" s="724"/>
    </row>
    <row r="9" spans="1:11">
      <c r="A9" s="586" t="s">
        <v>935</v>
      </c>
      <c r="B9" s="723"/>
      <c r="C9" s="723"/>
      <c r="D9" s="723"/>
      <c r="E9" s="723"/>
      <c r="F9" s="723"/>
      <c r="G9" s="722"/>
      <c r="H9" s="620"/>
      <c r="I9" s="586"/>
      <c r="J9" s="588"/>
      <c r="K9" s="724"/>
    </row>
    <row r="10" spans="1:11">
      <c r="A10" s="725" t="s">
        <v>251</v>
      </c>
      <c r="B10" s="726">
        <v>59138.854778263587</v>
      </c>
      <c r="C10" s="726">
        <v>57304.598244020584</v>
      </c>
      <c r="D10" s="726">
        <v>57617.269276393839</v>
      </c>
      <c r="E10" s="726">
        <v>57163</v>
      </c>
      <c r="F10" s="726"/>
      <c r="G10" s="727">
        <v>57361.622506804801</v>
      </c>
      <c r="H10" s="728">
        <v>37</v>
      </c>
      <c r="I10" s="586"/>
      <c r="J10" s="588">
        <v>1.9587886612690881</v>
      </c>
      <c r="K10" s="2">
        <v>12</v>
      </c>
    </row>
    <row r="11" spans="1:11">
      <c r="A11" s="725" t="s">
        <v>254</v>
      </c>
      <c r="B11" s="726">
        <v>72437.164272329799</v>
      </c>
      <c r="C11" s="726">
        <v>71578.96155010596</v>
      </c>
      <c r="D11" s="726">
        <v>72115.938018979839</v>
      </c>
      <c r="E11" s="726">
        <v>72043</v>
      </c>
      <c r="F11" s="726"/>
      <c r="G11" s="727">
        <v>71912.633189695262</v>
      </c>
      <c r="H11" s="728">
        <v>12</v>
      </c>
      <c r="I11" s="586"/>
      <c r="J11" s="588">
        <v>2.2065345199505288</v>
      </c>
      <c r="K11" s="2">
        <v>43</v>
      </c>
    </row>
    <row r="12" spans="1:11">
      <c r="A12" s="725" t="s">
        <v>261</v>
      </c>
      <c r="B12" s="726">
        <v>55921.918176139909</v>
      </c>
      <c r="C12" s="726">
        <v>54700.785346654564</v>
      </c>
      <c r="D12" s="726">
        <v>55274.716192170818</v>
      </c>
      <c r="E12" s="726">
        <v>56176</v>
      </c>
      <c r="F12" s="726"/>
      <c r="G12" s="727">
        <v>55383.833846275134</v>
      </c>
      <c r="H12" s="728">
        <v>43</v>
      </c>
      <c r="I12" s="586"/>
      <c r="J12" s="588">
        <v>1.873909003782364</v>
      </c>
      <c r="K12" s="2">
        <v>6</v>
      </c>
    </row>
    <row r="13" spans="1:11">
      <c r="A13" s="725" t="s">
        <v>275</v>
      </c>
      <c r="B13" s="726">
        <v>58234.992816989383</v>
      </c>
      <c r="C13" s="726">
        <v>58225.357856494098</v>
      </c>
      <c r="D13" s="726">
        <v>60573.613879003562</v>
      </c>
      <c r="E13" s="726">
        <v>60122</v>
      </c>
      <c r="F13" s="726"/>
      <c r="G13" s="727">
        <v>59640.323911832551</v>
      </c>
      <c r="H13" s="728">
        <v>33</v>
      </c>
      <c r="I13" s="586"/>
      <c r="J13" s="588">
        <v>2.0306141176378709</v>
      </c>
      <c r="K13" s="2">
        <v>18</v>
      </c>
    </row>
    <row r="14" spans="1:11">
      <c r="A14" s="725" t="s">
        <v>277</v>
      </c>
      <c r="B14" s="726">
        <v>64308.816989381638</v>
      </c>
      <c r="C14" s="726">
        <v>58564.039963669391</v>
      </c>
      <c r="D14" s="726">
        <v>57781.623368920518</v>
      </c>
      <c r="E14" s="726">
        <v>59462</v>
      </c>
      <c r="F14" s="726"/>
      <c r="G14" s="727">
        <v>58602.554444196634</v>
      </c>
      <c r="H14" s="728">
        <v>35</v>
      </c>
      <c r="I14" s="586"/>
      <c r="J14" s="588">
        <v>2.2272793341929433</v>
      </c>
      <c r="K14" s="2">
        <v>45</v>
      </c>
    </row>
    <row r="15" spans="1:11">
      <c r="A15" s="725" t="s">
        <v>280</v>
      </c>
      <c r="B15" s="726">
        <v>54509.500312304808</v>
      </c>
      <c r="C15" s="726">
        <v>53592.559491371481</v>
      </c>
      <c r="D15" s="726">
        <v>52196.627817319095</v>
      </c>
      <c r="E15" s="726">
        <v>54565</v>
      </c>
      <c r="F15" s="726"/>
      <c r="G15" s="727">
        <v>53451.395769563525</v>
      </c>
      <c r="H15" s="728">
        <v>48</v>
      </c>
      <c r="I15" s="586"/>
      <c r="J15" s="588">
        <v>2.0067036906562778</v>
      </c>
      <c r="K15" s="2">
        <v>17</v>
      </c>
    </row>
    <row r="16" spans="1:11">
      <c r="A16" s="725" t="s">
        <v>50</v>
      </c>
      <c r="B16" s="726">
        <v>65832.347907557778</v>
      </c>
      <c r="C16" s="726">
        <v>65052.857705116563</v>
      </c>
      <c r="D16" s="726">
        <v>65742.651542111518</v>
      </c>
      <c r="E16" s="726">
        <v>67231</v>
      </c>
      <c r="F16" s="726"/>
      <c r="G16" s="727">
        <v>66008.836415742699</v>
      </c>
      <c r="H16" s="728">
        <v>22</v>
      </c>
      <c r="I16" s="586"/>
      <c r="J16" s="588">
        <v>2.0808761434569751</v>
      </c>
      <c r="K16" s="2">
        <v>27</v>
      </c>
    </row>
    <row r="17" spans="1:11">
      <c r="A17" s="725" t="s">
        <v>298</v>
      </c>
      <c r="B17" s="726">
        <v>70344.178950655842</v>
      </c>
      <c r="C17" s="726">
        <v>71080.777777777781</v>
      </c>
      <c r="D17" s="726">
        <v>69827.15510083038</v>
      </c>
      <c r="E17" s="726">
        <v>71446</v>
      </c>
      <c r="F17" s="726"/>
      <c r="G17" s="727">
        <v>70784.644292869387</v>
      </c>
      <c r="H17" s="728">
        <v>16</v>
      </c>
      <c r="I17" s="586"/>
      <c r="J17" s="588">
        <v>2.1104566628072914</v>
      </c>
      <c r="K17" s="2">
        <v>31</v>
      </c>
    </row>
    <row r="18" spans="1:11">
      <c r="A18" s="586"/>
      <c r="B18" s="726"/>
      <c r="C18" s="726"/>
      <c r="D18" s="726"/>
      <c r="E18" s="726"/>
      <c r="F18" s="726"/>
      <c r="G18" s="727"/>
      <c r="H18" s="728"/>
      <c r="I18" s="586"/>
      <c r="J18" s="588"/>
      <c r="K18" s="2" t="s">
        <v>233</v>
      </c>
    </row>
    <row r="19" spans="1:11">
      <c r="A19" s="586" t="s">
        <v>936</v>
      </c>
      <c r="B19" s="726"/>
      <c r="C19" s="726"/>
      <c r="D19" s="726"/>
      <c r="E19" s="726"/>
      <c r="F19" s="726"/>
      <c r="G19" s="727"/>
      <c r="H19" s="729"/>
      <c r="I19" s="586"/>
      <c r="J19" s="588"/>
      <c r="K19" s="2" t="s">
        <v>233</v>
      </c>
    </row>
    <row r="20" spans="1:11">
      <c r="A20" s="725" t="s">
        <v>249</v>
      </c>
      <c r="B20" s="726">
        <v>53878.079013116803</v>
      </c>
      <c r="C20" s="726">
        <v>53848.383590675141</v>
      </c>
      <c r="D20" s="726">
        <v>53465.806642941883</v>
      </c>
      <c r="E20" s="726">
        <v>54045.000000000007</v>
      </c>
      <c r="F20" s="726"/>
      <c r="G20" s="727">
        <v>53786.396744539008</v>
      </c>
      <c r="H20" s="728">
        <v>47</v>
      </c>
      <c r="I20" s="586"/>
      <c r="J20" s="588">
        <v>1.8294213491601286</v>
      </c>
      <c r="K20" s="2">
        <v>5</v>
      </c>
    </row>
    <row r="21" spans="1:11">
      <c r="A21" s="725" t="s">
        <v>250</v>
      </c>
      <c r="B21" s="726">
        <v>82225.797001873827</v>
      </c>
      <c r="C21" s="726">
        <v>78493.46230699365</v>
      </c>
      <c r="D21" s="726">
        <v>81384.697212336891</v>
      </c>
      <c r="E21" s="726">
        <v>85385</v>
      </c>
      <c r="F21" s="726"/>
      <c r="G21" s="727">
        <v>81754.386506443509</v>
      </c>
      <c r="H21" s="728">
        <v>5</v>
      </c>
      <c r="I21" s="586"/>
      <c r="J21" s="588">
        <v>2.4351058749569305</v>
      </c>
      <c r="K21" s="2">
        <v>50</v>
      </c>
    </row>
    <row r="22" spans="1:11">
      <c r="A22" s="725" t="s">
        <v>252</v>
      </c>
      <c r="B22" s="726">
        <v>50266.904747033106</v>
      </c>
      <c r="C22" s="726">
        <v>50453.276718135035</v>
      </c>
      <c r="D22" s="726">
        <v>51030.931198102022</v>
      </c>
      <c r="E22" s="726">
        <v>50415</v>
      </c>
      <c r="F22" s="726"/>
      <c r="G22" s="727">
        <v>50633.069305412355</v>
      </c>
      <c r="H22" s="728">
        <v>50</v>
      </c>
      <c r="I22" s="586"/>
      <c r="J22" s="588">
        <v>1.8043119378424868</v>
      </c>
      <c r="K22" s="2">
        <v>2</v>
      </c>
    </row>
    <row r="23" spans="1:11">
      <c r="A23" s="725" t="s">
        <v>253</v>
      </c>
      <c r="B23" s="726">
        <v>69959.556839475335</v>
      </c>
      <c r="C23" s="726">
        <v>67815.13654253709</v>
      </c>
      <c r="D23" s="726">
        <v>67177.198991696321</v>
      </c>
      <c r="E23" s="726">
        <v>68222</v>
      </c>
      <c r="F23" s="726"/>
      <c r="G23" s="727">
        <v>67738.111844744475</v>
      </c>
      <c r="H23" s="728">
        <v>20</v>
      </c>
      <c r="I23" s="586"/>
      <c r="J23" s="588">
        <v>2.2180221536739082</v>
      </c>
      <c r="K23" s="2">
        <v>44</v>
      </c>
    </row>
    <row r="24" spans="1:11">
      <c r="A24" s="725" t="s">
        <v>255</v>
      </c>
      <c r="B24" s="726">
        <v>86802.800124921923</v>
      </c>
      <c r="C24" s="726">
        <v>86074.970027247953</v>
      </c>
      <c r="D24" s="726">
        <v>86492.862989323854</v>
      </c>
      <c r="E24" s="726">
        <v>85563</v>
      </c>
      <c r="F24" s="726"/>
      <c r="G24" s="727">
        <v>86043.611005523941</v>
      </c>
      <c r="H24" s="728">
        <v>2</v>
      </c>
      <c r="I24" s="586"/>
      <c r="J24" s="588">
        <v>2.2013382111282467</v>
      </c>
      <c r="K24" s="2">
        <v>41</v>
      </c>
    </row>
    <row r="25" spans="1:11">
      <c r="A25" s="725" t="s">
        <v>256</v>
      </c>
      <c r="B25" s="726">
        <v>73447.865708931917</v>
      </c>
      <c r="C25" s="726">
        <v>72151.717529518617</v>
      </c>
      <c r="D25" s="726">
        <v>71681.718564650073</v>
      </c>
      <c r="E25" s="726">
        <v>69394</v>
      </c>
      <c r="F25" s="726"/>
      <c r="G25" s="727">
        <v>71075.812031389563</v>
      </c>
      <c r="H25" s="728">
        <v>15</v>
      </c>
      <c r="I25" s="586"/>
      <c r="J25" s="588">
        <v>2.0729449475398924</v>
      </c>
      <c r="K25" s="2">
        <v>26</v>
      </c>
    </row>
    <row r="26" spans="1:11">
      <c r="A26" s="725" t="s">
        <v>257</v>
      </c>
      <c r="B26" s="726">
        <v>82815.550905683951</v>
      </c>
      <c r="C26" s="726">
        <v>78303.924613987285</v>
      </c>
      <c r="D26" s="726">
        <v>83463.47212336892</v>
      </c>
      <c r="E26" s="726">
        <v>72337</v>
      </c>
      <c r="F26" s="726"/>
      <c r="G26" s="727">
        <v>78034.798912452068</v>
      </c>
      <c r="H26" s="728">
        <v>8</v>
      </c>
      <c r="I26" s="586"/>
      <c r="J26" s="588">
        <v>3.1135663708733512</v>
      </c>
      <c r="K26" s="2">
        <v>51</v>
      </c>
    </row>
    <row r="27" spans="1:11">
      <c r="A27" s="725" t="s">
        <v>258</v>
      </c>
      <c r="B27" s="726">
        <v>56724.282635852593</v>
      </c>
      <c r="C27" s="726">
        <v>55885.654859218892</v>
      </c>
      <c r="D27" s="726">
        <v>55572.988434163701</v>
      </c>
      <c r="E27" s="726">
        <v>55774</v>
      </c>
      <c r="F27" s="726"/>
      <c r="G27" s="727">
        <v>55744.214431127533</v>
      </c>
      <c r="H27" s="728">
        <v>41</v>
      </c>
      <c r="I27" s="586"/>
      <c r="J27" s="588">
        <v>2.0366365726350666</v>
      </c>
      <c r="K27" s="2">
        <v>19</v>
      </c>
    </row>
    <row r="28" spans="1:11">
      <c r="A28" s="725" t="s">
        <v>259</v>
      </c>
      <c r="B28" s="726">
        <v>58985.005933791377</v>
      </c>
      <c r="C28" s="726">
        <v>56965.916136845291</v>
      </c>
      <c r="D28" s="726">
        <v>57507.699881376037</v>
      </c>
      <c r="E28" s="726">
        <v>57458.000000000007</v>
      </c>
      <c r="F28" s="726"/>
      <c r="G28" s="727">
        <v>57310.538672740448</v>
      </c>
      <c r="H28" s="728">
        <v>38</v>
      </c>
      <c r="I28" s="586"/>
      <c r="J28" s="588">
        <v>2.0474143684646808</v>
      </c>
      <c r="K28" s="2">
        <v>22</v>
      </c>
    </row>
    <row r="29" spans="1:11">
      <c r="A29" s="725" t="s">
        <v>260</v>
      </c>
      <c r="B29" s="726">
        <v>81341.166146158648</v>
      </c>
      <c r="C29" s="726">
        <v>76886.016954283987</v>
      </c>
      <c r="D29" s="726">
        <v>78572.416073546861</v>
      </c>
      <c r="E29" s="726">
        <v>80316</v>
      </c>
      <c r="F29" s="726"/>
      <c r="G29" s="727">
        <v>78591.477675943621</v>
      </c>
      <c r="H29" s="728">
        <v>7</v>
      </c>
      <c r="I29" s="586"/>
      <c r="J29" s="588">
        <v>2.3483931710169887</v>
      </c>
      <c r="K29" s="2">
        <v>49</v>
      </c>
    </row>
    <row r="30" spans="1:11">
      <c r="A30" s="725" t="s">
        <v>310</v>
      </c>
      <c r="B30" s="726">
        <v>69891.179575265458</v>
      </c>
      <c r="C30" s="726">
        <v>67921.816227671821</v>
      </c>
      <c r="D30" s="726">
        <v>69703.382265717679</v>
      </c>
      <c r="E30" s="726">
        <v>69557</v>
      </c>
      <c r="F30" s="726"/>
      <c r="G30" s="727">
        <v>69060.732831129833</v>
      </c>
      <c r="H30" s="728">
        <v>18</v>
      </c>
      <c r="I30" s="586"/>
      <c r="J30" s="588">
        <v>2.150760667939108</v>
      </c>
      <c r="K30" s="2">
        <v>37</v>
      </c>
    </row>
    <row r="31" spans="1:11">
      <c r="A31" s="725" t="s">
        <v>263</v>
      </c>
      <c r="B31" s="726">
        <v>59154.880699562775</v>
      </c>
      <c r="C31" s="726">
        <v>59189.617923100217</v>
      </c>
      <c r="D31" s="726">
        <v>59447.483985765131</v>
      </c>
      <c r="E31" s="726">
        <v>59428</v>
      </c>
      <c r="F31" s="726"/>
      <c r="G31" s="727">
        <v>59355.033969621785</v>
      </c>
      <c r="H31" s="728">
        <v>34</v>
      </c>
      <c r="I31" s="586"/>
      <c r="J31" s="588">
        <v>1.9935725854262987</v>
      </c>
      <c r="K31" s="2">
        <v>14</v>
      </c>
    </row>
    <row r="32" spans="1:11">
      <c r="A32" s="725" t="s">
        <v>264</v>
      </c>
      <c r="B32" s="726">
        <v>65083.403185509051</v>
      </c>
      <c r="C32" s="726">
        <v>65065.286406297309</v>
      </c>
      <c r="D32" s="726">
        <v>65053.784697508898</v>
      </c>
      <c r="E32" s="726">
        <v>66684</v>
      </c>
      <c r="F32" s="726"/>
      <c r="G32" s="727">
        <v>65601.023701268728</v>
      </c>
      <c r="H32" s="728">
        <v>24</v>
      </c>
      <c r="I32" s="586"/>
      <c r="J32" s="588">
        <v>2.0886438912049021</v>
      </c>
      <c r="K32" s="2">
        <v>29</v>
      </c>
    </row>
    <row r="33" spans="1:11">
      <c r="A33" s="725" t="s">
        <v>265</v>
      </c>
      <c r="B33" s="726">
        <v>65185.96908182386</v>
      </c>
      <c r="C33" s="726">
        <v>64160.062670299725</v>
      </c>
      <c r="D33" s="726">
        <v>63869.826512455518</v>
      </c>
      <c r="E33" s="726">
        <v>64969.000000000007</v>
      </c>
      <c r="F33" s="726"/>
      <c r="G33" s="727">
        <v>64332.963060918417</v>
      </c>
      <c r="H33" s="728">
        <v>26</v>
      </c>
      <c r="I33" s="586"/>
      <c r="J33" s="588">
        <v>2.0426470508268126</v>
      </c>
      <c r="K33" s="2">
        <v>20</v>
      </c>
    </row>
    <row r="34" spans="1:11">
      <c r="A34" s="725" t="s">
        <v>266</v>
      </c>
      <c r="B34" s="726">
        <v>53838.548407245471</v>
      </c>
      <c r="C34" s="726">
        <v>53771.739933393881</v>
      </c>
      <c r="D34" s="726">
        <v>53782.340450771066</v>
      </c>
      <c r="E34" s="726">
        <v>54690</v>
      </c>
      <c r="F34" s="726"/>
      <c r="G34" s="727">
        <v>54081.360128054977</v>
      </c>
      <c r="H34" s="728">
        <v>46</v>
      </c>
      <c r="I34" s="586"/>
      <c r="J34" s="588">
        <v>1.8252600044226199</v>
      </c>
      <c r="K34" s="2">
        <v>4</v>
      </c>
    </row>
    <row r="35" spans="1:11">
      <c r="A35" s="725" t="s">
        <v>267</v>
      </c>
      <c r="B35" s="726">
        <v>56043.71517801375</v>
      </c>
      <c r="C35" s="726">
        <v>55515.90099909174</v>
      </c>
      <c r="D35" s="726">
        <v>54844.554863582445</v>
      </c>
      <c r="E35" s="726">
        <v>55871</v>
      </c>
      <c r="F35" s="726"/>
      <c r="G35" s="727">
        <v>55410.485287558062</v>
      </c>
      <c r="H35" s="728">
        <v>42</v>
      </c>
      <c r="I35" s="586"/>
      <c r="J35" s="588">
        <v>1.9487727071098255</v>
      </c>
      <c r="K35" s="2">
        <v>10</v>
      </c>
    </row>
    <row r="36" spans="1:11">
      <c r="A36" s="725" t="s">
        <v>268</v>
      </c>
      <c r="B36" s="726">
        <v>62177.369456589637</v>
      </c>
      <c r="C36" s="726">
        <v>60460.452618831368</v>
      </c>
      <c r="D36" s="726">
        <v>59541.835409252664</v>
      </c>
      <c r="E36" s="726">
        <v>60141</v>
      </c>
      <c r="F36" s="726"/>
      <c r="G36" s="727">
        <v>60047.762676028011</v>
      </c>
      <c r="H36" s="728">
        <v>32</v>
      </c>
      <c r="I36" s="586"/>
      <c r="J36" s="588">
        <v>2.0467618994179126</v>
      </c>
      <c r="K36" s="2">
        <v>21</v>
      </c>
    </row>
    <row r="37" spans="1:11">
      <c r="A37" s="725" t="s">
        <v>269</v>
      </c>
      <c r="B37" s="726">
        <v>88823.134603372891</v>
      </c>
      <c r="C37" s="726">
        <v>86817.584922797454</v>
      </c>
      <c r="D37" s="726">
        <v>87234.485468564657</v>
      </c>
      <c r="E37" s="726">
        <v>87204</v>
      </c>
      <c r="F37" s="726"/>
      <c r="G37" s="727">
        <v>87085.356797120709</v>
      </c>
      <c r="H37" s="728">
        <v>1</v>
      </c>
      <c r="I37" s="586"/>
      <c r="J37" s="588">
        <v>2.251273725650992</v>
      </c>
      <c r="K37" s="2">
        <v>46</v>
      </c>
    </row>
    <row r="38" spans="1:11">
      <c r="A38" s="725" t="s">
        <v>270</v>
      </c>
      <c r="B38" s="726">
        <v>84032.452529668954</v>
      </c>
      <c r="C38" s="726">
        <v>83298.191038449891</v>
      </c>
      <c r="D38" s="726">
        <v>84182.774911032029</v>
      </c>
      <c r="E38" s="726">
        <v>83813</v>
      </c>
      <c r="F38" s="726"/>
      <c r="G38" s="727">
        <v>83764.655316493983</v>
      </c>
      <c r="H38" s="728">
        <v>4</v>
      </c>
      <c r="I38" s="586"/>
      <c r="J38" s="588">
        <v>2.2760972654278562</v>
      </c>
      <c r="K38" s="2">
        <v>48</v>
      </c>
    </row>
    <row r="39" spans="1:11">
      <c r="A39" s="725" t="s">
        <v>271</v>
      </c>
      <c r="B39" s="726">
        <v>59938.014053716426</v>
      </c>
      <c r="C39" s="726">
        <v>60142.485013623977</v>
      </c>
      <c r="D39" s="726">
        <v>60156.641459074737</v>
      </c>
      <c r="E39" s="726">
        <v>60846</v>
      </c>
      <c r="F39" s="726"/>
      <c r="G39" s="727">
        <v>60381.708824232897</v>
      </c>
      <c r="H39" s="728">
        <v>31</v>
      </c>
      <c r="I39" s="586"/>
      <c r="J39" s="588">
        <v>1.9521520527997334</v>
      </c>
      <c r="K39" s="2">
        <v>11</v>
      </c>
    </row>
    <row r="40" spans="1:11">
      <c r="A40" s="725" t="s">
        <v>272</v>
      </c>
      <c r="B40" s="726">
        <v>74386.984697064341</v>
      </c>
      <c r="C40" s="726">
        <v>73868.949742658195</v>
      </c>
      <c r="D40" s="726">
        <v>74579.220344009489</v>
      </c>
      <c r="E40" s="726">
        <v>75112</v>
      </c>
      <c r="F40" s="726"/>
      <c r="G40" s="727">
        <v>74520.056695555904</v>
      </c>
      <c r="H40" s="728">
        <v>10</v>
      </c>
      <c r="I40" s="586"/>
      <c r="J40" s="588">
        <v>2.1808475363087738</v>
      </c>
      <c r="K40" s="2">
        <v>38</v>
      </c>
    </row>
    <row r="41" spans="1:11">
      <c r="A41" s="725" t="s">
        <v>273</v>
      </c>
      <c r="B41" s="726">
        <v>48594.866958151157</v>
      </c>
      <c r="C41" s="726">
        <v>47958.214956100514</v>
      </c>
      <c r="D41" s="726">
        <v>46523.368030842234</v>
      </c>
      <c r="E41" s="726">
        <v>47615</v>
      </c>
      <c r="F41" s="726"/>
      <c r="G41" s="727">
        <v>47365.527662314249</v>
      </c>
      <c r="H41" s="728">
        <v>51</v>
      </c>
      <c r="I41" s="586"/>
      <c r="J41" s="588">
        <v>1.8080257261310546</v>
      </c>
      <c r="K41" s="2">
        <v>3</v>
      </c>
    </row>
    <row r="42" spans="1:11">
      <c r="A42" s="725" t="s">
        <v>274</v>
      </c>
      <c r="B42" s="726">
        <v>60058.742660836979</v>
      </c>
      <c r="C42" s="726">
        <v>58638.61217075387</v>
      </c>
      <c r="D42" s="726">
        <v>58106.273428232511</v>
      </c>
      <c r="E42" s="726">
        <v>58754</v>
      </c>
      <c r="F42" s="726"/>
      <c r="G42" s="727">
        <v>58499.628532995463</v>
      </c>
      <c r="H42" s="728">
        <v>36</v>
      </c>
      <c r="I42" s="586"/>
      <c r="J42" s="588">
        <v>2.0059202211301406</v>
      </c>
      <c r="K42" s="2">
        <v>16</v>
      </c>
    </row>
    <row r="43" spans="1:11">
      <c r="A43" s="725" t="s">
        <v>276</v>
      </c>
      <c r="B43" s="726">
        <v>64971.221736414751</v>
      </c>
      <c r="C43" s="726">
        <v>65759.222222222234</v>
      </c>
      <c r="D43" s="726">
        <v>64363.903321470934</v>
      </c>
      <c r="E43" s="726">
        <v>64763</v>
      </c>
      <c r="F43" s="726"/>
      <c r="G43" s="727">
        <v>64962.041847897723</v>
      </c>
      <c r="H43" s="728">
        <v>25</v>
      </c>
      <c r="I43" s="586"/>
      <c r="J43" s="588">
        <v>2.140595789473684</v>
      </c>
      <c r="K43" s="2">
        <v>36</v>
      </c>
    </row>
    <row r="44" spans="1:11">
      <c r="A44" s="725" t="s">
        <v>278</v>
      </c>
      <c r="B44" s="726">
        <v>79738.574016239858</v>
      </c>
      <c r="C44" s="726">
        <v>79345.864062973051</v>
      </c>
      <c r="D44" s="726">
        <v>79665.066429418745</v>
      </c>
      <c r="E44" s="726">
        <v>77646</v>
      </c>
      <c r="F44" s="726"/>
      <c r="G44" s="727">
        <v>78885.643497463941</v>
      </c>
      <c r="H44" s="728">
        <v>6</v>
      </c>
      <c r="I44" s="586"/>
      <c r="J44" s="588">
        <v>2.131732474832408</v>
      </c>
      <c r="K44" s="2">
        <v>34</v>
      </c>
    </row>
    <row r="45" spans="1:11">
      <c r="A45" s="725" t="s">
        <v>279</v>
      </c>
      <c r="B45" s="726">
        <v>88064.574328544666</v>
      </c>
      <c r="C45" s="726">
        <v>85193.567968513482</v>
      </c>
      <c r="D45" s="726">
        <v>85669.063463819693</v>
      </c>
      <c r="E45" s="726">
        <v>85426</v>
      </c>
      <c r="F45" s="726"/>
      <c r="G45" s="727">
        <v>85429.54381077773</v>
      </c>
      <c r="H45" s="728">
        <v>3</v>
      </c>
      <c r="I45" s="586"/>
      <c r="J45" s="588">
        <v>2.1224607042337755</v>
      </c>
      <c r="K45" s="2">
        <v>33</v>
      </c>
    </row>
    <row r="46" spans="1:11">
      <c r="A46" s="725" t="s">
        <v>281</v>
      </c>
      <c r="B46" s="726">
        <v>70404.009056839481</v>
      </c>
      <c r="C46" s="726">
        <v>69240.294277929162</v>
      </c>
      <c r="D46" s="726">
        <v>69388.877520759197</v>
      </c>
      <c r="E46" s="726">
        <v>70485</v>
      </c>
      <c r="F46" s="726"/>
      <c r="G46" s="727">
        <v>69704.723932896115</v>
      </c>
      <c r="H46" s="728">
        <v>17</v>
      </c>
      <c r="I46" s="586"/>
      <c r="J46" s="588">
        <v>2.205280213433622</v>
      </c>
      <c r="K46" s="2">
        <v>42</v>
      </c>
    </row>
    <row r="47" spans="1:11">
      <c r="A47" s="725" t="s">
        <v>282</v>
      </c>
      <c r="B47" s="726">
        <v>56539.450343535296</v>
      </c>
      <c r="C47" s="726">
        <v>56014.084771419926</v>
      </c>
      <c r="D47" s="726">
        <v>55794.156287069993</v>
      </c>
      <c r="E47" s="726">
        <v>56111</v>
      </c>
      <c r="F47" s="726"/>
      <c r="G47" s="727">
        <v>55973.080352829973</v>
      </c>
      <c r="H47" s="728">
        <v>40</v>
      </c>
      <c r="I47" s="586"/>
      <c r="J47" s="588">
        <v>1.9843789523363888</v>
      </c>
      <c r="K47" s="2">
        <v>13</v>
      </c>
    </row>
    <row r="48" spans="1:11">
      <c r="A48" s="725" t="s">
        <v>283</v>
      </c>
      <c r="B48" s="726">
        <v>69666.816677076829</v>
      </c>
      <c r="C48" s="726">
        <v>69314.866485013627</v>
      </c>
      <c r="D48" s="726">
        <v>71598.526986951372</v>
      </c>
      <c r="E48" s="726">
        <v>73844</v>
      </c>
      <c r="F48" s="726"/>
      <c r="G48" s="727">
        <v>71585.797823988323</v>
      </c>
      <c r="H48" s="728">
        <v>13</v>
      </c>
      <c r="I48" s="586"/>
      <c r="J48" s="588">
        <v>2.2557251696603462</v>
      </c>
      <c r="K48" s="2">
        <v>47</v>
      </c>
    </row>
    <row r="49" spans="1:11">
      <c r="A49" s="725" t="s">
        <v>284</v>
      </c>
      <c r="B49" s="726">
        <v>60383.53466583386</v>
      </c>
      <c r="C49" s="726">
        <v>60657.240387526494</v>
      </c>
      <c r="D49" s="726">
        <v>60961.164887307234</v>
      </c>
      <c r="E49" s="726">
        <v>61029.999999999993</v>
      </c>
      <c r="F49" s="726"/>
      <c r="G49" s="727">
        <v>60882.801758277907</v>
      </c>
      <c r="H49" s="728">
        <v>28</v>
      </c>
      <c r="I49" s="586"/>
      <c r="J49" s="588">
        <v>1.9938232964037814</v>
      </c>
      <c r="K49" s="2">
        <v>15</v>
      </c>
    </row>
    <row r="50" spans="1:11">
      <c r="A50" s="725" t="s">
        <v>285</v>
      </c>
      <c r="B50" s="726">
        <v>55511.654590880702</v>
      </c>
      <c r="C50" s="726">
        <v>55661.938237965493</v>
      </c>
      <c r="D50" s="726">
        <v>55787.05456702254</v>
      </c>
      <c r="E50" s="726">
        <v>56654.999999999993</v>
      </c>
      <c r="F50" s="726"/>
      <c r="G50" s="727">
        <v>56034.664268329339</v>
      </c>
      <c r="H50" s="728">
        <v>39</v>
      </c>
      <c r="I50" s="586"/>
      <c r="J50" s="588">
        <v>1.9327257121410284</v>
      </c>
      <c r="K50" s="2">
        <v>8</v>
      </c>
    </row>
    <row r="51" spans="1:11">
      <c r="A51" s="725" t="s">
        <v>286</v>
      </c>
      <c r="B51" s="726">
        <v>60536.315115552781</v>
      </c>
      <c r="C51" s="726">
        <v>60440.773841961854</v>
      </c>
      <c r="D51" s="726">
        <v>60340.27164887308</v>
      </c>
      <c r="E51" s="726">
        <v>61766.999999999993</v>
      </c>
      <c r="F51" s="726"/>
      <c r="G51" s="727">
        <v>60849.348496944971</v>
      </c>
      <c r="H51" s="728">
        <v>29</v>
      </c>
      <c r="I51" s="586"/>
      <c r="J51" s="588">
        <v>2.0482284068718482</v>
      </c>
      <c r="K51" s="2">
        <v>23</v>
      </c>
    </row>
    <row r="52" spans="1:11">
      <c r="A52" s="725" t="s">
        <v>287</v>
      </c>
      <c r="B52" s="726">
        <v>66122.951280449721</v>
      </c>
      <c r="C52" s="726">
        <v>65543.791401755981</v>
      </c>
      <c r="D52" s="726">
        <v>66055.127224199299</v>
      </c>
      <c r="E52" s="726">
        <v>66522</v>
      </c>
      <c r="F52" s="726"/>
      <c r="G52" s="727">
        <v>66040.30620865176</v>
      </c>
      <c r="H52" s="728">
        <v>21</v>
      </c>
      <c r="I52" s="586"/>
      <c r="J52" s="588">
        <v>2.071994655219124</v>
      </c>
      <c r="K52" s="2">
        <v>25</v>
      </c>
    </row>
    <row r="53" spans="1:11">
      <c r="A53" s="725" t="s">
        <v>288</v>
      </c>
      <c r="B53" s="726">
        <v>72452.121798875698</v>
      </c>
      <c r="C53" s="726">
        <v>72090.609748713294</v>
      </c>
      <c r="D53" s="726">
        <v>72328.989620403314</v>
      </c>
      <c r="E53" s="726">
        <v>71608</v>
      </c>
      <c r="F53" s="726"/>
      <c r="G53" s="727">
        <v>72009.199789705526</v>
      </c>
      <c r="H53" s="728">
        <v>11</v>
      </c>
      <c r="I53" s="586"/>
      <c r="J53" s="588">
        <v>2.1949334841820498</v>
      </c>
      <c r="K53" s="2">
        <v>39</v>
      </c>
    </row>
    <row r="54" spans="1:11">
      <c r="A54" s="725" t="s">
        <v>289</v>
      </c>
      <c r="B54" s="726">
        <v>55240.282323547784</v>
      </c>
      <c r="C54" s="726">
        <v>54106.279140175604</v>
      </c>
      <c r="D54" s="726">
        <v>53529.722123368927</v>
      </c>
      <c r="E54" s="726">
        <v>54686</v>
      </c>
      <c r="F54" s="726"/>
      <c r="G54" s="727">
        <v>54107.333754514846</v>
      </c>
      <c r="H54" s="728">
        <v>45</v>
      </c>
      <c r="I54" s="586"/>
      <c r="J54" s="588">
        <v>1.9447646397300988</v>
      </c>
      <c r="K54" s="2">
        <v>9</v>
      </c>
    </row>
    <row r="55" spans="1:11">
      <c r="A55" s="725" t="s">
        <v>290</v>
      </c>
      <c r="B55" s="726">
        <v>64089.796064959395</v>
      </c>
      <c r="C55" s="726">
        <v>64276.063881320013</v>
      </c>
      <c r="D55" s="726">
        <v>62398.755931198102</v>
      </c>
      <c r="E55" s="726">
        <v>61299</v>
      </c>
      <c r="F55" s="726"/>
      <c r="G55" s="727">
        <v>62657.939937506038</v>
      </c>
      <c r="H55" s="728">
        <v>27</v>
      </c>
      <c r="I55" s="586"/>
      <c r="J55" s="588">
        <v>2.1157137646255575</v>
      </c>
      <c r="K55" s="2">
        <v>32</v>
      </c>
    </row>
    <row r="56" spans="1:11">
      <c r="A56" s="725" t="s">
        <v>291</v>
      </c>
      <c r="B56" s="726">
        <v>54576.809181761404</v>
      </c>
      <c r="C56" s="726">
        <v>54140.458068422653</v>
      </c>
      <c r="D56" s="726">
        <v>54117.13582443654</v>
      </c>
      <c r="E56" s="726">
        <v>54691</v>
      </c>
      <c r="F56" s="726"/>
      <c r="G56" s="727">
        <v>54316.197964286395</v>
      </c>
      <c r="H56" s="728">
        <v>44</v>
      </c>
      <c r="I56" s="586"/>
      <c r="J56" s="588">
        <v>1.9146224739471349</v>
      </c>
      <c r="K56" s="2">
        <v>7</v>
      </c>
    </row>
    <row r="57" spans="1:11">
      <c r="A57" s="725" t="s">
        <v>292</v>
      </c>
      <c r="B57" s="726">
        <v>60444.433166770774</v>
      </c>
      <c r="C57" s="726">
        <v>60088.627308507421</v>
      </c>
      <c r="D57" s="726">
        <v>60633.471233689204</v>
      </c>
      <c r="E57" s="726">
        <v>61208.000000000007</v>
      </c>
      <c r="F57" s="726"/>
      <c r="G57" s="727">
        <v>60643.366180732206</v>
      </c>
      <c r="H57" s="728">
        <v>30</v>
      </c>
      <c r="I57" s="586"/>
      <c r="J57" s="588">
        <v>2.0689303447885359</v>
      </c>
      <c r="K57" s="2">
        <v>24</v>
      </c>
    </row>
    <row r="58" spans="1:11">
      <c r="A58" s="725" t="s">
        <v>293</v>
      </c>
      <c r="B58" s="726">
        <v>66854.801686445979</v>
      </c>
      <c r="C58" s="726">
        <v>68554.644262791408</v>
      </c>
      <c r="D58" s="726">
        <v>67006.757710557533</v>
      </c>
      <c r="E58" s="726">
        <v>68382</v>
      </c>
      <c r="F58" s="726"/>
      <c r="G58" s="727">
        <v>67981.133991116309</v>
      </c>
      <c r="H58" s="728">
        <v>19</v>
      </c>
      <c r="I58" s="586"/>
      <c r="J58" s="588">
        <v>2.1987520281146389</v>
      </c>
      <c r="K58" s="2">
        <v>40</v>
      </c>
    </row>
    <row r="59" spans="1:11">
      <c r="A59" s="725" t="s">
        <v>294</v>
      </c>
      <c r="B59" s="726">
        <v>77432.97813866334</v>
      </c>
      <c r="C59" s="726">
        <v>77161.519830457168</v>
      </c>
      <c r="D59" s="726">
        <v>75567.373962040336</v>
      </c>
      <c r="E59" s="726">
        <v>75524</v>
      </c>
      <c r="F59" s="726"/>
      <c r="G59" s="727">
        <v>76084.297930832501</v>
      </c>
      <c r="H59" s="728">
        <v>9</v>
      </c>
      <c r="I59" s="586"/>
      <c r="J59" s="588">
        <v>2.1333145291003639</v>
      </c>
      <c r="K59" s="2">
        <v>35</v>
      </c>
    </row>
    <row r="60" spans="1:11">
      <c r="A60" s="725" t="s">
        <v>295</v>
      </c>
      <c r="B60" s="726">
        <v>71932.881948782015</v>
      </c>
      <c r="C60" s="726">
        <v>71079.742052679387</v>
      </c>
      <c r="D60" s="726">
        <v>70953.284994068803</v>
      </c>
      <c r="E60" s="726">
        <v>71371</v>
      </c>
      <c r="F60" s="726"/>
      <c r="G60" s="727">
        <v>71134.675682249406</v>
      </c>
      <c r="H60" s="728">
        <v>14</v>
      </c>
      <c r="I60" s="586"/>
      <c r="J60" s="588">
        <v>2.0855046472020606</v>
      </c>
      <c r="K60" s="2">
        <v>28</v>
      </c>
    </row>
    <row r="61" spans="1:11">
      <c r="A61" s="725" t="s">
        <v>296</v>
      </c>
      <c r="B61" s="726">
        <v>52273.350093691442</v>
      </c>
      <c r="C61" s="726">
        <v>51468.28731456252</v>
      </c>
      <c r="D61" s="726">
        <v>52065.753262158956</v>
      </c>
      <c r="E61" s="726">
        <v>51596</v>
      </c>
      <c r="F61" s="726"/>
      <c r="G61" s="727">
        <v>51710.013525573828</v>
      </c>
      <c r="H61" s="728">
        <v>49</v>
      </c>
      <c r="I61" s="586"/>
      <c r="J61" s="588">
        <v>1.7173443696038082</v>
      </c>
      <c r="K61" s="2">
        <v>1</v>
      </c>
    </row>
    <row r="62" spans="1:11">
      <c r="A62" s="725" t="s">
        <v>297</v>
      </c>
      <c r="B62" s="726">
        <v>66334.493441598999</v>
      </c>
      <c r="C62" s="726">
        <v>66008.831970935513</v>
      </c>
      <c r="D62" s="726">
        <v>66100.781138790029</v>
      </c>
      <c r="E62" s="726">
        <v>65618</v>
      </c>
      <c r="F62" s="726"/>
      <c r="G62" s="727">
        <v>65909.204369908504</v>
      </c>
      <c r="H62" s="728">
        <v>23</v>
      </c>
      <c r="I62" s="586"/>
      <c r="J62" s="588">
        <v>2.1082323950518416</v>
      </c>
      <c r="K62" s="2">
        <v>30</v>
      </c>
    </row>
    <row r="63" spans="1:11">
      <c r="B63" s="723"/>
      <c r="C63" s="723"/>
      <c r="D63" s="723"/>
      <c r="E63" s="723"/>
      <c r="F63" s="723"/>
      <c r="G63" s="11"/>
      <c r="H63" s="730"/>
      <c r="J63" s="724"/>
    </row>
    <row r="64" spans="1:11">
      <c r="A64" s="2" t="s">
        <v>974</v>
      </c>
      <c r="B64" s="723"/>
      <c r="C64" s="723"/>
      <c r="D64" s="723"/>
      <c r="E64" s="723"/>
      <c r="F64" s="723"/>
      <c r="H64" s="723"/>
    </row>
    <row r="65" spans="1:6">
      <c r="A65" s="2" t="s">
        <v>975</v>
      </c>
      <c r="B65" s="723"/>
      <c r="C65" s="723"/>
      <c r="D65" s="723"/>
      <c r="E65" s="723"/>
      <c r="F65" s="723"/>
    </row>
    <row r="66" spans="1:6">
      <c r="A66" s="2" t="s">
        <v>976</v>
      </c>
      <c r="B66" s="723"/>
      <c r="C66" s="723"/>
      <c r="D66" s="723"/>
      <c r="E66" s="723"/>
      <c r="F66" s="723"/>
    </row>
    <row r="67" spans="1:6">
      <c r="A67" s="2" t="s">
        <v>977</v>
      </c>
      <c r="B67" s="723"/>
      <c r="C67" s="723"/>
      <c r="D67" s="723"/>
      <c r="E67" s="723"/>
      <c r="F67" s="723"/>
    </row>
    <row r="68" spans="1:6">
      <c r="A68" s="2" t="s">
        <v>978</v>
      </c>
      <c r="B68" s="723"/>
      <c r="C68" s="723"/>
      <c r="D68" s="723"/>
      <c r="E68" s="723"/>
      <c r="F68" s="723"/>
    </row>
    <row r="70" spans="1:6">
      <c r="A70" s="2" t="s">
        <v>979</v>
      </c>
    </row>
    <row r="71" spans="1:6">
      <c r="A71" s="2" t="s">
        <v>980</v>
      </c>
    </row>
    <row r="73" spans="1:6">
      <c r="A73" s="2" t="s">
        <v>981</v>
      </c>
    </row>
    <row r="75" spans="1:6">
      <c r="A75" s="2" t="s">
        <v>233</v>
      </c>
    </row>
    <row r="80" spans="1:6">
      <c r="A80" s="731"/>
    </row>
    <row r="83" spans="1:1">
      <c r="A83" s="731"/>
    </row>
  </sheetData>
  <mergeCells count="4">
    <mergeCell ref="B3:H3"/>
    <mergeCell ref="J3:K3"/>
    <mergeCell ref="G4:H4"/>
    <mergeCell ref="J4:K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75"/>
  <sheetViews>
    <sheetView workbookViewId="0"/>
  </sheetViews>
  <sheetFormatPr defaultColWidth="11.42578125" defaultRowHeight="10.5"/>
  <cols>
    <col min="1" max="1" width="19" style="593" customWidth="1"/>
    <col min="2" max="3" width="9" style="593" bestFit="1" customWidth="1"/>
    <col min="4" max="4" width="8.42578125" style="593" bestFit="1" customWidth="1"/>
    <col min="5" max="5" width="5.140625" style="645" bestFit="1" customWidth="1"/>
    <col min="6" max="6" width="0.85546875" style="645" customWidth="1"/>
    <col min="7" max="7" width="7.7109375" style="645" bestFit="1" customWidth="1"/>
    <col min="8" max="8" width="5.140625" style="645" bestFit="1" customWidth="1"/>
    <col min="9" max="9" width="1.42578125" style="645" customWidth="1"/>
    <col min="10" max="11" width="8.42578125" style="645" bestFit="1" customWidth="1"/>
    <col min="12" max="12" width="9" style="645" bestFit="1" customWidth="1"/>
    <col min="13" max="13" width="5.140625" style="645" bestFit="1" customWidth="1"/>
    <col min="14" max="14" width="0.85546875" style="645" customWidth="1"/>
    <col min="15" max="15" width="7.7109375" style="645" bestFit="1" customWidth="1"/>
    <col min="16" max="16" width="5.140625" style="645" bestFit="1" customWidth="1"/>
    <col min="17" max="17" width="0.7109375" style="645" customWidth="1"/>
    <col min="18" max="18" width="7" style="645" bestFit="1" customWidth="1"/>
    <col min="19" max="19" width="5.140625" style="645" bestFit="1" customWidth="1"/>
    <col min="20" max="16384" width="11.42578125" style="645"/>
  </cols>
  <sheetData>
    <row r="1" spans="1:19" s="680" customFormat="1">
      <c r="A1" s="589" t="s">
        <v>982</v>
      </c>
      <c r="B1" s="589"/>
      <c r="C1" s="589"/>
      <c r="D1" s="589"/>
      <c r="E1" s="732"/>
      <c r="F1" s="732"/>
      <c r="G1" s="732"/>
      <c r="H1" s="732"/>
      <c r="I1" s="732"/>
      <c r="J1" s="732"/>
    </row>
    <row r="2" spans="1:19">
      <c r="A2" s="594"/>
      <c r="B2" s="645"/>
      <c r="C2" s="645"/>
      <c r="D2" s="645"/>
      <c r="I2" s="646"/>
      <c r="J2" s="733"/>
      <c r="K2" s="733"/>
      <c r="L2" s="733"/>
      <c r="M2" s="734"/>
      <c r="N2" s="734"/>
      <c r="O2" s="733"/>
      <c r="P2" s="733"/>
      <c r="Q2" s="733"/>
      <c r="R2" s="645" t="s">
        <v>233</v>
      </c>
    </row>
    <row r="3" spans="1:19">
      <c r="A3" s="594"/>
      <c r="B3" s="1274" t="s">
        <v>983</v>
      </c>
      <c r="C3" s="1274"/>
      <c r="D3" s="1274"/>
      <c r="E3" s="1274"/>
      <c r="F3" s="1274"/>
      <c r="G3" s="1274"/>
      <c r="H3" s="1274"/>
      <c r="I3" s="735"/>
      <c r="J3" s="1283" t="s">
        <v>984</v>
      </c>
      <c r="K3" s="1283"/>
      <c r="L3" s="1283"/>
      <c r="M3" s="1283"/>
      <c r="N3" s="1283"/>
      <c r="O3" s="1283"/>
      <c r="P3" s="1283"/>
      <c r="Q3" s="736"/>
      <c r="R3" s="1284" t="s">
        <v>985</v>
      </c>
      <c r="S3" s="1284"/>
    </row>
    <row r="4" spans="1:19">
      <c r="A4" s="594"/>
      <c r="B4" s="595"/>
      <c r="C4" s="595"/>
      <c r="D4" s="595"/>
      <c r="E4" s="735" t="s">
        <v>233</v>
      </c>
      <c r="F4" s="735"/>
      <c r="G4" s="1278" t="s">
        <v>986</v>
      </c>
      <c r="H4" s="1278"/>
      <c r="I4" s="735"/>
      <c r="J4" s="733" t="s">
        <v>233</v>
      </c>
      <c r="K4" s="733"/>
      <c r="L4" s="737"/>
      <c r="M4" s="738"/>
      <c r="N4" s="738"/>
      <c r="O4" s="1278" t="s">
        <v>986</v>
      </c>
      <c r="P4" s="1278"/>
      <c r="Q4" s="735"/>
      <c r="R4" s="1284" t="s">
        <v>987</v>
      </c>
      <c r="S4" s="1284"/>
    </row>
    <row r="5" spans="1:19">
      <c r="A5" s="594"/>
      <c r="B5" s="597"/>
      <c r="C5" s="597"/>
      <c r="D5" s="1276" t="s">
        <v>957</v>
      </c>
      <c r="E5" s="1276"/>
      <c r="F5" s="648"/>
      <c r="G5" s="1276" t="s">
        <v>934</v>
      </c>
      <c r="H5" s="1276"/>
      <c r="I5" s="735"/>
      <c r="J5" s="735"/>
      <c r="K5" s="735"/>
      <c r="L5" s="1276" t="s">
        <v>957</v>
      </c>
      <c r="M5" s="1276"/>
      <c r="N5" s="648"/>
      <c r="O5" s="1276" t="s">
        <v>934</v>
      </c>
      <c r="P5" s="1276"/>
      <c r="Q5" s="735"/>
      <c r="R5" s="1285" t="s">
        <v>988</v>
      </c>
      <c r="S5" s="1285"/>
    </row>
    <row r="6" spans="1:19">
      <c r="A6" s="604" t="s">
        <v>933</v>
      </c>
      <c r="B6" s="609">
        <v>2010</v>
      </c>
      <c r="C6" s="609">
        <v>2013</v>
      </c>
      <c r="D6" s="609" t="s">
        <v>973</v>
      </c>
      <c r="E6" s="739" t="s">
        <v>240</v>
      </c>
      <c r="F6" s="739"/>
      <c r="G6" s="740" t="s">
        <v>950</v>
      </c>
      <c r="H6" s="739" t="s">
        <v>240</v>
      </c>
      <c r="I6" s="739"/>
      <c r="J6" s="609">
        <v>2010</v>
      </c>
      <c r="K6" s="609">
        <v>2013</v>
      </c>
      <c r="L6" s="719" t="s">
        <v>973</v>
      </c>
      <c r="M6" s="741" t="s">
        <v>240</v>
      </c>
      <c r="N6" s="741"/>
      <c r="O6" s="609" t="s">
        <v>950</v>
      </c>
      <c r="P6" s="609" t="s">
        <v>240</v>
      </c>
      <c r="Q6" s="609"/>
      <c r="R6" s="741">
        <v>2013</v>
      </c>
      <c r="S6" s="741" t="s">
        <v>240</v>
      </c>
    </row>
    <row r="7" spans="1:19">
      <c r="A7" s="612"/>
      <c r="E7" s="593"/>
      <c r="F7" s="593"/>
      <c r="G7" s="593"/>
      <c r="H7" s="614"/>
      <c r="I7" s="612"/>
      <c r="J7" s="647"/>
      <c r="K7" s="647"/>
      <c r="L7" s="659"/>
      <c r="M7" s="659"/>
      <c r="N7" s="659"/>
      <c r="O7" s="742"/>
      <c r="P7" s="742"/>
      <c r="Q7" s="743"/>
      <c r="R7" s="659"/>
      <c r="S7" s="659"/>
    </row>
    <row r="8" spans="1:19">
      <c r="A8" s="744" t="s">
        <v>51</v>
      </c>
      <c r="B8" s="695">
        <v>49948.5231105559</v>
      </c>
      <c r="C8" s="695">
        <v>49808</v>
      </c>
      <c r="D8" s="695">
        <v>49857.526939724448</v>
      </c>
      <c r="E8" s="620" t="s">
        <v>339</v>
      </c>
      <c r="F8" s="620"/>
      <c r="G8" s="662">
        <v>-9.3005421561573613E-4</v>
      </c>
      <c r="H8" s="620" t="s">
        <v>339</v>
      </c>
      <c r="I8" s="694"/>
      <c r="J8" s="695">
        <v>44361.886945658967</v>
      </c>
      <c r="K8" s="695">
        <v>42498</v>
      </c>
      <c r="L8" s="695">
        <v>42949.795972262182</v>
      </c>
      <c r="M8" s="620" t="s">
        <v>339</v>
      </c>
      <c r="N8" s="620"/>
      <c r="O8" s="745">
        <v>-1.4195140305948387E-2</v>
      </c>
      <c r="P8" s="620" t="s">
        <v>339</v>
      </c>
      <c r="Q8" s="746"/>
      <c r="R8" s="745">
        <v>0.68750375701077848</v>
      </c>
      <c r="S8" s="620" t="s">
        <v>339</v>
      </c>
    </row>
    <row r="9" spans="1:19">
      <c r="A9" s="744"/>
      <c r="D9" s="747"/>
      <c r="E9" s="593"/>
      <c r="F9" s="593"/>
      <c r="G9" s="662"/>
      <c r="H9" s="593"/>
      <c r="I9" s="694"/>
      <c r="J9" s="748"/>
      <c r="K9" s="748"/>
      <c r="L9" s="749"/>
      <c r="M9" s="659"/>
      <c r="N9" s="659"/>
      <c r="O9" s="745"/>
      <c r="P9" s="745"/>
      <c r="Q9" s="746"/>
      <c r="R9" s="745"/>
      <c r="S9" s="750"/>
    </row>
    <row r="10" spans="1:19">
      <c r="A10" s="744" t="s">
        <v>935</v>
      </c>
      <c r="D10" s="747"/>
      <c r="E10" s="593"/>
      <c r="F10" s="593"/>
      <c r="G10" s="662"/>
      <c r="H10" s="593"/>
      <c r="I10" s="694"/>
      <c r="J10" s="748"/>
      <c r="K10" s="748"/>
      <c r="L10" s="749"/>
      <c r="M10" s="659"/>
      <c r="N10" s="659"/>
      <c r="O10" s="745"/>
      <c r="P10" s="745"/>
      <c r="Q10" s="746"/>
      <c r="R10" s="745"/>
      <c r="S10" s="750"/>
    </row>
    <row r="11" spans="1:19">
      <c r="A11" s="624" t="s">
        <v>251</v>
      </c>
      <c r="B11" s="602">
        <v>46260.424422236101</v>
      </c>
      <c r="C11" s="602">
        <v>45921</v>
      </c>
      <c r="D11" s="751">
        <v>46116.730781158367</v>
      </c>
      <c r="E11" s="593">
        <v>21</v>
      </c>
      <c r="F11" s="593"/>
      <c r="G11" s="662">
        <v>-2.4448973365130142E-3</v>
      </c>
      <c r="H11" s="593">
        <v>35</v>
      </c>
      <c r="I11" s="694"/>
      <c r="J11" s="752">
        <v>43183.447532792008</v>
      </c>
      <c r="K11" s="752">
        <v>41093</v>
      </c>
      <c r="L11" s="753">
        <v>41295.616989246271</v>
      </c>
      <c r="M11" s="659">
        <v>27</v>
      </c>
      <c r="N11" s="659"/>
      <c r="O11" s="745">
        <v>-1.6299023859355905E-2</v>
      </c>
      <c r="P11" s="754">
        <f>RANK(O11,O$11:O$63)</f>
        <v>45</v>
      </c>
      <c r="Q11" s="755"/>
      <c r="R11" s="745">
        <v>0.68551333203894904</v>
      </c>
      <c r="S11" s="659">
        <v>29</v>
      </c>
    </row>
    <row r="12" spans="1:19">
      <c r="A12" s="624" t="s">
        <v>254</v>
      </c>
      <c r="B12" s="602">
        <v>51141.920049968772</v>
      </c>
      <c r="C12" s="602">
        <v>50873</v>
      </c>
      <c r="D12" s="751">
        <v>51002.070748347331</v>
      </c>
      <c r="E12" s="593">
        <v>13</v>
      </c>
      <c r="F12" s="593"/>
      <c r="G12" s="662">
        <v>-1.726195131238637E-3</v>
      </c>
      <c r="H12" s="593">
        <v>27</v>
      </c>
      <c r="I12" s="694"/>
      <c r="J12" s="752">
        <v>48145.072767020611</v>
      </c>
      <c r="K12" s="752">
        <v>46347</v>
      </c>
      <c r="L12" s="753">
        <v>46820.139550514672</v>
      </c>
      <c r="M12" s="659">
        <v>14</v>
      </c>
      <c r="N12" s="659"/>
      <c r="O12" s="745">
        <v>-1.2559159486565045E-2</v>
      </c>
      <c r="P12" s="754">
        <f t="shared" ref="P12:P63" si="0">RANK(O12,O$11:O$63)</f>
        <v>39</v>
      </c>
      <c r="Q12" s="755"/>
      <c r="R12" s="745">
        <v>0.67225820977578055</v>
      </c>
      <c r="S12" s="659">
        <v>35</v>
      </c>
    </row>
    <row r="13" spans="1:19">
      <c r="A13" s="624" t="s">
        <v>261</v>
      </c>
      <c r="B13" s="756">
        <v>37286.9768894441</v>
      </c>
      <c r="C13" s="756">
        <v>36836</v>
      </c>
      <c r="D13" s="751">
        <v>36804.027602068505</v>
      </c>
      <c r="E13" s="593">
        <v>50</v>
      </c>
      <c r="F13" s="593"/>
      <c r="G13" s="662">
        <v>-4.0288348781316206E-3</v>
      </c>
      <c r="H13" s="593">
        <v>38</v>
      </c>
      <c r="I13" s="694"/>
      <c r="J13" s="752">
        <v>38595.760462211118</v>
      </c>
      <c r="K13" s="752">
        <v>36992</v>
      </c>
      <c r="L13" s="753">
        <v>37515.035032676358</v>
      </c>
      <c r="M13" s="659">
        <v>47</v>
      </c>
      <c r="N13" s="659"/>
      <c r="O13" s="745">
        <v>-1.4044022166946219E-2</v>
      </c>
      <c r="P13" s="754">
        <f t="shared" si="0"/>
        <v>44</v>
      </c>
      <c r="Q13" s="755"/>
      <c r="R13" s="745">
        <v>0.65793975162362572</v>
      </c>
      <c r="S13" s="659">
        <v>43</v>
      </c>
    </row>
    <row r="14" spans="1:19">
      <c r="A14" s="624" t="s">
        <v>275</v>
      </c>
      <c r="B14" s="756">
        <v>36961.116489693944</v>
      </c>
      <c r="C14" s="756">
        <v>37575</v>
      </c>
      <c r="D14" s="751">
        <v>37426.565040803696</v>
      </c>
      <c r="E14" s="593">
        <v>48</v>
      </c>
      <c r="F14" s="593"/>
      <c r="G14" s="662">
        <v>5.5310714709361566E-3</v>
      </c>
      <c r="H14" s="593">
        <v>5</v>
      </c>
      <c r="I14" s="694"/>
      <c r="J14" s="752">
        <v>38712.215490318551</v>
      </c>
      <c r="K14" s="752">
        <v>38221</v>
      </c>
      <c r="L14" s="753">
        <v>37961.261996714587</v>
      </c>
      <c r="M14" s="659">
        <v>44</v>
      </c>
      <c r="N14" s="659"/>
      <c r="O14" s="745">
        <v>-4.1356933865634186E-3</v>
      </c>
      <c r="P14" s="754">
        <f t="shared" si="0"/>
        <v>23</v>
      </c>
      <c r="Q14" s="755"/>
      <c r="R14" s="745">
        <v>0.64535860738536643</v>
      </c>
      <c r="S14" s="659">
        <v>49</v>
      </c>
    </row>
    <row r="15" spans="1:19">
      <c r="A15" s="624" t="s">
        <v>277</v>
      </c>
      <c r="B15" s="756">
        <v>45419.597751405374</v>
      </c>
      <c r="C15" s="756">
        <v>44119</v>
      </c>
      <c r="D15" s="751">
        <v>44354.122459488106</v>
      </c>
      <c r="E15" s="593">
        <v>26</v>
      </c>
      <c r="F15" s="593"/>
      <c r="G15" s="662">
        <v>-9.6223750467230706E-3</v>
      </c>
      <c r="H15" s="593">
        <v>50</v>
      </c>
      <c r="I15" s="694"/>
      <c r="J15" s="752">
        <v>42812.714553404126</v>
      </c>
      <c r="K15" s="752">
        <v>40010</v>
      </c>
      <c r="L15" s="753">
        <v>40294.724706932735</v>
      </c>
      <c r="M15" s="659">
        <v>35</v>
      </c>
      <c r="N15" s="659"/>
      <c r="O15" s="745">
        <v>-2.1892304544847533E-2</v>
      </c>
      <c r="P15" s="754">
        <f t="shared" si="0"/>
        <v>51</v>
      </c>
      <c r="Q15" s="755"/>
      <c r="R15" s="745">
        <v>0.6852003199417136</v>
      </c>
      <c r="S15" s="659">
        <v>30</v>
      </c>
    </row>
    <row r="16" spans="1:19">
      <c r="A16" s="624" t="s">
        <v>280</v>
      </c>
      <c r="B16" s="756">
        <v>41949.451592754529</v>
      </c>
      <c r="C16" s="756">
        <v>40809</v>
      </c>
      <c r="D16" s="751">
        <v>41186.849164945488</v>
      </c>
      <c r="E16" s="593">
        <v>40</v>
      </c>
      <c r="F16" s="593"/>
      <c r="G16" s="662">
        <v>-9.1392656991029775E-3</v>
      </c>
      <c r="H16" s="593">
        <v>49</v>
      </c>
      <c r="I16" s="694"/>
      <c r="J16" s="752">
        <v>39782.747033104315</v>
      </c>
      <c r="K16" s="752">
        <v>39901</v>
      </c>
      <c r="L16" s="753">
        <v>38810.385947980714</v>
      </c>
      <c r="M16" s="659">
        <v>41</v>
      </c>
      <c r="N16" s="659"/>
      <c r="O16" s="745">
        <v>1.5349522387717678E-3</v>
      </c>
      <c r="P16" s="754">
        <f t="shared" si="0"/>
        <v>7</v>
      </c>
      <c r="Q16" s="755"/>
      <c r="R16" s="745">
        <v>0.68002388574271022</v>
      </c>
      <c r="S16" s="659">
        <v>34</v>
      </c>
    </row>
    <row r="17" spans="1:19" s="680" customFormat="1">
      <c r="A17" s="625" t="s">
        <v>50</v>
      </c>
      <c r="B17" s="590">
        <v>42083.000936914432</v>
      </c>
      <c r="C17" s="590">
        <v>41792</v>
      </c>
      <c r="D17" s="757">
        <v>41803.71134988538</v>
      </c>
      <c r="E17" s="627">
        <v>36</v>
      </c>
      <c r="F17" s="627"/>
      <c r="G17" s="673">
        <v>-2.296032034559485E-3</v>
      </c>
      <c r="H17" s="627">
        <v>32</v>
      </c>
      <c r="I17" s="758"/>
      <c r="J17" s="759">
        <v>43537.08619612742</v>
      </c>
      <c r="K17" s="759">
        <v>42326</v>
      </c>
      <c r="L17" s="760">
        <v>42512.315897891451</v>
      </c>
      <c r="M17" s="679">
        <v>22</v>
      </c>
      <c r="N17" s="679"/>
      <c r="O17" s="761">
        <v>-9.2912420034271317E-3</v>
      </c>
      <c r="P17" s="754">
        <f t="shared" si="0"/>
        <v>33</v>
      </c>
      <c r="Q17" s="755"/>
      <c r="R17" s="761">
        <v>0.64897035825024185</v>
      </c>
      <c r="S17" s="679">
        <v>48</v>
      </c>
    </row>
    <row r="18" spans="1:19">
      <c r="A18" s="624" t="s">
        <v>298</v>
      </c>
      <c r="B18" s="756">
        <v>44833.049031855095</v>
      </c>
      <c r="C18" s="756">
        <v>44972</v>
      </c>
      <c r="D18" s="751">
        <v>45048.022102556752</v>
      </c>
      <c r="E18" s="593">
        <v>23</v>
      </c>
      <c r="F18" s="593"/>
      <c r="G18" s="662">
        <v>1.0444836750647883E-3</v>
      </c>
      <c r="H18" s="593">
        <v>12</v>
      </c>
      <c r="I18" s="694"/>
      <c r="J18" s="752">
        <v>46142.900999375393</v>
      </c>
      <c r="K18" s="752">
        <v>45547</v>
      </c>
      <c r="L18" s="753">
        <v>45156.633260984578</v>
      </c>
      <c r="M18" s="659">
        <v>17</v>
      </c>
      <c r="N18" s="659"/>
      <c r="O18" s="745">
        <v>-4.1979485018639696E-3</v>
      </c>
      <c r="P18" s="754">
        <f t="shared" si="0"/>
        <v>24</v>
      </c>
      <c r="Q18" s="755"/>
      <c r="R18" s="745">
        <v>0.69485622916610201</v>
      </c>
      <c r="S18" s="659">
        <v>20</v>
      </c>
    </row>
    <row r="19" spans="1:19">
      <c r="A19" s="624"/>
      <c r="B19" s="602"/>
      <c r="C19" s="602"/>
      <c r="D19" s="751"/>
      <c r="E19" s="593"/>
      <c r="F19" s="593"/>
      <c r="G19" s="662"/>
      <c r="H19" s="593"/>
      <c r="I19" s="694"/>
      <c r="J19" s="665"/>
      <c r="K19" s="665"/>
      <c r="L19" s="753"/>
      <c r="M19" s="659"/>
      <c r="N19" s="659"/>
      <c r="O19" s="745"/>
      <c r="P19" s="754"/>
      <c r="Q19" s="755"/>
      <c r="R19" s="745"/>
      <c r="S19" s="659"/>
    </row>
    <row r="20" spans="1:19">
      <c r="A20" s="744" t="s">
        <v>936</v>
      </c>
      <c r="B20" s="602"/>
      <c r="C20" s="602"/>
      <c r="D20" s="751"/>
      <c r="E20" s="593"/>
      <c r="F20" s="593"/>
      <c r="G20" s="662"/>
      <c r="H20" s="593"/>
      <c r="I20" s="694"/>
      <c r="J20" s="665"/>
      <c r="K20" s="665"/>
      <c r="L20" s="753"/>
      <c r="M20" s="659"/>
      <c r="N20" s="659"/>
      <c r="O20" s="745"/>
      <c r="P20" s="754"/>
      <c r="Q20" s="755"/>
      <c r="R20" s="745"/>
      <c r="S20" s="659"/>
    </row>
    <row r="21" spans="1:19">
      <c r="A21" s="624" t="s">
        <v>249</v>
      </c>
      <c r="B21" s="602">
        <v>43044.556214865705</v>
      </c>
      <c r="C21" s="602">
        <v>42276</v>
      </c>
      <c r="D21" s="751">
        <v>42511.182957618963</v>
      </c>
      <c r="E21" s="593">
        <v>34</v>
      </c>
      <c r="F21" s="593"/>
      <c r="G21" s="662">
        <v>-5.9818404059257145E-3</v>
      </c>
      <c r="H21" s="593">
        <v>44</v>
      </c>
      <c r="I21" s="694"/>
      <c r="J21" s="752">
        <v>39420.561211742657</v>
      </c>
      <c r="K21" s="752">
        <v>39026</v>
      </c>
      <c r="L21" s="753">
        <v>38950.475663412501</v>
      </c>
      <c r="M21" s="659">
        <v>39</v>
      </c>
      <c r="N21" s="659"/>
      <c r="O21" s="745">
        <v>-3.3073122517220592E-3</v>
      </c>
      <c r="P21" s="754">
        <f t="shared" si="0"/>
        <v>17</v>
      </c>
      <c r="Q21" s="755"/>
      <c r="R21" s="745">
        <v>0.71307163735856072</v>
      </c>
      <c r="S21" s="659">
        <v>7</v>
      </c>
    </row>
    <row r="22" spans="1:19">
      <c r="A22" s="624" t="s">
        <v>250</v>
      </c>
      <c r="B22" s="602">
        <v>51528.678950655842</v>
      </c>
      <c r="C22" s="602">
        <v>51566</v>
      </c>
      <c r="D22" s="751">
        <v>51354.235534287283</v>
      </c>
      <c r="E22" s="593">
        <v>12</v>
      </c>
      <c r="F22" s="593"/>
      <c r="G22" s="662">
        <v>2.5607233550026948E-4</v>
      </c>
      <c r="H22" s="593">
        <v>18</v>
      </c>
      <c r="I22" s="694"/>
      <c r="J22" s="752">
        <v>54284.069019362905</v>
      </c>
      <c r="K22" s="752">
        <v>50738</v>
      </c>
      <c r="L22" s="753">
        <v>50579.936886162301</v>
      </c>
      <c r="M22" s="659">
        <v>6</v>
      </c>
      <c r="N22" s="659"/>
      <c r="O22" s="745">
        <v>-2.0884446035950532E-2</v>
      </c>
      <c r="P22" s="754">
        <f t="shared" si="0"/>
        <v>50</v>
      </c>
      <c r="Q22" s="755"/>
      <c r="R22" s="745">
        <v>0.6527739199936512</v>
      </c>
      <c r="S22" s="659">
        <v>44</v>
      </c>
    </row>
    <row r="23" spans="1:19">
      <c r="A23" s="624" t="s">
        <v>252</v>
      </c>
      <c r="B23" s="756">
        <v>38733.583385384132</v>
      </c>
      <c r="C23" s="756">
        <v>38941</v>
      </c>
      <c r="D23" s="751">
        <v>38778.103438622427</v>
      </c>
      <c r="E23" s="593">
        <v>47</v>
      </c>
      <c r="F23" s="593"/>
      <c r="G23" s="662">
        <v>1.7878932766851397E-3</v>
      </c>
      <c r="H23" s="593">
        <v>9</v>
      </c>
      <c r="I23" s="694"/>
      <c r="J23" s="752">
        <v>36033.749843847596</v>
      </c>
      <c r="K23" s="752">
        <v>35718</v>
      </c>
      <c r="L23" s="753">
        <v>35960.857008474624</v>
      </c>
      <c r="M23" s="659">
        <v>50</v>
      </c>
      <c r="N23" s="659"/>
      <c r="O23" s="745">
        <v>-2.9169763287482577E-3</v>
      </c>
      <c r="P23" s="754">
        <f t="shared" si="0"/>
        <v>14</v>
      </c>
      <c r="Q23" s="755"/>
      <c r="R23" s="745">
        <v>0.71661534447604658</v>
      </c>
      <c r="S23" s="659">
        <v>5</v>
      </c>
    </row>
    <row r="24" spans="1:19">
      <c r="A24" s="624" t="s">
        <v>253</v>
      </c>
      <c r="B24" s="756">
        <v>56929.414428482196</v>
      </c>
      <c r="C24" s="756">
        <v>57111</v>
      </c>
      <c r="D24" s="751">
        <v>57232.832620979025</v>
      </c>
      <c r="E24" s="593">
        <v>6</v>
      </c>
      <c r="F24" s="593"/>
      <c r="G24" s="662">
        <v>1.0944643319972663E-3</v>
      </c>
      <c r="H24" s="593">
        <v>11</v>
      </c>
      <c r="I24" s="694"/>
      <c r="J24" s="752">
        <v>48922.864147407869</v>
      </c>
      <c r="K24" s="752">
        <v>46938</v>
      </c>
      <c r="L24" s="753">
        <v>47257.993244844816</v>
      </c>
      <c r="M24" s="659">
        <v>11</v>
      </c>
      <c r="N24" s="659"/>
      <c r="O24" s="745">
        <v>-1.3674118897277361E-2</v>
      </c>
      <c r="P24" s="754">
        <f t="shared" si="0"/>
        <v>42</v>
      </c>
      <c r="Q24" s="755"/>
      <c r="R24" s="745">
        <v>0.66041847704529399</v>
      </c>
      <c r="S24" s="659">
        <v>42</v>
      </c>
    </row>
    <row r="25" spans="1:19">
      <c r="A25" s="624" t="s">
        <v>255</v>
      </c>
      <c r="B25" s="756">
        <v>63532.094003747661</v>
      </c>
      <c r="C25" s="756">
        <v>62357.000000000007</v>
      </c>
      <c r="D25" s="751">
        <v>62891.198435029226</v>
      </c>
      <c r="E25" s="593">
        <v>3</v>
      </c>
      <c r="F25" s="593"/>
      <c r="G25" s="662">
        <v>-6.1997069055538387E-3</v>
      </c>
      <c r="H25" s="593">
        <v>45</v>
      </c>
      <c r="I25" s="694"/>
      <c r="J25" s="752">
        <v>55674.050593379136</v>
      </c>
      <c r="K25" s="752">
        <v>54205.999999999993</v>
      </c>
      <c r="L25" s="753">
        <v>55017.313341173365</v>
      </c>
      <c r="M25" s="659">
        <v>2</v>
      </c>
      <c r="N25" s="659"/>
      <c r="O25" s="745">
        <v>-8.842053940160079E-3</v>
      </c>
      <c r="P25" s="754">
        <f t="shared" si="0"/>
        <v>32</v>
      </c>
      <c r="Q25" s="755"/>
      <c r="R25" s="745">
        <v>0.6646907276157008</v>
      </c>
      <c r="S25" s="659">
        <v>40</v>
      </c>
    </row>
    <row r="26" spans="1:19">
      <c r="A26" s="624" t="s">
        <v>256</v>
      </c>
      <c r="B26" s="756">
        <v>51997.704247345406</v>
      </c>
      <c r="C26" s="756">
        <v>52040</v>
      </c>
      <c r="D26" s="751">
        <v>52276.283673421014</v>
      </c>
      <c r="E26" s="593">
        <v>10</v>
      </c>
      <c r="F26" s="593"/>
      <c r="G26" s="662">
        <v>2.9087385474574286E-4</v>
      </c>
      <c r="H26" s="593">
        <v>17</v>
      </c>
      <c r="I26" s="694"/>
      <c r="J26" s="752">
        <v>45912.127732667082</v>
      </c>
      <c r="K26" s="752">
        <v>46343</v>
      </c>
      <c r="L26" s="753">
        <v>46773.929096414387</v>
      </c>
      <c r="M26" s="659">
        <v>15</v>
      </c>
      <c r="N26" s="659"/>
      <c r="O26" s="745">
        <v>3.3327472698144365E-3</v>
      </c>
      <c r="P26" s="754">
        <f t="shared" si="0"/>
        <v>4</v>
      </c>
      <c r="Q26" s="755"/>
      <c r="R26" s="745">
        <v>0.69138657561819139</v>
      </c>
      <c r="S26" s="659">
        <v>25</v>
      </c>
    </row>
    <row r="27" spans="1:19">
      <c r="A27" s="624" t="s">
        <v>257</v>
      </c>
      <c r="B27" s="756">
        <v>85685.259212991878</v>
      </c>
      <c r="C27" s="756">
        <v>83054</v>
      </c>
      <c r="D27" s="751">
        <v>83827.195786550859</v>
      </c>
      <c r="E27" s="593">
        <v>1</v>
      </c>
      <c r="F27" s="593"/>
      <c r="G27" s="662">
        <v>-1.0335603849893718E-2</v>
      </c>
      <c r="H27" s="593">
        <v>51</v>
      </c>
      <c r="I27" s="694"/>
      <c r="J27" s="752">
        <v>63675.258900687069</v>
      </c>
      <c r="K27" s="752">
        <v>65361</v>
      </c>
      <c r="L27" s="753">
        <v>64560.147819175851</v>
      </c>
      <c r="M27" s="659">
        <v>1</v>
      </c>
      <c r="N27" s="659"/>
      <c r="O27" s="745">
        <v>9.1342841415616334E-3</v>
      </c>
      <c r="P27" s="754">
        <f t="shared" si="0"/>
        <v>2</v>
      </c>
      <c r="Q27" s="755"/>
      <c r="R27" s="745">
        <v>0.74461665931176091</v>
      </c>
      <c r="S27" s="659">
        <v>1</v>
      </c>
    </row>
    <row r="28" spans="1:19">
      <c r="A28" s="624" t="s">
        <v>258</v>
      </c>
      <c r="B28" s="756">
        <v>44424.922236102437</v>
      </c>
      <c r="C28" s="756">
        <v>43649</v>
      </c>
      <c r="D28" s="751">
        <v>43770.851313770254</v>
      </c>
      <c r="E28" s="593">
        <v>30</v>
      </c>
      <c r="F28" s="593"/>
      <c r="G28" s="662">
        <v>-5.8395546646571655E-3</v>
      </c>
      <c r="H28" s="593">
        <v>43</v>
      </c>
      <c r="I28" s="694"/>
      <c r="J28" s="752">
        <v>39258.165209244224</v>
      </c>
      <c r="K28" s="752">
        <v>37176</v>
      </c>
      <c r="L28" s="753">
        <v>37802.948281855992</v>
      </c>
      <c r="M28" s="659">
        <v>45</v>
      </c>
      <c r="N28" s="659"/>
      <c r="O28" s="745">
        <v>-1.7998474889007614E-2</v>
      </c>
      <c r="P28" s="754">
        <f t="shared" si="0"/>
        <v>48</v>
      </c>
      <c r="Q28" s="755"/>
      <c r="R28" s="745">
        <v>0.69160530922613384</v>
      </c>
      <c r="S28" s="659">
        <v>24</v>
      </c>
    </row>
    <row r="29" spans="1:19">
      <c r="A29" s="624" t="s">
        <v>259</v>
      </c>
      <c r="B29" s="756">
        <v>46901.461274203626</v>
      </c>
      <c r="C29" s="756">
        <v>46760</v>
      </c>
      <c r="D29" s="751">
        <v>46800.056868661406</v>
      </c>
      <c r="E29" s="593">
        <v>20</v>
      </c>
      <c r="F29" s="593"/>
      <c r="G29" s="662">
        <v>-9.970702411409686E-4</v>
      </c>
      <c r="H29" s="593">
        <v>25</v>
      </c>
      <c r="I29" s="694"/>
      <c r="J29" s="752">
        <v>42463.349469081819</v>
      </c>
      <c r="K29" s="752">
        <v>40328</v>
      </c>
      <c r="L29" s="753">
        <v>41010.527209348846</v>
      </c>
      <c r="M29" s="659">
        <v>31</v>
      </c>
      <c r="N29" s="659"/>
      <c r="O29" s="745">
        <v>-1.7051129537306812E-2</v>
      </c>
      <c r="P29" s="754">
        <f t="shared" si="0"/>
        <v>47</v>
      </c>
      <c r="Q29" s="755"/>
      <c r="R29" s="745">
        <v>0.71289990268728898</v>
      </c>
      <c r="S29" s="659">
        <v>8</v>
      </c>
    </row>
    <row r="30" spans="1:19">
      <c r="A30" s="624" t="s">
        <v>260</v>
      </c>
      <c r="B30" s="756">
        <v>44561.67676452217</v>
      </c>
      <c r="C30" s="756">
        <v>43845</v>
      </c>
      <c r="D30" s="751">
        <v>43950.266142268309</v>
      </c>
      <c r="E30" s="593">
        <v>28</v>
      </c>
      <c r="F30" s="593"/>
      <c r="G30" s="662">
        <v>-5.3743196664448141E-3</v>
      </c>
      <c r="H30" s="593">
        <v>42</v>
      </c>
      <c r="I30" s="694"/>
      <c r="J30" s="752">
        <v>43497.555590256095</v>
      </c>
      <c r="K30" s="752">
        <v>43104</v>
      </c>
      <c r="L30" s="753">
        <v>42863.222749080691</v>
      </c>
      <c r="M30" s="659">
        <v>20</v>
      </c>
      <c r="N30" s="659"/>
      <c r="O30" s="745">
        <v>-2.9492840514602423E-3</v>
      </c>
      <c r="P30" s="754">
        <f t="shared" si="0"/>
        <v>15</v>
      </c>
      <c r="Q30" s="755"/>
      <c r="R30" s="745">
        <v>0.6871704909015478</v>
      </c>
      <c r="S30" s="659">
        <v>27</v>
      </c>
    </row>
    <row r="31" spans="1:19">
      <c r="A31" s="624" t="s">
        <v>310</v>
      </c>
      <c r="B31" s="756">
        <v>52882.335103060585</v>
      </c>
      <c r="C31" s="756">
        <v>52590</v>
      </c>
      <c r="D31" s="751">
        <v>52732.905913025614</v>
      </c>
      <c r="E31" s="593">
        <v>8</v>
      </c>
      <c r="F31" s="593"/>
      <c r="G31" s="662">
        <v>-1.831635622212475E-3</v>
      </c>
      <c r="H31" s="593">
        <v>28</v>
      </c>
      <c r="I31" s="694"/>
      <c r="J31" s="752">
        <v>47689.936602123671</v>
      </c>
      <c r="K31" s="752">
        <v>46672</v>
      </c>
      <c r="L31" s="753">
        <v>46728.545074322239</v>
      </c>
      <c r="M31" s="659">
        <v>16</v>
      </c>
      <c r="N31" s="659"/>
      <c r="O31" s="745">
        <v>-7.1339911571703316E-3</v>
      </c>
      <c r="P31" s="754">
        <f t="shared" si="0"/>
        <v>29</v>
      </c>
      <c r="Q31" s="755"/>
      <c r="R31" s="745">
        <v>0.68515937122422799</v>
      </c>
      <c r="S31" s="659">
        <v>31</v>
      </c>
    </row>
    <row r="32" spans="1:19">
      <c r="A32" s="624" t="s">
        <v>263</v>
      </c>
      <c r="B32" s="756">
        <v>41940.904434728291</v>
      </c>
      <c r="C32" s="756">
        <v>41660</v>
      </c>
      <c r="D32" s="751">
        <v>41728.380051349843</v>
      </c>
      <c r="E32" s="593">
        <v>38</v>
      </c>
      <c r="F32" s="593"/>
      <c r="G32" s="662">
        <v>-2.2285427564687102E-3</v>
      </c>
      <c r="H32" s="593">
        <v>31</v>
      </c>
      <c r="I32" s="694"/>
      <c r="J32" s="752">
        <v>42408.861336664588</v>
      </c>
      <c r="K32" s="752">
        <v>40671</v>
      </c>
      <c r="L32" s="753">
        <v>41092.995102406996</v>
      </c>
      <c r="M32" s="659">
        <v>30</v>
      </c>
      <c r="N32" s="659"/>
      <c r="O32" s="745">
        <v>-1.3828707406527073E-2</v>
      </c>
      <c r="P32" s="754">
        <f t="shared" si="0"/>
        <v>43</v>
      </c>
      <c r="Q32" s="755"/>
      <c r="R32" s="745">
        <v>0.68209582567967464</v>
      </c>
      <c r="S32" s="659">
        <v>33</v>
      </c>
    </row>
    <row r="33" spans="1:19">
      <c r="A33" s="624" t="s">
        <v>264</v>
      </c>
      <c r="B33" s="756">
        <v>40754.986258588382</v>
      </c>
      <c r="C33" s="756">
        <v>41107</v>
      </c>
      <c r="D33" s="751">
        <v>40880.269484605284</v>
      </c>
      <c r="E33" s="593">
        <v>42</v>
      </c>
      <c r="F33" s="593"/>
      <c r="G33" s="662">
        <v>2.8827531604736904E-3</v>
      </c>
      <c r="H33" s="593">
        <v>8</v>
      </c>
      <c r="I33" s="694"/>
      <c r="J33" s="752">
        <v>41010.332604622112</v>
      </c>
      <c r="K33" s="752">
        <v>41000</v>
      </c>
      <c r="L33" s="753">
        <v>41273.356457284419</v>
      </c>
      <c r="M33" s="659">
        <v>28</v>
      </c>
      <c r="N33" s="659"/>
      <c r="O33" s="745">
        <v>-5.1351727520516456E-5</v>
      </c>
      <c r="P33" s="754">
        <f t="shared" si="0"/>
        <v>9</v>
      </c>
      <c r="Q33" s="755"/>
      <c r="R33" s="745">
        <v>0.69475493483561546</v>
      </c>
      <c r="S33" s="659">
        <v>21</v>
      </c>
    </row>
    <row r="34" spans="1:19">
      <c r="A34" s="624" t="s">
        <v>265</v>
      </c>
      <c r="B34" s="756">
        <v>41599.018113678947</v>
      </c>
      <c r="C34" s="756">
        <v>41548</v>
      </c>
      <c r="D34" s="751">
        <v>41560.371506150812</v>
      </c>
      <c r="E34" s="593">
        <v>39</v>
      </c>
      <c r="F34" s="593"/>
      <c r="G34" s="662">
        <v>-3.9460566915210018E-4</v>
      </c>
      <c r="H34" s="593">
        <v>21</v>
      </c>
      <c r="I34" s="694"/>
      <c r="J34" s="752">
        <v>41744.319800124926</v>
      </c>
      <c r="K34" s="752">
        <v>40958</v>
      </c>
      <c r="L34" s="753">
        <v>40913.691498867447</v>
      </c>
      <c r="M34" s="659">
        <v>32</v>
      </c>
      <c r="N34" s="659"/>
      <c r="O34" s="745">
        <v>-6.2697270725907278E-3</v>
      </c>
      <c r="P34" s="754">
        <f t="shared" si="0"/>
        <v>28</v>
      </c>
      <c r="Q34" s="755"/>
      <c r="R34" s="745">
        <v>0.70152788912086361</v>
      </c>
      <c r="S34" s="659">
        <v>13</v>
      </c>
    </row>
    <row r="35" spans="1:19">
      <c r="A35" s="624" t="s">
        <v>266</v>
      </c>
      <c r="B35" s="756">
        <v>41368.244846970643</v>
      </c>
      <c r="C35" s="756">
        <v>40793</v>
      </c>
      <c r="D35" s="751">
        <v>40964.722780774806</v>
      </c>
      <c r="E35" s="593">
        <v>41</v>
      </c>
      <c r="F35" s="593"/>
      <c r="G35" s="662">
        <v>-4.6524692979761128E-3</v>
      </c>
      <c r="H35" s="593">
        <v>40</v>
      </c>
      <c r="I35" s="694"/>
      <c r="J35" s="752">
        <v>39345.773579013112</v>
      </c>
      <c r="K35" s="752">
        <v>39130</v>
      </c>
      <c r="L35" s="753">
        <v>38946.759684840232</v>
      </c>
      <c r="M35" s="659">
        <v>40</v>
      </c>
      <c r="N35" s="659"/>
      <c r="O35" s="745">
        <v>-1.7971350499523609E-3</v>
      </c>
      <c r="P35" s="754">
        <f t="shared" si="0"/>
        <v>12</v>
      </c>
      <c r="Q35" s="755"/>
      <c r="R35" s="745">
        <v>0.69222951498218699</v>
      </c>
      <c r="S35" s="659">
        <v>22</v>
      </c>
    </row>
    <row r="36" spans="1:19">
      <c r="A36" s="624" t="s">
        <v>267</v>
      </c>
      <c r="B36" s="756">
        <v>44296.714865708935</v>
      </c>
      <c r="C36" s="756">
        <v>44008</v>
      </c>
      <c r="D36" s="751">
        <v>43942.020731719145</v>
      </c>
      <c r="E36" s="593">
        <v>29</v>
      </c>
      <c r="F36" s="593"/>
      <c r="G36" s="662">
        <v>-2.1648005780896254E-3</v>
      </c>
      <c r="H36" s="593">
        <v>30</v>
      </c>
      <c r="I36" s="694"/>
      <c r="J36" s="752">
        <v>40188.737039350402</v>
      </c>
      <c r="K36" s="752">
        <v>40718</v>
      </c>
      <c r="L36" s="753">
        <v>40454.020233053168</v>
      </c>
      <c r="M36" s="659">
        <v>34</v>
      </c>
      <c r="N36" s="659"/>
      <c r="O36" s="745">
        <v>4.3777506588306885E-3</v>
      </c>
      <c r="P36" s="754">
        <f t="shared" si="0"/>
        <v>3</v>
      </c>
      <c r="Q36" s="755"/>
      <c r="R36" s="745">
        <v>0.71647886476821809</v>
      </c>
      <c r="S36" s="659">
        <v>6</v>
      </c>
    </row>
    <row r="37" spans="1:19">
      <c r="A37" s="624" t="s">
        <v>268</v>
      </c>
      <c r="B37" s="756">
        <v>39891.723297938792</v>
      </c>
      <c r="C37" s="756">
        <v>39279</v>
      </c>
      <c r="D37" s="751">
        <v>39274.756278037617</v>
      </c>
      <c r="E37" s="593">
        <v>46</v>
      </c>
      <c r="F37" s="593"/>
      <c r="G37" s="662">
        <v>-5.1255883504837544E-3</v>
      </c>
      <c r="H37" s="593">
        <v>41</v>
      </c>
      <c r="I37" s="694"/>
      <c r="J37" s="752">
        <v>41451.57963772642</v>
      </c>
      <c r="K37" s="752">
        <v>40090</v>
      </c>
      <c r="L37" s="753">
        <v>40710.946872410823</v>
      </c>
      <c r="M37" s="659">
        <v>33</v>
      </c>
      <c r="N37" s="659"/>
      <c r="O37" s="745">
        <v>-1.0993385253337656E-2</v>
      </c>
      <c r="P37" s="754">
        <f t="shared" si="0"/>
        <v>35</v>
      </c>
      <c r="Q37" s="755"/>
      <c r="R37" s="745">
        <v>0.65010926702498373</v>
      </c>
      <c r="S37" s="659">
        <v>47</v>
      </c>
    </row>
    <row r="38" spans="1:19">
      <c r="A38" s="624" t="s">
        <v>269</v>
      </c>
      <c r="B38" s="756">
        <v>55277.676139912561</v>
      </c>
      <c r="C38" s="756">
        <v>54052</v>
      </c>
      <c r="D38" s="751">
        <v>54591.307374959106</v>
      </c>
      <c r="E38" s="593">
        <v>7</v>
      </c>
      <c r="F38" s="593"/>
      <c r="G38" s="662">
        <v>-7.4330483923176387E-3</v>
      </c>
      <c r="H38" s="593">
        <v>48</v>
      </c>
      <c r="I38" s="694"/>
      <c r="J38" s="752">
        <v>55227.461586508434</v>
      </c>
      <c r="K38" s="752">
        <v>53412</v>
      </c>
      <c r="L38" s="753">
        <v>53571.942791771668</v>
      </c>
      <c r="M38" s="659">
        <v>5</v>
      </c>
      <c r="N38" s="659"/>
      <c r="O38" s="745">
        <v>-1.1018298453885278E-2</v>
      </c>
      <c r="P38" s="754">
        <f t="shared" si="0"/>
        <v>36</v>
      </c>
      <c r="Q38" s="755"/>
      <c r="R38" s="745">
        <v>0.72629180385785586</v>
      </c>
      <c r="S38" s="659">
        <v>3</v>
      </c>
    </row>
    <row r="39" spans="1:19">
      <c r="A39" s="624" t="s">
        <v>270</v>
      </c>
      <c r="B39" s="756">
        <v>61721.164896939408</v>
      </c>
      <c r="C39" s="756">
        <v>61790</v>
      </c>
      <c r="D39" s="751">
        <v>61791.895898764167</v>
      </c>
      <c r="E39" s="593">
        <v>4</v>
      </c>
      <c r="F39" s="593"/>
      <c r="G39" s="662">
        <v>3.7185623923533667E-4</v>
      </c>
      <c r="H39" s="593">
        <v>16</v>
      </c>
      <c r="I39" s="694"/>
      <c r="J39" s="752">
        <v>55274.470955652716</v>
      </c>
      <c r="K39" s="752">
        <v>54713</v>
      </c>
      <c r="L39" s="753">
        <v>54229.264648784367</v>
      </c>
      <c r="M39" s="659">
        <v>4</v>
      </c>
      <c r="N39" s="659"/>
      <c r="O39" s="745">
        <v>-3.2822681439214317E-3</v>
      </c>
      <c r="P39" s="754">
        <f t="shared" si="0"/>
        <v>16</v>
      </c>
      <c r="Q39" s="755"/>
      <c r="R39" s="745">
        <v>0.66102590256688998</v>
      </c>
      <c r="S39" s="659">
        <v>41</v>
      </c>
    </row>
    <row r="40" spans="1:19">
      <c r="A40" s="624" t="s">
        <v>271</v>
      </c>
      <c r="B40" s="756">
        <v>47478.394440974393</v>
      </c>
      <c r="C40" s="756">
        <v>47131</v>
      </c>
      <c r="D40" s="751">
        <v>47331.706156271182</v>
      </c>
      <c r="E40" s="593">
        <v>19</v>
      </c>
      <c r="F40" s="593"/>
      <c r="G40" s="662">
        <v>-2.4422486080332337E-3</v>
      </c>
      <c r="H40" s="593">
        <v>34</v>
      </c>
      <c r="I40" s="694"/>
      <c r="J40" s="752">
        <v>45102.284509681449</v>
      </c>
      <c r="K40" s="752">
        <v>42520</v>
      </c>
      <c r="L40" s="753">
        <v>43293.854531216275</v>
      </c>
      <c r="M40" s="659">
        <v>19</v>
      </c>
      <c r="N40" s="659"/>
      <c r="O40" s="745">
        <v>-1.9450262662026815E-2</v>
      </c>
      <c r="P40" s="754">
        <f t="shared" si="0"/>
        <v>49</v>
      </c>
      <c r="Q40" s="755"/>
      <c r="R40" s="745">
        <v>0.65024656808215142</v>
      </c>
      <c r="S40" s="659">
        <v>46</v>
      </c>
    </row>
    <row r="41" spans="1:19">
      <c r="A41" s="624" t="s">
        <v>272</v>
      </c>
      <c r="B41" s="756">
        <v>49986.985321673958</v>
      </c>
      <c r="C41" s="756">
        <v>50116</v>
      </c>
      <c r="D41" s="751">
        <v>49916.614520697061</v>
      </c>
      <c r="E41" s="593">
        <v>15</v>
      </c>
      <c r="F41" s="593"/>
      <c r="G41" s="662">
        <v>8.8790597517259321E-4</v>
      </c>
      <c r="H41" s="593">
        <v>13</v>
      </c>
      <c r="I41" s="694"/>
      <c r="J41" s="752">
        <v>47274.331043098064</v>
      </c>
      <c r="K41" s="752">
        <v>46797</v>
      </c>
      <c r="L41" s="753">
        <v>46893.674964328413</v>
      </c>
      <c r="M41" s="659">
        <v>13</v>
      </c>
      <c r="N41" s="659"/>
      <c r="O41" s="745">
        <v>-3.3588915951174767E-3</v>
      </c>
      <c r="P41" s="754">
        <f t="shared" si="0"/>
        <v>18</v>
      </c>
      <c r="Q41" s="755"/>
      <c r="R41" s="745">
        <v>0.66805903234474662</v>
      </c>
      <c r="S41" s="659">
        <v>38</v>
      </c>
    </row>
    <row r="42" spans="1:19">
      <c r="A42" s="624" t="s">
        <v>273</v>
      </c>
      <c r="B42" s="756">
        <v>36691.881011867583</v>
      </c>
      <c r="C42" s="756">
        <v>36455</v>
      </c>
      <c r="D42" s="751">
        <v>36358.94542821886</v>
      </c>
      <c r="E42" s="593">
        <v>51</v>
      </c>
      <c r="F42" s="593"/>
      <c r="G42" s="662">
        <v>-2.1276793922414615E-3</v>
      </c>
      <c r="H42" s="593">
        <v>29</v>
      </c>
      <c r="I42" s="694"/>
      <c r="J42" s="752">
        <v>35336.088069956277</v>
      </c>
      <c r="K42" s="752">
        <v>35234</v>
      </c>
      <c r="L42" s="753">
        <v>35594.976875689776</v>
      </c>
      <c r="M42" s="659">
        <v>51</v>
      </c>
      <c r="N42" s="659"/>
      <c r="O42" s="745">
        <v>-8.0223496598015793E-4</v>
      </c>
      <c r="P42" s="754">
        <f t="shared" si="0"/>
        <v>10</v>
      </c>
      <c r="Q42" s="755"/>
      <c r="R42" s="745">
        <v>0.71148678458268155</v>
      </c>
      <c r="S42" s="659">
        <v>9</v>
      </c>
    </row>
    <row r="43" spans="1:19">
      <c r="A43" s="624" t="s">
        <v>274</v>
      </c>
      <c r="B43" s="756">
        <v>43461.230168644594</v>
      </c>
      <c r="C43" s="756">
        <v>43066</v>
      </c>
      <c r="D43" s="751">
        <v>43107.872645612435</v>
      </c>
      <c r="E43" s="593">
        <v>32</v>
      </c>
      <c r="F43" s="593"/>
      <c r="G43" s="662">
        <v>-3.0031267020223444E-3</v>
      </c>
      <c r="H43" s="593">
        <v>37</v>
      </c>
      <c r="I43" s="694"/>
      <c r="J43" s="752">
        <v>40465.451280449721</v>
      </c>
      <c r="K43" s="752">
        <v>40006</v>
      </c>
      <c r="L43" s="753">
        <v>39937.042966080298</v>
      </c>
      <c r="M43" s="659">
        <v>37</v>
      </c>
      <c r="N43" s="659"/>
      <c r="O43" s="745">
        <v>-3.5653087490201386E-3</v>
      </c>
      <c r="P43" s="754">
        <f t="shared" si="0"/>
        <v>21</v>
      </c>
      <c r="Q43" s="755"/>
      <c r="R43" s="745">
        <v>0.6911496563154812</v>
      </c>
      <c r="S43" s="659">
        <v>26</v>
      </c>
    </row>
    <row r="44" spans="1:19">
      <c r="A44" s="624" t="s">
        <v>276</v>
      </c>
      <c r="B44" s="756">
        <v>39876.765771392886</v>
      </c>
      <c r="C44" s="756">
        <v>39965</v>
      </c>
      <c r="D44" s="751">
        <v>39813.261397938324</v>
      </c>
      <c r="E44" s="593">
        <v>45</v>
      </c>
      <c r="F44" s="593"/>
      <c r="G44" s="662">
        <v>7.4884208960944486E-4</v>
      </c>
      <c r="H44" s="593">
        <v>14</v>
      </c>
      <c r="I44" s="694"/>
      <c r="J44" s="752">
        <v>39854.329481574016</v>
      </c>
      <c r="K44" s="752">
        <v>40198</v>
      </c>
      <c r="L44" s="753">
        <v>39998.085375044582</v>
      </c>
      <c r="M44" s="659">
        <v>36</v>
      </c>
      <c r="N44" s="659"/>
      <c r="O44" s="745">
        <v>2.8704183452117385E-3</v>
      </c>
      <c r="P44" s="754">
        <f t="shared" si="0"/>
        <v>5</v>
      </c>
      <c r="Q44" s="755"/>
      <c r="R44" s="745">
        <v>0.70057124870182519</v>
      </c>
      <c r="S44" s="659">
        <v>14</v>
      </c>
    </row>
    <row r="45" spans="1:19">
      <c r="A45" s="624" t="s">
        <v>278</v>
      </c>
      <c r="B45" s="756">
        <v>49100.217676452216</v>
      </c>
      <c r="C45" s="756">
        <v>48963</v>
      </c>
      <c r="D45" s="751">
        <v>48968.859941481722</v>
      </c>
      <c r="E45" s="593">
        <v>16</v>
      </c>
      <c r="F45" s="593"/>
      <c r="G45" s="662">
        <v>-9.316718497363656E-4</v>
      </c>
      <c r="H45" s="593">
        <v>24</v>
      </c>
      <c r="I45" s="694"/>
      <c r="J45" s="752">
        <v>49270.092442223606</v>
      </c>
      <c r="K45" s="752">
        <v>48768</v>
      </c>
      <c r="L45" s="753">
        <v>49198.560897674179</v>
      </c>
      <c r="M45" s="659">
        <v>8</v>
      </c>
      <c r="N45" s="659"/>
      <c r="O45" s="745">
        <v>-3.3821672009406688E-3</v>
      </c>
      <c r="P45" s="754">
        <f t="shared" si="0"/>
        <v>19</v>
      </c>
      <c r="Q45" s="755"/>
      <c r="R45" s="745">
        <v>0.66806429875537787</v>
      </c>
      <c r="S45" s="659">
        <v>37</v>
      </c>
    </row>
    <row r="46" spans="1:19">
      <c r="A46" s="624" t="s">
        <v>279</v>
      </c>
      <c r="B46" s="756">
        <v>60238.232979387889</v>
      </c>
      <c r="C46" s="756">
        <v>59466.999999999993</v>
      </c>
      <c r="D46" s="751">
        <v>59521.672668974497</v>
      </c>
      <c r="E46" s="593">
        <v>5</v>
      </c>
      <c r="F46" s="593"/>
      <c r="G46" s="662">
        <v>-4.275939204687094E-3</v>
      </c>
      <c r="H46" s="593">
        <v>39</v>
      </c>
      <c r="I46" s="694"/>
      <c r="J46" s="752">
        <v>55476.397564022489</v>
      </c>
      <c r="K46" s="752">
        <v>54487</v>
      </c>
      <c r="L46" s="753">
        <v>54744.325951299172</v>
      </c>
      <c r="M46" s="659">
        <v>3</v>
      </c>
      <c r="N46" s="659"/>
      <c r="O46" s="745">
        <v>-5.9503700281033087E-3</v>
      </c>
      <c r="P46" s="754">
        <f t="shared" si="0"/>
        <v>27</v>
      </c>
      <c r="Q46" s="755"/>
      <c r="R46" s="745">
        <v>0.69951460579886404</v>
      </c>
      <c r="S46" s="659">
        <v>15</v>
      </c>
    </row>
    <row r="47" spans="1:19">
      <c r="A47" s="624" t="s">
        <v>281</v>
      </c>
      <c r="B47" s="756">
        <v>64414.588069956277</v>
      </c>
      <c r="C47" s="756">
        <v>63089</v>
      </c>
      <c r="D47" s="751">
        <v>63556.065267331294</v>
      </c>
      <c r="E47" s="593">
        <v>2</v>
      </c>
      <c r="F47" s="593"/>
      <c r="G47" s="662">
        <v>-6.9071020534913971E-3</v>
      </c>
      <c r="H47" s="593">
        <v>46</v>
      </c>
      <c r="I47" s="694"/>
      <c r="J47" s="752">
        <v>49165.389756402248</v>
      </c>
      <c r="K47" s="752">
        <v>48648</v>
      </c>
      <c r="L47" s="753">
        <v>48472.608642472122</v>
      </c>
      <c r="M47" s="659">
        <v>9</v>
      </c>
      <c r="N47" s="659"/>
      <c r="O47" s="745">
        <v>-3.4329034268741968E-3</v>
      </c>
      <c r="P47" s="754">
        <f t="shared" si="0"/>
        <v>20</v>
      </c>
      <c r="Q47" s="755"/>
      <c r="R47" s="745">
        <v>0.69598521829583204</v>
      </c>
      <c r="S47" s="659">
        <v>19</v>
      </c>
    </row>
    <row r="48" spans="1:19">
      <c r="A48" s="624" t="s">
        <v>282</v>
      </c>
      <c r="B48" s="756">
        <v>43931.323860087447</v>
      </c>
      <c r="C48" s="756">
        <v>43795</v>
      </c>
      <c r="D48" s="751">
        <v>43719.075682482835</v>
      </c>
      <c r="E48" s="593">
        <v>31</v>
      </c>
      <c r="F48" s="593"/>
      <c r="G48" s="662">
        <v>-1.0265101363464476E-3</v>
      </c>
      <c r="H48" s="593">
        <v>26</v>
      </c>
      <c r="I48" s="694"/>
      <c r="J48" s="752">
        <v>39900.270455965023</v>
      </c>
      <c r="K48" s="752">
        <v>39314</v>
      </c>
      <c r="L48" s="753">
        <v>39355.556980713103</v>
      </c>
      <c r="M48" s="659">
        <v>38</v>
      </c>
      <c r="N48" s="659"/>
      <c r="O48" s="745">
        <v>-4.8911994347009208E-3</v>
      </c>
      <c r="P48" s="754">
        <f t="shared" si="0"/>
        <v>26</v>
      </c>
      <c r="Q48" s="755"/>
      <c r="R48" s="745">
        <v>0.69186572045659256</v>
      </c>
      <c r="S48" s="659">
        <v>23</v>
      </c>
    </row>
    <row r="49" spans="1:19">
      <c r="A49" s="624" t="s">
        <v>283</v>
      </c>
      <c r="B49" s="756">
        <v>40735.755153029357</v>
      </c>
      <c r="C49" s="756">
        <v>47779</v>
      </c>
      <c r="D49" s="751">
        <v>45875.215608747792</v>
      </c>
      <c r="E49" s="593">
        <v>22</v>
      </c>
      <c r="F49" s="593"/>
      <c r="G49" s="662">
        <v>5.4814831881310623E-2</v>
      </c>
      <c r="H49" s="593">
        <v>1</v>
      </c>
      <c r="I49" s="694"/>
      <c r="J49" s="752">
        <v>39617.145846346037</v>
      </c>
      <c r="K49" s="752">
        <v>41586</v>
      </c>
      <c r="L49" s="753">
        <v>41193.653175031577</v>
      </c>
      <c r="M49" s="659">
        <v>29</v>
      </c>
      <c r="N49" s="659"/>
      <c r="O49" s="745">
        <v>1.6332398377997642E-2</v>
      </c>
      <c r="P49" s="754">
        <f t="shared" si="0"/>
        <v>1</v>
      </c>
      <c r="Q49" s="755"/>
      <c r="R49" s="745">
        <v>0.69654189076071238</v>
      </c>
      <c r="S49" s="659">
        <v>17</v>
      </c>
    </row>
    <row r="50" spans="1:19">
      <c r="A50" s="624" t="s">
        <v>284</v>
      </c>
      <c r="B50" s="756">
        <v>44646.079950031228</v>
      </c>
      <c r="C50" s="756">
        <v>44671</v>
      </c>
      <c r="D50" s="751">
        <v>44688.369251289951</v>
      </c>
      <c r="E50" s="593">
        <v>25</v>
      </c>
      <c r="F50" s="593"/>
      <c r="G50" s="662">
        <v>2.0355504230447786E-4</v>
      </c>
      <c r="H50" s="593">
        <v>20</v>
      </c>
      <c r="I50" s="694"/>
      <c r="J50" s="752">
        <v>43600.121486570897</v>
      </c>
      <c r="K50" s="752">
        <v>41947</v>
      </c>
      <c r="L50" s="753">
        <v>42252.451736962947</v>
      </c>
      <c r="M50" s="659">
        <v>25</v>
      </c>
      <c r="N50" s="659"/>
      <c r="O50" s="745">
        <v>-1.2777111979718264E-2</v>
      </c>
      <c r="P50" s="754">
        <f t="shared" si="0"/>
        <v>40</v>
      </c>
      <c r="Q50" s="755"/>
      <c r="R50" s="745">
        <v>0.68315930230014166</v>
      </c>
      <c r="S50" s="659">
        <v>32</v>
      </c>
    </row>
    <row r="51" spans="1:19">
      <c r="A51" s="624" t="s">
        <v>285</v>
      </c>
      <c r="B51" s="756">
        <v>40852.21018113679</v>
      </c>
      <c r="C51" s="756">
        <v>42457</v>
      </c>
      <c r="D51" s="751">
        <v>42078.616498122232</v>
      </c>
      <c r="E51" s="593">
        <v>35</v>
      </c>
      <c r="F51" s="593"/>
      <c r="G51" s="662">
        <v>1.2941344245284585E-2</v>
      </c>
      <c r="H51" s="593">
        <v>2</v>
      </c>
      <c r="I51" s="694"/>
      <c r="J51" s="752">
        <v>38009.211742660838</v>
      </c>
      <c r="K51" s="752">
        <v>37020</v>
      </c>
      <c r="L51" s="753">
        <v>37234.98026184184</v>
      </c>
      <c r="M51" s="659">
        <v>48</v>
      </c>
      <c r="N51" s="659"/>
      <c r="O51" s="745">
        <v>-8.7396117483889979E-3</v>
      </c>
      <c r="P51" s="754">
        <f t="shared" si="0"/>
        <v>31</v>
      </c>
      <c r="Q51" s="755"/>
      <c r="R51" s="745">
        <v>0.72980351634218399</v>
      </c>
      <c r="S51" s="659">
        <v>2</v>
      </c>
    </row>
    <row r="52" spans="1:19">
      <c r="A52" s="624" t="s">
        <v>286</v>
      </c>
      <c r="B52" s="756">
        <v>44525.351342910682</v>
      </c>
      <c r="C52" s="756">
        <v>45019</v>
      </c>
      <c r="D52" s="751">
        <v>44849.842251858463</v>
      </c>
      <c r="E52" s="593">
        <v>24</v>
      </c>
      <c r="F52" s="593"/>
      <c r="G52" s="662">
        <v>3.683509913655732E-3</v>
      </c>
      <c r="H52" s="593">
        <v>7</v>
      </c>
      <c r="I52" s="694"/>
      <c r="J52" s="752">
        <v>43554.180512179882</v>
      </c>
      <c r="K52" s="752">
        <v>42055</v>
      </c>
      <c r="L52" s="753">
        <v>42532.083336924734</v>
      </c>
      <c r="M52" s="659">
        <v>21</v>
      </c>
      <c r="N52" s="659"/>
      <c r="O52" s="745">
        <v>-1.1598199384684012E-2</v>
      </c>
      <c r="P52" s="754">
        <f t="shared" si="0"/>
        <v>37</v>
      </c>
      <c r="Q52" s="755"/>
      <c r="R52" s="745">
        <v>0.62640294486113779</v>
      </c>
      <c r="S52" s="659">
        <v>51</v>
      </c>
    </row>
    <row r="53" spans="1:19">
      <c r="A53" s="624" t="s">
        <v>287</v>
      </c>
      <c r="B53" s="756">
        <v>48860.897251717673</v>
      </c>
      <c r="C53" s="756">
        <v>49077</v>
      </c>
      <c r="D53" s="751">
        <v>48964.202626552877</v>
      </c>
      <c r="E53" s="593">
        <v>17</v>
      </c>
      <c r="F53" s="593"/>
      <c r="G53" s="662">
        <v>1.4828934009437616E-3</v>
      </c>
      <c r="H53" s="593">
        <v>10</v>
      </c>
      <c r="I53" s="694"/>
      <c r="J53" s="752">
        <v>44586.249843847596</v>
      </c>
      <c r="K53" s="752">
        <v>44446</v>
      </c>
      <c r="L53" s="753">
        <v>44051.103827930252</v>
      </c>
      <c r="M53" s="659">
        <v>18</v>
      </c>
      <c r="N53" s="659"/>
      <c r="O53" s="745">
        <v>-9.7318701692711924E-4</v>
      </c>
      <c r="P53" s="754">
        <f t="shared" si="0"/>
        <v>11</v>
      </c>
      <c r="Q53" s="755"/>
      <c r="R53" s="745">
        <v>0.68702808946449268</v>
      </c>
      <c r="S53" s="659">
        <v>28</v>
      </c>
    </row>
    <row r="54" spans="1:19">
      <c r="A54" s="624" t="s">
        <v>288</v>
      </c>
      <c r="B54" s="756">
        <v>47698.483760149909</v>
      </c>
      <c r="C54" s="756">
        <v>47732</v>
      </c>
      <c r="D54" s="751">
        <v>47488.222051989833</v>
      </c>
      <c r="E54" s="593">
        <v>18</v>
      </c>
      <c r="F54" s="593"/>
      <c r="G54" s="662">
        <v>2.5235410885546174E-4</v>
      </c>
      <c r="H54" s="593">
        <v>19</v>
      </c>
      <c r="I54" s="694"/>
      <c r="J54" s="752">
        <v>47474.120861961273</v>
      </c>
      <c r="K54" s="752">
        <v>47732</v>
      </c>
      <c r="L54" s="753">
        <v>47242.549717284943</v>
      </c>
      <c r="M54" s="659">
        <v>12</v>
      </c>
      <c r="N54" s="659"/>
      <c r="O54" s="745">
        <v>1.862632742662704E-3</v>
      </c>
      <c r="P54" s="754">
        <f t="shared" si="0"/>
        <v>6</v>
      </c>
      <c r="Q54" s="755"/>
      <c r="R54" s="745">
        <v>0.64339271160787048</v>
      </c>
      <c r="S54" s="659">
        <v>50</v>
      </c>
    </row>
    <row r="55" spans="1:19">
      <c r="A55" s="624" t="s">
        <v>289</v>
      </c>
      <c r="B55" s="756">
        <v>40121.428169893821</v>
      </c>
      <c r="C55" s="756">
        <v>39792</v>
      </c>
      <c r="D55" s="751">
        <v>39816.230108399242</v>
      </c>
      <c r="E55" s="593">
        <v>44</v>
      </c>
      <c r="F55" s="593"/>
      <c r="G55" s="662">
        <v>-2.7366723497836316E-3</v>
      </c>
      <c r="H55" s="593">
        <v>36</v>
      </c>
      <c r="I55" s="694"/>
      <c r="J55" s="752">
        <v>39225.044971892567</v>
      </c>
      <c r="K55" s="752">
        <v>37243</v>
      </c>
      <c r="L55" s="753">
        <v>37786.450831481074</v>
      </c>
      <c r="M55" s="659">
        <v>46</v>
      </c>
      <c r="N55" s="659"/>
      <c r="O55" s="745">
        <v>-1.6921556422516259E-2</v>
      </c>
      <c r="P55" s="754">
        <f t="shared" si="0"/>
        <v>46</v>
      </c>
      <c r="Q55" s="755"/>
      <c r="R55" s="745">
        <v>0.69644468880453769</v>
      </c>
      <c r="S55" s="659">
        <v>18</v>
      </c>
    </row>
    <row r="56" spans="1:19">
      <c r="A56" s="624" t="s">
        <v>290</v>
      </c>
      <c r="B56" s="756">
        <v>36679.060274828233</v>
      </c>
      <c r="C56" s="756">
        <v>37225</v>
      </c>
      <c r="D56" s="751">
        <v>36989.341456183654</v>
      </c>
      <c r="E56" s="593">
        <v>49</v>
      </c>
      <c r="F56" s="593"/>
      <c r="G56" s="662">
        <v>4.9463538766069863E-3</v>
      </c>
      <c r="H56" s="593">
        <v>6</v>
      </c>
      <c r="I56" s="694"/>
      <c r="J56" s="752">
        <v>36829.703935040598</v>
      </c>
      <c r="K56" s="752">
        <v>36397</v>
      </c>
      <c r="L56" s="753">
        <v>36863.905845776637</v>
      </c>
      <c r="M56" s="659">
        <v>49</v>
      </c>
      <c r="N56" s="659"/>
      <c r="O56" s="745">
        <v>-3.8549266972706209E-3</v>
      </c>
      <c r="P56" s="754">
        <f t="shared" si="0"/>
        <v>22</v>
      </c>
      <c r="Q56" s="755"/>
      <c r="R56" s="745">
        <v>0.69747435398000257</v>
      </c>
      <c r="S56" s="659">
        <v>16</v>
      </c>
    </row>
    <row r="57" spans="1:19">
      <c r="A57" s="624" t="s">
        <v>291</v>
      </c>
      <c r="B57" s="756">
        <v>44415.306683322924</v>
      </c>
      <c r="C57" s="756">
        <v>44091</v>
      </c>
      <c r="D57" s="751">
        <v>44220.496585565656</v>
      </c>
      <c r="E57" s="593">
        <v>27</v>
      </c>
      <c r="F57" s="593"/>
      <c r="G57" s="662">
        <v>-2.3703523816006166E-3</v>
      </c>
      <c r="H57" s="593">
        <v>33</v>
      </c>
      <c r="I57" s="694"/>
      <c r="J57" s="752">
        <v>39151.325733916303</v>
      </c>
      <c r="K57" s="752">
        <v>37755</v>
      </c>
      <c r="L57" s="753">
        <v>38016.638825770024</v>
      </c>
      <c r="M57" s="659">
        <v>43</v>
      </c>
      <c r="N57" s="659"/>
      <c r="O57" s="745">
        <v>-1.201080813390866E-2</v>
      </c>
      <c r="P57" s="754">
        <f t="shared" si="0"/>
        <v>38</v>
      </c>
      <c r="Q57" s="755"/>
      <c r="R57" s="745">
        <v>0.70386137998792964</v>
      </c>
      <c r="S57" s="659">
        <v>12</v>
      </c>
    </row>
    <row r="58" spans="1:19">
      <c r="A58" s="624" t="s">
        <v>292</v>
      </c>
      <c r="B58" s="756">
        <v>50163.270455965023</v>
      </c>
      <c r="C58" s="756">
        <v>51201</v>
      </c>
      <c r="D58" s="751">
        <v>50997.016046288125</v>
      </c>
      <c r="E58" s="593">
        <v>14</v>
      </c>
      <c r="F58" s="593"/>
      <c r="G58" s="662">
        <v>6.8780122430760759E-3</v>
      </c>
      <c r="H58" s="593">
        <v>4</v>
      </c>
      <c r="I58" s="694"/>
      <c r="J58" s="752">
        <v>41441.964084946907</v>
      </c>
      <c r="K58" s="752">
        <v>41209</v>
      </c>
      <c r="L58" s="753">
        <v>41372.927689662763</v>
      </c>
      <c r="M58" s="659">
        <v>26</v>
      </c>
      <c r="N58" s="659"/>
      <c r="O58" s="745">
        <v>-1.8582818078717062E-3</v>
      </c>
      <c r="P58" s="754">
        <f t="shared" si="0"/>
        <v>13</v>
      </c>
      <c r="Q58" s="755"/>
      <c r="R58" s="745">
        <v>0.7209077779010814</v>
      </c>
      <c r="S58" s="659">
        <v>4</v>
      </c>
    </row>
    <row r="59" spans="1:19">
      <c r="A59" s="624" t="s">
        <v>293</v>
      </c>
      <c r="B59" s="756">
        <v>42131.078700811995</v>
      </c>
      <c r="C59" s="756">
        <v>42043</v>
      </c>
      <c r="D59" s="751">
        <v>41779.260233875604</v>
      </c>
      <c r="E59" s="593">
        <v>37</v>
      </c>
      <c r="F59" s="593"/>
      <c r="G59" s="662">
        <v>-6.576766121209396E-4</v>
      </c>
      <c r="H59" s="593">
        <v>23</v>
      </c>
      <c r="I59" s="694"/>
      <c r="J59" s="752">
        <v>43249.688007495315</v>
      </c>
      <c r="K59" s="752">
        <v>42004</v>
      </c>
      <c r="L59" s="753">
        <v>42275.743914461455</v>
      </c>
      <c r="M59" s="659">
        <v>24</v>
      </c>
      <c r="N59" s="659"/>
      <c r="O59" s="745">
        <v>-9.6677041878970218E-3</v>
      </c>
      <c r="P59" s="754">
        <f t="shared" si="0"/>
        <v>34</v>
      </c>
      <c r="Q59" s="755"/>
      <c r="R59" s="745">
        <v>0.65101471357916874</v>
      </c>
      <c r="S59" s="659">
        <v>45</v>
      </c>
    </row>
    <row r="60" spans="1:19">
      <c r="A60" s="624" t="s">
        <v>294</v>
      </c>
      <c r="B60" s="756">
        <v>53046.867895065589</v>
      </c>
      <c r="C60" s="756">
        <v>51917.999999999993</v>
      </c>
      <c r="D60" s="751">
        <v>52260.405606499575</v>
      </c>
      <c r="E60" s="593">
        <v>11</v>
      </c>
      <c r="F60" s="593"/>
      <c r="G60" s="662">
        <v>-7.1357265619889877E-3</v>
      </c>
      <c r="H60" s="593">
        <v>47</v>
      </c>
      <c r="I60" s="694"/>
      <c r="J60" s="752">
        <v>49616.252342286069</v>
      </c>
      <c r="K60" s="752">
        <v>48357</v>
      </c>
      <c r="L60" s="753">
        <v>48375.729354205112</v>
      </c>
      <c r="M60" s="659">
        <v>10</v>
      </c>
      <c r="N60" s="659"/>
      <c r="O60" s="745">
        <v>-8.4304782325010669E-3</v>
      </c>
      <c r="P60" s="754">
        <f t="shared" si="0"/>
        <v>30</v>
      </c>
      <c r="Q60" s="755"/>
      <c r="R60" s="745">
        <v>0.71033984545980167</v>
      </c>
      <c r="S60" s="659">
        <v>10</v>
      </c>
    </row>
    <row r="61" spans="1:19">
      <c r="A61" s="624" t="s">
        <v>295</v>
      </c>
      <c r="B61" s="756">
        <v>51834.239850093698</v>
      </c>
      <c r="C61" s="756">
        <v>53050</v>
      </c>
      <c r="D61" s="751">
        <v>52606.160996204249</v>
      </c>
      <c r="E61" s="593">
        <v>9</v>
      </c>
      <c r="F61" s="593"/>
      <c r="G61" s="662">
        <v>7.7645432503871499E-3</v>
      </c>
      <c r="H61" s="593">
        <v>3</v>
      </c>
      <c r="I61" s="694"/>
      <c r="J61" s="752">
        <v>50438.916302311052</v>
      </c>
      <c r="K61" s="752">
        <v>49707</v>
      </c>
      <c r="L61" s="753">
        <v>49822.150343750916</v>
      </c>
      <c r="M61" s="659">
        <v>7</v>
      </c>
      <c r="N61" s="659"/>
      <c r="O61" s="745">
        <v>-4.8304021989860136E-3</v>
      </c>
      <c r="P61" s="754">
        <f t="shared" si="0"/>
        <v>25</v>
      </c>
      <c r="Q61" s="755"/>
      <c r="R61" s="745">
        <v>0.67097888141904871</v>
      </c>
      <c r="S61" s="659">
        <v>36</v>
      </c>
    </row>
    <row r="62" spans="1:19">
      <c r="A62" s="624" t="s">
        <v>296</v>
      </c>
      <c r="B62" s="756">
        <v>40251.772329793879</v>
      </c>
      <c r="C62" s="756">
        <v>40201</v>
      </c>
      <c r="D62" s="751">
        <v>40331.285292873334</v>
      </c>
      <c r="E62" s="593">
        <v>43</v>
      </c>
      <c r="F62" s="593"/>
      <c r="G62" s="662">
        <v>-4.1041690907811903E-4</v>
      </c>
      <c r="H62" s="593">
        <v>22</v>
      </c>
      <c r="I62" s="694"/>
      <c r="J62" s="752">
        <v>38567.982198625861</v>
      </c>
      <c r="K62" s="752">
        <v>38659</v>
      </c>
      <c r="L62" s="753">
        <v>38185.849635059829</v>
      </c>
      <c r="M62" s="659">
        <v>42</v>
      </c>
      <c r="N62" s="659"/>
      <c r="O62" s="745">
        <v>8.8718230006594576E-4</v>
      </c>
      <c r="P62" s="754">
        <f t="shared" si="0"/>
        <v>8</v>
      </c>
      <c r="Q62" s="755"/>
      <c r="R62" s="745">
        <v>0.70617697491725484</v>
      </c>
      <c r="S62" s="659">
        <v>11</v>
      </c>
    </row>
    <row r="63" spans="1:19">
      <c r="A63" s="624" t="s">
        <v>297</v>
      </c>
      <c r="B63" s="756">
        <v>42699.464709556523</v>
      </c>
      <c r="C63" s="756">
        <v>42777</v>
      </c>
      <c r="D63" s="751">
        <v>42606.887475134041</v>
      </c>
      <c r="E63" s="593">
        <v>33</v>
      </c>
      <c r="F63" s="593"/>
      <c r="G63" s="662">
        <v>6.1443776691470894E-4</v>
      </c>
      <c r="H63" s="593">
        <v>15</v>
      </c>
      <c r="I63" s="694"/>
      <c r="J63" s="752">
        <v>43589.437539038103</v>
      </c>
      <c r="K63" s="752">
        <v>41881</v>
      </c>
      <c r="L63" s="753">
        <v>42404.643989306242</v>
      </c>
      <c r="M63" s="659">
        <v>23</v>
      </c>
      <c r="N63" s="659"/>
      <c r="O63" s="745">
        <v>-1.3234975455890497E-2</v>
      </c>
      <c r="P63" s="754">
        <f t="shared" si="0"/>
        <v>41</v>
      </c>
      <c r="Q63" s="755"/>
      <c r="R63" s="745">
        <v>0.66626038769594231</v>
      </c>
      <c r="S63" s="659">
        <v>39</v>
      </c>
    </row>
    <row r="64" spans="1:19">
      <c r="B64" s="762"/>
      <c r="C64" s="762"/>
      <c r="D64" s="763"/>
      <c r="E64" s="593"/>
      <c r="F64" s="593"/>
      <c r="G64" s="593"/>
      <c r="H64" s="593"/>
      <c r="I64" s="593"/>
      <c r="J64" s="593"/>
    </row>
    <row r="65" spans="1:233">
      <c r="A65" s="764" t="s">
        <v>989</v>
      </c>
    </row>
    <row r="66" spans="1:233">
      <c r="A66" s="764" t="s">
        <v>990</v>
      </c>
    </row>
    <row r="67" spans="1:233" s="687" customFormat="1">
      <c r="A67" s="596"/>
      <c r="B67" s="596"/>
      <c r="C67" s="596"/>
      <c r="D67" s="596"/>
      <c r="E67" s="596"/>
      <c r="F67" s="596"/>
      <c r="G67" s="596"/>
      <c r="H67" s="596"/>
      <c r="I67" s="596"/>
      <c r="J67" s="596"/>
      <c r="K67" s="596"/>
      <c r="L67" s="596"/>
      <c r="M67" s="596"/>
      <c r="N67" s="596"/>
      <c r="O67" s="596"/>
      <c r="P67" s="596"/>
      <c r="Q67" s="596"/>
      <c r="R67" s="596"/>
      <c r="S67" s="596"/>
      <c r="T67" s="596"/>
      <c r="U67" s="596"/>
      <c r="V67" s="596"/>
      <c r="W67" s="596"/>
      <c r="X67" s="596"/>
      <c r="Y67" s="596"/>
      <c r="Z67" s="596"/>
      <c r="AA67" s="596"/>
      <c r="AB67" s="596"/>
      <c r="AC67" s="596"/>
      <c r="AD67" s="596"/>
      <c r="AE67" s="596"/>
      <c r="AF67" s="596"/>
      <c r="AG67" s="596"/>
      <c r="AH67" s="596"/>
      <c r="AI67" s="596"/>
      <c r="AJ67" s="596"/>
      <c r="AK67" s="596"/>
      <c r="AL67" s="596"/>
      <c r="AM67" s="596"/>
      <c r="AN67" s="596"/>
      <c r="AO67" s="596"/>
      <c r="AP67" s="596"/>
      <c r="AQ67" s="596"/>
      <c r="AR67" s="596"/>
      <c r="AS67" s="596"/>
      <c r="AT67" s="596"/>
      <c r="AU67" s="596"/>
      <c r="AV67" s="596"/>
      <c r="AW67" s="596"/>
      <c r="AX67" s="596"/>
      <c r="AY67" s="596"/>
      <c r="AZ67" s="596"/>
      <c r="BA67" s="596"/>
      <c r="BB67" s="596"/>
      <c r="BC67" s="596"/>
      <c r="BD67" s="596"/>
      <c r="BE67" s="596"/>
      <c r="BF67" s="596"/>
      <c r="BG67" s="596"/>
      <c r="BH67" s="596"/>
      <c r="BI67" s="596"/>
      <c r="BJ67" s="596"/>
      <c r="BK67" s="596"/>
      <c r="BL67" s="596"/>
      <c r="BM67" s="596"/>
      <c r="BN67" s="596"/>
      <c r="BO67" s="596"/>
      <c r="BP67" s="596"/>
      <c r="BQ67" s="596"/>
      <c r="BR67" s="596"/>
      <c r="BS67" s="596"/>
      <c r="BT67" s="596"/>
      <c r="BU67" s="596"/>
      <c r="BV67" s="596"/>
      <c r="BW67" s="596"/>
      <c r="BX67" s="596"/>
      <c r="BY67" s="596"/>
      <c r="BZ67" s="596"/>
      <c r="CA67" s="596"/>
      <c r="CB67" s="596"/>
      <c r="CC67" s="596"/>
      <c r="CD67" s="596"/>
      <c r="CE67" s="596"/>
      <c r="CF67" s="596"/>
      <c r="CG67" s="596"/>
      <c r="CH67" s="596"/>
      <c r="CI67" s="596"/>
      <c r="CJ67" s="596"/>
      <c r="CK67" s="596"/>
      <c r="CL67" s="596"/>
      <c r="CM67" s="596"/>
      <c r="CN67" s="596"/>
      <c r="CO67" s="596"/>
      <c r="CP67" s="596"/>
      <c r="CQ67" s="596"/>
      <c r="CR67" s="596"/>
      <c r="CS67" s="596"/>
      <c r="CT67" s="596"/>
      <c r="CU67" s="596"/>
      <c r="CV67" s="596"/>
      <c r="CW67" s="596"/>
      <c r="CX67" s="596"/>
      <c r="CY67" s="596"/>
      <c r="CZ67" s="596"/>
      <c r="DA67" s="596"/>
      <c r="DB67" s="596"/>
      <c r="DC67" s="596"/>
      <c r="DD67" s="596"/>
      <c r="DE67" s="596"/>
      <c r="DF67" s="596"/>
      <c r="DG67" s="596"/>
      <c r="DH67" s="596"/>
      <c r="DI67" s="596"/>
      <c r="DJ67" s="596"/>
      <c r="DK67" s="596"/>
      <c r="DL67" s="596"/>
      <c r="DM67" s="596"/>
      <c r="DN67" s="596"/>
      <c r="DO67" s="596"/>
      <c r="DP67" s="596"/>
      <c r="DQ67" s="596"/>
      <c r="DR67" s="596"/>
      <c r="DS67" s="596"/>
      <c r="DT67" s="596"/>
      <c r="DU67" s="596"/>
      <c r="DV67" s="596"/>
      <c r="DW67" s="596"/>
      <c r="DX67" s="596"/>
      <c r="DY67" s="596"/>
      <c r="DZ67" s="596"/>
      <c r="EA67" s="596"/>
      <c r="EB67" s="596"/>
      <c r="EC67" s="596"/>
      <c r="ED67" s="596"/>
      <c r="EE67" s="596"/>
      <c r="EF67" s="596"/>
      <c r="EG67" s="596"/>
      <c r="EH67" s="596"/>
      <c r="EI67" s="596"/>
      <c r="EJ67" s="596"/>
      <c r="EK67" s="596"/>
      <c r="EL67" s="596"/>
      <c r="EM67" s="596"/>
      <c r="EN67" s="596"/>
      <c r="EO67" s="596"/>
      <c r="EP67" s="596"/>
      <c r="EQ67" s="596"/>
      <c r="ER67" s="596"/>
      <c r="ES67" s="596"/>
      <c r="ET67" s="596"/>
      <c r="EU67" s="596"/>
      <c r="EV67" s="596"/>
      <c r="EW67" s="596"/>
      <c r="EX67" s="596"/>
      <c r="EY67" s="596"/>
      <c r="EZ67" s="596"/>
      <c r="FA67" s="596"/>
      <c r="FB67" s="596"/>
      <c r="FC67" s="596"/>
      <c r="FD67" s="596"/>
      <c r="FE67" s="596"/>
      <c r="FF67" s="596"/>
      <c r="FG67" s="596"/>
      <c r="FH67" s="596"/>
      <c r="FI67" s="596"/>
      <c r="FJ67" s="596"/>
      <c r="FK67" s="596"/>
      <c r="FL67" s="596"/>
      <c r="FM67" s="596"/>
      <c r="FN67" s="596"/>
      <c r="FO67" s="596"/>
      <c r="FP67" s="596"/>
      <c r="FQ67" s="596"/>
      <c r="FR67" s="596"/>
      <c r="FS67" s="596"/>
      <c r="FT67" s="596"/>
      <c r="FU67" s="596"/>
      <c r="FV67" s="596"/>
      <c r="FW67" s="596"/>
      <c r="FX67" s="596"/>
      <c r="FY67" s="596"/>
      <c r="FZ67" s="596"/>
      <c r="GA67" s="596"/>
      <c r="GB67" s="596"/>
      <c r="GC67" s="596"/>
      <c r="GD67" s="596"/>
      <c r="GE67" s="596"/>
      <c r="GF67" s="596"/>
      <c r="GG67" s="596"/>
      <c r="GH67" s="596"/>
      <c r="GI67" s="596"/>
      <c r="GJ67" s="596"/>
      <c r="GK67" s="596"/>
      <c r="GL67" s="596"/>
      <c r="GM67" s="596"/>
      <c r="GN67" s="596"/>
      <c r="GO67" s="596"/>
      <c r="GP67" s="596"/>
      <c r="GQ67" s="596"/>
      <c r="GR67" s="596"/>
      <c r="GS67" s="596"/>
      <c r="GT67" s="596"/>
      <c r="GU67" s="596"/>
      <c r="GV67" s="596"/>
      <c r="GW67" s="596"/>
      <c r="GX67" s="596"/>
      <c r="GY67" s="596"/>
      <c r="GZ67" s="596"/>
      <c r="HA67" s="596"/>
      <c r="HB67" s="596"/>
      <c r="HC67" s="596"/>
      <c r="HD67" s="596"/>
      <c r="HE67" s="596"/>
      <c r="HF67" s="596"/>
      <c r="HG67" s="596"/>
      <c r="HH67" s="596"/>
      <c r="HI67" s="596"/>
      <c r="HJ67" s="596"/>
      <c r="HK67" s="596"/>
      <c r="HL67" s="596"/>
      <c r="HM67" s="596"/>
      <c r="HN67" s="596"/>
      <c r="HO67" s="596"/>
      <c r="HP67" s="596"/>
      <c r="HQ67" s="596"/>
      <c r="HR67" s="596"/>
      <c r="HS67" s="596"/>
      <c r="HT67" s="596"/>
      <c r="HU67" s="596"/>
      <c r="HV67" s="596"/>
      <c r="HW67" s="596"/>
      <c r="HX67" s="596"/>
      <c r="HY67" s="596"/>
    </row>
    <row r="68" spans="1:233" s="687" customFormat="1">
      <c r="A68" s="596" t="s">
        <v>951</v>
      </c>
      <c r="B68" s="596"/>
      <c r="C68" s="596"/>
      <c r="D68" s="596"/>
      <c r="E68" s="596"/>
      <c r="F68" s="596"/>
      <c r="G68" s="596"/>
      <c r="H68" s="596"/>
      <c r="I68" s="596"/>
      <c r="J68" s="596"/>
      <c r="K68" s="596"/>
      <c r="L68" s="596"/>
      <c r="M68" s="596"/>
      <c r="N68" s="596"/>
      <c r="O68" s="596"/>
      <c r="P68" s="596"/>
      <c r="Q68" s="596"/>
      <c r="R68" s="596"/>
      <c r="S68" s="596"/>
      <c r="T68" s="596"/>
      <c r="U68" s="596"/>
      <c r="V68" s="596"/>
      <c r="W68" s="596"/>
      <c r="X68" s="596"/>
      <c r="Y68" s="596"/>
      <c r="Z68" s="596"/>
      <c r="AA68" s="596"/>
      <c r="AB68" s="596"/>
      <c r="AC68" s="596"/>
      <c r="AD68" s="596"/>
      <c r="AE68" s="596"/>
      <c r="AF68" s="596"/>
      <c r="AG68" s="596"/>
      <c r="AH68" s="596"/>
      <c r="AI68" s="596"/>
      <c r="AJ68" s="596"/>
      <c r="AK68" s="596"/>
      <c r="AL68" s="596"/>
      <c r="AM68" s="596"/>
      <c r="AN68" s="596"/>
      <c r="AO68" s="596"/>
      <c r="AP68" s="596"/>
      <c r="AQ68" s="596"/>
      <c r="AR68" s="596"/>
      <c r="AS68" s="596"/>
      <c r="AT68" s="596"/>
      <c r="AU68" s="596"/>
      <c r="AV68" s="596"/>
      <c r="AW68" s="596"/>
      <c r="AX68" s="596"/>
      <c r="AY68" s="596"/>
      <c r="AZ68" s="596"/>
      <c r="BA68" s="596"/>
      <c r="BB68" s="596"/>
      <c r="BC68" s="596"/>
      <c r="BD68" s="596"/>
      <c r="BE68" s="596"/>
      <c r="BF68" s="596"/>
      <c r="BG68" s="596"/>
      <c r="BH68" s="596"/>
      <c r="BI68" s="596"/>
      <c r="BJ68" s="596"/>
      <c r="BK68" s="596"/>
      <c r="BL68" s="596"/>
      <c r="BM68" s="596"/>
      <c r="BN68" s="596"/>
      <c r="BO68" s="596"/>
      <c r="BP68" s="596"/>
      <c r="BQ68" s="596"/>
      <c r="BR68" s="596"/>
      <c r="BS68" s="596"/>
      <c r="BT68" s="596"/>
      <c r="BU68" s="596"/>
      <c r="BV68" s="596"/>
      <c r="BW68" s="596"/>
      <c r="BX68" s="596"/>
      <c r="BY68" s="596"/>
      <c r="BZ68" s="596"/>
      <c r="CA68" s="596"/>
      <c r="CB68" s="596"/>
      <c r="CC68" s="596"/>
      <c r="CD68" s="596"/>
      <c r="CE68" s="596"/>
      <c r="CF68" s="596"/>
      <c r="CG68" s="596"/>
      <c r="CH68" s="596"/>
      <c r="CI68" s="596"/>
      <c r="CJ68" s="596"/>
      <c r="CK68" s="596"/>
      <c r="CL68" s="596"/>
      <c r="CM68" s="596"/>
      <c r="CN68" s="596"/>
      <c r="CO68" s="596"/>
      <c r="CP68" s="596"/>
      <c r="CQ68" s="596"/>
      <c r="CR68" s="596"/>
      <c r="CS68" s="596"/>
      <c r="CT68" s="596"/>
      <c r="CU68" s="596"/>
      <c r="CV68" s="596"/>
      <c r="CW68" s="596"/>
      <c r="CX68" s="596"/>
      <c r="CY68" s="596"/>
      <c r="CZ68" s="596"/>
      <c r="DA68" s="596"/>
      <c r="DB68" s="596"/>
      <c r="DC68" s="596"/>
      <c r="DD68" s="596"/>
      <c r="DE68" s="596"/>
      <c r="DF68" s="596"/>
      <c r="DG68" s="596"/>
      <c r="DH68" s="596"/>
      <c r="DI68" s="596"/>
      <c r="DJ68" s="596"/>
      <c r="DK68" s="596"/>
      <c r="DL68" s="596"/>
      <c r="DM68" s="596"/>
      <c r="DN68" s="596"/>
      <c r="DO68" s="596"/>
      <c r="DP68" s="596"/>
      <c r="DQ68" s="596"/>
      <c r="DR68" s="596"/>
      <c r="DS68" s="596"/>
      <c r="DT68" s="596"/>
      <c r="DU68" s="596"/>
      <c r="DV68" s="596"/>
      <c r="DW68" s="596"/>
      <c r="DX68" s="596"/>
      <c r="DY68" s="596"/>
      <c r="DZ68" s="596"/>
      <c r="EA68" s="596"/>
      <c r="EB68" s="596"/>
      <c r="EC68" s="596"/>
      <c r="ED68" s="596"/>
      <c r="EE68" s="596"/>
      <c r="EF68" s="596"/>
      <c r="EG68" s="596"/>
      <c r="EH68" s="596"/>
      <c r="EI68" s="596"/>
      <c r="EJ68" s="596"/>
      <c r="EK68" s="596"/>
      <c r="EL68" s="596"/>
      <c r="EM68" s="596"/>
      <c r="EN68" s="596"/>
      <c r="EO68" s="596"/>
      <c r="EP68" s="596"/>
      <c r="EQ68" s="596"/>
      <c r="ER68" s="596"/>
      <c r="ES68" s="596"/>
      <c r="ET68" s="596"/>
      <c r="EU68" s="596"/>
      <c r="EV68" s="596"/>
      <c r="EW68" s="596"/>
      <c r="EX68" s="596"/>
      <c r="EY68" s="596"/>
      <c r="EZ68" s="596"/>
      <c r="FA68" s="596"/>
      <c r="FB68" s="596"/>
      <c r="FC68" s="596"/>
      <c r="FD68" s="596"/>
      <c r="FE68" s="596"/>
      <c r="FF68" s="596"/>
      <c r="FG68" s="596"/>
      <c r="FH68" s="596"/>
      <c r="FI68" s="596"/>
      <c r="FJ68" s="596"/>
      <c r="FK68" s="596"/>
      <c r="FL68" s="596"/>
      <c r="FM68" s="596"/>
      <c r="FN68" s="596"/>
      <c r="FO68" s="596"/>
      <c r="FP68" s="596"/>
      <c r="FQ68" s="596"/>
      <c r="FR68" s="596"/>
      <c r="FS68" s="596"/>
      <c r="FT68" s="596"/>
      <c r="FU68" s="596"/>
      <c r="FV68" s="596"/>
      <c r="FW68" s="596"/>
      <c r="FX68" s="596"/>
      <c r="FY68" s="596"/>
      <c r="FZ68" s="596"/>
      <c r="GA68" s="596"/>
      <c r="GB68" s="596"/>
      <c r="GC68" s="596"/>
      <c r="GD68" s="596"/>
      <c r="GE68" s="596"/>
      <c r="GF68" s="596"/>
      <c r="GG68" s="596"/>
      <c r="GH68" s="596"/>
      <c r="GI68" s="596"/>
      <c r="GJ68" s="596"/>
      <c r="GK68" s="596"/>
      <c r="GL68" s="596"/>
      <c r="GM68" s="596"/>
      <c r="GN68" s="596"/>
      <c r="GO68" s="596"/>
      <c r="GP68" s="596"/>
      <c r="GQ68" s="596"/>
      <c r="GR68" s="596"/>
      <c r="GS68" s="596"/>
      <c r="GT68" s="596"/>
      <c r="GU68" s="596"/>
      <c r="GV68" s="596"/>
      <c r="GW68" s="596"/>
      <c r="GX68" s="596"/>
      <c r="GY68" s="596"/>
      <c r="GZ68" s="596"/>
      <c r="HA68" s="596"/>
      <c r="HB68" s="596"/>
      <c r="HC68" s="596"/>
      <c r="HD68" s="596"/>
      <c r="HE68" s="596"/>
      <c r="HF68" s="596"/>
      <c r="HG68" s="596"/>
      <c r="HH68" s="596"/>
      <c r="HI68" s="596"/>
      <c r="HJ68" s="596"/>
      <c r="HK68" s="596"/>
      <c r="HL68" s="596"/>
      <c r="HM68" s="596"/>
      <c r="HN68" s="596"/>
      <c r="HO68" s="596"/>
      <c r="HP68" s="596"/>
      <c r="HQ68" s="596"/>
      <c r="HR68" s="596"/>
      <c r="HS68" s="596"/>
      <c r="HT68" s="596"/>
      <c r="HU68" s="596"/>
      <c r="HV68" s="596"/>
      <c r="HW68" s="596"/>
      <c r="HX68" s="596"/>
      <c r="HY68" s="596"/>
    </row>
    <row r="69" spans="1:233" s="687" customFormat="1">
      <c r="A69" s="596"/>
      <c r="B69" s="596"/>
      <c r="C69" s="596"/>
      <c r="D69" s="596"/>
      <c r="E69" s="596"/>
      <c r="F69" s="596"/>
      <c r="G69" s="596"/>
      <c r="H69" s="596"/>
      <c r="I69" s="596"/>
      <c r="J69" s="596"/>
      <c r="K69" s="596"/>
      <c r="L69" s="596"/>
      <c r="M69" s="596"/>
      <c r="N69" s="596"/>
      <c r="O69" s="596"/>
      <c r="P69" s="596"/>
      <c r="Q69" s="596"/>
      <c r="R69" s="596"/>
      <c r="S69" s="596"/>
      <c r="T69" s="596"/>
      <c r="U69" s="596"/>
      <c r="V69" s="596"/>
      <c r="W69" s="596"/>
      <c r="X69" s="596"/>
      <c r="Y69" s="596"/>
      <c r="Z69" s="596"/>
      <c r="AA69" s="596"/>
      <c r="AB69" s="596"/>
      <c r="AC69" s="596"/>
      <c r="AD69" s="596"/>
      <c r="AE69" s="596"/>
      <c r="AF69" s="596"/>
      <c r="AG69" s="596"/>
      <c r="AH69" s="596"/>
      <c r="AI69" s="596"/>
      <c r="AJ69" s="596"/>
      <c r="AK69" s="596"/>
      <c r="AL69" s="596"/>
      <c r="AM69" s="596"/>
      <c r="AN69" s="596"/>
      <c r="AO69" s="596"/>
      <c r="AP69" s="596"/>
      <c r="AQ69" s="596"/>
      <c r="AR69" s="596"/>
      <c r="AS69" s="596"/>
      <c r="AT69" s="596"/>
      <c r="AU69" s="596"/>
      <c r="AV69" s="596"/>
      <c r="AW69" s="596"/>
      <c r="AX69" s="596"/>
      <c r="AY69" s="596"/>
      <c r="AZ69" s="596"/>
      <c r="BA69" s="596"/>
      <c r="BB69" s="596"/>
      <c r="BC69" s="596"/>
      <c r="BD69" s="596"/>
      <c r="BE69" s="596"/>
      <c r="BF69" s="596"/>
      <c r="BG69" s="596"/>
      <c r="BH69" s="596"/>
      <c r="BI69" s="596"/>
      <c r="BJ69" s="596"/>
      <c r="BK69" s="596"/>
      <c r="BL69" s="596"/>
      <c r="BM69" s="596"/>
      <c r="BN69" s="596"/>
      <c r="BO69" s="596"/>
      <c r="BP69" s="596"/>
      <c r="BQ69" s="596"/>
      <c r="BR69" s="596"/>
      <c r="BS69" s="596"/>
      <c r="BT69" s="596"/>
      <c r="BU69" s="596"/>
      <c r="BV69" s="596"/>
      <c r="BW69" s="596"/>
      <c r="BX69" s="596"/>
      <c r="BY69" s="596"/>
      <c r="BZ69" s="596"/>
      <c r="CA69" s="596"/>
      <c r="CB69" s="596"/>
      <c r="CC69" s="596"/>
      <c r="CD69" s="596"/>
      <c r="CE69" s="596"/>
      <c r="CF69" s="596"/>
      <c r="CG69" s="596"/>
      <c r="CH69" s="596"/>
      <c r="CI69" s="596"/>
      <c r="CJ69" s="596"/>
      <c r="CK69" s="596"/>
      <c r="CL69" s="596"/>
      <c r="CM69" s="596"/>
      <c r="CN69" s="596"/>
      <c r="CO69" s="596"/>
      <c r="CP69" s="596"/>
      <c r="CQ69" s="596"/>
      <c r="CR69" s="596"/>
      <c r="CS69" s="596"/>
      <c r="CT69" s="596"/>
      <c r="CU69" s="596"/>
      <c r="CV69" s="596"/>
      <c r="CW69" s="596"/>
      <c r="CX69" s="596"/>
      <c r="CY69" s="596"/>
      <c r="CZ69" s="596"/>
      <c r="DA69" s="596"/>
      <c r="DB69" s="596"/>
      <c r="DC69" s="596"/>
      <c r="DD69" s="596"/>
      <c r="DE69" s="596"/>
      <c r="DF69" s="596"/>
      <c r="DG69" s="596"/>
      <c r="DH69" s="596"/>
      <c r="DI69" s="596"/>
      <c r="DJ69" s="596"/>
      <c r="DK69" s="596"/>
      <c r="DL69" s="596"/>
      <c r="DM69" s="596"/>
      <c r="DN69" s="596"/>
      <c r="DO69" s="596"/>
      <c r="DP69" s="596"/>
      <c r="DQ69" s="596"/>
      <c r="DR69" s="596"/>
      <c r="DS69" s="596"/>
      <c r="DT69" s="596"/>
      <c r="DU69" s="596"/>
      <c r="DV69" s="596"/>
      <c r="DW69" s="596"/>
      <c r="DX69" s="596"/>
      <c r="DY69" s="596"/>
      <c r="DZ69" s="596"/>
      <c r="EA69" s="596"/>
      <c r="EB69" s="596"/>
      <c r="EC69" s="596"/>
      <c r="ED69" s="596"/>
      <c r="EE69" s="596"/>
      <c r="EF69" s="596"/>
      <c r="EG69" s="596"/>
      <c r="EH69" s="596"/>
      <c r="EI69" s="596"/>
      <c r="EJ69" s="596"/>
      <c r="EK69" s="596"/>
      <c r="EL69" s="596"/>
      <c r="EM69" s="596"/>
      <c r="EN69" s="596"/>
      <c r="EO69" s="596"/>
      <c r="EP69" s="596"/>
      <c r="EQ69" s="596"/>
      <c r="ER69" s="596"/>
      <c r="ES69" s="596"/>
      <c r="ET69" s="596"/>
      <c r="EU69" s="596"/>
      <c r="EV69" s="596"/>
      <c r="EW69" s="596"/>
      <c r="EX69" s="596"/>
      <c r="EY69" s="596"/>
      <c r="EZ69" s="596"/>
      <c r="FA69" s="596"/>
      <c r="FB69" s="596"/>
      <c r="FC69" s="596"/>
      <c r="FD69" s="596"/>
      <c r="FE69" s="596"/>
      <c r="FF69" s="596"/>
      <c r="FG69" s="596"/>
      <c r="FH69" s="596"/>
      <c r="FI69" s="596"/>
      <c r="FJ69" s="596"/>
      <c r="FK69" s="596"/>
      <c r="FL69" s="596"/>
      <c r="FM69" s="596"/>
      <c r="FN69" s="596"/>
      <c r="FO69" s="596"/>
      <c r="FP69" s="596"/>
      <c r="FQ69" s="596"/>
      <c r="FR69" s="596"/>
      <c r="FS69" s="596"/>
      <c r="FT69" s="596"/>
      <c r="FU69" s="596"/>
      <c r="FV69" s="596"/>
      <c r="FW69" s="596"/>
      <c r="FX69" s="596"/>
      <c r="FY69" s="596"/>
      <c r="FZ69" s="596"/>
      <c r="GA69" s="596"/>
      <c r="GB69" s="596"/>
      <c r="GC69" s="596"/>
      <c r="GD69" s="596"/>
      <c r="GE69" s="596"/>
      <c r="GF69" s="596"/>
      <c r="GG69" s="596"/>
      <c r="GH69" s="596"/>
      <c r="GI69" s="596"/>
      <c r="GJ69" s="596"/>
      <c r="GK69" s="596"/>
      <c r="GL69" s="596"/>
      <c r="GM69" s="596"/>
      <c r="GN69" s="596"/>
      <c r="GO69" s="596"/>
      <c r="GP69" s="596"/>
      <c r="GQ69" s="596"/>
      <c r="GR69" s="596"/>
      <c r="GS69" s="596"/>
      <c r="GT69" s="596"/>
      <c r="GU69" s="596"/>
      <c r="GV69" s="596"/>
      <c r="GW69" s="596"/>
      <c r="GX69" s="596"/>
      <c r="GY69" s="596"/>
      <c r="GZ69" s="596"/>
      <c r="HA69" s="596"/>
      <c r="HB69" s="596"/>
      <c r="HC69" s="596"/>
      <c r="HD69" s="596"/>
      <c r="HE69" s="596"/>
      <c r="HF69" s="596"/>
      <c r="HG69" s="596"/>
      <c r="HH69" s="596"/>
      <c r="HI69" s="596"/>
      <c r="HJ69" s="596"/>
      <c r="HK69" s="596"/>
      <c r="HL69" s="596"/>
      <c r="HM69" s="596"/>
      <c r="HN69" s="596"/>
      <c r="HO69" s="596"/>
      <c r="HP69" s="596"/>
      <c r="HQ69" s="596"/>
      <c r="HR69" s="596"/>
      <c r="HS69" s="596"/>
      <c r="HT69" s="596"/>
      <c r="HU69" s="596"/>
      <c r="HV69" s="596"/>
      <c r="HW69" s="596"/>
      <c r="HX69" s="596"/>
      <c r="HY69" s="596"/>
    </row>
    <row r="70" spans="1:233">
      <c r="A70" s="594" t="s">
        <v>174</v>
      </c>
      <c r="E70" s="593"/>
      <c r="F70" s="593"/>
      <c r="G70" s="593"/>
      <c r="H70" s="593"/>
      <c r="I70" s="593"/>
      <c r="J70" s="593"/>
    </row>
    <row r="71" spans="1:233">
      <c r="A71" s="594" t="s">
        <v>991</v>
      </c>
      <c r="E71" s="593"/>
      <c r="F71" s="593"/>
      <c r="G71" s="644"/>
      <c r="H71" s="593"/>
      <c r="I71" s="593"/>
      <c r="J71" s="593"/>
    </row>
    <row r="72" spans="1:233">
      <c r="A72" s="594" t="s">
        <v>992</v>
      </c>
      <c r="B72" s="594"/>
      <c r="C72" s="594"/>
      <c r="D72" s="594"/>
      <c r="G72" s="765"/>
    </row>
    <row r="73" spans="1:233">
      <c r="A73" s="637"/>
      <c r="B73" s="594"/>
      <c r="C73" s="594"/>
      <c r="D73" s="594"/>
      <c r="G73" s="765"/>
    </row>
    <row r="74" spans="1:233">
      <c r="B74" s="594"/>
      <c r="C74" s="594"/>
      <c r="D74" s="594"/>
      <c r="G74" s="765"/>
    </row>
    <row r="75" spans="1:233">
      <c r="B75" s="594"/>
      <c r="C75" s="594"/>
      <c r="D75" s="594"/>
    </row>
  </sheetData>
  <mergeCells count="11">
    <mergeCell ref="D5:E5"/>
    <mergeCell ref="G5:H5"/>
    <mergeCell ref="L5:M5"/>
    <mergeCell ref="O5:P5"/>
    <mergeCell ref="R5:S5"/>
    <mergeCell ref="B3:H3"/>
    <mergeCell ref="J3:P3"/>
    <mergeCell ref="R3:S3"/>
    <mergeCell ref="G4:H4"/>
    <mergeCell ref="O4:P4"/>
    <mergeCell ref="R4:S4"/>
  </mergeCells>
  <pageMargins left="0.7" right="0.7" top="0.75" bottom="0.75" header="0.3" footer="0.3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workbookViewId="0"/>
  </sheetViews>
  <sheetFormatPr defaultColWidth="11.42578125" defaultRowHeight="10.5"/>
  <cols>
    <col min="1" max="1" width="19.28515625" style="788" customWidth="1"/>
    <col min="2" max="3" width="9.140625" style="593" customWidth="1"/>
    <col min="4" max="4" width="5.7109375" style="593" customWidth="1"/>
    <col min="5" max="5" width="1.42578125" style="593" customWidth="1"/>
    <col min="6" max="6" width="8.5703125" style="593" customWidth="1"/>
    <col min="7" max="7" width="5.7109375" style="593" customWidth="1"/>
    <col min="8" max="8" width="1.42578125" style="788" customWidth="1"/>
    <col min="9" max="12" width="8.5703125" style="768" customWidth="1"/>
    <col min="13" max="13" width="5.7109375" style="768" customWidth="1"/>
    <col min="14" max="14" width="7.7109375" style="647" bestFit="1" customWidth="1"/>
    <col min="15" max="15" width="5.7109375" style="647" customWidth="1"/>
    <col min="16" max="16384" width="11.42578125" style="768"/>
  </cols>
  <sheetData>
    <row r="1" spans="1:16">
      <c r="A1" s="766" t="s">
        <v>993</v>
      </c>
      <c r="B1" s="644"/>
      <c r="C1" s="644"/>
      <c r="D1" s="644"/>
      <c r="E1" s="644"/>
      <c r="F1" s="644"/>
      <c r="G1" s="644"/>
      <c r="H1" s="767"/>
    </row>
    <row r="2" spans="1:16" s="645" customFormat="1">
      <c r="A2" s="644"/>
      <c r="C2" s="646"/>
      <c r="D2" s="646"/>
      <c r="E2" s="646"/>
      <c r="F2" s="646"/>
      <c r="G2" s="646"/>
      <c r="H2" s="646"/>
      <c r="I2" s="647"/>
      <c r="J2" s="647"/>
      <c r="K2" s="647"/>
      <c r="L2" s="647"/>
      <c r="M2" s="769"/>
      <c r="N2" s="647" t="s">
        <v>233</v>
      </c>
      <c r="O2" s="649"/>
    </row>
    <row r="3" spans="1:16" s="645" customFormat="1">
      <c r="A3" s="644"/>
      <c r="B3" s="1276" t="s">
        <v>994</v>
      </c>
      <c r="C3" s="1276"/>
      <c r="D3" s="1276"/>
      <c r="E3" s="1276"/>
      <c r="F3" s="1276"/>
      <c r="G3" s="1276"/>
      <c r="H3" s="735"/>
      <c r="J3" s="769"/>
      <c r="K3" s="769"/>
      <c r="L3" s="769"/>
      <c r="M3" s="769"/>
      <c r="N3" s="769"/>
      <c r="O3" s="769"/>
    </row>
    <row r="4" spans="1:16">
      <c r="A4" s="767"/>
      <c r="B4" s="768"/>
      <c r="C4" s="768"/>
      <c r="D4" s="646"/>
      <c r="E4" s="735"/>
      <c r="F4" s="1277" t="s">
        <v>986</v>
      </c>
      <c r="G4" s="1277"/>
      <c r="H4" s="735"/>
      <c r="I4" s="1286" t="s">
        <v>995</v>
      </c>
      <c r="J4" s="1286"/>
      <c r="K4" s="1286"/>
      <c r="L4" s="1286"/>
      <c r="M4" s="1286"/>
      <c r="N4" s="1286"/>
      <c r="O4" s="1286"/>
    </row>
    <row r="5" spans="1:16">
      <c r="A5" s="644"/>
      <c r="B5" s="1276" t="s">
        <v>996</v>
      </c>
      <c r="C5" s="1276"/>
      <c r="D5" s="735">
        <v>2013</v>
      </c>
      <c r="E5" s="735"/>
      <c r="F5" s="1276" t="s">
        <v>934</v>
      </c>
      <c r="G5" s="1276"/>
      <c r="H5" s="735"/>
      <c r="I5" s="770"/>
      <c r="J5" s="770"/>
      <c r="K5" s="770"/>
      <c r="L5" s="770"/>
      <c r="M5" s="771"/>
      <c r="N5" s="663" t="s">
        <v>155</v>
      </c>
      <c r="O5" s="663"/>
      <c r="P5" s="645"/>
    </row>
    <row r="6" spans="1:16">
      <c r="A6" s="652" t="s">
        <v>933</v>
      </c>
      <c r="B6" s="739">
        <v>2010</v>
      </c>
      <c r="C6" s="739">
        <v>2013</v>
      </c>
      <c r="D6" s="739" t="s">
        <v>240</v>
      </c>
      <c r="E6" s="739"/>
      <c r="F6" s="739" t="s">
        <v>950</v>
      </c>
      <c r="G6" s="739" t="s">
        <v>240</v>
      </c>
      <c r="H6" s="739"/>
      <c r="I6" s="772">
        <v>2010</v>
      </c>
      <c r="J6" s="772">
        <v>2011</v>
      </c>
      <c r="K6" s="772">
        <v>2012</v>
      </c>
      <c r="L6" s="772">
        <v>2013</v>
      </c>
      <c r="M6" s="773" t="s">
        <v>240</v>
      </c>
      <c r="N6" s="773" t="s">
        <v>950</v>
      </c>
      <c r="O6" s="773" t="s">
        <v>240</v>
      </c>
    </row>
    <row r="7" spans="1:16">
      <c r="A7" s="656"/>
      <c r="G7" s="614"/>
      <c r="H7" s="612"/>
      <c r="I7" s="770"/>
      <c r="J7" s="770"/>
      <c r="K7" s="770"/>
      <c r="L7" s="770"/>
      <c r="M7" s="770"/>
      <c r="N7" s="774"/>
      <c r="O7" s="774"/>
    </row>
    <row r="8" spans="1:16" ht="13.5" customHeight="1">
      <c r="A8" s="775" t="s">
        <v>51</v>
      </c>
      <c r="B8" s="776">
        <v>139336.79999999999</v>
      </c>
      <c r="C8" s="776">
        <v>146046.20000000001</v>
      </c>
      <c r="D8" s="619" t="s">
        <v>339</v>
      </c>
      <c r="F8" s="662">
        <v>1.5802755167303738E-2</v>
      </c>
      <c r="G8" s="619" t="s">
        <v>339</v>
      </c>
      <c r="H8" s="694"/>
      <c r="I8" s="777">
        <v>9.6250000000000002E-2</v>
      </c>
      <c r="J8" s="777">
        <v>8.900000000000001E-2</v>
      </c>
      <c r="K8" s="777">
        <v>8.1000000000000003E-2</v>
      </c>
      <c r="L8" s="777">
        <v>7.400000000000001E-2</v>
      </c>
      <c r="M8" s="619" t="s">
        <v>339</v>
      </c>
      <c r="N8" s="778">
        <v>-2.2249999999999995E-2</v>
      </c>
      <c r="O8" s="619" t="s">
        <v>339</v>
      </c>
    </row>
    <row r="9" spans="1:16">
      <c r="A9" s="775"/>
      <c r="B9" s="769"/>
      <c r="C9" s="769"/>
      <c r="F9" s="662"/>
      <c r="H9" s="694"/>
      <c r="I9" s="777"/>
      <c r="J9" s="777"/>
      <c r="K9" s="777"/>
      <c r="L9" s="777"/>
      <c r="M9" s="770"/>
      <c r="N9" s="778"/>
      <c r="O9" s="645"/>
    </row>
    <row r="10" spans="1:16">
      <c r="A10" s="775" t="s">
        <v>935</v>
      </c>
      <c r="B10" s="776">
        <v>9025.2999999999993</v>
      </c>
      <c r="C10" s="776">
        <v>9550.7999999999993</v>
      </c>
      <c r="D10" s="619" t="s">
        <v>339</v>
      </c>
      <c r="F10" s="662">
        <v>1.9055428369079749E-2</v>
      </c>
      <c r="G10" s="619" t="s">
        <v>339</v>
      </c>
      <c r="H10" s="694"/>
      <c r="I10" s="777"/>
      <c r="J10" s="777"/>
      <c r="K10" s="777"/>
      <c r="L10" s="777"/>
      <c r="M10" s="770"/>
      <c r="N10" s="778"/>
      <c r="O10" s="645"/>
    </row>
    <row r="11" spans="1:16">
      <c r="A11" s="624" t="s">
        <v>251</v>
      </c>
      <c r="B11" s="776">
        <v>2386.1</v>
      </c>
      <c r="C11" s="776">
        <v>2515.1999999999998</v>
      </c>
      <c r="D11" s="593">
        <v>21</v>
      </c>
      <c r="F11" s="662">
        <v>1.7730691990947806E-2</v>
      </c>
      <c r="G11" s="593">
        <v>9</v>
      </c>
      <c r="H11" s="694"/>
      <c r="I11" s="777">
        <v>0.10400000000000001</v>
      </c>
      <c r="J11" s="777">
        <v>9.4E-2</v>
      </c>
      <c r="K11" s="777">
        <v>8.3000000000000004E-2</v>
      </c>
      <c r="L11" s="777">
        <v>0.08</v>
      </c>
      <c r="M11" s="770">
        <v>39</v>
      </c>
      <c r="N11" s="778">
        <v>-2.4000000000000004E-2</v>
      </c>
      <c r="O11" s="779">
        <v>15</v>
      </c>
    </row>
    <row r="12" spans="1:16">
      <c r="A12" s="624" t="s">
        <v>254</v>
      </c>
      <c r="B12" s="776">
        <v>2222.3000000000002</v>
      </c>
      <c r="C12" s="776">
        <v>2381.1</v>
      </c>
      <c r="D12" s="593">
        <v>22</v>
      </c>
      <c r="F12" s="662">
        <v>2.328747595347062E-2</v>
      </c>
      <c r="G12" s="593">
        <v>4</v>
      </c>
      <c r="H12" s="694"/>
      <c r="I12" s="777">
        <v>0.09</v>
      </c>
      <c r="J12" s="777">
        <v>8.5000000000000006E-2</v>
      </c>
      <c r="K12" s="777">
        <v>7.8E-2</v>
      </c>
      <c r="L12" s="777">
        <v>6.8000000000000005E-2</v>
      </c>
      <c r="M12" s="770">
        <v>26</v>
      </c>
      <c r="N12" s="778">
        <v>-2.2000000000000002E-2</v>
      </c>
      <c r="O12" s="779">
        <v>18</v>
      </c>
    </row>
    <row r="13" spans="1:16">
      <c r="A13" s="624" t="s">
        <v>261</v>
      </c>
      <c r="B13" s="776">
        <v>603.6</v>
      </c>
      <c r="C13" s="776">
        <v>638.29999999999995</v>
      </c>
      <c r="D13" s="593">
        <v>41</v>
      </c>
      <c r="F13" s="662">
        <v>1.8822422705632127E-2</v>
      </c>
      <c r="G13" s="593">
        <v>7</v>
      </c>
      <c r="H13" s="694"/>
      <c r="I13" s="777">
        <v>8.6999999999999994E-2</v>
      </c>
      <c r="J13" s="777">
        <v>8.4000000000000005E-2</v>
      </c>
      <c r="K13" s="777">
        <v>7.2999999999999995E-2</v>
      </c>
      <c r="L13" s="777">
        <v>6.2E-2</v>
      </c>
      <c r="M13" s="770">
        <v>15</v>
      </c>
      <c r="N13" s="778">
        <v>-2.4999999999999991E-2</v>
      </c>
      <c r="O13" s="779">
        <v>14</v>
      </c>
    </row>
    <row r="14" spans="1:16">
      <c r="A14" s="624" t="s">
        <v>275</v>
      </c>
      <c r="B14" s="776">
        <v>428.1</v>
      </c>
      <c r="C14" s="776">
        <v>448.8</v>
      </c>
      <c r="D14" s="593">
        <v>45</v>
      </c>
      <c r="F14" s="662">
        <v>1.5884494663134456E-2</v>
      </c>
      <c r="G14" s="593">
        <v>17</v>
      </c>
      <c r="H14" s="694"/>
      <c r="I14" s="777">
        <v>6.7000000000000004E-2</v>
      </c>
      <c r="J14" s="777">
        <v>6.5000000000000002E-2</v>
      </c>
      <c r="K14" s="777">
        <v>0.06</v>
      </c>
      <c r="L14" s="777">
        <v>5.5999999999999994E-2</v>
      </c>
      <c r="M14" s="770">
        <v>14</v>
      </c>
      <c r="N14" s="778">
        <v>-1.1000000000000005E-2</v>
      </c>
      <c r="O14" s="779">
        <v>44</v>
      </c>
    </row>
    <row r="15" spans="1:16">
      <c r="A15" s="624" t="s">
        <v>277</v>
      </c>
      <c r="B15" s="776">
        <v>1117.8</v>
      </c>
      <c r="C15" s="776">
        <v>1175.7</v>
      </c>
      <c r="D15" s="593">
        <v>34</v>
      </c>
      <c r="F15" s="662">
        <v>1.7008762859773503E-2</v>
      </c>
      <c r="G15" s="593">
        <v>12</v>
      </c>
      <c r="H15" s="694"/>
      <c r="I15" s="777">
        <v>0.13800000000000001</v>
      </c>
      <c r="J15" s="777">
        <v>0.13200000000000001</v>
      </c>
      <c r="K15" s="777">
        <v>0.115</v>
      </c>
      <c r="L15" s="777">
        <v>9.8000000000000004E-2</v>
      </c>
      <c r="M15" s="770">
        <v>51</v>
      </c>
      <c r="N15" s="778">
        <v>-0.04</v>
      </c>
      <c r="O15" s="779">
        <v>2</v>
      </c>
    </row>
    <row r="16" spans="1:16">
      <c r="A16" s="624" t="s">
        <v>280</v>
      </c>
      <c r="B16" s="776">
        <v>803.1</v>
      </c>
      <c r="C16" s="776">
        <v>811.3</v>
      </c>
      <c r="D16" s="593">
        <v>37</v>
      </c>
      <c r="F16" s="662">
        <v>3.3947769749203688E-3</v>
      </c>
      <c r="G16" s="593">
        <v>51</v>
      </c>
      <c r="H16" s="694"/>
      <c r="I16" s="777">
        <v>0.08</v>
      </c>
      <c r="J16" s="777">
        <v>7.5999999999999998E-2</v>
      </c>
      <c r="K16" s="777">
        <v>7.0999999999999994E-2</v>
      </c>
      <c r="L16" s="777">
        <v>6.9000000000000006E-2</v>
      </c>
      <c r="M16" s="770">
        <v>27</v>
      </c>
      <c r="N16" s="778">
        <v>-1.0999999999999996E-2</v>
      </c>
      <c r="O16" s="779">
        <v>45</v>
      </c>
    </row>
    <row r="17" spans="1:15" s="785" customFormat="1">
      <c r="A17" s="625" t="s">
        <v>50</v>
      </c>
      <c r="B17" s="780">
        <v>1182.5</v>
      </c>
      <c r="C17" s="780">
        <v>1289.9000000000001</v>
      </c>
      <c r="D17" s="627">
        <v>32</v>
      </c>
      <c r="E17" s="627"/>
      <c r="F17" s="673">
        <v>2.9419045391169851E-2</v>
      </c>
      <c r="G17" s="627">
        <v>2</v>
      </c>
      <c r="H17" s="758"/>
      <c r="I17" s="781">
        <v>8.1000000000000003E-2</v>
      </c>
      <c r="J17" s="781">
        <v>6.8000000000000005E-2</v>
      </c>
      <c r="K17" s="781">
        <v>5.4000000000000006E-2</v>
      </c>
      <c r="L17" s="781">
        <v>4.4000000000000004E-2</v>
      </c>
      <c r="M17" s="782">
        <v>4</v>
      </c>
      <c r="N17" s="783">
        <v>-3.6999999999999991E-2</v>
      </c>
      <c r="O17" s="784">
        <v>4</v>
      </c>
    </row>
    <row r="18" spans="1:15">
      <c r="A18" s="624" t="s">
        <v>298</v>
      </c>
      <c r="B18" s="776">
        <v>281.8</v>
      </c>
      <c r="C18" s="776">
        <v>290.5</v>
      </c>
      <c r="D18" s="593">
        <v>51</v>
      </c>
      <c r="F18" s="662">
        <v>1.0198623468982794E-2</v>
      </c>
      <c r="G18" s="593">
        <v>38</v>
      </c>
      <c r="H18" s="694"/>
      <c r="I18" s="777">
        <v>7.0000000000000007E-2</v>
      </c>
      <c r="J18" s="777">
        <v>6.0999999999999999E-2</v>
      </c>
      <c r="K18" s="777">
        <v>5.4000000000000006E-2</v>
      </c>
      <c r="L18" s="777">
        <v>4.5999999999999999E-2</v>
      </c>
      <c r="M18" s="770">
        <v>6</v>
      </c>
      <c r="N18" s="778">
        <v>-2.4000000000000004E-2</v>
      </c>
      <c r="O18" s="779">
        <v>15</v>
      </c>
    </row>
    <row r="19" spans="1:15">
      <c r="A19" s="624"/>
      <c r="F19" s="662"/>
      <c r="H19" s="694"/>
      <c r="I19" s="777"/>
      <c r="J19" s="777"/>
      <c r="K19" s="777"/>
      <c r="L19" s="777"/>
      <c r="M19" s="770"/>
      <c r="N19" s="778"/>
      <c r="O19" s="786"/>
    </row>
    <row r="20" spans="1:15">
      <c r="A20" s="775" t="s">
        <v>936</v>
      </c>
      <c r="F20" s="662"/>
      <c r="H20" s="694"/>
      <c r="I20" s="777"/>
      <c r="J20" s="777"/>
      <c r="K20" s="777"/>
      <c r="L20" s="777"/>
      <c r="M20" s="770"/>
      <c r="N20" s="778"/>
      <c r="O20" s="787"/>
    </row>
    <row r="21" spans="1:15">
      <c r="A21" s="624" t="s">
        <v>249</v>
      </c>
      <c r="B21" s="776">
        <v>1870.8</v>
      </c>
      <c r="C21" s="776">
        <v>1903.4</v>
      </c>
      <c r="D21" s="593">
        <v>24</v>
      </c>
      <c r="F21" s="662">
        <v>5.7849552671125669E-3</v>
      </c>
      <c r="G21" s="593">
        <v>48</v>
      </c>
      <c r="H21" s="694"/>
      <c r="I21" s="777">
        <v>9.1999999999999998E-2</v>
      </c>
      <c r="J21" s="777">
        <v>8.5000000000000006E-2</v>
      </c>
      <c r="K21" s="777">
        <v>7.0999999999999994E-2</v>
      </c>
      <c r="L21" s="777">
        <v>6.5000000000000002E-2</v>
      </c>
      <c r="M21" s="770">
        <v>18</v>
      </c>
      <c r="N21" s="778">
        <v>-2.6999999999999993E-2</v>
      </c>
      <c r="O21" s="779">
        <v>11</v>
      </c>
    </row>
    <row r="22" spans="1:15">
      <c r="A22" s="624" t="s">
        <v>250</v>
      </c>
      <c r="B22" s="776">
        <v>324.10000000000002</v>
      </c>
      <c r="C22" s="776">
        <v>335.8</v>
      </c>
      <c r="D22" s="593">
        <v>49</v>
      </c>
      <c r="F22" s="662">
        <v>1.1908630991075558E-2</v>
      </c>
      <c r="G22" s="593">
        <v>28</v>
      </c>
      <c r="H22" s="694"/>
      <c r="I22" s="777">
        <v>0.08</v>
      </c>
      <c r="J22" s="777">
        <v>7.5999999999999998E-2</v>
      </c>
      <c r="K22" s="777">
        <v>6.9000000000000006E-2</v>
      </c>
      <c r="L22" s="777">
        <v>6.5000000000000002E-2</v>
      </c>
      <c r="M22" s="770">
        <v>18</v>
      </c>
      <c r="N22" s="778">
        <v>-1.4999999999999999E-2</v>
      </c>
      <c r="O22" s="779">
        <v>34</v>
      </c>
    </row>
    <row r="23" spans="1:15">
      <c r="A23" s="624" t="s">
        <v>252</v>
      </c>
      <c r="B23" s="776">
        <v>1163</v>
      </c>
      <c r="C23" s="776">
        <v>1177.4000000000001</v>
      </c>
      <c r="D23" s="593">
        <v>33</v>
      </c>
      <c r="F23" s="662">
        <v>4.1131666582153665E-3</v>
      </c>
      <c r="G23" s="593">
        <v>50</v>
      </c>
      <c r="H23" s="694"/>
      <c r="I23" s="777">
        <v>7.9000000000000001E-2</v>
      </c>
      <c r="J23" s="777">
        <v>0.08</v>
      </c>
      <c r="K23" s="777">
        <v>7.4999999999999997E-2</v>
      </c>
      <c r="L23" s="777">
        <v>7.4999999999999997E-2</v>
      </c>
      <c r="M23" s="770">
        <v>33</v>
      </c>
      <c r="N23" s="778">
        <v>-4.0000000000000036E-3</v>
      </c>
      <c r="O23" s="779">
        <v>51</v>
      </c>
    </row>
    <row r="24" spans="1:15">
      <c r="A24" s="624" t="s">
        <v>253</v>
      </c>
      <c r="B24" s="776">
        <v>14210.4</v>
      </c>
      <c r="C24" s="776">
        <v>15147.4</v>
      </c>
      <c r="D24" s="593">
        <v>1</v>
      </c>
      <c r="F24" s="662">
        <v>2.1546255793141119E-2</v>
      </c>
      <c r="G24" s="593">
        <v>5</v>
      </c>
      <c r="H24" s="694"/>
      <c r="I24" s="777">
        <v>0.124</v>
      </c>
      <c r="J24" s="777">
        <v>0.11800000000000001</v>
      </c>
      <c r="K24" s="777">
        <v>0.10400000000000001</v>
      </c>
      <c r="L24" s="777">
        <v>8.900000000000001E-2</v>
      </c>
      <c r="M24" s="770">
        <v>48</v>
      </c>
      <c r="N24" s="778">
        <v>-3.5000000000000003E-2</v>
      </c>
      <c r="O24" s="779">
        <v>5</v>
      </c>
    </row>
    <row r="25" spans="1:15">
      <c r="A25" s="624" t="s">
        <v>255</v>
      </c>
      <c r="B25" s="776">
        <v>1608</v>
      </c>
      <c r="C25" s="776">
        <v>1654.7</v>
      </c>
      <c r="D25" s="593">
        <v>28</v>
      </c>
      <c r="F25" s="662">
        <v>9.5888398681256929E-3</v>
      </c>
      <c r="G25" s="593">
        <v>39</v>
      </c>
      <c r="H25" s="694"/>
      <c r="I25" s="777">
        <v>9.3000000000000013E-2</v>
      </c>
      <c r="J25" s="777">
        <v>8.900000000000001E-2</v>
      </c>
      <c r="K25" s="777">
        <v>8.3000000000000004E-2</v>
      </c>
      <c r="L25" s="777">
        <v>7.8E-2</v>
      </c>
      <c r="M25" s="770">
        <v>38</v>
      </c>
      <c r="N25" s="778">
        <v>-1.5000000000000008E-2</v>
      </c>
      <c r="O25" s="779">
        <v>33</v>
      </c>
    </row>
    <row r="26" spans="1:15">
      <c r="A26" s="624" t="s">
        <v>256</v>
      </c>
      <c r="B26" s="776">
        <v>413.8</v>
      </c>
      <c r="C26" s="776">
        <v>427.4</v>
      </c>
      <c r="D26" s="593">
        <v>47</v>
      </c>
      <c r="F26" s="662">
        <v>1.0853608566042191E-2</v>
      </c>
      <c r="G26" s="593">
        <v>33</v>
      </c>
      <c r="H26" s="694"/>
      <c r="I26" s="777">
        <v>0.08</v>
      </c>
      <c r="J26" s="777">
        <v>7.400000000000001E-2</v>
      </c>
      <c r="K26" s="777">
        <v>7.0999999999999994E-2</v>
      </c>
      <c r="L26" s="777">
        <v>6.7000000000000004E-2</v>
      </c>
      <c r="M26" s="770">
        <v>23</v>
      </c>
      <c r="N26" s="778">
        <v>-1.2999999999999998E-2</v>
      </c>
      <c r="O26" s="779">
        <v>40</v>
      </c>
    </row>
    <row r="27" spans="1:15">
      <c r="A27" s="624" t="s">
        <v>257</v>
      </c>
      <c r="B27" s="776">
        <v>712.1</v>
      </c>
      <c r="C27" s="776">
        <v>745.2</v>
      </c>
      <c r="D27" s="593">
        <v>39</v>
      </c>
      <c r="F27" s="662">
        <v>1.5265522868023523E-2</v>
      </c>
      <c r="G27" s="593">
        <v>20</v>
      </c>
      <c r="H27" s="694"/>
      <c r="I27" s="777">
        <v>0.10099999999999999</v>
      </c>
      <c r="J27" s="777">
        <v>0.10199999999999999</v>
      </c>
      <c r="K27" s="777">
        <v>9.0999999999999998E-2</v>
      </c>
      <c r="L27" s="777">
        <v>8.3000000000000004E-2</v>
      </c>
      <c r="M27" s="770">
        <v>44</v>
      </c>
      <c r="N27" s="778">
        <v>-1.7999999999999988E-2</v>
      </c>
      <c r="O27" s="779">
        <v>28</v>
      </c>
    </row>
    <row r="28" spans="1:15">
      <c r="A28" s="624" t="s">
        <v>258</v>
      </c>
      <c r="B28" s="776">
        <v>7172.9</v>
      </c>
      <c r="C28" s="776">
        <v>7579.2</v>
      </c>
      <c r="D28" s="593">
        <v>4</v>
      </c>
      <c r="F28" s="662">
        <v>1.8551340850487961E-2</v>
      </c>
      <c r="G28" s="593">
        <v>8</v>
      </c>
      <c r="H28" s="694"/>
      <c r="I28" s="777">
        <v>0.113</v>
      </c>
      <c r="J28" s="777">
        <v>0.10300000000000001</v>
      </c>
      <c r="K28" s="777">
        <v>8.8000000000000009E-2</v>
      </c>
      <c r="L28" s="777">
        <v>7.2000000000000008E-2</v>
      </c>
      <c r="M28" s="770">
        <v>30</v>
      </c>
      <c r="N28" s="778">
        <v>-4.1000000000000009E-2</v>
      </c>
      <c r="O28" s="779">
        <v>1</v>
      </c>
    </row>
    <row r="29" spans="1:15">
      <c r="A29" s="624" t="s">
        <v>259</v>
      </c>
      <c r="B29" s="776">
        <v>3861.2</v>
      </c>
      <c r="C29" s="776">
        <v>4033.4</v>
      </c>
      <c r="D29" s="593">
        <v>10</v>
      </c>
      <c r="F29" s="662">
        <v>1.4657697455372013E-2</v>
      </c>
      <c r="G29" s="593">
        <v>22</v>
      </c>
      <c r="H29" s="694"/>
      <c r="I29" s="777">
        <v>0.10199999999999999</v>
      </c>
      <c r="J29" s="777">
        <v>9.9000000000000005E-2</v>
      </c>
      <c r="K29" s="777">
        <v>0.09</v>
      </c>
      <c r="L29" s="777">
        <v>8.199999999999999E-2</v>
      </c>
      <c r="M29" s="770">
        <v>41</v>
      </c>
      <c r="N29" s="778">
        <v>-0.02</v>
      </c>
      <c r="O29" s="779">
        <v>20</v>
      </c>
    </row>
    <row r="30" spans="1:15">
      <c r="A30" s="624" t="s">
        <v>260</v>
      </c>
      <c r="B30" s="776">
        <v>586.9</v>
      </c>
      <c r="C30" s="776">
        <v>617.6</v>
      </c>
      <c r="D30" s="593">
        <v>42</v>
      </c>
      <c r="F30" s="662">
        <v>1.7150636378937337E-2</v>
      </c>
      <c r="G30" s="593">
        <v>11</v>
      </c>
      <c r="H30" s="694"/>
      <c r="I30" s="777">
        <v>6.7000000000000004E-2</v>
      </c>
      <c r="J30" s="777">
        <v>6.5000000000000002E-2</v>
      </c>
      <c r="K30" s="777">
        <v>5.7000000000000002E-2</v>
      </c>
      <c r="L30" s="777">
        <v>4.8000000000000001E-2</v>
      </c>
      <c r="M30" s="770">
        <v>8</v>
      </c>
      <c r="N30" s="778">
        <v>-1.9000000000000003E-2</v>
      </c>
      <c r="O30" s="779">
        <v>24</v>
      </c>
    </row>
    <row r="31" spans="1:15">
      <c r="A31" s="624" t="s">
        <v>310</v>
      </c>
      <c r="B31" s="776">
        <v>5612.7</v>
      </c>
      <c r="C31" s="776">
        <v>5797</v>
      </c>
      <c r="D31" s="593">
        <v>5</v>
      </c>
      <c r="F31" s="662">
        <v>1.0829639653201184E-2</v>
      </c>
      <c r="G31" s="593">
        <v>34</v>
      </c>
      <c r="H31" s="694"/>
      <c r="I31" s="777">
        <v>0.105</v>
      </c>
      <c r="J31" s="777">
        <v>9.6999999999999989E-2</v>
      </c>
      <c r="K31" s="777">
        <v>8.900000000000001E-2</v>
      </c>
      <c r="L31" s="777">
        <v>9.1999999999999998E-2</v>
      </c>
      <c r="M31" s="770">
        <v>49</v>
      </c>
      <c r="N31" s="778">
        <v>-1.3000000000000006E-2</v>
      </c>
      <c r="O31" s="779">
        <v>38</v>
      </c>
    </row>
    <row r="32" spans="1:15">
      <c r="A32" s="624" t="s">
        <v>263</v>
      </c>
      <c r="B32" s="776">
        <v>2802.7</v>
      </c>
      <c r="C32" s="776">
        <v>2933.3</v>
      </c>
      <c r="D32" s="593">
        <v>15</v>
      </c>
      <c r="F32" s="662">
        <v>1.5302209315561926E-2</v>
      </c>
      <c r="G32" s="593">
        <v>19</v>
      </c>
      <c r="H32" s="694"/>
      <c r="I32" s="777">
        <v>0.1</v>
      </c>
      <c r="J32" s="777">
        <v>8.8000000000000009E-2</v>
      </c>
      <c r="K32" s="777">
        <v>8.1000000000000003E-2</v>
      </c>
      <c r="L32" s="777">
        <v>7.4999999999999997E-2</v>
      </c>
      <c r="M32" s="770">
        <v>33</v>
      </c>
      <c r="N32" s="778">
        <v>-2.5000000000000001E-2</v>
      </c>
      <c r="O32" s="779">
        <v>13</v>
      </c>
    </row>
    <row r="33" spans="1:15">
      <c r="A33" s="624" t="s">
        <v>264</v>
      </c>
      <c r="B33" s="776">
        <v>1469.3</v>
      </c>
      <c r="C33" s="776">
        <v>1529.6</v>
      </c>
      <c r="D33" s="593">
        <v>30</v>
      </c>
      <c r="F33" s="662">
        <v>1.3498144311356082E-2</v>
      </c>
      <c r="G33" s="593">
        <v>26</v>
      </c>
      <c r="H33" s="694"/>
      <c r="I33" s="777">
        <v>6.3E-2</v>
      </c>
      <c r="J33" s="777">
        <v>5.7999999999999996E-2</v>
      </c>
      <c r="K33" s="777">
        <v>5.2000000000000005E-2</v>
      </c>
      <c r="L33" s="777">
        <v>4.5999999999999999E-2</v>
      </c>
      <c r="M33" s="770">
        <v>6</v>
      </c>
      <c r="N33" s="778">
        <v>-1.7000000000000001E-2</v>
      </c>
      <c r="O33" s="779">
        <v>30</v>
      </c>
    </row>
    <row r="34" spans="1:15">
      <c r="A34" s="624" t="s">
        <v>265</v>
      </c>
      <c r="B34" s="776">
        <v>1328.6</v>
      </c>
      <c r="C34" s="776">
        <v>1372.9</v>
      </c>
      <c r="D34" s="593">
        <v>31</v>
      </c>
      <c r="F34" s="662">
        <v>1.0995529355545467E-2</v>
      </c>
      <c r="G34" s="593">
        <v>32</v>
      </c>
      <c r="H34" s="694"/>
      <c r="I34" s="777">
        <v>7.0999999999999994E-2</v>
      </c>
      <c r="J34" s="777">
        <v>6.5000000000000002E-2</v>
      </c>
      <c r="K34" s="777">
        <v>5.7999999999999996E-2</v>
      </c>
      <c r="L34" s="777">
        <v>5.4000000000000006E-2</v>
      </c>
      <c r="M34" s="770">
        <v>11</v>
      </c>
      <c r="N34" s="778">
        <v>-1.6999999999999994E-2</v>
      </c>
      <c r="O34" s="779">
        <v>31</v>
      </c>
    </row>
    <row r="35" spans="1:15">
      <c r="A35" s="624" t="s">
        <v>266</v>
      </c>
      <c r="B35" s="776">
        <v>1769.6</v>
      </c>
      <c r="C35" s="776">
        <v>1835</v>
      </c>
      <c r="D35" s="593">
        <v>26</v>
      </c>
      <c r="F35" s="662">
        <v>1.2176169725640612E-2</v>
      </c>
      <c r="G35" s="593">
        <v>27</v>
      </c>
      <c r="H35" s="694"/>
      <c r="I35" s="777">
        <v>0.10199999999999999</v>
      </c>
      <c r="J35" s="777">
        <v>9.5000000000000001E-2</v>
      </c>
      <c r="K35" s="777">
        <v>8.3000000000000004E-2</v>
      </c>
      <c r="L35" s="777">
        <v>8.3000000000000004E-2</v>
      </c>
      <c r="M35" s="770">
        <v>44</v>
      </c>
      <c r="N35" s="778">
        <v>-1.8999999999999986E-2</v>
      </c>
      <c r="O35" s="779">
        <v>26</v>
      </c>
    </row>
    <row r="36" spans="1:15">
      <c r="A36" s="624" t="s">
        <v>267</v>
      </c>
      <c r="B36" s="776">
        <v>1884.7</v>
      </c>
      <c r="C36" s="776">
        <v>1951</v>
      </c>
      <c r="D36" s="593">
        <v>23</v>
      </c>
      <c r="F36" s="662">
        <v>1.1592799858384189E-2</v>
      </c>
      <c r="G36" s="593">
        <v>29</v>
      </c>
      <c r="H36" s="694"/>
      <c r="I36" s="777">
        <v>7.400000000000001E-2</v>
      </c>
      <c r="J36" s="777">
        <v>7.2000000000000008E-2</v>
      </c>
      <c r="K36" s="777">
        <v>6.5000000000000002E-2</v>
      </c>
      <c r="L36" s="777">
        <v>6.2E-2</v>
      </c>
      <c r="M36" s="770">
        <v>15</v>
      </c>
      <c r="N36" s="778">
        <v>-1.2000000000000002E-2</v>
      </c>
      <c r="O36" s="779">
        <v>43</v>
      </c>
    </row>
    <row r="37" spans="1:15">
      <c r="A37" s="624" t="s">
        <v>268</v>
      </c>
      <c r="B37" s="776">
        <v>593</v>
      </c>
      <c r="C37" s="776">
        <v>601.70000000000005</v>
      </c>
      <c r="D37" s="593">
        <v>43</v>
      </c>
      <c r="F37" s="662">
        <v>4.8676692557790844E-3</v>
      </c>
      <c r="G37" s="593">
        <v>49</v>
      </c>
      <c r="H37" s="694"/>
      <c r="I37" s="777">
        <v>8.199999999999999E-2</v>
      </c>
      <c r="J37" s="777">
        <v>7.6999999999999999E-2</v>
      </c>
      <c r="K37" s="777">
        <v>7.2000000000000008E-2</v>
      </c>
      <c r="L37" s="777">
        <v>6.7000000000000004E-2</v>
      </c>
      <c r="M37" s="770">
        <v>23</v>
      </c>
      <c r="N37" s="778">
        <v>-1.4999999999999991E-2</v>
      </c>
      <c r="O37" s="779">
        <v>36</v>
      </c>
    </row>
    <row r="38" spans="1:15">
      <c r="A38" s="624" t="s">
        <v>269</v>
      </c>
      <c r="B38" s="776">
        <v>2516.6999999999998</v>
      </c>
      <c r="C38" s="776">
        <v>2596.1</v>
      </c>
      <c r="D38" s="593">
        <v>20</v>
      </c>
      <c r="F38" s="662">
        <v>1.0409066701423768E-2</v>
      </c>
      <c r="G38" s="593">
        <v>36</v>
      </c>
      <c r="H38" s="694"/>
      <c r="I38" s="777">
        <v>7.9000000000000001E-2</v>
      </c>
      <c r="J38" s="777">
        <v>7.2999999999999995E-2</v>
      </c>
      <c r="K38" s="777">
        <v>6.9000000000000006E-2</v>
      </c>
      <c r="L38" s="777">
        <v>6.6000000000000003E-2</v>
      </c>
      <c r="M38" s="770">
        <v>22</v>
      </c>
      <c r="N38" s="778">
        <v>-1.3000000000000006E-2</v>
      </c>
      <c r="O38" s="779">
        <v>38</v>
      </c>
    </row>
    <row r="39" spans="1:15">
      <c r="A39" s="624" t="s">
        <v>270</v>
      </c>
      <c r="B39" s="776">
        <v>3217.9</v>
      </c>
      <c r="C39" s="776">
        <v>3356</v>
      </c>
      <c r="D39" s="593">
        <v>13</v>
      </c>
      <c r="F39" s="662">
        <v>1.4106914845177418E-2</v>
      </c>
      <c r="G39" s="593">
        <v>24</v>
      </c>
      <c r="H39" s="694"/>
      <c r="I39" s="777">
        <v>8.3000000000000004E-2</v>
      </c>
      <c r="J39" s="777">
        <v>7.2999999999999995E-2</v>
      </c>
      <c r="K39" s="777">
        <v>6.8000000000000005E-2</v>
      </c>
      <c r="L39" s="777">
        <v>7.0999999999999994E-2</v>
      </c>
      <c r="M39" s="770">
        <v>29</v>
      </c>
      <c r="N39" s="778">
        <v>-1.2000000000000011E-2</v>
      </c>
      <c r="O39" s="779">
        <v>42</v>
      </c>
    </row>
    <row r="40" spans="1:15">
      <c r="A40" s="624" t="s">
        <v>271</v>
      </c>
      <c r="B40" s="776">
        <v>3863.3</v>
      </c>
      <c r="C40" s="776">
        <v>4104.5</v>
      </c>
      <c r="D40" s="593">
        <v>8</v>
      </c>
      <c r="F40" s="662">
        <v>2.0394809492097779E-2</v>
      </c>
      <c r="G40" s="593">
        <v>6</v>
      </c>
      <c r="H40" s="694"/>
      <c r="I40" s="777">
        <v>0.127</v>
      </c>
      <c r="J40" s="777">
        <v>0.10400000000000001</v>
      </c>
      <c r="K40" s="777">
        <v>9.0999999999999998E-2</v>
      </c>
      <c r="L40" s="777">
        <v>8.8000000000000009E-2</v>
      </c>
      <c r="M40" s="770">
        <v>47</v>
      </c>
      <c r="N40" s="778">
        <v>-3.8999999999999986E-2</v>
      </c>
      <c r="O40" s="779">
        <v>3</v>
      </c>
    </row>
    <row r="41" spans="1:15">
      <c r="A41" s="624" t="s">
        <v>272</v>
      </c>
      <c r="B41" s="776">
        <v>2641.3</v>
      </c>
      <c r="C41" s="776">
        <v>2777.2</v>
      </c>
      <c r="D41" s="593">
        <v>17</v>
      </c>
      <c r="F41" s="662">
        <v>1.6865035821454346E-2</v>
      </c>
      <c r="G41" s="593">
        <v>13</v>
      </c>
      <c r="H41" s="694"/>
      <c r="I41" s="777">
        <v>7.400000000000001E-2</v>
      </c>
      <c r="J41" s="777">
        <v>6.5000000000000002E-2</v>
      </c>
      <c r="K41" s="777">
        <v>5.5999999999999994E-2</v>
      </c>
      <c r="L41" s="777">
        <v>5.0999999999999997E-2</v>
      </c>
      <c r="M41" s="770">
        <v>9</v>
      </c>
      <c r="N41" s="778">
        <v>-2.3000000000000007E-2</v>
      </c>
      <c r="O41" s="779">
        <v>17</v>
      </c>
    </row>
    <row r="42" spans="1:15">
      <c r="A42" s="624" t="s">
        <v>273</v>
      </c>
      <c r="B42" s="776">
        <v>1092.5</v>
      </c>
      <c r="C42" s="776">
        <v>1111.9000000000001</v>
      </c>
      <c r="D42" s="593">
        <v>35</v>
      </c>
      <c r="F42" s="662">
        <v>5.8920551627550501E-3</v>
      </c>
      <c r="G42" s="593">
        <v>47</v>
      </c>
      <c r="H42" s="694"/>
      <c r="I42" s="777">
        <v>0.106</v>
      </c>
      <c r="J42" s="777">
        <v>0.106</v>
      </c>
      <c r="K42" s="777">
        <v>9.1999999999999998E-2</v>
      </c>
      <c r="L42" s="777">
        <v>8.5999999999999993E-2</v>
      </c>
      <c r="M42" s="770">
        <v>46</v>
      </c>
      <c r="N42" s="778">
        <v>-0.02</v>
      </c>
      <c r="O42" s="779">
        <v>20</v>
      </c>
    </row>
    <row r="43" spans="1:15">
      <c r="A43" s="624" t="s">
        <v>274</v>
      </c>
      <c r="B43" s="776">
        <v>2658.4</v>
      </c>
      <c r="C43" s="776">
        <v>2729.8</v>
      </c>
      <c r="D43" s="593">
        <v>19</v>
      </c>
      <c r="F43" s="662">
        <v>8.8850361900701096E-3</v>
      </c>
      <c r="G43" s="593">
        <v>42</v>
      </c>
      <c r="H43" s="694"/>
      <c r="I43" s="777">
        <v>9.3000000000000013E-2</v>
      </c>
      <c r="J43" s="777">
        <v>8.5000000000000006E-2</v>
      </c>
      <c r="K43" s="777">
        <v>7.0000000000000007E-2</v>
      </c>
      <c r="L43" s="777">
        <v>6.5000000000000002E-2</v>
      </c>
      <c r="M43" s="770">
        <v>18</v>
      </c>
      <c r="N43" s="778">
        <v>-2.8000000000000008E-2</v>
      </c>
      <c r="O43" s="779">
        <v>9</v>
      </c>
    </row>
    <row r="44" spans="1:15">
      <c r="A44" s="624" t="s">
        <v>276</v>
      </c>
      <c r="B44" s="776">
        <v>945.1</v>
      </c>
      <c r="C44" s="776">
        <v>978.3</v>
      </c>
      <c r="D44" s="593">
        <v>36</v>
      </c>
      <c r="F44" s="662">
        <v>1.1582567427490054E-2</v>
      </c>
      <c r="G44" s="593">
        <v>30</v>
      </c>
      <c r="H44" s="694"/>
      <c r="I44" s="777">
        <v>4.7E-2</v>
      </c>
      <c r="J44" s="777">
        <v>4.4999999999999998E-2</v>
      </c>
      <c r="K44" s="777">
        <v>0.04</v>
      </c>
      <c r="L44" s="777">
        <v>3.9E-2</v>
      </c>
      <c r="M44" s="770">
        <v>3</v>
      </c>
      <c r="N44" s="778">
        <v>-8.0000000000000019E-3</v>
      </c>
      <c r="O44" s="779">
        <v>50</v>
      </c>
    </row>
    <row r="45" spans="1:15">
      <c r="A45" s="624" t="s">
        <v>278</v>
      </c>
      <c r="B45" s="776">
        <v>624.79999999999995</v>
      </c>
      <c r="C45" s="776">
        <v>640.1</v>
      </c>
      <c r="D45" s="593">
        <v>40</v>
      </c>
      <c r="F45" s="662">
        <v>8.0985086384230548E-3</v>
      </c>
      <c r="G45" s="593">
        <v>43</v>
      </c>
      <c r="H45" s="694"/>
      <c r="I45" s="777">
        <v>6.2E-2</v>
      </c>
      <c r="J45" s="777">
        <v>5.5E-2</v>
      </c>
      <c r="K45" s="777">
        <v>5.5E-2</v>
      </c>
      <c r="L45" s="777">
        <v>5.2999999999999999E-2</v>
      </c>
      <c r="M45" s="770">
        <v>10</v>
      </c>
      <c r="N45" s="778">
        <v>-9.0000000000000028E-3</v>
      </c>
      <c r="O45" s="779">
        <v>47</v>
      </c>
    </row>
    <row r="46" spans="1:15">
      <c r="A46" s="624" t="s">
        <v>279</v>
      </c>
      <c r="B46" s="776">
        <v>3848.4</v>
      </c>
      <c r="C46" s="776">
        <v>3934.8</v>
      </c>
      <c r="D46" s="593">
        <v>11</v>
      </c>
      <c r="F46" s="662">
        <v>7.4429753123211153E-3</v>
      </c>
      <c r="G46" s="593">
        <v>44</v>
      </c>
      <c r="H46" s="694"/>
      <c r="I46" s="777">
        <v>9.6000000000000002E-2</v>
      </c>
      <c r="J46" s="777">
        <v>9.3000000000000013E-2</v>
      </c>
      <c r="K46" s="777">
        <v>9.3000000000000013E-2</v>
      </c>
      <c r="L46" s="777">
        <v>8.199999999999999E-2</v>
      </c>
      <c r="M46" s="770">
        <v>41</v>
      </c>
      <c r="N46" s="778">
        <v>-1.4000000000000004E-2</v>
      </c>
      <c r="O46" s="779">
        <v>37</v>
      </c>
    </row>
    <row r="47" spans="1:15">
      <c r="A47" s="624" t="s">
        <v>281</v>
      </c>
      <c r="B47" s="776">
        <v>8556.7999999999993</v>
      </c>
      <c r="C47" s="776">
        <v>8908.5</v>
      </c>
      <c r="D47" s="593">
        <v>3</v>
      </c>
      <c r="F47" s="662">
        <v>1.3517302338052845E-2</v>
      </c>
      <c r="G47" s="593">
        <v>25</v>
      </c>
      <c r="H47" s="694"/>
      <c r="I47" s="777">
        <v>8.5999999999999993E-2</v>
      </c>
      <c r="J47" s="777">
        <v>8.199999999999999E-2</v>
      </c>
      <c r="K47" s="777">
        <v>8.5000000000000006E-2</v>
      </c>
      <c r="L47" s="777">
        <v>7.6999999999999999E-2</v>
      </c>
      <c r="M47" s="770">
        <v>36</v>
      </c>
      <c r="N47" s="778">
        <v>-8.9999999999999941E-3</v>
      </c>
      <c r="O47" s="779">
        <v>49</v>
      </c>
    </row>
    <row r="48" spans="1:15">
      <c r="A48" s="624" t="s">
        <v>282</v>
      </c>
      <c r="B48" s="776">
        <v>3869.6</v>
      </c>
      <c r="C48" s="776">
        <v>4056.9</v>
      </c>
      <c r="D48" s="593">
        <v>9</v>
      </c>
      <c r="F48" s="662">
        <v>1.5884221612658813E-2</v>
      </c>
      <c r="G48" s="593">
        <v>18</v>
      </c>
      <c r="H48" s="694"/>
      <c r="I48" s="777">
        <v>0.10800000000000001</v>
      </c>
      <c r="J48" s="777">
        <v>0.10199999999999999</v>
      </c>
      <c r="K48" s="777">
        <v>9.1999999999999998E-2</v>
      </c>
      <c r="L48" s="777">
        <v>0.08</v>
      </c>
      <c r="M48" s="770">
        <v>39</v>
      </c>
      <c r="N48" s="778">
        <v>-2.8000000000000008E-2</v>
      </c>
      <c r="O48" s="779">
        <v>9</v>
      </c>
    </row>
    <row r="49" spans="1:15">
      <c r="A49" s="624" t="s">
        <v>283</v>
      </c>
      <c r="B49" s="776">
        <v>376</v>
      </c>
      <c r="C49" s="776">
        <v>444.3</v>
      </c>
      <c r="D49" s="593">
        <v>46</v>
      </c>
      <c r="F49" s="662">
        <v>5.738199070915459E-2</v>
      </c>
      <c r="G49" s="593">
        <v>1</v>
      </c>
      <c r="H49" s="694"/>
      <c r="I49" s="777">
        <v>3.7999999999999999E-2</v>
      </c>
      <c r="J49" s="777">
        <v>3.4000000000000002E-2</v>
      </c>
      <c r="K49" s="777">
        <v>0.03</v>
      </c>
      <c r="L49" s="777">
        <v>2.8999999999999998E-2</v>
      </c>
      <c r="M49" s="770">
        <v>1</v>
      </c>
      <c r="N49" s="778">
        <v>-8.9999999999999993E-3</v>
      </c>
      <c r="O49" s="779">
        <v>48</v>
      </c>
    </row>
    <row r="50" spans="1:15">
      <c r="A50" s="624" t="s">
        <v>284</v>
      </c>
      <c r="B50" s="776">
        <v>5030.5</v>
      </c>
      <c r="C50" s="776">
        <v>5252.4</v>
      </c>
      <c r="D50" s="593">
        <v>7</v>
      </c>
      <c r="F50" s="662">
        <v>1.4495884902508646E-2</v>
      </c>
      <c r="G50" s="593">
        <v>23</v>
      </c>
      <c r="H50" s="694"/>
      <c r="I50" s="777">
        <v>0.1</v>
      </c>
      <c r="J50" s="777">
        <v>8.6999999999999994E-2</v>
      </c>
      <c r="K50" s="777">
        <v>7.400000000000001E-2</v>
      </c>
      <c r="L50" s="777">
        <v>7.400000000000001E-2</v>
      </c>
      <c r="M50" s="770">
        <v>31</v>
      </c>
      <c r="N50" s="778">
        <v>-2.5999999999999995E-2</v>
      </c>
      <c r="O50" s="779">
        <v>12</v>
      </c>
    </row>
    <row r="51" spans="1:15">
      <c r="A51" s="624" t="s">
        <v>285</v>
      </c>
      <c r="B51" s="776">
        <v>1556</v>
      </c>
      <c r="C51" s="776">
        <v>1633.1</v>
      </c>
      <c r="D51" s="593">
        <v>29</v>
      </c>
      <c r="F51" s="662">
        <v>1.6262947003542264E-2</v>
      </c>
      <c r="G51" s="593">
        <v>16</v>
      </c>
      <c r="H51" s="694"/>
      <c r="I51" s="777">
        <v>6.9000000000000006E-2</v>
      </c>
      <c r="J51" s="777">
        <v>5.9000000000000004E-2</v>
      </c>
      <c r="K51" s="777">
        <v>5.4000000000000006E-2</v>
      </c>
      <c r="L51" s="777">
        <v>5.4000000000000006E-2</v>
      </c>
      <c r="M51" s="770">
        <v>11</v>
      </c>
      <c r="N51" s="778">
        <v>-1.4999999999999999E-2</v>
      </c>
      <c r="O51" s="779">
        <v>34</v>
      </c>
    </row>
    <row r="52" spans="1:15">
      <c r="A52" s="624" t="s">
        <v>286</v>
      </c>
      <c r="B52" s="776">
        <v>1601.7</v>
      </c>
      <c r="C52" s="776">
        <v>1673.7</v>
      </c>
      <c r="D52" s="593">
        <v>27</v>
      </c>
      <c r="F52" s="662">
        <v>1.4773153444195547E-2</v>
      </c>
      <c r="G52" s="593">
        <v>21</v>
      </c>
      <c r="H52" s="694"/>
      <c r="I52" s="777">
        <v>0.10800000000000001</v>
      </c>
      <c r="J52" s="777">
        <v>9.6999999999999989E-2</v>
      </c>
      <c r="K52" s="777">
        <v>8.8000000000000009E-2</v>
      </c>
      <c r="L52" s="777">
        <v>7.6999999999999999E-2</v>
      </c>
      <c r="M52" s="770">
        <v>36</v>
      </c>
      <c r="N52" s="778">
        <v>-3.1000000000000007E-2</v>
      </c>
      <c r="O52" s="779">
        <v>7</v>
      </c>
    </row>
    <row r="53" spans="1:15">
      <c r="A53" s="624" t="s">
        <v>287</v>
      </c>
      <c r="B53" s="776">
        <v>5622.8</v>
      </c>
      <c r="C53" s="776">
        <v>5742.5</v>
      </c>
      <c r="D53" s="593">
        <v>6</v>
      </c>
      <c r="F53" s="662">
        <v>7.0521230269422605E-3</v>
      </c>
      <c r="G53" s="593">
        <v>45</v>
      </c>
      <c r="H53" s="694"/>
      <c r="I53" s="777">
        <v>8.5000000000000006E-2</v>
      </c>
      <c r="J53" s="777">
        <v>0.08</v>
      </c>
      <c r="K53" s="777">
        <v>7.9000000000000001E-2</v>
      </c>
      <c r="L53" s="777">
        <v>7.400000000000001E-2</v>
      </c>
      <c r="M53" s="770">
        <v>31</v>
      </c>
      <c r="N53" s="778">
        <v>-1.0999999999999996E-2</v>
      </c>
      <c r="O53" s="779">
        <v>45</v>
      </c>
    </row>
    <row r="54" spans="1:15">
      <c r="A54" s="624" t="s">
        <v>288</v>
      </c>
      <c r="B54" s="776">
        <v>458</v>
      </c>
      <c r="C54" s="776">
        <v>470.8</v>
      </c>
      <c r="D54" s="593">
        <v>44</v>
      </c>
      <c r="F54" s="662">
        <v>9.2340151786783394E-3</v>
      </c>
      <c r="G54" s="593">
        <v>40</v>
      </c>
      <c r="H54" s="694"/>
      <c r="I54" s="777">
        <v>0.11699999999999999</v>
      </c>
      <c r="J54" s="777">
        <v>0.11199999999999999</v>
      </c>
      <c r="K54" s="777">
        <v>0.10300000000000001</v>
      </c>
      <c r="L54" s="777">
        <v>9.5000000000000001E-2</v>
      </c>
      <c r="M54" s="770">
        <v>50</v>
      </c>
      <c r="N54" s="778">
        <v>-2.1999999999999992E-2</v>
      </c>
      <c r="O54" s="779">
        <v>19</v>
      </c>
    </row>
    <row r="55" spans="1:15">
      <c r="A55" s="624" t="s">
        <v>289</v>
      </c>
      <c r="B55" s="776">
        <v>1806.6</v>
      </c>
      <c r="C55" s="776">
        <v>1896.6</v>
      </c>
      <c r="D55" s="593">
        <v>25</v>
      </c>
      <c r="F55" s="662">
        <v>1.6344488687221725E-2</v>
      </c>
      <c r="G55" s="593">
        <v>15</v>
      </c>
      <c r="H55" s="694"/>
      <c r="I55" s="777">
        <v>0.111</v>
      </c>
      <c r="J55" s="777">
        <v>0.10300000000000001</v>
      </c>
      <c r="K55" s="777">
        <v>0.09</v>
      </c>
      <c r="L55" s="777">
        <v>7.5999999999999998E-2</v>
      </c>
      <c r="M55" s="770">
        <v>35</v>
      </c>
      <c r="N55" s="778">
        <v>-3.5000000000000003E-2</v>
      </c>
      <c r="O55" s="779">
        <v>5</v>
      </c>
    </row>
    <row r="56" spans="1:15">
      <c r="A56" s="624" t="s">
        <v>290</v>
      </c>
      <c r="B56" s="776">
        <v>403.2</v>
      </c>
      <c r="C56" s="776">
        <v>417.1</v>
      </c>
      <c r="D56" s="593">
        <v>48</v>
      </c>
      <c r="F56" s="662">
        <v>1.1367841830131802E-2</v>
      </c>
      <c r="G56" s="593">
        <v>31</v>
      </c>
      <c r="H56" s="694"/>
      <c r="I56" s="777">
        <v>5.0999999999999997E-2</v>
      </c>
      <c r="J56" s="777">
        <v>4.7E-2</v>
      </c>
      <c r="K56" s="777">
        <v>4.2000000000000003E-2</v>
      </c>
      <c r="L56" s="777">
        <v>3.7999999999999999E-2</v>
      </c>
      <c r="M56" s="770">
        <v>2</v>
      </c>
      <c r="N56" s="778">
        <v>-1.2999999999999998E-2</v>
      </c>
      <c r="O56" s="779">
        <v>40</v>
      </c>
    </row>
    <row r="57" spans="1:15">
      <c r="A57" s="624" t="s">
        <v>291</v>
      </c>
      <c r="B57" s="776">
        <v>2615.4</v>
      </c>
      <c r="C57" s="776">
        <v>2749.7</v>
      </c>
      <c r="D57" s="593">
        <v>18</v>
      </c>
      <c r="F57" s="662">
        <v>1.6835394004612127E-2</v>
      </c>
      <c r="G57" s="593">
        <v>14</v>
      </c>
      <c r="H57" s="694"/>
      <c r="I57" s="777">
        <v>9.9000000000000005E-2</v>
      </c>
      <c r="J57" s="777">
        <v>9.3000000000000013E-2</v>
      </c>
      <c r="K57" s="777">
        <v>8.199999999999999E-2</v>
      </c>
      <c r="L57" s="777">
        <v>8.199999999999999E-2</v>
      </c>
      <c r="M57" s="770">
        <v>41</v>
      </c>
      <c r="N57" s="778">
        <v>-1.7000000000000012E-2</v>
      </c>
      <c r="O57" s="779">
        <v>29</v>
      </c>
    </row>
    <row r="58" spans="1:15">
      <c r="A58" s="624" t="s">
        <v>292</v>
      </c>
      <c r="B58" s="776">
        <v>10336.9</v>
      </c>
      <c r="C58" s="776">
        <v>11190.2</v>
      </c>
      <c r="D58" s="593">
        <v>2</v>
      </c>
      <c r="F58" s="662">
        <v>2.6796996199330781E-2</v>
      </c>
      <c r="G58" s="593">
        <v>3</v>
      </c>
      <c r="H58" s="694"/>
      <c r="I58" s="777">
        <v>8.199999999999999E-2</v>
      </c>
      <c r="J58" s="777">
        <v>7.9000000000000001E-2</v>
      </c>
      <c r="K58" s="777">
        <v>6.8000000000000005E-2</v>
      </c>
      <c r="L58" s="777">
        <v>6.3E-2</v>
      </c>
      <c r="M58" s="770">
        <v>17</v>
      </c>
      <c r="N58" s="778">
        <v>-1.8999999999999996E-2</v>
      </c>
      <c r="O58" s="779">
        <v>25</v>
      </c>
    </row>
    <row r="59" spans="1:15">
      <c r="A59" s="624" t="s">
        <v>293</v>
      </c>
      <c r="B59" s="776">
        <v>297.89999999999998</v>
      </c>
      <c r="C59" s="776">
        <v>306</v>
      </c>
      <c r="D59" s="593">
        <v>50</v>
      </c>
      <c r="F59" s="662">
        <v>8.9866479515297963E-3</v>
      </c>
      <c r="G59" s="593">
        <v>41</v>
      </c>
      <c r="H59" s="694"/>
      <c r="I59" s="777">
        <v>6.4000000000000001E-2</v>
      </c>
      <c r="J59" s="777">
        <v>5.5999999999999994E-2</v>
      </c>
      <c r="K59" s="777">
        <v>4.9000000000000002E-2</v>
      </c>
      <c r="L59" s="777">
        <v>4.4000000000000004E-2</v>
      </c>
      <c r="M59" s="770">
        <v>4</v>
      </c>
      <c r="N59" s="778">
        <v>-0.02</v>
      </c>
      <c r="O59" s="779">
        <v>20</v>
      </c>
    </row>
    <row r="60" spans="1:15">
      <c r="A60" s="624" t="s">
        <v>294</v>
      </c>
      <c r="B60" s="776">
        <v>3649.3</v>
      </c>
      <c r="C60" s="776">
        <v>3763.9</v>
      </c>
      <c r="D60" s="593">
        <v>12</v>
      </c>
      <c r="F60" s="662">
        <v>1.0362623572478757E-2</v>
      </c>
      <c r="G60" s="593">
        <v>37</v>
      </c>
      <c r="H60" s="694"/>
      <c r="I60" s="777">
        <v>7.0999999999999994E-2</v>
      </c>
      <c r="J60" s="777">
        <v>6.4000000000000001E-2</v>
      </c>
      <c r="K60" s="777">
        <v>5.9000000000000004E-2</v>
      </c>
      <c r="L60" s="777">
        <v>5.5E-2</v>
      </c>
      <c r="M60" s="770">
        <v>13</v>
      </c>
      <c r="N60" s="778">
        <v>-1.5999999999999997E-2</v>
      </c>
      <c r="O60" s="779">
        <v>32</v>
      </c>
    </row>
    <row r="61" spans="1:15">
      <c r="A61" s="624" t="s">
        <v>295</v>
      </c>
      <c r="B61" s="776">
        <v>2837.1</v>
      </c>
      <c r="C61" s="776">
        <v>2987</v>
      </c>
      <c r="D61" s="593">
        <v>14</v>
      </c>
      <c r="F61" s="662">
        <v>1.7318037230155361E-2</v>
      </c>
      <c r="G61" s="593">
        <v>10</v>
      </c>
      <c r="H61" s="694"/>
      <c r="I61" s="777">
        <v>9.9000000000000005E-2</v>
      </c>
      <c r="J61" s="777">
        <v>9.1999999999999998E-2</v>
      </c>
      <c r="K61" s="777">
        <v>8.1000000000000003E-2</v>
      </c>
      <c r="L61" s="777">
        <v>7.0000000000000007E-2</v>
      </c>
      <c r="M61" s="770">
        <v>28</v>
      </c>
      <c r="N61" s="778">
        <v>-2.9000000000000005E-2</v>
      </c>
      <c r="O61" s="779">
        <v>8</v>
      </c>
    </row>
    <row r="62" spans="1:15">
      <c r="A62" s="624" t="s">
        <v>296</v>
      </c>
      <c r="B62" s="776">
        <v>747.5</v>
      </c>
      <c r="C62" s="776">
        <v>763.1</v>
      </c>
      <c r="D62" s="593">
        <v>38</v>
      </c>
      <c r="F62" s="662">
        <v>6.9322969596758701E-3</v>
      </c>
      <c r="G62" s="593">
        <v>46</v>
      </c>
      <c r="H62" s="694"/>
      <c r="I62" s="777">
        <v>8.5000000000000006E-2</v>
      </c>
      <c r="J62" s="777">
        <v>7.8E-2</v>
      </c>
      <c r="K62" s="777">
        <v>7.2000000000000008E-2</v>
      </c>
      <c r="L62" s="777">
        <v>6.5000000000000002E-2</v>
      </c>
      <c r="M62" s="770">
        <v>18</v>
      </c>
      <c r="N62" s="778">
        <v>-0.02</v>
      </c>
      <c r="O62" s="779">
        <v>20</v>
      </c>
    </row>
    <row r="63" spans="1:15">
      <c r="A63" s="624" t="s">
        <v>297</v>
      </c>
      <c r="B63" s="776">
        <v>2728.7</v>
      </c>
      <c r="C63" s="776">
        <v>2818.1</v>
      </c>
      <c r="D63" s="593">
        <v>16</v>
      </c>
      <c r="F63" s="662">
        <v>1.0803877874540518E-2</v>
      </c>
      <c r="G63" s="593">
        <v>35</v>
      </c>
      <c r="H63" s="694"/>
      <c r="I63" s="777">
        <v>8.5000000000000006E-2</v>
      </c>
      <c r="J63" s="777">
        <v>7.4999999999999997E-2</v>
      </c>
      <c r="K63" s="777">
        <v>6.9000000000000006E-2</v>
      </c>
      <c r="L63" s="777">
        <v>6.7000000000000004E-2</v>
      </c>
      <c r="M63" s="770">
        <v>23</v>
      </c>
      <c r="N63" s="778">
        <v>-1.7999999999999999E-2</v>
      </c>
      <c r="O63" s="779">
        <v>27</v>
      </c>
    </row>
    <row r="64" spans="1:15">
      <c r="I64" s="789"/>
    </row>
    <row r="65" spans="1:2">
      <c r="A65" s="767" t="s">
        <v>997</v>
      </c>
      <c r="B65" s="644"/>
    </row>
    <row r="66" spans="1:2">
      <c r="A66" s="767" t="s">
        <v>998</v>
      </c>
      <c r="B66" s="644"/>
    </row>
    <row r="67" spans="1:2">
      <c r="A67" s="767" t="s">
        <v>999</v>
      </c>
      <c r="B67" s="644"/>
    </row>
    <row r="68" spans="1:2">
      <c r="A68" s="767"/>
      <c r="B68" s="644"/>
    </row>
    <row r="69" spans="1:2">
      <c r="A69" s="767"/>
      <c r="B69" s="644"/>
    </row>
    <row r="70" spans="1:2">
      <c r="A70" s="767"/>
      <c r="B70" s="644"/>
    </row>
  </sheetData>
  <mergeCells count="5">
    <mergeCell ref="B3:G3"/>
    <mergeCell ref="F4:G4"/>
    <mergeCell ref="I4:O4"/>
    <mergeCell ref="B5:C5"/>
    <mergeCell ref="F5:G5"/>
  </mergeCells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/>
  </sheetViews>
  <sheetFormatPr defaultColWidth="11.42578125" defaultRowHeight="10.5"/>
  <cols>
    <col min="1" max="1" width="19" style="659" customWidth="1"/>
    <col min="2" max="5" width="9.28515625" style="659" customWidth="1"/>
    <col min="6" max="6" width="1.42578125" style="659" customWidth="1"/>
    <col min="7" max="8" width="9.28515625" style="659" customWidth="1"/>
    <col min="9" max="9" width="9.7109375" style="659" customWidth="1"/>
    <col min="10" max="10" width="5.140625" style="645" bestFit="1" customWidth="1"/>
    <col min="11" max="11" width="1.42578125" style="645" customWidth="1"/>
    <col min="12" max="12" width="9.28515625" style="659" customWidth="1"/>
    <col min="13" max="13" width="5.7109375" style="645" customWidth="1"/>
    <col min="14" max="16384" width="11.42578125" style="645"/>
  </cols>
  <sheetData>
    <row r="1" spans="1:13">
      <c r="A1" s="790" t="s">
        <v>1000</v>
      </c>
      <c r="B1" s="790"/>
      <c r="C1" s="790"/>
      <c r="D1" s="790"/>
      <c r="E1" s="790"/>
      <c r="F1" s="790"/>
      <c r="G1" s="790"/>
      <c r="H1" s="790"/>
      <c r="I1" s="790"/>
      <c r="J1" s="791"/>
      <c r="K1" s="791"/>
      <c r="L1" s="790"/>
    </row>
    <row r="2" spans="1:13">
      <c r="A2" s="792"/>
      <c r="B2" s="645"/>
      <c r="C2" s="645"/>
      <c r="D2" s="645"/>
      <c r="E2" s="645"/>
      <c r="F2" s="645"/>
      <c r="G2" s="793" t="s">
        <v>233</v>
      </c>
      <c r="H2" s="793"/>
      <c r="I2" s="793"/>
      <c r="J2" s="646"/>
      <c r="K2" s="646"/>
      <c r="L2" s="650" t="s">
        <v>233</v>
      </c>
      <c r="M2" s="646"/>
    </row>
    <row r="3" spans="1:13">
      <c r="A3" s="792"/>
      <c r="B3" s="1283" t="s">
        <v>1001</v>
      </c>
      <c r="C3" s="1283"/>
      <c r="D3" s="1283"/>
      <c r="E3" s="1283"/>
      <c r="F3" s="1283"/>
      <c r="G3" s="1283"/>
      <c r="H3" s="1283"/>
      <c r="I3" s="1283"/>
      <c r="J3" s="1283"/>
      <c r="K3" s="1283"/>
      <c r="L3" s="1287"/>
      <c r="M3" s="1287"/>
    </row>
    <row r="4" spans="1:13">
      <c r="A4" s="792"/>
      <c r="B4" s="645"/>
      <c r="C4" s="645"/>
      <c r="D4" s="645"/>
      <c r="E4" s="645"/>
      <c r="F4" s="650"/>
      <c r="G4" s="645"/>
      <c r="H4" s="645"/>
      <c r="I4" s="645"/>
      <c r="K4" s="650"/>
      <c r="L4" s="1288" t="s">
        <v>930</v>
      </c>
      <c r="M4" s="1288"/>
    </row>
    <row r="5" spans="1:13">
      <c r="A5" s="792"/>
      <c r="B5" s="1285" t="s">
        <v>1002</v>
      </c>
      <c r="C5" s="1285"/>
      <c r="D5" s="1285"/>
      <c r="E5" s="1285"/>
      <c r="F5" s="650"/>
      <c r="G5" s="1285" t="s">
        <v>1003</v>
      </c>
      <c r="H5" s="1285"/>
      <c r="I5" s="1285"/>
      <c r="J5" s="1285"/>
      <c r="K5" s="650"/>
      <c r="L5" s="1285" t="s">
        <v>1004</v>
      </c>
      <c r="M5" s="1285"/>
    </row>
    <row r="6" spans="1:13">
      <c r="A6" s="794" t="s">
        <v>933</v>
      </c>
      <c r="B6" s="741">
        <v>2010</v>
      </c>
      <c r="C6" s="741">
        <v>2011</v>
      </c>
      <c r="D6" s="741">
        <v>2012</v>
      </c>
      <c r="E6" s="741">
        <v>2013</v>
      </c>
      <c r="F6" s="741"/>
      <c r="G6" s="741" t="s">
        <v>757</v>
      </c>
      <c r="H6" s="741" t="s">
        <v>1005</v>
      </c>
      <c r="I6" s="741" t="s">
        <v>1006</v>
      </c>
      <c r="J6" s="739" t="s">
        <v>240</v>
      </c>
      <c r="K6" s="739"/>
      <c r="L6" s="741" t="s">
        <v>973</v>
      </c>
      <c r="M6" s="741" t="s">
        <v>240</v>
      </c>
    </row>
    <row r="7" spans="1:13">
      <c r="A7" s="795"/>
      <c r="E7" s="796"/>
      <c r="F7" s="795"/>
      <c r="J7" s="797"/>
      <c r="K7" s="798"/>
    </row>
    <row r="8" spans="1:13">
      <c r="A8" s="799" t="s">
        <v>51</v>
      </c>
      <c r="B8" s="800">
        <v>0.151</v>
      </c>
      <c r="C8" s="800">
        <v>0.15</v>
      </c>
      <c r="D8" s="800">
        <v>0.15</v>
      </c>
      <c r="E8" s="800">
        <v>0.14499999999999999</v>
      </c>
      <c r="F8" s="801"/>
      <c r="G8" s="800">
        <v>0.15</v>
      </c>
      <c r="H8" s="800">
        <v>0.14699999999999999</v>
      </c>
      <c r="I8" s="800">
        <v>-3.0000000000000001E-3</v>
      </c>
      <c r="K8" s="802"/>
      <c r="L8" s="800">
        <v>0.14800000000000002</v>
      </c>
    </row>
    <row r="9" spans="1:13">
      <c r="A9" s="799"/>
      <c r="B9" s="800"/>
      <c r="C9" s="800"/>
      <c r="D9" s="800"/>
      <c r="E9" s="800"/>
      <c r="F9" s="801"/>
      <c r="G9" s="800"/>
      <c r="H9" s="800"/>
      <c r="I9" s="800"/>
      <c r="K9" s="802"/>
      <c r="L9" s="800"/>
    </row>
    <row r="10" spans="1:13">
      <c r="A10" s="799" t="s">
        <v>935</v>
      </c>
      <c r="B10" s="800"/>
      <c r="C10" s="800"/>
      <c r="D10" s="800"/>
      <c r="E10" s="800"/>
      <c r="F10" s="801"/>
      <c r="G10" s="800"/>
      <c r="H10" s="800"/>
      <c r="I10" s="800"/>
      <c r="K10" s="802"/>
      <c r="L10" s="800"/>
    </row>
    <row r="11" spans="1:13">
      <c r="A11" s="803" t="s">
        <v>1007</v>
      </c>
      <c r="B11" s="800">
        <v>0.18600000000000003</v>
      </c>
      <c r="C11" s="800">
        <v>0.17199999999999999</v>
      </c>
      <c r="D11" s="800">
        <v>0.19</v>
      </c>
      <c r="E11" s="800">
        <v>0.20199999999999999</v>
      </c>
      <c r="F11" s="801"/>
      <c r="G11" s="800">
        <v>0.18100000000000002</v>
      </c>
      <c r="H11" s="800">
        <v>0.19600000000000001</v>
      </c>
      <c r="I11" s="800">
        <v>1.4999999999999999E-2</v>
      </c>
      <c r="J11" s="659">
        <v>48</v>
      </c>
      <c r="K11" s="799"/>
      <c r="L11" s="800">
        <v>0.188</v>
      </c>
      <c r="M11" s="659">
        <f>RANK(L11,L$11:L$63,1)</f>
        <v>47</v>
      </c>
    </row>
    <row r="12" spans="1:13">
      <c r="A12" s="803" t="s">
        <v>1008</v>
      </c>
      <c r="B12" s="800">
        <v>0.122</v>
      </c>
      <c r="C12" s="800">
        <v>0.13200000000000001</v>
      </c>
      <c r="D12" s="800">
        <v>0.11900000000000001</v>
      </c>
      <c r="E12" s="800">
        <v>0.106</v>
      </c>
      <c r="F12" s="801"/>
      <c r="G12" s="800">
        <v>0.125</v>
      </c>
      <c r="H12" s="800">
        <v>0.11199999999999999</v>
      </c>
      <c r="I12" s="800">
        <v>-1.3000000000000001E-2</v>
      </c>
      <c r="J12" s="659">
        <v>6</v>
      </c>
      <c r="K12" s="799"/>
      <c r="L12" s="800">
        <v>0.11900000000000001</v>
      </c>
      <c r="M12" s="659">
        <f t="shared" ref="M12:M63" si="0">RANK(L12,L$11:L$63,1)</f>
        <v>16</v>
      </c>
    </row>
    <row r="13" spans="1:13">
      <c r="A13" s="803" t="s">
        <v>1009</v>
      </c>
      <c r="B13" s="800">
        <v>0.14000000000000001</v>
      </c>
      <c r="C13" s="800">
        <v>0.157</v>
      </c>
      <c r="D13" s="800">
        <v>0.14400000000000002</v>
      </c>
      <c r="E13" s="800">
        <v>0.129</v>
      </c>
      <c r="F13" s="801"/>
      <c r="G13" s="800">
        <v>0.151</v>
      </c>
      <c r="H13" s="800">
        <v>0.13699999999999998</v>
      </c>
      <c r="I13" s="800">
        <v>-1.3999999999999999E-2</v>
      </c>
      <c r="J13" s="659">
        <v>4</v>
      </c>
      <c r="K13" s="799"/>
      <c r="L13" s="800">
        <v>0.14400000000000002</v>
      </c>
      <c r="M13" s="659">
        <f t="shared" si="0"/>
        <v>28</v>
      </c>
    </row>
    <row r="14" spans="1:13">
      <c r="A14" s="803" t="s">
        <v>1010</v>
      </c>
      <c r="B14" s="800">
        <v>0.14000000000000001</v>
      </c>
      <c r="C14" s="800">
        <v>0.16500000000000001</v>
      </c>
      <c r="D14" s="800">
        <v>0.13400000000000001</v>
      </c>
      <c r="E14" s="800">
        <v>0.14499999999999999</v>
      </c>
      <c r="F14" s="801"/>
      <c r="G14" s="800">
        <v>0.15</v>
      </c>
      <c r="H14" s="800">
        <v>0.14000000000000001</v>
      </c>
      <c r="I14" s="800">
        <v>-0.01</v>
      </c>
      <c r="J14" s="659">
        <v>9</v>
      </c>
      <c r="K14" s="799"/>
      <c r="L14" s="800">
        <v>0.14800000000000002</v>
      </c>
      <c r="M14" s="659">
        <f t="shared" si="0"/>
        <v>31</v>
      </c>
    </row>
    <row r="15" spans="1:13">
      <c r="A15" s="803" t="s">
        <v>1011</v>
      </c>
      <c r="B15" s="800">
        <v>0.16399999999999998</v>
      </c>
      <c r="C15" s="800">
        <v>0.155</v>
      </c>
      <c r="D15" s="800">
        <v>0.158</v>
      </c>
      <c r="E15" s="800">
        <v>0.17399999999999999</v>
      </c>
      <c r="F15" s="801"/>
      <c r="G15" s="800">
        <v>0.156</v>
      </c>
      <c r="H15" s="800">
        <v>0.16600000000000001</v>
      </c>
      <c r="I15" s="800">
        <v>0.01</v>
      </c>
      <c r="J15" s="659">
        <v>46</v>
      </c>
      <c r="K15" s="799"/>
      <c r="L15" s="800">
        <v>0.16200000000000001</v>
      </c>
      <c r="M15" s="659">
        <f t="shared" si="0"/>
        <v>38</v>
      </c>
    </row>
    <row r="16" spans="1:13">
      <c r="A16" s="803" t="s">
        <v>1012</v>
      </c>
      <c r="B16" s="800">
        <v>0.18600000000000003</v>
      </c>
      <c r="C16" s="800">
        <v>0.222</v>
      </c>
      <c r="D16" s="800">
        <v>0.20399999999999999</v>
      </c>
      <c r="E16" s="800">
        <v>0.217</v>
      </c>
      <c r="F16" s="801"/>
      <c r="G16" s="800">
        <v>0.21299999999999999</v>
      </c>
      <c r="H16" s="800">
        <v>0.21</v>
      </c>
      <c r="I16" s="800">
        <v>-3.0000000000000001E-3</v>
      </c>
      <c r="J16" s="659">
        <v>23</v>
      </c>
      <c r="K16" s="799"/>
      <c r="L16" s="800">
        <v>0.214</v>
      </c>
      <c r="M16" s="659">
        <f t="shared" si="0"/>
        <v>51</v>
      </c>
    </row>
    <row r="17" spans="1:13" s="680" customFormat="1">
      <c r="A17" s="804" t="s">
        <v>1013</v>
      </c>
      <c r="B17" s="805">
        <v>0.1</v>
      </c>
      <c r="C17" s="805">
        <v>0.11</v>
      </c>
      <c r="D17" s="805">
        <v>0.11</v>
      </c>
      <c r="E17" s="805">
        <v>8.3000000000000004E-2</v>
      </c>
      <c r="F17" s="806"/>
      <c r="G17" s="805">
        <v>0.11</v>
      </c>
      <c r="H17" s="805">
        <v>9.6000000000000002E-2</v>
      </c>
      <c r="I17" s="805">
        <v>-1.3000000000000001E-2</v>
      </c>
      <c r="J17" s="679">
        <v>6</v>
      </c>
      <c r="K17" s="807"/>
      <c r="L17" s="805">
        <v>0.10099999999999999</v>
      </c>
      <c r="M17" s="659">
        <f t="shared" si="0"/>
        <v>3</v>
      </c>
    </row>
    <row r="18" spans="1:13">
      <c r="A18" s="803" t="s">
        <v>1014</v>
      </c>
      <c r="B18" s="800">
        <v>9.6000000000000002E-2</v>
      </c>
      <c r="C18" s="800">
        <v>0.107</v>
      </c>
      <c r="D18" s="800">
        <v>9.6000000000000002E-2</v>
      </c>
      <c r="E18" s="800">
        <v>0.11800000000000001</v>
      </c>
      <c r="F18" s="801"/>
      <c r="G18" s="800">
        <v>0.10199999999999999</v>
      </c>
      <c r="H18" s="800">
        <v>0.107</v>
      </c>
      <c r="I18" s="800">
        <v>5.0000000000000001E-3</v>
      </c>
      <c r="J18" s="659">
        <v>38</v>
      </c>
      <c r="K18" s="799"/>
      <c r="L18" s="800">
        <v>0.107</v>
      </c>
      <c r="M18" s="659">
        <f t="shared" si="0"/>
        <v>9</v>
      </c>
    </row>
    <row r="19" spans="1:13">
      <c r="A19" s="803"/>
      <c r="B19" s="800"/>
      <c r="C19" s="800"/>
      <c r="D19" s="800"/>
      <c r="E19" s="800"/>
      <c r="F19" s="801"/>
      <c r="G19" s="800"/>
      <c r="H19" s="800"/>
      <c r="I19" s="800"/>
      <c r="J19" s="659"/>
      <c r="K19" s="799"/>
      <c r="L19" s="800"/>
      <c r="M19" s="659"/>
    </row>
    <row r="20" spans="1:13">
      <c r="A20" s="799" t="s">
        <v>936</v>
      </c>
      <c r="B20" s="800"/>
      <c r="C20" s="800"/>
      <c r="D20" s="800"/>
      <c r="E20" s="800"/>
      <c r="F20" s="801"/>
      <c r="G20" s="800"/>
      <c r="H20" s="800"/>
      <c r="I20" s="800"/>
      <c r="J20" s="659"/>
      <c r="K20" s="799"/>
      <c r="L20" s="800"/>
      <c r="M20" s="659"/>
    </row>
    <row r="21" spans="1:13">
      <c r="A21" s="803" t="s">
        <v>1015</v>
      </c>
      <c r="B21" s="800">
        <v>0.17300000000000001</v>
      </c>
      <c r="C21" s="800">
        <v>0.154</v>
      </c>
      <c r="D21" s="800">
        <v>0.16200000000000001</v>
      </c>
      <c r="E21" s="800">
        <v>0.16699999999999998</v>
      </c>
      <c r="F21" s="801"/>
      <c r="G21" s="800">
        <v>0.158</v>
      </c>
      <c r="H21" s="800">
        <v>0.16399999999999998</v>
      </c>
      <c r="I21" s="800">
        <v>6.9999999999999993E-3</v>
      </c>
      <c r="J21" s="659">
        <v>41</v>
      </c>
      <c r="K21" s="799"/>
      <c r="L21" s="800">
        <v>0.161</v>
      </c>
      <c r="M21" s="659">
        <f t="shared" si="0"/>
        <v>37</v>
      </c>
    </row>
    <row r="22" spans="1:13">
      <c r="A22" s="803" t="s">
        <v>1016</v>
      </c>
      <c r="B22" s="800">
        <v>0.124</v>
      </c>
      <c r="C22" s="800">
        <v>0.11699999999999999</v>
      </c>
      <c r="D22" s="800">
        <v>0.1</v>
      </c>
      <c r="E22" s="800">
        <v>0.109</v>
      </c>
      <c r="F22" s="801"/>
      <c r="G22" s="800">
        <v>0.10800000000000001</v>
      </c>
      <c r="H22" s="800">
        <v>0.105</v>
      </c>
      <c r="I22" s="800">
        <v>-4.0000000000000001E-3</v>
      </c>
      <c r="J22" s="659">
        <v>22</v>
      </c>
      <c r="K22" s="799"/>
      <c r="L22" s="800">
        <v>0.109</v>
      </c>
      <c r="M22" s="659">
        <f t="shared" si="0"/>
        <v>12</v>
      </c>
    </row>
    <row r="23" spans="1:13">
      <c r="A23" s="803" t="s">
        <v>252</v>
      </c>
      <c r="B23" s="800">
        <v>0.155</v>
      </c>
      <c r="C23" s="800">
        <v>0.187</v>
      </c>
      <c r="D23" s="800">
        <v>0.20100000000000001</v>
      </c>
      <c r="E23" s="800">
        <v>0.17100000000000001</v>
      </c>
      <c r="F23" s="801"/>
      <c r="G23" s="800">
        <v>0.19399999999999998</v>
      </c>
      <c r="H23" s="800">
        <v>0.18600000000000003</v>
      </c>
      <c r="I23" s="800">
        <v>-8.0000000000000002E-3</v>
      </c>
      <c r="J23" s="659">
        <v>13</v>
      </c>
      <c r="K23" s="799"/>
      <c r="L23" s="800">
        <v>0.187</v>
      </c>
      <c r="M23" s="659">
        <f t="shared" si="0"/>
        <v>46</v>
      </c>
    </row>
    <row r="24" spans="1:13">
      <c r="A24" s="803" t="s">
        <v>253</v>
      </c>
      <c r="B24" s="800">
        <v>0.16300000000000001</v>
      </c>
      <c r="C24" s="800">
        <v>0.16899999999999998</v>
      </c>
      <c r="D24" s="800">
        <v>0.159</v>
      </c>
      <c r="E24" s="800">
        <v>0.14899999999999999</v>
      </c>
      <c r="F24" s="801"/>
      <c r="G24" s="800">
        <v>0.16399999999999998</v>
      </c>
      <c r="H24" s="800">
        <v>0.154</v>
      </c>
      <c r="I24" s="800">
        <v>-0.01</v>
      </c>
      <c r="J24" s="659">
        <v>9</v>
      </c>
      <c r="K24" s="799"/>
      <c r="L24" s="800">
        <v>0.159</v>
      </c>
      <c r="M24" s="659">
        <f t="shared" si="0"/>
        <v>35</v>
      </c>
    </row>
    <row r="25" spans="1:13">
      <c r="A25" s="803" t="s">
        <v>1017</v>
      </c>
      <c r="B25" s="800">
        <v>8.3000000000000004E-2</v>
      </c>
      <c r="C25" s="800">
        <v>0.10099999999999999</v>
      </c>
      <c r="D25" s="800">
        <v>0.10300000000000001</v>
      </c>
      <c r="E25" s="800">
        <v>0.113</v>
      </c>
      <c r="F25" s="801"/>
      <c r="G25" s="800">
        <v>0.10199999999999999</v>
      </c>
      <c r="H25" s="800">
        <v>0.10800000000000001</v>
      </c>
      <c r="I25" s="800">
        <v>6.0000000000000001E-3</v>
      </c>
      <c r="J25" s="659">
        <v>40</v>
      </c>
      <c r="K25" s="799"/>
      <c r="L25" s="800">
        <v>0.106</v>
      </c>
      <c r="M25" s="659">
        <f t="shared" si="0"/>
        <v>7</v>
      </c>
    </row>
    <row r="26" spans="1:13">
      <c r="A26" s="803" t="s">
        <v>1018</v>
      </c>
      <c r="B26" s="800">
        <v>0.121</v>
      </c>
      <c r="C26" s="800">
        <v>0.13699999999999998</v>
      </c>
      <c r="D26" s="800">
        <v>0.13500000000000001</v>
      </c>
      <c r="E26" s="800">
        <v>0.14000000000000001</v>
      </c>
      <c r="F26" s="801"/>
      <c r="G26" s="800">
        <v>0.13600000000000001</v>
      </c>
      <c r="H26" s="800">
        <v>0.13699999999999998</v>
      </c>
      <c r="I26" s="800">
        <v>2E-3</v>
      </c>
      <c r="J26" s="659">
        <v>34</v>
      </c>
      <c r="K26" s="799"/>
      <c r="L26" s="800">
        <v>0.13699999999999998</v>
      </c>
      <c r="M26" s="659">
        <f t="shared" si="0"/>
        <v>24</v>
      </c>
    </row>
    <row r="27" spans="1:13">
      <c r="A27" s="803" t="s">
        <v>257</v>
      </c>
      <c r="B27" s="800">
        <v>0.19899999999999998</v>
      </c>
      <c r="C27" s="800">
        <v>0.19899999999999998</v>
      </c>
      <c r="D27" s="800">
        <v>0.184</v>
      </c>
      <c r="E27" s="800">
        <v>0.21299999999999999</v>
      </c>
      <c r="F27" s="801"/>
      <c r="G27" s="800">
        <v>0.191</v>
      </c>
      <c r="H27" s="800">
        <v>0.19899999999999998</v>
      </c>
      <c r="I27" s="800">
        <v>6.9999999999999993E-3</v>
      </c>
      <c r="J27" s="659">
        <v>41</v>
      </c>
      <c r="K27" s="799"/>
      <c r="L27" s="800">
        <v>0.19899999999999998</v>
      </c>
      <c r="M27" s="659">
        <f t="shared" si="0"/>
        <v>48</v>
      </c>
    </row>
    <row r="28" spans="1:13">
      <c r="A28" s="803" t="s">
        <v>1019</v>
      </c>
      <c r="B28" s="800">
        <v>0.16</v>
      </c>
      <c r="C28" s="800">
        <v>0.14899999999999999</v>
      </c>
      <c r="D28" s="800">
        <v>0.153</v>
      </c>
      <c r="E28" s="800">
        <v>0.14899999999999999</v>
      </c>
      <c r="F28" s="801"/>
      <c r="G28" s="800">
        <v>0.151</v>
      </c>
      <c r="H28" s="800">
        <v>0.151</v>
      </c>
      <c r="I28" s="800">
        <v>0</v>
      </c>
      <c r="J28" s="659">
        <v>30</v>
      </c>
      <c r="K28" s="799"/>
      <c r="L28" s="800">
        <v>0.15</v>
      </c>
      <c r="M28" s="659">
        <f t="shared" si="0"/>
        <v>33</v>
      </c>
    </row>
    <row r="29" spans="1:13">
      <c r="A29" s="803" t="s">
        <v>1020</v>
      </c>
      <c r="B29" s="800">
        <v>0.187</v>
      </c>
      <c r="C29" s="800">
        <v>0.184</v>
      </c>
      <c r="D29" s="800">
        <v>0.18100000000000002</v>
      </c>
      <c r="E29" s="800">
        <v>0.16300000000000001</v>
      </c>
      <c r="F29" s="801"/>
      <c r="G29" s="800">
        <v>0.183</v>
      </c>
      <c r="H29" s="800">
        <v>0.17199999999999999</v>
      </c>
      <c r="I29" s="800">
        <v>-1.1000000000000001E-2</v>
      </c>
      <c r="J29" s="659">
        <v>8</v>
      </c>
      <c r="K29" s="799"/>
      <c r="L29" s="800">
        <v>0.17600000000000002</v>
      </c>
      <c r="M29" s="659">
        <f t="shared" si="0"/>
        <v>43</v>
      </c>
    </row>
    <row r="30" spans="1:13">
      <c r="A30" s="803" t="s">
        <v>1021</v>
      </c>
      <c r="B30" s="800">
        <v>0.121</v>
      </c>
      <c r="C30" s="800">
        <v>0.121</v>
      </c>
      <c r="D30" s="800">
        <v>0.13800000000000001</v>
      </c>
      <c r="E30" s="800">
        <v>0.111</v>
      </c>
      <c r="F30" s="801"/>
      <c r="G30" s="800">
        <v>0.13</v>
      </c>
      <c r="H30" s="800">
        <v>0.125</v>
      </c>
      <c r="I30" s="800">
        <v>-5.0000000000000001E-3</v>
      </c>
      <c r="J30" s="659">
        <v>19</v>
      </c>
      <c r="K30" s="799"/>
      <c r="L30" s="800">
        <v>0.12300000000000001</v>
      </c>
      <c r="M30" s="659">
        <f t="shared" si="0"/>
        <v>18</v>
      </c>
    </row>
    <row r="31" spans="1:13">
      <c r="A31" s="803" t="s">
        <v>1022</v>
      </c>
      <c r="B31" s="800">
        <v>0.14099999999999999</v>
      </c>
      <c r="C31" s="800">
        <v>0.14199999999999999</v>
      </c>
      <c r="D31" s="800">
        <v>0.126</v>
      </c>
      <c r="E31" s="800">
        <v>0.13300000000000001</v>
      </c>
      <c r="F31" s="801"/>
      <c r="G31" s="800">
        <v>0.13400000000000001</v>
      </c>
      <c r="H31" s="800">
        <v>0.129</v>
      </c>
      <c r="I31" s="800">
        <v>-5.0000000000000001E-3</v>
      </c>
      <c r="J31" s="659">
        <v>19</v>
      </c>
      <c r="K31" s="799"/>
      <c r="L31" s="800">
        <v>0.13400000000000001</v>
      </c>
      <c r="M31" s="659">
        <f t="shared" si="0"/>
        <v>22</v>
      </c>
    </row>
    <row r="32" spans="1:13">
      <c r="A32" s="803" t="s">
        <v>1023</v>
      </c>
      <c r="B32" s="800">
        <v>0.16300000000000001</v>
      </c>
      <c r="C32" s="800">
        <v>0.156</v>
      </c>
      <c r="D32" s="800">
        <v>0.152</v>
      </c>
      <c r="E32" s="800">
        <v>0.11599999999999999</v>
      </c>
      <c r="F32" s="801"/>
      <c r="G32" s="800">
        <v>0.154</v>
      </c>
      <c r="H32" s="800">
        <v>0.13400000000000001</v>
      </c>
      <c r="I32" s="800">
        <v>-0.02</v>
      </c>
      <c r="J32" s="659">
        <v>2</v>
      </c>
      <c r="K32" s="799"/>
      <c r="L32" s="800">
        <v>0.14099999999999999</v>
      </c>
      <c r="M32" s="659">
        <f t="shared" si="0"/>
        <v>26</v>
      </c>
    </row>
    <row r="33" spans="1:13">
      <c r="A33" s="803" t="s">
        <v>1024</v>
      </c>
      <c r="B33" s="800">
        <v>0.10300000000000001</v>
      </c>
      <c r="C33" s="800">
        <v>0.10400000000000001</v>
      </c>
      <c r="D33" s="800">
        <v>0.10300000000000001</v>
      </c>
      <c r="E33" s="800">
        <v>0.10800000000000001</v>
      </c>
      <c r="F33" s="801"/>
      <c r="G33" s="800">
        <v>0.10400000000000001</v>
      </c>
      <c r="H33" s="800">
        <v>0.105</v>
      </c>
      <c r="I33" s="800">
        <v>2E-3</v>
      </c>
      <c r="J33" s="659">
        <v>34</v>
      </c>
      <c r="K33" s="799"/>
      <c r="L33" s="800">
        <v>0.105</v>
      </c>
      <c r="M33" s="659">
        <f t="shared" si="0"/>
        <v>5</v>
      </c>
    </row>
    <row r="34" spans="1:13">
      <c r="A34" s="803" t="s">
        <v>1025</v>
      </c>
      <c r="B34" s="800">
        <v>0.14300000000000002</v>
      </c>
      <c r="C34" s="800">
        <v>0.14300000000000002</v>
      </c>
      <c r="D34" s="800">
        <v>0.14000000000000001</v>
      </c>
      <c r="E34" s="800">
        <v>0.13200000000000001</v>
      </c>
      <c r="F34" s="801"/>
      <c r="G34" s="800">
        <v>0.14199999999999999</v>
      </c>
      <c r="H34" s="800">
        <v>0.13600000000000001</v>
      </c>
      <c r="I34" s="800">
        <v>-6.0000000000000001E-3</v>
      </c>
      <c r="J34" s="659">
        <v>17</v>
      </c>
      <c r="K34" s="799"/>
      <c r="L34" s="800">
        <v>0.13800000000000001</v>
      </c>
      <c r="M34" s="659">
        <f t="shared" si="0"/>
        <v>25</v>
      </c>
    </row>
    <row r="35" spans="1:13">
      <c r="A35" s="803" t="s">
        <v>1026</v>
      </c>
      <c r="B35" s="800">
        <v>0.17699999999999999</v>
      </c>
      <c r="C35" s="800">
        <v>0.16</v>
      </c>
      <c r="D35" s="800">
        <v>0.17899999999999999</v>
      </c>
      <c r="E35" s="800">
        <v>0.2</v>
      </c>
      <c r="F35" s="801"/>
      <c r="G35" s="800">
        <v>0.16899999999999998</v>
      </c>
      <c r="H35" s="800">
        <v>0.18899999999999997</v>
      </c>
      <c r="I35" s="800">
        <v>0.02</v>
      </c>
      <c r="J35" s="659">
        <v>50</v>
      </c>
      <c r="K35" s="799"/>
      <c r="L35" s="800">
        <v>0.18</v>
      </c>
      <c r="M35" s="659">
        <f t="shared" si="0"/>
        <v>45</v>
      </c>
    </row>
    <row r="36" spans="1:13">
      <c r="A36" s="803" t="s">
        <v>1027</v>
      </c>
      <c r="B36" s="800">
        <v>0.21600000000000003</v>
      </c>
      <c r="C36" s="800">
        <v>0.21100000000000002</v>
      </c>
      <c r="D36" s="800">
        <v>0.21100000000000002</v>
      </c>
      <c r="E36" s="800">
        <v>0.192</v>
      </c>
      <c r="F36" s="801"/>
      <c r="G36" s="800">
        <v>0.21100000000000002</v>
      </c>
      <c r="H36" s="800">
        <v>0.20199999999999999</v>
      </c>
      <c r="I36" s="800">
        <v>-9.0000000000000011E-3</v>
      </c>
      <c r="J36" s="659">
        <v>12</v>
      </c>
      <c r="K36" s="799"/>
      <c r="L36" s="800">
        <v>0.20499999999999999</v>
      </c>
      <c r="M36" s="659">
        <f t="shared" si="0"/>
        <v>49</v>
      </c>
    </row>
    <row r="37" spans="1:13">
      <c r="A37" s="803" t="s">
        <v>1028</v>
      </c>
      <c r="B37" s="800">
        <v>0.125</v>
      </c>
      <c r="C37" s="800">
        <v>0.13400000000000001</v>
      </c>
      <c r="D37" s="800">
        <v>0.128</v>
      </c>
      <c r="E37" s="800">
        <v>0.12300000000000001</v>
      </c>
      <c r="F37" s="801"/>
      <c r="G37" s="800">
        <v>0.13100000000000001</v>
      </c>
      <c r="H37" s="800">
        <v>0.125</v>
      </c>
      <c r="I37" s="800">
        <v>-6.0000000000000001E-3</v>
      </c>
      <c r="J37" s="659">
        <v>17</v>
      </c>
      <c r="K37" s="799"/>
      <c r="L37" s="800">
        <v>0.128</v>
      </c>
      <c r="M37" s="659">
        <f t="shared" si="0"/>
        <v>20</v>
      </c>
    </row>
    <row r="38" spans="1:13">
      <c r="A38" s="803" t="s">
        <v>1029</v>
      </c>
      <c r="B38" s="800">
        <v>0.10800000000000001</v>
      </c>
      <c r="C38" s="800">
        <v>9.3000000000000013E-2</v>
      </c>
      <c r="D38" s="800">
        <v>9.9000000000000005E-2</v>
      </c>
      <c r="E38" s="800">
        <v>0.10300000000000001</v>
      </c>
      <c r="F38" s="801"/>
      <c r="G38" s="800">
        <v>9.6000000000000002E-2</v>
      </c>
      <c r="H38" s="800">
        <v>0.10099999999999999</v>
      </c>
      <c r="I38" s="800">
        <v>5.0000000000000001E-3</v>
      </c>
      <c r="J38" s="659">
        <v>38</v>
      </c>
      <c r="K38" s="799"/>
      <c r="L38" s="800">
        <v>9.8000000000000004E-2</v>
      </c>
      <c r="M38" s="659">
        <f t="shared" si="0"/>
        <v>2</v>
      </c>
    </row>
    <row r="39" spans="1:13">
      <c r="A39" s="803" t="s">
        <v>1030</v>
      </c>
      <c r="B39" s="800">
        <v>0.106</v>
      </c>
      <c r="C39" s="800">
        <v>0.106</v>
      </c>
      <c r="D39" s="800">
        <v>0.113</v>
      </c>
      <c r="E39" s="800">
        <v>0.11900000000000001</v>
      </c>
      <c r="F39" s="801"/>
      <c r="G39" s="800">
        <v>0.109</v>
      </c>
      <c r="H39" s="800">
        <v>0.11599999999999999</v>
      </c>
      <c r="I39" s="800">
        <v>6.9999999999999993E-3</v>
      </c>
      <c r="J39" s="659">
        <v>41</v>
      </c>
      <c r="K39" s="799"/>
      <c r="L39" s="800">
        <v>0.113</v>
      </c>
      <c r="M39" s="659">
        <f t="shared" si="0"/>
        <v>14</v>
      </c>
    </row>
    <row r="40" spans="1:13">
      <c r="A40" s="803" t="s">
        <v>1031</v>
      </c>
      <c r="B40" s="800">
        <v>0.155</v>
      </c>
      <c r="C40" s="800">
        <v>0.15</v>
      </c>
      <c r="D40" s="800">
        <v>0.13699999999999998</v>
      </c>
      <c r="E40" s="800">
        <v>0.14499999999999999</v>
      </c>
      <c r="F40" s="801"/>
      <c r="G40" s="800">
        <v>0.14300000000000002</v>
      </c>
      <c r="H40" s="800">
        <v>0.14099999999999999</v>
      </c>
      <c r="I40" s="800">
        <v>-2E-3</v>
      </c>
      <c r="J40" s="659">
        <v>26</v>
      </c>
      <c r="K40" s="799"/>
      <c r="L40" s="800">
        <v>0.14400000000000002</v>
      </c>
      <c r="M40" s="659">
        <f t="shared" si="0"/>
        <v>28</v>
      </c>
    </row>
    <row r="41" spans="1:13">
      <c r="A41" s="803" t="s">
        <v>1032</v>
      </c>
      <c r="B41" s="800">
        <v>0.105</v>
      </c>
      <c r="C41" s="800">
        <v>0.1</v>
      </c>
      <c r="D41" s="800">
        <v>0.1</v>
      </c>
      <c r="E41" s="800">
        <v>0.12</v>
      </c>
      <c r="F41" s="801"/>
      <c r="G41" s="800">
        <v>0.1</v>
      </c>
      <c r="H41" s="800">
        <v>0.11</v>
      </c>
      <c r="I41" s="800">
        <v>0.01</v>
      </c>
      <c r="J41" s="659">
        <v>46</v>
      </c>
      <c r="K41" s="799"/>
      <c r="L41" s="800">
        <v>0.107</v>
      </c>
      <c r="M41" s="659">
        <f t="shared" si="0"/>
        <v>9</v>
      </c>
    </row>
    <row r="42" spans="1:13">
      <c r="A42" s="803" t="s">
        <v>1033</v>
      </c>
      <c r="B42" s="800">
        <v>0.22699999999999998</v>
      </c>
      <c r="C42" s="800">
        <v>0.17399999999999999</v>
      </c>
      <c r="D42" s="800">
        <v>0.22</v>
      </c>
      <c r="E42" s="800">
        <v>0.22500000000000001</v>
      </c>
      <c r="F42" s="801"/>
      <c r="G42" s="800">
        <v>0.19699999999999998</v>
      </c>
      <c r="H42" s="800">
        <v>0.222</v>
      </c>
      <c r="I42" s="800">
        <v>2.6000000000000002E-2</v>
      </c>
      <c r="J42" s="659">
        <v>51</v>
      </c>
      <c r="K42" s="799"/>
      <c r="L42" s="800">
        <v>0.20600000000000002</v>
      </c>
      <c r="M42" s="659">
        <f t="shared" si="0"/>
        <v>50</v>
      </c>
    </row>
    <row r="43" spans="1:13">
      <c r="A43" s="803" t="s">
        <v>1034</v>
      </c>
      <c r="B43" s="800">
        <v>0.14800000000000002</v>
      </c>
      <c r="C43" s="800">
        <v>0.154</v>
      </c>
      <c r="D43" s="800">
        <v>0.152</v>
      </c>
      <c r="E43" s="800">
        <v>0.13699999999999998</v>
      </c>
      <c r="F43" s="801"/>
      <c r="G43" s="800">
        <v>0.153</v>
      </c>
      <c r="H43" s="800">
        <v>0.14499999999999999</v>
      </c>
      <c r="I43" s="800">
        <v>-8.0000000000000002E-3</v>
      </c>
      <c r="J43" s="659">
        <v>13</v>
      </c>
      <c r="K43" s="799"/>
      <c r="L43" s="800">
        <v>0.14800000000000002</v>
      </c>
      <c r="M43" s="659">
        <f t="shared" si="0"/>
        <v>31</v>
      </c>
    </row>
    <row r="44" spans="1:13">
      <c r="A44" s="803" t="s">
        <v>1035</v>
      </c>
      <c r="B44" s="800">
        <v>0.10199999999999999</v>
      </c>
      <c r="C44" s="800">
        <v>0.10199999999999999</v>
      </c>
      <c r="D44" s="800">
        <v>0.122</v>
      </c>
      <c r="E44" s="800">
        <v>0.11</v>
      </c>
      <c r="F44" s="801"/>
      <c r="G44" s="800">
        <v>0.11199999999999999</v>
      </c>
      <c r="H44" s="800">
        <v>0.11599999999999999</v>
      </c>
      <c r="I44" s="800">
        <v>4.0000000000000001E-3</v>
      </c>
      <c r="J44" s="659">
        <v>36</v>
      </c>
      <c r="K44" s="799"/>
      <c r="L44" s="800">
        <v>0.11199999999999999</v>
      </c>
      <c r="M44" s="659">
        <f t="shared" si="0"/>
        <v>13</v>
      </c>
    </row>
    <row r="45" spans="1:13">
      <c r="A45" s="803" t="s">
        <v>1036</v>
      </c>
      <c r="B45" s="800">
        <v>6.6000000000000003E-2</v>
      </c>
      <c r="C45" s="800">
        <v>7.5999999999999998E-2</v>
      </c>
      <c r="D45" s="800">
        <v>8.1000000000000003E-2</v>
      </c>
      <c r="E45" s="800">
        <v>0.09</v>
      </c>
      <c r="F45" s="801"/>
      <c r="G45" s="800">
        <v>7.9000000000000001E-2</v>
      </c>
      <c r="H45" s="800">
        <v>8.5999999999999993E-2</v>
      </c>
      <c r="I45" s="800">
        <v>6.9999999999999993E-3</v>
      </c>
      <c r="J45" s="659">
        <v>41</v>
      </c>
      <c r="K45" s="799"/>
      <c r="L45" s="800">
        <v>8.3000000000000004E-2</v>
      </c>
      <c r="M45" s="659">
        <f t="shared" si="0"/>
        <v>1</v>
      </c>
    </row>
    <row r="46" spans="1:13">
      <c r="A46" s="803" t="s">
        <v>1037</v>
      </c>
      <c r="B46" s="800">
        <v>0.107</v>
      </c>
      <c r="C46" s="800">
        <v>0.114</v>
      </c>
      <c r="D46" s="800">
        <v>9.3000000000000013E-2</v>
      </c>
      <c r="E46" s="800">
        <v>0.111</v>
      </c>
      <c r="F46" s="801"/>
      <c r="G46" s="800">
        <v>0.10400000000000001</v>
      </c>
      <c r="H46" s="800">
        <v>0.10199999999999999</v>
      </c>
      <c r="I46" s="800">
        <v>-2E-3</v>
      </c>
      <c r="J46" s="659">
        <v>26</v>
      </c>
      <c r="K46" s="799"/>
      <c r="L46" s="800">
        <v>0.106</v>
      </c>
      <c r="M46" s="659">
        <f t="shared" si="0"/>
        <v>7</v>
      </c>
    </row>
    <row r="47" spans="1:13">
      <c r="A47" s="803" t="s">
        <v>1038</v>
      </c>
      <c r="B47" s="800">
        <v>0.16</v>
      </c>
      <c r="C47" s="800">
        <v>0.16</v>
      </c>
      <c r="D47" s="800">
        <v>0.17199999999999999</v>
      </c>
      <c r="E47" s="800">
        <v>0.14499999999999999</v>
      </c>
      <c r="F47" s="801"/>
      <c r="G47" s="800">
        <v>0.16600000000000001</v>
      </c>
      <c r="H47" s="800">
        <v>0.159</v>
      </c>
      <c r="I47" s="800">
        <v>-6.9999999999999993E-3</v>
      </c>
      <c r="J47" s="659">
        <v>15</v>
      </c>
      <c r="K47" s="799"/>
      <c r="L47" s="800">
        <v>0.159</v>
      </c>
      <c r="M47" s="659">
        <f t="shared" si="0"/>
        <v>35</v>
      </c>
    </row>
    <row r="48" spans="1:13">
      <c r="A48" s="803" t="s">
        <v>1039</v>
      </c>
      <c r="B48" s="800">
        <v>0.17399999999999999</v>
      </c>
      <c r="C48" s="800">
        <v>0.154</v>
      </c>
      <c r="D48" s="800">
        <v>0.17199999999999999</v>
      </c>
      <c r="E48" s="800">
        <v>0.18600000000000003</v>
      </c>
      <c r="F48" s="801"/>
      <c r="G48" s="800">
        <v>0.16300000000000001</v>
      </c>
      <c r="H48" s="800">
        <v>0.17899999999999999</v>
      </c>
      <c r="I48" s="800">
        <v>1.6E-2</v>
      </c>
      <c r="J48" s="659">
        <v>49</v>
      </c>
      <c r="K48" s="799"/>
      <c r="L48" s="800">
        <v>0.17</v>
      </c>
      <c r="M48" s="659">
        <f t="shared" si="0"/>
        <v>39</v>
      </c>
    </row>
    <row r="49" spans="1:13">
      <c r="A49" s="803" t="s">
        <v>1040</v>
      </c>
      <c r="B49" s="800">
        <v>0.122</v>
      </c>
      <c r="C49" s="800">
        <v>9.9000000000000005E-2</v>
      </c>
      <c r="D49" s="800">
        <v>0.114</v>
      </c>
      <c r="E49" s="800">
        <v>9.9000000000000005E-2</v>
      </c>
      <c r="F49" s="801"/>
      <c r="G49" s="800">
        <v>0.107</v>
      </c>
      <c r="H49" s="800">
        <v>0.106</v>
      </c>
      <c r="I49" s="800">
        <v>0</v>
      </c>
      <c r="J49" s="659">
        <v>30</v>
      </c>
      <c r="K49" s="799"/>
      <c r="L49" s="800">
        <v>0.10400000000000001</v>
      </c>
      <c r="M49" s="659">
        <f t="shared" si="0"/>
        <v>4</v>
      </c>
    </row>
    <row r="50" spans="1:13">
      <c r="A50" s="803" t="s">
        <v>1041</v>
      </c>
      <c r="B50" s="800">
        <v>0.153</v>
      </c>
      <c r="C50" s="800">
        <v>0.151</v>
      </c>
      <c r="D50" s="800">
        <v>0.154</v>
      </c>
      <c r="E50" s="800">
        <v>0.13699999999999998</v>
      </c>
      <c r="F50" s="801"/>
      <c r="G50" s="800">
        <v>0.152</v>
      </c>
      <c r="H50" s="800">
        <v>0.14499999999999999</v>
      </c>
      <c r="I50" s="800">
        <v>-6.9999999999999993E-3</v>
      </c>
      <c r="J50" s="659">
        <v>15</v>
      </c>
      <c r="K50" s="799"/>
      <c r="L50" s="800">
        <v>0.14699999999999999</v>
      </c>
      <c r="M50" s="659">
        <f t="shared" si="0"/>
        <v>30</v>
      </c>
    </row>
    <row r="51" spans="1:13">
      <c r="A51" s="803" t="s">
        <v>1042</v>
      </c>
      <c r="B51" s="800">
        <v>0.16300000000000001</v>
      </c>
      <c r="C51" s="800">
        <v>0.13900000000000001</v>
      </c>
      <c r="D51" s="800">
        <v>0.18</v>
      </c>
      <c r="E51" s="800">
        <v>0.14000000000000001</v>
      </c>
      <c r="F51" s="801"/>
      <c r="G51" s="800">
        <v>0.16</v>
      </c>
      <c r="H51" s="800">
        <v>0.16</v>
      </c>
      <c r="I51" s="800">
        <v>1E-3</v>
      </c>
      <c r="J51" s="659">
        <v>32</v>
      </c>
      <c r="K51" s="799"/>
      <c r="L51" s="800">
        <v>0.153</v>
      </c>
      <c r="M51" s="659">
        <f t="shared" si="0"/>
        <v>34</v>
      </c>
    </row>
    <row r="52" spans="1:13">
      <c r="A52" s="803" t="s">
        <v>1043</v>
      </c>
      <c r="B52" s="800">
        <v>0.14199999999999999</v>
      </c>
      <c r="C52" s="800">
        <v>0.14400000000000002</v>
      </c>
      <c r="D52" s="800">
        <v>0.13500000000000001</v>
      </c>
      <c r="E52" s="800">
        <v>0.151</v>
      </c>
      <c r="F52" s="801"/>
      <c r="G52" s="800">
        <v>0.13900000000000001</v>
      </c>
      <c r="H52" s="800">
        <v>0.14300000000000002</v>
      </c>
      <c r="I52" s="800">
        <v>4.0000000000000001E-3</v>
      </c>
      <c r="J52" s="659">
        <v>36</v>
      </c>
      <c r="K52" s="799"/>
      <c r="L52" s="800">
        <v>0.14300000000000002</v>
      </c>
      <c r="M52" s="659">
        <f t="shared" si="0"/>
        <v>27</v>
      </c>
    </row>
    <row r="53" spans="1:13">
      <c r="A53" s="803" t="s">
        <v>1044</v>
      </c>
      <c r="B53" s="800">
        <v>0.122</v>
      </c>
      <c r="C53" s="800">
        <v>0.126</v>
      </c>
      <c r="D53" s="800">
        <v>0.13900000000000001</v>
      </c>
      <c r="E53" s="800">
        <v>0.124</v>
      </c>
      <c r="F53" s="801"/>
      <c r="G53" s="800">
        <v>0.13200000000000001</v>
      </c>
      <c r="H53" s="800">
        <v>0.13100000000000001</v>
      </c>
      <c r="I53" s="800">
        <v>-1E-3</v>
      </c>
      <c r="J53" s="659">
        <v>28</v>
      </c>
      <c r="K53" s="799"/>
      <c r="L53" s="800">
        <v>0.13</v>
      </c>
      <c r="M53" s="659">
        <f t="shared" si="0"/>
        <v>21</v>
      </c>
    </row>
    <row r="54" spans="1:13">
      <c r="A54" s="803" t="s">
        <v>1045</v>
      </c>
      <c r="B54" s="800">
        <v>0.13600000000000001</v>
      </c>
      <c r="C54" s="800">
        <v>0.13400000000000001</v>
      </c>
      <c r="D54" s="800">
        <v>0.13600000000000001</v>
      </c>
      <c r="E54" s="800">
        <v>0.13500000000000001</v>
      </c>
      <c r="F54" s="801"/>
      <c r="G54" s="800">
        <v>0.13500000000000001</v>
      </c>
      <c r="H54" s="800">
        <v>0.13600000000000001</v>
      </c>
      <c r="I54" s="800">
        <v>1E-3</v>
      </c>
      <c r="J54" s="659">
        <v>32</v>
      </c>
      <c r="K54" s="799"/>
      <c r="L54" s="800">
        <v>0.13500000000000001</v>
      </c>
      <c r="M54" s="659">
        <f t="shared" si="0"/>
        <v>23</v>
      </c>
    </row>
    <row r="55" spans="1:13">
      <c r="A55" s="803" t="s">
        <v>1046</v>
      </c>
      <c r="B55" s="800">
        <v>0.17</v>
      </c>
      <c r="C55" s="800">
        <v>0.19</v>
      </c>
      <c r="D55" s="800">
        <v>0.16699999999999998</v>
      </c>
      <c r="E55" s="800">
        <v>0.159</v>
      </c>
      <c r="F55" s="801"/>
      <c r="G55" s="800">
        <v>0.17800000000000002</v>
      </c>
      <c r="H55" s="800">
        <v>0.16300000000000001</v>
      </c>
      <c r="I55" s="800">
        <v>-1.4999999999999999E-2</v>
      </c>
      <c r="J55" s="659">
        <v>3</v>
      </c>
      <c r="K55" s="799"/>
      <c r="L55" s="800">
        <v>0.17199999999999999</v>
      </c>
      <c r="M55" s="659">
        <f t="shared" si="0"/>
        <v>41</v>
      </c>
    </row>
    <row r="56" spans="1:13">
      <c r="A56" s="803" t="s">
        <v>1047</v>
      </c>
      <c r="B56" s="800">
        <v>0.13200000000000001</v>
      </c>
      <c r="C56" s="800">
        <v>0.14499999999999999</v>
      </c>
      <c r="D56" s="800">
        <v>0.128</v>
      </c>
      <c r="E56" s="800">
        <v>0.10300000000000001</v>
      </c>
      <c r="F56" s="801"/>
      <c r="G56" s="800">
        <v>0.13699999999999998</v>
      </c>
      <c r="H56" s="800">
        <v>0.115</v>
      </c>
      <c r="I56" s="800">
        <v>-2.1000000000000001E-2</v>
      </c>
      <c r="J56" s="659">
        <v>1</v>
      </c>
      <c r="K56" s="799"/>
      <c r="L56" s="800">
        <v>0.125</v>
      </c>
      <c r="M56" s="659">
        <f t="shared" si="0"/>
        <v>19</v>
      </c>
    </row>
    <row r="57" spans="1:13">
      <c r="A57" s="803" t="s">
        <v>1048</v>
      </c>
      <c r="B57" s="800">
        <v>0.16699999999999998</v>
      </c>
      <c r="C57" s="800">
        <v>0.16300000000000001</v>
      </c>
      <c r="D57" s="800">
        <v>0.18600000000000003</v>
      </c>
      <c r="E57" s="800">
        <v>0.18100000000000002</v>
      </c>
      <c r="F57" s="801"/>
      <c r="G57" s="800">
        <v>0.17399999999999999</v>
      </c>
      <c r="H57" s="800">
        <v>0.184</v>
      </c>
      <c r="I57" s="800">
        <v>9.0000000000000011E-3</v>
      </c>
      <c r="J57" s="659">
        <v>45</v>
      </c>
      <c r="K57" s="799"/>
      <c r="L57" s="800">
        <v>0.17699999999999999</v>
      </c>
      <c r="M57" s="659">
        <f t="shared" si="0"/>
        <v>44</v>
      </c>
    </row>
    <row r="58" spans="1:13">
      <c r="A58" s="803" t="s">
        <v>1049</v>
      </c>
      <c r="B58" s="800">
        <v>0.184</v>
      </c>
      <c r="C58" s="800">
        <v>0.17399999999999999</v>
      </c>
      <c r="D58" s="800">
        <v>0.17</v>
      </c>
      <c r="E58" s="800">
        <v>0.16800000000000001</v>
      </c>
      <c r="F58" s="801"/>
      <c r="G58" s="800">
        <v>0.17199999999999999</v>
      </c>
      <c r="H58" s="800">
        <v>0.16899999999999998</v>
      </c>
      <c r="I58" s="800">
        <v>-3.0000000000000001E-3</v>
      </c>
      <c r="J58" s="659">
        <v>23</v>
      </c>
      <c r="K58" s="799"/>
      <c r="L58" s="800">
        <v>0.17100000000000001</v>
      </c>
      <c r="M58" s="659">
        <f t="shared" si="0"/>
        <v>40</v>
      </c>
    </row>
    <row r="59" spans="1:13">
      <c r="A59" s="803" t="s">
        <v>1050</v>
      </c>
      <c r="B59" s="800">
        <v>0.10800000000000001</v>
      </c>
      <c r="C59" s="800">
        <v>0.11599999999999999</v>
      </c>
      <c r="D59" s="800">
        <v>0.11199999999999999</v>
      </c>
      <c r="E59" s="800">
        <v>8.6999999999999994E-2</v>
      </c>
      <c r="F59" s="801"/>
      <c r="G59" s="800">
        <v>0.114</v>
      </c>
      <c r="H59" s="800">
        <v>0.1</v>
      </c>
      <c r="I59" s="800">
        <v>-1.3999999999999999E-2</v>
      </c>
      <c r="J59" s="659">
        <v>4</v>
      </c>
      <c r="K59" s="799"/>
      <c r="L59" s="800">
        <v>0.105</v>
      </c>
      <c r="M59" s="659">
        <f t="shared" si="0"/>
        <v>5</v>
      </c>
    </row>
    <row r="60" spans="1:13">
      <c r="A60" s="803" t="s">
        <v>1051</v>
      </c>
      <c r="B60" s="800">
        <v>0.107</v>
      </c>
      <c r="C60" s="800">
        <v>0.114</v>
      </c>
      <c r="D60" s="800">
        <v>0.106</v>
      </c>
      <c r="E60" s="800">
        <v>0.10400000000000001</v>
      </c>
      <c r="F60" s="801"/>
      <c r="G60" s="800">
        <v>0.11</v>
      </c>
      <c r="H60" s="800">
        <v>0.105</v>
      </c>
      <c r="I60" s="800">
        <v>-5.0000000000000001E-3</v>
      </c>
      <c r="J60" s="659">
        <v>19</v>
      </c>
      <c r="K60" s="799"/>
      <c r="L60" s="800">
        <v>0.10800000000000001</v>
      </c>
      <c r="M60" s="659">
        <f t="shared" si="0"/>
        <v>11</v>
      </c>
    </row>
    <row r="61" spans="1:13">
      <c r="A61" s="803" t="s">
        <v>213</v>
      </c>
      <c r="B61" s="800">
        <v>0.115</v>
      </c>
      <c r="C61" s="800">
        <v>0.125</v>
      </c>
      <c r="D61" s="800">
        <v>0.11599999999999999</v>
      </c>
      <c r="E61" s="800">
        <v>0.12</v>
      </c>
      <c r="F61" s="801"/>
      <c r="G61" s="800">
        <v>0.121</v>
      </c>
      <c r="H61" s="800">
        <v>0.11800000000000001</v>
      </c>
      <c r="I61" s="800">
        <v>-3.0000000000000001E-3</v>
      </c>
      <c r="J61" s="659">
        <v>23</v>
      </c>
      <c r="K61" s="799"/>
      <c r="L61" s="800">
        <v>0.12</v>
      </c>
      <c r="M61" s="659">
        <f t="shared" si="0"/>
        <v>17</v>
      </c>
    </row>
    <row r="62" spans="1:13">
      <c r="A62" s="803" t="s">
        <v>1052</v>
      </c>
      <c r="B62" s="800">
        <v>0.16899999999999998</v>
      </c>
      <c r="C62" s="800">
        <v>0.17499999999999999</v>
      </c>
      <c r="D62" s="800">
        <v>0.16699999999999998</v>
      </c>
      <c r="E62" s="800">
        <v>0.17300000000000001</v>
      </c>
      <c r="F62" s="801"/>
      <c r="G62" s="800">
        <v>0.17100000000000001</v>
      </c>
      <c r="H62" s="800">
        <v>0.17</v>
      </c>
      <c r="I62" s="800">
        <v>-1E-3</v>
      </c>
      <c r="J62" s="659">
        <v>28</v>
      </c>
      <c r="K62" s="799"/>
      <c r="L62" s="800">
        <v>0.17199999999999999</v>
      </c>
      <c r="M62" s="659">
        <f t="shared" si="0"/>
        <v>41</v>
      </c>
    </row>
    <row r="63" spans="1:13">
      <c r="A63" s="803" t="s">
        <v>1053</v>
      </c>
      <c r="B63" s="800">
        <v>9.9000000000000005E-2</v>
      </c>
      <c r="C63" s="800">
        <v>0.13100000000000001</v>
      </c>
      <c r="D63" s="800">
        <v>0.114</v>
      </c>
      <c r="E63" s="800">
        <v>0.11</v>
      </c>
      <c r="F63" s="801"/>
      <c r="G63" s="800">
        <v>0.122</v>
      </c>
      <c r="H63" s="800">
        <v>0.11199999999999999</v>
      </c>
      <c r="I63" s="800">
        <v>-0.01</v>
      </c>
      <c r="J63" s="659">
        <v>9</v>
      </c>
      <c r="K63" s="799"/>
      <c r="L63" s="800">
        <v>0.11800000000000001</v>
      </c>
      <c r="M63" s="659">
        <f t="shared" si="0"/>
        <v>15</v>
      </c>
    </row>
    <row r="64" spans="1:13">
      <c r="G64" s="808"/>
      <c r="H64" s="808"/>
      <c r="I64" s="738"/>
    </row>
    <row r="65" spans="1:9">
      <c r="A65" s="792" t="s">
        <v>1054</v>
      </c>
      <c r="H65" s="808"/>
      <c r="I65" s="809"/>
    </row>
    <row r="66" spans="1:9">
      <c r="A66" s="792" t="s">
        <v>1055</v>
      </c>
    </row>
    <row r="67" spans="1:9">
      <c r="A67" s="792" t="s">
        <v>1056</v>
      </c>
    </row>
    <row r="68" spans="1:9">
      <c r="A68" s="792" t="s">
        <v>1057</v>
      </c>
    </row>
    <row r="69" spans="1:9">
      <c r="A69" s="792"/>
    </row>
    <row r="70" spans="1:9">
      <c r="A70" s="733" t="s">
        <v>1058</v>
      </c>
    </row>
    <row r="71" spans="1:9">
      <c r="A71" s="733"/>
    </row>
  </sheetData>
  <mergeCells count="5">
    <mergeCell ref="B3:M3"/>
    <mergeCell ref="L4:M4"/>
    <mergeCell ref="B5:E5"/>
    <mergeCell ref="G5:J5"/>
    <mergeCell ref="L5:M5"/>
  </mergeCells>
  <pageMargins left="0.75" right="0.75" top="1" bottom="1" header="0.5" footer="0.5"/>
  <pageSetup orientation="portrait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/>
  </sheetViews>
  <sheetFormatPr defaultRowHeight="10.5"/>
  <cols>
    <col min="1" max="1" width="17.28515625" style="92" customWidth="1"/>
    <col min="2" max="2" width="7.7109375" style="810" bestFit="1" customWidth="1"/>
    <col min="3" max="3" width="5.140625" style="810" bestFit="1" customWidth="1"/>
    <col min="4" max="4" width="0.7109375" style="810" customWidth="1"/>
    <col min="5" max="5" width="8.42578125" style="810" bestFit="1" customWidth="1"/>
    <col min="6" max="6" width="5.140625" style="810" bestFit="1" customWidth="1"/>
    <col min="7" max="7" width="0.7109375" style="92" customWidth="1"/>
    <col min="8" max="8" width="8" style="63" customWidth="1"/>
    <col min="9" max="9" width="6" style="63" customWidth="1"/>
    <col min="10" max="10" width="8" style="63" customWidth="1"/>
    <col min="11" max="11" width="7.28515625" style="63" customWidth="1"/>
    <col min="12" max="12" width="0.7109375" style="810" customWidth="1"/>
    <col min="13" max="13" width="7.140625" style="63" bestFit="1" customWidth="1"/>
    <col min="14" max="14" width="5.140625" style="63" bestFit="1" customWidth="1"/>
    <col min="15" max="16384" width="9.140625" style="92"/>
  </cols>
  <sheetData>
    <row r="1" spans="1:14">
      <c r="A1" s="62" t="s">
        <v>1059</v>
      </c>
    </row>
    <row r="3" spans="1:14">
      <c r="H3" s="811" t="s">
        <v>1060</v>
      </c>
      <c r="I3" s="811"/>
      <c r="J3" s="811"/>
      <c r="K3" s="811"/>
    </row>
    <row r="4" spans="1:14">
      <c r="H4" s="811" t="s">
        <v>1061</v>
      </c>
      <c r="I4" s="811"/>
      <c r="J4" s="811"/>
      <c r="K4" s="811"/>
      <c r="M4" s="1289" t="s">
        <v>1062</v>
      </c>
      <c r="N4" s="1289"/>
    </row>
    <row r="5" spans="1:14" ht="11.25" customHeight="1">
      <c r="B5" s="811" t="s">
        <v>1063</v>
      </c>
      <c r="C5" s="811"/>
      <c r="D5" s="63"/>
      <c r="E5" s="811" t="s">
        <v>1064</v>
      </c>
      <c r="F5" s="811"/>
      <c r="H5" s="93" t="s">
        <v>1065</v>
      </c>
      <c r="I5" s="93"/>
      <c r="J5" s="93"/>
      <c r="K5" s="93"/>
      <c r="M5" s="1289" t="s">
        <v>1066</v>
      </c>
      <c r="N5" s="1289"/>
    </row>
    <row r="6" spans="1:14">
      <c r="B6" s="811" t="s">
        <v>1067</v>
      </c>
      <c r="C6" s="811"/>
      <c r="D6" s="63"/>
      <c r="E6" s="811" t="s">
        <v>1067</v>
      </c>
      <c r="F6" s="811"/>
      <c r="H6" s="811" t="s">
        <v>1068</v>
      </c>
      <c r="I6" s="811"/>
      <c r="J6" s="811" t="s">
        <v>1069</v>
      </c>
      <c r="K6" s="811"/>
      <c r="L6" s="810" t="s">
        <v>1070</v>
      </c>
      <c r="M6" s="1289" t="s">
        <v>1071</v>
      </c>
      <c r="N6" s="1289"/>
    </row>
    <row r="7" spans="1:14" ht="11.25">
      <c r="B7" s="811" t="s">
        <v>1072</v>
      </c>
      <c r="C7" s="811"/>
      <c r="D7" s="63"/>
      <c r="E7" s="811" t="s">
        <v>1072</v>
      </c>
      <c r="F7" s="811"/>
      <c r="H7" s="811" t="s">
        <v>1073</v>
      </c>
      <c r="I7" s="811"/>
      <c r="J7" s="811" t="s">
        <v>1073</v>
      </c>
      <c r="K7" s="811"/>
      <c r="L7" s="810" t="s">
        <v>1070</v>
      </c>
      <c r="M7" s="1289" t="s">
        <v>1074</v>
      </c>
      <c r="N7" s="1289"/>
    </row>
    <row r="8" spans="1:14">
      <c r="B8" s="63"/>
      <c r="C8" s="63"/>
      <c r="D8" s="63"/>
      <c r="E8" s="63"/>
      <c r="F8" s="63"/>
    </row>
    <row r="9" spans="1:14">
      <c r="A9" s="97"/>
      <c r="B9" s="96" t="s">
        <v>703</v>
      </c>
      <c r="C9" s="96" t="s">
        <v>240</v>
      </c>
      <c r="D9" s="96"/>
      <c r="E9" s="96" t="s">
        <v>703</v>
      </c>
      <c r="F9" s="96" t="s">
        <v>240</v>
      </c>
      <c r="G9" s="812"/>
      <c r="H9" s="96" t="s">
        <v>134</v>
      </c>
      <c r="I9" s="96" t="s">
        <v>240</v>
      </c>
      <c r="J9" s="96" t="s">
        <v>134</v>
      </c>
      <c r="K9" s="96" t="s">
        <v>240</v>
      </c>
      <c r="L9" s="813"/>
      <c r="M9" s="96" t="s">
        <v>134</v>
      </c>
      <c r="N9" s="96" t="s">
        <v>240</v>
      </c>
    </row>
    <row r="10" spans="1:14">
      <c r="A10" s="114"/>
      <c r="B10" s="91"/>
      <c r="C10" s="91"/>
      <c r="D10" s="114"/>
      <c r="E10" s="91"/>
      <c r="F10" s="91"/>
      <c r="G10" s="814"/>
      <c r="H10" s="91"/>
      <c r="I10" s="91"/>
      <c r="J10" s="91"/>
      <c r="K10" s="91"/>
      <c r="L10" s="815"/>
      <c r="M10" s="91"/>
      <c r="N10" s="91"/>
    </row>
    <row r="11" spans="1:14">
      <c r="A11" s="117" t="s">
        <v>325</v>
      </c>
      <c r="B11" s="816">
        <v>386.9</v>
      </c>
      <c r="C11" s="817" t="s">
        <v>339</v>
      </c>
      <c r="D11" s="117"/>
      <c r="E11" s="816">
        <v>2859.2</v>
      </c>
      <c r="F11" s="817" t="s">
        <v>339</v>
      </c>
      <c r="G11" s="818"/>
      <c r="H11" s="819">
        <v>86.6</v>
      </c>
      <c r="I11" s="817" t="s">
        <v>339</v>
      </c>
      <c r="J11" s="120">
        <v>29.6</v>
      </c>
      <c r="K11" s="817" t="s">
        <v>339</v>
      </c>
      <c r="L11" s="820"/>
      <c r="M11" s="130">
        <v>64.7</v>
      </c>
      <c r="N11" s="817" t="s">
        <v>339</v>
      </c>
    </row>
    <row r="12" spans="1:14">
      <c r="A12" s="117"/>
      <c r="C12" s="821"/>
      <c r="D12" s="820"/>
      <c r="G12" s="818"/>
      <c r="J12" s="130"/>
      <c r="L12" s="820"/>
      <c r="M12" s="130"/>
    </row>
    <row r="13" spans="1:14">
      <c r="A13" s="117" t="s">
        <v>249</v>
      </c>
      <c r="B13" s="822">
        <v>449.9</v>
      </c>
      <c r="C13" s="63">
        <f>RANK(B13,B$13:B$63)</f>
        <v>15</v>
      </c>
      <c r="D13" s="820"/>
      <c r="E13" s="822">
        <v>3502.2</v>
      </c>
      <c r="F13" s="63">
        <f>RANK(E13,E$13:E$63)</f>
        <v>8</v>
      </c>
      <c r="G13" s="818"/>
      <c r="H13" s="130">
        <v>84.5</v>
      </c>
      <c r="I13" s="63">
        <f>RANK(H13,H$13:H$63)</f>
        <v>44</v>
      </c>
      <c r="J13" s="130">
        <v>23.5</v>
      </c>
      <c r="K13" s="63">
        <f>RANK(J13,J$13:J$63)</f>
        <v>45</v>
      </c>
      <c r="L13" s="820"/>
      <c r="M13" s="130">
        <v>73.599999999999994</v>
      </c>
      <c r="N13" s="63">
        <f>RANK(M13,M$13:M$63)</f>
        <v>5</v>
      </c>
    </row>
    <row r="14" spans="1:14">
      <c r="A14" s="117" t="s">
        <v>250</v>
      </c>
      <c r="B14" s="822">
        <v>603.20000000000005</v>
      </c>
      <c r="C14" s="63">
        <f t="shared" ref="C14:C63" si="0">RANK(B14,B$13:B$63)</f>
        <v>4</v>
      </c>
      <c r="D14" s="820"/>
      <c r="E14" s="822">
        <v>2739.4</v>
      </c>
      <c r="F14" s="63">
        <f t="shared" ref="F14:F63" si="1">RANK(E14,E$13:E$63)</f>
        <v>28</v>
      </c>
      <c r="G14" s="818"/>
      <c r="H14" s="130">
        <v>91.6</v>
      </c>
      <c r="I14" s="63">
        <f t="shared" ref="I14:I63" si="2">RANK(H14,H$13:H$63)</f>
        <v>6</v>
      </c>
      <c r="J14" s="130">
        <v>28</v>
      </c>
      <c r="K14" s="63">
        <f t="shared" ref="K14:K63" si="3">RANK(J14,J$13:J$63)</f>
        <v>27</v>
      </c>
      <c r="L14" s="820"/>
      <c r="M14" s="130">
        <v>66.7</v>
      </c>
      <c r="N14" s="63">
        <f t="shared" ref="N14:N63" si="4">RANK(M14,M$13:M$63)</f>
        <v>28</v>
      </c>
    </row>
    <row r="15" spans="1:14">
      <c r="A15" s="117" t="s">
        <v>251</v>
      </c>
      <c r="B15" s="822">
        <v>428.9</v>
      </c>
      <c r="C15" s="63">
        <f t="shared" si="0"/>
        <v>16</v>
      </c>
      <c r="D15" s="820"/>
      <c r="E15" s="822">
        <v>3539.2</v>
      </c>
      <c r="F15" s="63">
        <f t="shared" si="1"/>
        <v>7</v>
      </c>
      <c r="G15" s="818"/>
      <c r="H15" s="130">
        <v>85.9</v>
      </c>
      <c r="I15" s="63">
        <f t="shared" si="2"/>
        <v>35</v>
      </c>
      <c r="J15" s="130">
        <v>27.4</v>
      </c>
      <c r="K15" s="63">
        <f t="shared" si="3"/>
        <v>30</v>
      </c>
      <c r="L15" s="820"/>
      <c r="M15" s="130">
        <v>64.2</v>
      </c>
      <c r="N15" s="63">
        <f t="shared" si="4"/>
        <v>39</v>
      </c>
    </row>
    <row r="16" spans="1:14">
      <c r="A16" s="117" t="s">
        <v>252</v>
      </c>
      <c r="B16" s="822">
        <v>469.1</v>
      </c>
      <c r="C16" s="63">
        <f t="shared" si="0"/>
        <v>12</v>
      </c>
      <c r="D16" s="820"/>
      <c r="E16" s="822">
        <v>3660.1</v>
      </c>
      <c r="F16" s="63">
        <f t="shared" si="1"/>
        <v>3</v>
      </c>
      <c r="G16" s="818"/>
      <c r="H16" s="130">
        <v>84.4</v>
      </c>
      <c r="I16" s="63">
        <f t="shared" si="2"/>
        <v>45</v>
      </c>
      <c r="J16" s="130">
        <v>20.6</v>
      </c>
      <c r="K16" s="63">
        <f t="shared" si="3"/>
        <v>49</v>
      </c>
      <c r="L16" s="820"/>
      <c r="M16" s="130">
        <v>66.2</v>
      </c>
      <c r="N16" s="63">
        <f t="shared" si="4"/>
        <v>31</v>
      </c>
    </row>
    <row r="17" spans="1:14">
      <c r="A17" s="117" t="s">
        <v>253</v>
      </c>
      <c r="B17" s="822">
        <v>423.1</v>
      </c>
      <c r="C17" s="63">
        <f t="shared" si="0"/>
        <v>17</v>
      </c>
      <c r="D17" s="820"/>
      <c r="E17" s="822">
        <v>2758.7</v>
      </c>
      <c r="F17" s="63">
        <f t="shared" si="1"/>
        <v>25</v>
      </c>
      <c r="G17" s="818"/>
      <c r="H17" s="130">
        <v>81.7</v>
      </c>
      <c r="I17" s="63">
        <f t="shared" si="2"/>
        <v>51</v>
      </c>
      <c r="J17" s="130">
        <v>31</v>
      </c>
      <c r="K17" s="63">
        <f t="shared" si="3"/>
        <v>18</v>
      </c>
      <c r="L17" s="820"/>
      <c r="M17" s="130">
        <v>54.9</v>
      </c>
      <c r="N17" s="63">
        <f t="shared" si="4"/>
        <v>49</v>
      </c>
    </row>
    <row r="18" spans="1:14">
      <c r="A18" s="117" t="s">
        <v>254</v>
      </c>
      <c r="B18" s="822">
        <v>308.89999999999998</v>
      </c>
      <c r="C18" s="63">
        <f t="shared" si="0"/>
        <v>29</v>
      </c>
      <c r="D18" s="820"/>
      <c r="E18" s="822">
        <v>2684.7</v>
      </c>
      <c r="F18" s="63">
        <f t="shared" si="1"/>
        <v>29</v>
      </c>
      <c r="G18" s="818"/>
      <c r="H18" s="130">
        <v>90.5</v>
      </c>
      <c r="I18" s="63">
        <f t="shared" si="2"/>
        <v>14</v>
      </c>
      <c r="J18" s="130">
        <v>37.799999999999997</v>
      </c>
      <c r="K18" s="63">
        <f t="shared" si="3"/>
        <v>3</v>
      </c>
      <c r="L18" s="820"/>
      <c r="M18" s="130">
        <v>64.7</v>
      </c>
      <c r="N18" s="63">
        <f t="shared" si="4"/>
        <v>36</v>
      </c>
    </row>
    <row r="19" spans="1:14">
      <c r="A19" s="117" t="s">
        <v>255</v>
      </c>
      <c r="B19" s="822">
        <v>283</v>
      </c>
      <c r="C19" s="63">
        <f t="shared" si="0"/>
        <v>33</v>
      </c>
      <c r="D19" s="820"/>
      <c r="E19" s="822">
        <v>2140</v>
      </c>
      <c r="F19" s="63">
        <f t="shared" si="1"/>
        <v>46</v>
      </c>
      <c r="G19" s="818"/>
      <c r="H19" s="130">
        <v>89.7</v>
      </c>
      <c r="I19" s="63">
        <f t="shared" si="2"/>
        <v>20</v>
      </c>
      <c r="J19" s="130">
        <v>37.200000000000003</v>
      </c>
      <c r="K19" s="63">
        <f t="shared" si="3"/>
        <v>5</v>
      </c>
      <c r="L19" s="820"/>
      <c r="M19" s="130">
        <v>68.5</v>
      </c>
      <c r="N19" s="63">
        <f t="shared" si="4"/>
        <v>21</v>
      </c>
    </row>
    <row r="20" spans="1:14">
      <c r="A20" s="117" t="s">
        <v>256</v>
      </c>
      <c r="B20" s="822">
        <v>547.4</v>
      </c>
      <c r="C20" s="63">
        <f t="shared" si="0"/>
        <v>7</v>
      </c>
      <c r="D20" s="820"/>
      <c r="E20" s="822">
        <v>3340.9</v>
      </c>
      <c r="F20" s="63">
        <f t="shared" si="1"/>
        <v>14</v>
      </c>
      <c r="G20" s="818"/>
      <c r="H20" s="130">
        <v>88.3</v>
      </c>
      <c r="I20" s="63">
        <f t="shared" si="2"/>
        <v>30</v>
      </c>
      <c r="J20" s="130">
        <v>29.8</v>
      </c>
      <c r="K20" s="63">
        <f t="shared" si="3"/>
        <v>20</v>
      </c>
      <c r="L20" s="820"/>
      <c r="M20" s="130">
        <v>75.599999999999994</v>
      </c>
      <c r="N20" s="63">
        <f t="shared" si="4"/>
        <v>2</v>
      </c>
    </row>
    <row r="21" spans="1:14">
      <c r="A21" s="117" t="s">
        <v>257</v>
      </c>
      <c r="B21" s="822">
        <v>1243.7</v>
      </c>
      <c r="C21" s="63">
        <f t="shared" si="0"/>
        <v>1</v>
      </c>
      <c r="D21" s="820"/>
      <c r="E21" s="822">
        <v>4860.8</v>
      </c>
      <c r="F21" s="63">
        <f t="shared" si="1"/>
        <v>1</v>
      </c>
      <c r="G21" s="818"/>
      <c r="H21" s="130">
        <v>90.1</v>
      </c>
      <c r="I21" s="63">
        <f t="shared" si="2"/>
        <v>16</v>
      </c>
      <c r="J21" s="130">
        <v>55.1</v>
      </c>
      <c r="K21" s="63">
        <f t="shared" si="3"/>
        <v>1</v>
      </c>
      <c r="L21" s="820"/>
      <c r="M21" s="130">
        <v>41.1</v>
      </c>
      <c r="N21" s="63">
        <f t="shared" si="4"/>
        <v>51</v>
      </c>
    </row>
    <row r="22" spans="1:14">
      <c r="A22" s="117" t="s">
        <v>258</v>
      </c>
      <c r="B22" s="822">
        <v>487.1</v>
      </c>
      <c r="C22" s="63">
        <f t="shared" si="0"/>
        <v>9</v>
      </c>
      <c r="D22" s="820"/>
      <c r="E22" s="822">
        <v>3276.7</v>
      </c>
      <c r="F22" s="63">
        <f t="shared" si="1"/>
        <v>16</v>
      </c>
      <c r="G22" s="818"/>
      <c r="H22" s="130">
        <v>86.8</v>
      </c>
      <c r="I22" s="63">
        <f t="shared" si="2"/>
        <v>33</v>
      </c>
      <c r="J22" s="130">
        <v>27.2</v>
      </c>
      <c r="K22" s="63">
        <f t="shared" si="3"/>
        <v>31</v>
      </c>
      <c r="L22" s="820"/>
      <c r="M22" s="130">
        <v>65.3</v>
      </c>
      <c r="N22" s="63">
        <f t="shared" si="4"/>
        <v>33</v>
      </c>
    </row>
    <row r="23" spans="1:14">
      <c r="A23" s="117" t="s">
        <v>259</v>
      </c>
      <c r="B23" s="822">
        <v>378.9</v>
      </c>
      <c r="C23" s="63">
        <f t="shared" si="0"/>
        <v>22</v>
      </c>
      <c r="D23" s="820"/>
      <c r="E23" s="822">
        <v>3410.6</v>
      </c>
      <c r="F23" s="63">
        <f t="shared" si="1"/>
        <v>9</v>
      </c>
      <c r="G23" s="818"/>
      <c r="H23" s="130">
        <v>85.5</v>
      </c>
      <c r="I23" s="63">
        <f t="shared" si="2"/>
        <v>41</v>
      </c>
      <c r="J23" s="130">
        <v>28.3</v>
      </c>
      <c r="K23" s="63">
        <f t="shared" si="3"/>
        <v>25</v>
      </c>
      <c r="L23" s="820"/>
      <c r="M23" s="130">
        <v>62.3</v>
      </c>
      <c r="N23" s="63">
        <f t="shared" si="4"/>
        <v>42</v>
      </c>
    </row>
    <row r="24" spans="1:14">
      <c r="A24" s="117" t="s">
        <v>260</v>
      </c>
      <c r="B24" s="822">
        <v>239.2</v>
      </c>
      <c r="C24" s="63">
        <f t="shared" si="0"/>
        <v>42</v>
      </c>
      <c r="D24" s="820"/>
      <c r="E24" s="822">
        <v>3075.2</v>
      </c>
      <c r="F24" s="63">
        <f t="shared" si="1"/>
        <v>20</v>
      </c>
      <c r="G24" s="818"/>
      <c r="H24" s="130">
        <v>91</v>
      </c>
      <c r="I24" s="63">
        <f t="shared" si="2"/>
        <v>12</v>
      </c>
      <c r="J24" s="130">
        <v>31.2</v>
      </c>
      <c r="K24" s="63">
        <f t="shared" si="3"/>
        <v>16</v>
      </c>
      <c r="L24" s="820"/>
      <c r="M24" s="130">
        <v>56.6</v>
      </c>
      <c r="N24" s="63">
        <f t="shared" si="4"/>
        <v>47</v>
      </c>
    </row>
    <row r="25" spans="1:14">
      <c r="A25" s="117" t="s">
        <v>261</v>
      </c>
      <c r="B25" s="822">
        <v>207.9</v>
      </c>
      <c r="C25" s="63">
        <f t="shared" si="0"/>
        <v>45</v>
      </c>
      <c r="D25" s="820"/>
      <c r="E25" s="822">
        <v>1983.5</v>
      </c>
      <c r="F25" s="63">
        <f t="shared" si="1"/>
        <v>50</v>
      </c>
      <c r="G25" s="818"/>
      <c r="H25" s="130">
        <v>89.4</v>
      </c>
      <c r="I25" s="63">
        <f t="shared" si="2"/>
        <v>22</v>
      </c>
      <c r="J25" s="130">
        <v>26.2</v>
      </c>
      <c r="K25" s="63">
        <f t="shared" si="3"/>
        <v>39</v>
      </c>
      <c r="L25" s="820"/>
      <c r="M25" s="130">
        <v>68.2</v>
      </c>
      <c r="N25" s="63">
        <f t="shared" si="4"/>
        <v>22</v>
      </c>
    </row>
    <row r="26" spans="1:14">
      <c r="A26" s="117" t="s">
        <v>310</v>
      </c>
      <c r="B26" s="822">
        <v>414.8</v>
      </c>
      <c r="C26" s="63">
        <f t="shared" si="0"/>
        <v>18</v>
      </c>
      <c r="D26" s="820"/>
      <c r="E26" s="822">
        <v>2578.6999999999998</v>
      </c>
      <c r="F26" s="63">
        <f t="shared" si="1"/>
        <v>31</v>
      </c>
      <c r="G26" s="818"/>
      <c r="H26" s="130">
        <v>87.8</v>
      </c>
      <c r="I26" s="63">
        <f t="shared" si="2"/>
        <v>31</v>
      </c>
      <c r="J26" s="130">
        <v>32.1</v>
      </c>
      <c r="K26" s="63">
        <f t="shared" si="3"/>
        <v>14</v>
      </c>
      <c r="L26" s="820"/>
      <c r="M26" s="130">
        <v>66.400000000000006</v>
      </c>
      <c r="N26" s="63">
        <f t="shared" si="4"/>
        <v>29</v>
      </c>
    </row>
    <row r="27" spans="1:14">
      <c r="A27" s="117" t="s">
        <v>263</v>
      </c>
      <c r="B27" s="822">
        <v>345.7</v>
      </c>
      <c r="C27" s="63">
        <f t="shared" si="0"/>
        <v>26</v>
      </c>
      <c r="D27" s="820"/>
      <c r="E27" s="822">
        <v>3029.2</v>
      </c>
      <c r="F27" s="63">
        <f t="shared" si="1"/>
        <v>21</v>
      </c>
      <c r="G27" s="818"/>
      <c r="H27" s="130">
        <v>87.6</v>
      </c>
      <c r="I27" s="63">
        <f t="shared" si="2"/>
        <v>32</v>
      </c>
      <c r="J27" s="130">
        <v>23.8</v>
      </c>
      <c r="K27" s="63">
        <f t="shared" si="3"/>
        <v>43</v>
      </c>
      <c r="L27" s="820"/>
      <c r="M27" s="130">
        <v>71.900000000000006</v>
      </c>
      <c r="N27" s="63">
        <f t="shared" si="4"/>
        <v>10</v>
      </c>
    </row>
    <row r="28" spans="1:14">
      <c r="A28" s="117" t="s">
        <v>264</v>
      </c>
      <c r="B28" s="822">
        <v>263.89999999999998</v>
      </c>
      <c r="C28" s="63">
        <f t="shared" si="0"/>
        <v>36</v>
      </c>
      <c r="D28" s="820"/>
      <c r="E28" s="822">
        <v>2271.8000000000002</v>
      </c>
      <c r="F28" s="63">
        <f t="shared" si="1"/>
        <v>42</v>
      </c>
      <c r="G28" s="818"/>
      <c r="H28" s="130">
        <v>91.6</v>
      </c>
      <c r="I28" s="63">
        <f t="shared" si="2"/>
        <v>6</v>
      </c>
      <c r="J28" s="130">
        <v>26.4</v>
      </c>
      <c r="K28" s="63">
        <f t="shared" si="3"/>
        <v>37</v>
      </c>
      <c r="L28" s="820"/>
      <c r="M28" s="130">
        <v>69.2</v>
      </c>
      <c r="N28" s="63">
        <f t="shared" si="4"/>
        <v>16</v>
      </c>
    </row>
    <row r="29" spans="1:14">
      <c r="A29" s="117" t="s">
        <v>265</v>
      </c>
      <c r="B29" s="822">
        <v>354.6</v>
      </c>
      <c r="C29" s="63">
        <f t="shared" si="0"/>
        <v>23</v>
      </c>
      <c r="D29" s="820"/>
      <c r="E29" s="822">
        <v>3143.2</v>
      </c>
      <c r="F29" s="63">
        <f t="shared" si="1"/>
        <v>18</v>
      </c>
      <c r="G29" s="818"/>
      <c r="H29" s="130">
        <v>90.1</v>
      </c>
      <c r="I29" s="63">
        <f t="shared" si="2"/>
        <v>16</v>
      </c>
      <c r="J29" s="130">
        <v>31.1</v>
      </c>
      <c r="K29" s="63">
        <f t="shared" si="3"/>
        <v>17</v>
      </c>
      <c r="L29" s="820"/>
      <c r="M29" s="130">
        <v>61.3</v>
      </c>
      <c r="N29" s="63">
        <f t="shared" si="4"/>
        <v>44</v>
      </c>
    </row>
    <row r="30" spans="1:14">
      <c r="A30" s="117" t="s">
        <v>266</v>
      </c>
      <c r="B30" s="822">
        <v>222.6</v>
      </c>
      <c r="C30" s="63">
        <f t="shared" si="0"/>
        <v>44</v>
      </c>
      <c r="D30" s="820"/>
      <c r="E30" s="822">
        <v>2552.9</v>
      </c>
      <c r="F30" s="63">
        <f t="shared" si="1"/>
        <v>34</v>
      </c>
      <c r="G30" s="818"/>
      <c r="H30" s="130">
        <v>84.1</v>
      </c>
      <c r="I30" s="63">
        <f t="shared" si="2"/>
        <v>47</v>
      </c>
      <c r="J30" s="130">
        <v>22.6</v>
      </c>
      <c r="K30" s="63">
        <f t="shared" si="3"/>
        <v>46</v>
      </c>
      <c r="L30" s="820"/>
      <c r="M30" s="130">
        <v>68.900000000000006</v>
      </c>
      <c r="N30" s="63">
        <f t="shared" si="4"/>
        <v>17</v>
      </c>
    </row>
    <row r="31" spans="1:14">
      <c r="A31" s="117" t="s">
        <v>267</v>
      </c>
      <c r="B31" s="822">
        <v>496.9</v>
      </c>
      <c r="C31" s="63">
        <f t="shared" si="0"/>
        <v>8</v>
      </c>
      <c r="D31" s="820"/>
      <c r="E31" s="822">
        <v>3540.6</v>
      </c>
      <c r="F31" s="63">
        <f t="shared" si="1"/>
        <v>6</v>
      </c>
      <c r="G31" s="818"/>
      <c r="H31" s="130">
        <v>83.1</v>
      </c>
      <c r="I31" s="63">
        <f t="shared" si="2"/>
        <v>48</v>
      </c>
      <c r="J31" s="130">
        <v>22.5</v>
      </c>
      <c r="K31" s="63">
        <f t="shared" si="3"/>
        <v>47</v>
      </c>
      <c r="L31" s="820"/>
      <c r="M31" s="130">
        <v>64.7</v>
      </c>
      <c r="N31" s="63">
        <f t="shared" si="4"/>
        <v>36</v>
      </c>
    </row>
    <row r="32" spans="1:14">
      <c r="A32" s="117" t="s">
        <v>268</v>
      </c>
      <c r="B32" s="822">
        <v>122.7</v>
      </c>
      <c r="C32" s="63">
        <f t="shared" si="0"/>
        <v>51</v>
      </c>
      <c r="D32" s="820"/>
      <c r="E32" s="822">
        <v>2509.9</v>
      </c>
      <c r="F32" s="63">
        <f t="shared" si="1"/>
        <v>36</v>
      </c>
      <c r="G32" s="818"/>
      <c r="H32" s="130">
        <v>91.8</v>
      </c>
      <c r="I32" s="63">
        <f t="shared" si="2"/>
        <v>5</v>
      </c>
      <c r="J32" s="130">
        <v>28.2</v>
      </c>
      <c r="K32" s="63">
        <f t="shared" si="3"/>
        <v>26</v>
      </c>
      <c r="L32" s="820"/>
      <c r="M32" s="130">
        <v>70.2</v>
      </c>
      <c r="N32" s="63">
        <f t="shared" si="4"/>
        <v>14</v>
      </c>
    </row>
    <row r="33" spans="1:14">
      <c r="A33" s="117" t="s">
        <v>269</v>
      </c>
      <c r="B33" s="822">
        <v>476.8</v>
      </c>
      <c r="C33" s="63">
        <f t="shared" si="0"/>
        <v>10</v>
      </c>
      <c r="D33" s="820"/>
      <c r="E33" s="822">
        <v>2753.5</v>
      </c>
      <c r="F33" s="63">
        <f t="shared" si="1"/>
        <v>27</v>
      </c>
      <c r="G33" s="818"/>
      <c r="H33" s="130">
        <v>89.1</v>
      </c>
      <c r="I33" s="63">
        <f t="shared" si="2"/>
        <v>25</v>
      </c>
      <c r="J33" s="130">
        <v>37.4</v>
      </c>
      <c r="K33" s="63">
        <f t="shared" si="3"/>
        <v>4</v>
      </c>
      <c r="L33" s="820"/>
      <c r="M33" s="130">
        <v>66</v>
      </c>
      <c r="N33" s="63">
        <f t="shared" si="4"/>
        <v>32</v>
      </c>
    </row>
    <row r="34" spans="1:14">
      <c r="A34" s="117" t="s">
        <v>270</v>
      </c>
      <c r="B34" s="822">
        <v>405.5</v>
      </c>
      <c r="C34" s="63">
        <f t="shared" si="0"/>
        <v>21</v>
      </c>
      <c r="D34" s="820"/>
      <c r="E34" s="822">
        <v>2153</v>
      </c>
      <c r="F34" s="63">
        <f t="shared" si="1"/>
        <v>45</v>
      </c>
      <c r="G34" s="818"/>
      <c r="H34" s="130">
        <v>89.9</v>
      </c>
      <c r="I34" s="63">
        <f t="shared" si="2"/>
        <v>19</v>
      </c>
      <c r="J34" s="130">
        <v>40.299999999999997</v>
      </c>
      <c r="K34" s="63">
        <f t="shared" si="3"/>
        <v>2</v>
      </c>
      <c r="L34" s="820"/>
      <c r="M34" s="130">
        <v>62.4</v>
      </c>
      <c r="N34" s="63">
        <f t="shared" si="4"/>
        <v>41</v>
      </c>
    </row>
    <row r="35" spans="1:14">
      <c r="A35" s="117" t="s">
        <v>271</v>
      </c>
      <c r="B35" s="822">
        <v>454.5</v>
      </c>
      <c r="C35" s="63">
        <f t="shared" si="0"/>
        <v>13</v>
      </c>
      <c r="D35" s="820"/>
      <c r="E35" s="822">
        <v>2530.5</v>
      </c>
      <c r="F35" s="63">
        <f t="shared" si="1"/>
        <v>35</v>
      </c>
      <c r="G35" s="818"/>
      <c r="H35" s="130">
        <v>89.4</v>
      </c>
      <c r="I35" s="63">
        <f t="shared" si="2"/>
        <v>22</v>
      </c>
      <c r="J35" s="130">
        <v>26.9</v>
      </c>
      <c r="K35" s="63">
        <f t="shared" si="3"/>
        <v>34</v>
      </c>
      <c r="L35" s="820"/>
      <c r="M35" s="130">
        <v>75.900000000000006</v>
      </c>
      <c r="N35" s="63">
        <f t="shared" si="4"/>
        <v>1</v>
      </c>
    </row>
    <row r="36" spans="1:14">
      <c r="A36" s="117" t="s">
        <v>272</v>
      </c>
      <c r="B36" s="822">
        <v>230.9</v>
      </c>
      <c r="C36" s="63">
        <f t="shared" si="0"/>
        <v>43</v>
      </c>
      <c r="D36" s="820"/>
      <c r="E36" s="822">
        <v>2568.3000000000002</v>
      </c>
      <c r="F36" s="63">
        <f t="shared" si="1"/>
        <v>33</v>
      </c>
      <c r="G36" s="818"/>
      <c r="H36" s="130">
        <v>92.4</v>
      </c>
      <c r="I36" s="63">
        <f t="shared" si="2"/>
        <v>4</v>
      </c>
      <c r="J36" s="130">
        <v>33.5</v>
      </c>
      <c r="K36" s="63">
        <f t="shared" si="3"/>
        <v>11</v>
      </c>
      <c r="L36" s="820"/>
      <c r="M36" s="130">
        <v>72.3</v>
      </c>
      <c r="N36" s="63">
        <f t="shared" si="4"/>
        <v>9</v>
      </c>
    </row>
    <row r="37" spans="1:14">
      <c r="A37" s="117" t="s">
        <v>273</v>
      </c>
      <c r="B37" s="822">
        <v>260.8</v>
      </c>
      <c r="C37" s="63">
        <f t="shared" si="0"/>
        <v>37</v>
      </c>
      <c r="D37" s="820"/>
      <c r="E37" s="822">
        <v>2811</v>
      </c>
      <c r="F37" s="63">
        <f t="shared" si="1"/>
        <v>23</v>
      </c>
      <c r="G37" s="818"/>
      <c r="H37" s="130">
        <v>82.4</v>
      </c>
      <c r="I37" s="63">
        <f t="shared" si="2"/>
        <v>49</v>
      </c>
      <c r="J37" s="130">
        <v>20.399999999999999</v>
      </c>
      <c r="K37" s="63">
        <f t="shared" si="3"/>
        <v>50</v>
      </c>
      <c r="L37" s="820"/>
      <c r="M37" s="130">
        <v>73</v>
      </c>
      <c r="N37" s="63">
        <f t="shared" si="4"/>
        <v>8</v>
      </c>
    </row>
    <row r="38" spans="1:14">
      <c r="A38" s="117" t="s">
        <v>274</v>
      </c>
      <c r="B38" s="822">
        <v>450.9</v>
      </c>
      <c r="C38" s="63">
        <f t="shared" si="0"/>
        <v>14</v>
      </c>
      <c r="D38" s="820"/>
      <c r="E38" s="822">
        <v>3314.4</v>
      </c>
      <c r="F38" s="63">
        <f t="shared" si="1"/>
        <v>15</v>
      </c>
      <c r="G38" s="818"/>
      <c r="H38" s="130">
        <v>88.7</v>
      </c>
      <c r="I38" s="63">
        <f t="shared" si="2"/>
        <v>27</v>
      </c>
      <c r="J38" s="130">
        <v>27</v>
      </c>
      <c r="K38" s="63">
        <f t="shared" si="3"/>
        <v>33</v>
      </c>
      <c r="L38" s="820"/>
      <c r="M38" s="130">
        <v>70.599999999999994</v>
      </c>
      <c r="N38" s="63">
        <f t="shared" si="4"/>
        <v>12</v>
      </c>
    </row>
    <row r="39" spans="1:14">
      <c r="A39" s="117" t="s">
        <v>275</v>
      </c>
      <c r="B39" s="822">
        <v>272.2</v>
      </c>
      <c r="C39" s="63">
        <f t="shared" si="0"/>
        <v>35</v>
      </c>
      <c r="D39" s="820"/>
      <c r="E39" s="822">
        <v>2583.6999999999998</v>
      </c>
      <c r="F39" s="63">
        <f t="shared" si="1"/>
        <v>30</v>
      </c>
      <c r="G39" s="818"/>
      <c r="H39" s="130">
        <v>92.7</v>
      </c>
      <c r="I39" s="63">
        <f t="shared" si="2"/>
        <v>3</v>
      </c>
      <c r="J39" s="130">
        <v>29</v>
      </c>
      <c r="K39" s="63">
        <f t="shared" si="3"/>
        <v>22</v>
      </c>
      <c r="L39" s="820"/>
      <c r="M39" s="130">
        <v>68</v>
      </c>
      <c r="N39" s="63">
        <f t="shared" si="4"/>
        <v>24</v>
      </c>
    </row>
    <row r="40" spans="1:14">
      <c r="A40" s="117" t="s">
        <v>276</v>
      </c>
      <c r="B40" s="822">
        <v>259.39999999999998</v>
      </c>
      <c r="C40" s="63">
        <f t="shared" si="0"/>
        <v>38</v>
      </c>
      <c r="D40" s="820"/>
      <c r="E40" s="822">
        <v>2754.9</v>
      </c>
      <c r="F40" s="63">
        <f t="shared" si="1"/>
        <v>26</v>
      </c>
      <c r="G40" s="818"/>
      <c r="H40" s="130">
        <v>90.2</v>
      </c>
      <c r="I40" s="63">
        <f t="shared" si="2"/>
        <v>15</v>
      </c>
      <c r="J40" s="130">
        <v>29.4</v>
      </c>
      <c r="K40" s="63">
        <f t="shared" si="3"/>
        <v>21</v>
      </c>
      <c r="L40" s="820"/>
      <c r="M40" s="130">
        <v>68.2</v>
      </c>
      <c r="N40" s="63">
        <f t="shared" si="4"/>
        <v>22</v>
      </c>
    </row>
    <row r="41" spans="1:14">
      <c r="A41" s="117" t="s">
        <v>277</v>
      </c>
      <c r="B41" s="822">
        <v>607.6</v>
      </c>
      <c r="C41" s="63">
        <f t="shared" si="0"/>
        <v>3</v>
      </c>
      <c r="D41" s="820"/>
      <c r="E41" s="822">
        <v>2809.4</v>
      </c>
      <c r="F41" s="63">
        <f t="shared" si="1"/>
        <v>24</v>
      </c>
      <c r="G41" s="818"/>
      <c r="H41" s="130">
        <v>85.2</v>
      </c>
      <c r="I41" s="63">
        <f t="shared" si="2"/>
        <v>42</v>
      </c>
      <c r="J41" s="130">
        <v>22.5</v>
      </c>
      <c r="K41" s="63">
        <f t="shared" si="3"/>
        <v>47</v>
      </c>
      <c r="L41" s="820"/>
      <c r="M41" s="130">
        <v>56.4</v>
      </c>
      <c r="N41" s="63">
        <f t="shared" si="4"/>
        <v>48</v>
      </c>
    </row>
    <row r="42" spans="1:14">
      <c r="A42" s="117" t="s">
        <v>278</v>
      </c>
      <c r="B42" s="822">
        <v>187.9</v>
      </c>
      <c r="C42" s="63">
        <f t="shared" si="0"/>
        <v>49</v>
      </c>
      <c r="D42" s="820"/>
      <c r="E42" s="822">
        <v>2324</v>
      </c>
      <c r="F42" s="63">
        <f t="shared" si="1"/>
        <v>40</v>
      </c>
      <c r="G42" s="818"/>
      <c r="H42" s="130">
        <v>92.8</v>
      </c>
      <c r="I42" s="63">
        <f t="shared" si="2"/>
        <v>2</v>
      </c>
      <c r="J42" s="130">
        <v>34.6</v>
      </c>
      <c r="K42" s="63">
        <f t="shared" si="3"/>
        <v>9</v>
      </c>
      <c r="L42" s="820"/>
      <c r="M42" s="130">
        <v>73.2</v>
      </c>
      <c r="N42" s="63">
        <f t="shared" si="4"/>
        <v>7</v>
      </c>
    </row>
    <row r="43" spans="1:14">
      <c r="A43" s="117" t="s">
        <v>279</v>
      </c>
      <c r="B43" s="822">
        <v>290.2</v>
      </c>
      <c r="C43" s="63">
        <f t="shared" si="0"/>
        <v>32</v>
      </c>
      <c r="D43" s="820"/>
      <c r="E43" s="822">
        <v>2047.3</v>
      </c>
      <c r="F43" s="63">
        <f t="shared" si="1"/>
        <v>48</v>
      </c>
      <c r="G43" s="818"/>
      <c r="H43" s="130">
        <v>88.5</v>
      </c>
      <c r="I43" s="63">
        <f t="shared" si="2"/>
        <v>28</v>
      </c>
      <c r="J43" s="130">
        <v>36.6</v>
      </c>
      <c r="K43" s="63">
        <f t="shared" si="3"/>
        <v>6</v>
      </c>
      <c r="L43" s="820"/>
      <c r="M43" s="130">
        <v>65</v>
      </c>
      <c r="N43" s="63">
        <f t="shared" si="4"/>
        <v>35</v>
      </c>
    </row>
    <row r="44" spans="1:14">
      <c r="A44" s="117" t="s">
        <v>280</v>
      </c>
      <c r="B44" s="822">
        <v>559.1</v>
      </c>
      <c r="C44" s="63">
        <f t="shared" si="0"/>
        <v>5</v>
      </c>
      <c r="D44" s="820"/>
      <c r="E44" s="822">
        <v>3600.7</v>
      </c>
      <c r="F44" s="63">
        <f t="shared" si="1"/>
        <v>5</v>
      </c>
      <c r="G44" s="818"/>
      <c r="H44" s="130">
        <v>84.3</v>
      </c>
      <c r="I44" s="63">
        <f t="shared" si="2"/>
        <v>46</v>
      </c>
      <c r="J44" s="130">
        <v>26.4</v>
      </c>
      <c r="K44" s="63">
        <f t="shared" si="3"/>
        <v>37</v>
      </c>
      <c r="L44" s="820"/>
      <c r="M44" s="63">
        <v>63.9</v>
      </c>
      <c r="N44" s="63">
        <f t="shared" si="4"/>
        <v>40</v>
      </c>
    </row>
    <row r="45" spans="1:14">
      <c r="A45" s="117" t="s">
        <v>281</v>
      </c>
      <c r="B45" s="822">
        <v>406.8</v>
      </c>
      <c r="C45" s="63">
        <f t="shared" si="0"/>
        <v>20</v>
      </c>
      <c r="D45" s="820"/>
      <c r="E45" s="822">
        <v>1922</v>
      </c>
      <c r="F45" s="63">
        <f t="shared" si="1"/>
        <v>51</v>
      </c>
      <c r="G45" s="818"/>
      <c r="H45" s="130">
        <v>85.6</v>
      </c>
      <c r="I45" s="63">
        <f t="shared" si="2"/>
        <v>38</v>
      </c>
      <c r="J45" s="130">
        <v>34.1</v>
      </c>
      <c r="K45" s="63">
        <f t="shared" si="3"/>
        <v>10</v>
      </c>
      <c r="L45" s="820"/>
      <c r="M45" s="130">
        <v>53.2</v>
      </c>
      <c r="N45" s="63">
        <f t="shared" si="4"/>
        <v>50</v>
      </c>
    </row>
    <row r="46" spans="1:14">
      <c r="A46" s="117" t="s">
        <v>282</v>
      </c>
      <c r="B46" s="822">
        <v>353.4</v>
      </c>
      <c r="C46" s="63">
        <f t="shared" si="0"/>
        <v>24</v>
      </c>
      <c r="D46" s="820"/>
      <c r="E46" s="822">
        <v>3369.5</v>
      </c>
      <c r="F46" s="63">
        <f t="shared" si="1"/>
        <v>12</v>
      </c>
      <c r="G46" s="818"/>
      <c r="H46" s="130">
        <v>85.7</v>
      </c>
      <c r="I46" s="63">
        <f t="shared" si="2"/>
        <v>37</v>
      </c>
      <c r="J46" s="130">
        <v>28.4</v>
      </c>
      <c r="K46" s="63">
        <f t="shared" si="3"/>
        <v>24</v>
      </c>
      <c r="L46" s="820"/>
      <c r="M46" s="130">
        <v>67.400000000000006</v>
      </c>
      <c r="N46" s="63">
        <f t="shared" si="4"/>
        <v>26</v>
      </c>
    </row>
    <row r="47" spans="1:14">
      <c r="A47" s="117" t="s">
        <v>283</v>
      </c>
      <c r="B47" s="822">
        <v>244.7</v>
      </c>
      <c r="C47" s="63">
        <f t="shared" si="0"/>
        <v>41</v>
      </c>
      <c r="D47" s="820"/>
      <c r="E47" s="822">
        <v>2010.1</v>
      </c>
      <c r="F47" s="63">
        <f t="shared" si="1"/>
        <v>49</v>
      </c>
      <c r="G47" s="818"/>
      <c r="H47" s="130">
        <v>91.5</v>
      </c>
      <c r="I47" s="63">
        <f t="shared" si="2"/>
        <v>9</v>
      </c>
      <c r="J47" s="130">
        <v>27.1</v>
      </c>
      <c r="K47" s="63">
        <f t="shared" si="3"/>
        <v>32</v>
      </c>
      <c r="L47" s="820"/>
      <c r="M47" s="130">
        <v>64.400000000000006</v>
      </c>
      <c r="N47" s="63">
        <f t="shared" si="4"/>
        <v>38</v>
      </c>
    </row>
    <row r="48" spans="1:14">
      <c r="A48" s="117" t="s">
        <v>284</v>
      </c>
      <c r="B48" s="822">
        <v>299.7</v>
      </c>
      <c r="C48" s="63">
        <f t="shared" si="0"/>
        <v>30</v>
      </c>
      <c r="D48" s="820"/>
      <c r="E48" s="822">
        <v>3117.4</v>
      </c>
      <c r="F48" s="63">
        <f t="shared" si="1"/>
        <v>19</v>
      </c>
      <c r="G48" s="818"/>
      <c r="H48" s="130">
        <v>89</v>
      </c>
      <c r="I48" s="63">
        <f t="shared" si="2"/>
        <v>26</v>
      </c>
      <c r="J48" s="130">
        <v>26.1</v>
      </c>
      <c r="K48" s="63">
        <f t="shared" si="3"/>
        <v>40</v>
      </c>
      <c r="L48" s="820"/>
      <c r="M48" s="130">
        <v>68.7</v>
      </c>
      <c r="N48" s="63">
        <f t="shared" si="4"/>
        <v>19</v>
      </c>
    </row>
    <row r="49" spans="1:14">
      <c r="A49" s="117" t="s">
        <v>285</v>
      </c>
      <c r="B49" s="822">
        <v>469.3</v>
      </c>
      <c r="C49" s="63">
        <f t="shared" si="0"/>
        <v>11</v>
      </c>
      <c r="D49" s="820"/>
      <c r="E49" s="822">
        <v>3401</v>
      </c>
      <c r="F49" s="63">
        <f t="shared" si="1"/>
        <v>10</v>
      </c>
      <c r="G49" s="818"/>
      <c r="H49" s="130">
        <v>86.7</v>
      </c>
      <c r="I49" s="63">
        <f t="shared" si="2"/>
        <v>34</v>
      </c>
      <c r="J49" s="130">
        <v>23.8</v>
      </c>
      <c r="K49" s="63">
        <f t="shared" si="3"/>
        <v>43</v>
      </c>
      <c r="L49" s="820"/>
      <c r="M49" s="130">
        <v>68.599999999999994</v>
      </c>
      <c r="N49" s="63">
        <f t="shared" si="4"/>
        <v>20</v>
      </c>
    </row>
    <row r="50" spans="1:14">
      <c r="A50" s="117" t="s">
        <v>286</v>
      </c>
      <c r="B50" s="822">
        <v>247.6</v>
      </c>
      <c r="C50" s="63">
        <f t="shared" si="0"/>
        <v>40</v>
      </c>
      <c r="D50" s="820"/>
      <c r="E50" s="822">
        <v>3224.2</v>
      </c>
      <c r="F50" s="63">
        <f t="shared" si="1"/>
        <v>17</v>
      </c>
      <c r="G50" s="818"/>
      <c r="H50" s="130">
        <v>89.7</v>
      </c>
      <c r="I50" s="63">
        <f t="shared" si="2"/>
        <v>20</v>
      </c>
      <c r="J50" s="130">
        <v>30.7</v>
      </c>
      <c r="K50" s="63">
        <f t="shared" si="3"/>
        <v>19</v>
      </c>
      <c r="L50" s="820"/>
      <c r="M50" s="130">
        <v>60.8</v>
      </c>
      <c r="N50" s="63">
        <f t="shared" si="4"/>
        <v>45</v>
      </c>
    </row>
    <row r="51" spans="1:14">
      <c r="A51" s="117" t="s">
        <v>287</v>
      </c>
      <c r="B51" s="822">
        <v>348.7</v>
      </c>
      <c r="C51" s="63">
        <f t="shared" si="0"/>
        <v>25</v>
      </c>
      <c r="D51" s="820"/>
      <c r="E51" s="822">
        <v>2166.3000000000002</v>
      </c>
      <c r="F51" s="63">
        <f t="shared" si="1"/>
        <v>43</v>
      </c>
      <c r="G51" s="818"/>
      <c r="H51" s="130">
        <v>89.2</v>
      </c>
      <c r="I51" s="63">
        <f t="shared" si="2"/>
        <v>24</v>
      </c>
      <c r="J51" s="130">
        <v>28.7</v>
      </c>
      <c r="K51" s="63">
        <f t="shared" si="3"/>
        <v>23</v>
      </c>
      <c r="L51" s="820"/>
      <c r="M51" s="130">
        <v>68.900000000000006</v>
      </c>
      <c r="N51" s="63">
        <f t="shared" si="4"/>
        <v>17</v>
      </c>
    </row>
    <row r="52" spans="1:14">
      <c r="A52" s="117" t="s">
        <v>288</v>
      </c>
      <c r="B52" s="822">
        <v>252.4</v>
      </c>
      <c r="C52" s="63">
        <f t="shared" si="0"/>
        <v>39</v>
      </c>
      <c r="D52" s="820"/>
      <c r="E52" s="822">
        <v>2572.3000000000002</v>
      </c>
      <c r="F52" s="63">
        <f t="shared" si="1"/>
        <v>32</v>
      </c>
      <c r="G52" s="818"/>
      <c r="H52" s="130">
        <v>85.9</v>
      </c>
      <c r="I52" s="63">
        <f t="shared" si="2"/>
        <v>35</v>
      </c>
      <c r="J52" s="130">
        <v>32.4</v>
      </c>
      <c r="K52" s="63">
        <f t="shared" si="3"/>
        <v>13</v>
      </c>
      <c r="L52" s="820"/>
      <c r="M52" s="130">
        <v>60.2</v>
      </c>
      <c r="N52" s="63">
        <f t="shared" si="4"/>
        <v>46</v>
      </c>
    </row>
    <row r="53" spans="1:14">
      <c r="A53" s="117" t="s">
        <v>289</v>
      </c>
      <c r="B53" s="822">
        <v>558.79999999999995</v>
      </c>
      <c r="C53" s="63">
        <f t="shared" si="0"/>
        <v>6</v>
      </c>
      <c r="D53" s="820"/>
      <c r="E53" s="822">
        <v>3822.2</v>
      </c>
      <c r="F53" s="63">
        <f t="shared" si="1"/>
        <v>2</v>
      </c>
      <c r="G53" s="818"/>
      <c r="H53" s="130">
        <v>85.6</v>
      </c>
      <c r="I53" s="63">
        <f t="shared" si="2"/>
        <v>38</v>
      </c>
      <c r="J53" s="130">
        <v>26.1</v>
      </c>
      <c r="K53" s="63">
        <f t="shared" si="3"/>
        <v>40</v>
      </c>
      <c r="L53" s="820"/>
      <c r="M53" s="130">
        <v>75.400000000000006</v>
      </c>
      <c r="N53" s="63">
        <f t="shared" si="4"/>
        <v>3</v>
      </c>
    </row>
    <row r="54" spans="1:14">
      <c r="A54" s="117" t="s">
        <v>290</v>
      </c>
      <c r="B54" s="822">
        <v>321.8</v>
      </c>
      <c r="C54" s="63">
        <f t="shared" si="0"/>
        <v>27</v>
      </c>
      <c r="D54" s="820"/>
      <c r="E54" s="822">
        <v>2060.1</v>
      </c>
      <c r="F54" s="63">
        <f t="shared" si="1"/>
        <v>47</v>
      </c>
      <c r="G54" s="818"/>
      <c r="H54" s="130">
        <v>91.6</v>
      </c>
      <c r="I54" s="63">
        <f t="shared" si="2"/>
        <v>6</v>
      </c>
      <c r="J54" s="130">
        <v>26.6</v>
      </c>
      <c r="K54" s="63">
        <f t="shared" si="3"/>
        <v>35</v>
      </c>
      <c r="L54" s="820"/>
      <c r="M54" s="130">
        <v>70.2</v>
      </c>
      <c r="N54" s="63">
        <f t="shared" si="4"/>
        <v>14</v>
      </c>
    </row>
    <row r="55" spans="1:14">
      <c r="A55" s="117" t="s">
        <v>291</v>
      </c>
      <c r="B55" s="822">
        <v>643.6</v>
      </c>
      <c r="C55" s="63">
        <f t="shared" si="0"/>
        <v>2</v>
      </c>
      <c r="D55" s="820"/>
      <c r="E55" s="822">
        <v>3371.4</v>
      </c>
      <c r="F55" s="63">
        <f t="shared" si="1"/>
        <v>11</v>
      </c>
      <c r="G55" s="818"/>
      <c r="H55" s="130">
        <v>85.6</v>
      </c>
      <c r="I55" s="63">
        <f t="shared" si="2"/>
        <v>38</v>
      </c>
      <c r="J55" s="130">
        <v>24.8</v>
      </c>
      <c r="K55" s="63">
        <f t="shared" si="3"/>
        <v>42</v>
      </c>
      <c r="L55" s="820"/>
      <c r="M55" s="130">
        <v>66.3</v>
      </c>
      <c r="N55" s="63">
        <f t="shared" si="4"/>
        <v>30</v>
      </c>
    </row>
    <row r="56" spans="1:14">
      <c r="A56" s="117" t="s">
        <v>292</v>
      </c>
      <c r="B56" s="822">
        <v>408.6</v>
      </c>
      <c r="C56" s="63">
        <f t="shared" si="0"/>
        <v>19</v>
      </c>
      <c r="D56" s="820"/>
      <c r="E56" s="822">
        <v>3361.8</v>
      </c>
      <c r="F56" s="63">
        <f t="shared" si="1"/>
        <v>13</v>
      </c>
      <c r="G56" s="818"/>
      <c r="H56" s="130">
        <v>81.900000000000006</v>
      </c>
      <c r="I56" s="63">
        <f t="shared" si="2"/>
        <v>50</v>
      </c>
      <c r="J56" s="130">
        <v>27.5</v>
      </c>
      <c r="K56" s="63">
        <f t="shared" si="3"/>
        <v>29</v>
      </c>
      <c r="L56" s="820"/>
      <c r="M56" s="130">
        <v>61.5</v>
      </c>
      <c r="N56" s="63">
        <f t="shared" si="4"/>
        <v>43</v>
      </c>
    </row>
    <row r="57" spans="1:14">
      <c r="A57" s="121" t="s">
        <v>50</v>
      </c>
      <c r="B57" s="823">
        <v>205.8</v>
      </c>
      <c r="C57" s="62">
        <f t="shared" si="0"/>
        <v>46</v>
      </c>
      <c r="D57" s="820"/>
      <c r="E57" s="823">
        <v>2991.8</v>
      </c>
      <c r="F57" s="62">
        <f t="shared" si="1"/>
        <v>22</v>
      </c>
      <c r="G57" s="824"/>
      <c r="H57" s="825">
        <v>91.5</v>
      </c>
      <c r="I57" s="62">
        <f t="shared" si="2"/>
        <v>9</v>
      </c>
      <c r="J57" s="825">
        <v>31.3</v>
      </c>
      <c r="K57" s="62">
        <f t="shared" si="3"/>
        <v>15</v>
      </c>
      <c r="L57" s="826"/>
      <c r="M57" s="825">
        <v>70.400000000000006</v>
      </c>
      <c r="N57" s="62">
        <f t="shared" si="4"/>
        <v>13</v>
      </c>
    </row>
    <row r="58" spans="1:14">
      <c r="A58" s="117" t="s">
        <v>293</v>
      </c>
      <c r="B58" s="822">
        <v>142.6</v>
      </c>
      <c r="C58" s="63">
        <f t="shared" si="0"/>
        <v>50</v>
      </c>
      <c r="D58" s="820"/>
      <c r="E58" s="822">
        <v>2398.6999999999998</v>
      </c>
      <c r="F58" s="63">
        <f t="shared" si="1"/>
        <v>38</v>
      </c>
      <c r="G58" s="818"/>
      <c r="H58" s="130">
        <v>91.5</v>
      </c>
      <c r="I58" s="63">
        <f t="shared" si="2"/>
        <v>9</v>
      </c>
      <c r="J58" s="130">
        <v>35.700000000000003</v>
      </c>
      <c r="K58" s="63">
        <f t="shared" si="3"/>
        <v>8</v>
      </c>
      <c r="L58" s="820"/>
      <c r="M58" s="130">
        <v>73.400000000000006</v>
      </c>
      <c r="N58" s="63">
        <f t="shared" si="4"/>
        <v>6</v>
      </c>
    </row>
    <row r="59" spans="1:14">
      <c r="A59" s="117" t="s">
        <v>294</v>
      </c>
      <c r="B59" s="822">
        <v>190.1</v>
      </c>
      <c r="C59" s="63">
        <f t="shared" si="0"/>
        <v>48</v>
      </c>
      <c r="D59" s="820"/>
      <c r="E59" s="822">
        <v>2162.1</v>
      </c>
      <c r="F59" s="63">
        <f t="shared" si="1"/>
        <v>44</v>
      </c>
      <c r="G59" s="818"/>
      <c r="H59" s="130">
        <v>88.4</v>
      </c>
      <c r="I59" s="63">
        <f t="shared" si="2"/>
        <v>29</v>
      </c>
      <c r="J59" s="130">
        <v>36.1</v>
      </c>
      <c r="K59" s="63">
        <f t="shared" si="3"/>
        <v>7</v>
      </c>
      <c r="L59" s="820"/>
      <c r="M59" s="130">
        <v>67.599999999999994</v>
      </c>
      <c r="N59" s="63">
        <f t="shared" si="4"/>
        <v>25</v>
      </c>
    </row>
    <row r="60" spans="1:14">
      <c r="A60" s="117" t="s">
        <v>295</v>
      </c>
      <c r="B60" s="822">
        <v>295.60000000000002</v>
      </c>
      <c r="C60" s="63">
        <f t="shared" si="0"/>
        <v>31</v>
      </c>
      <c r="D60" s="820"/>
      <c r="E60" s="822">
        <v>3658.6</v>
      </c>
      <c r="F60" s="63">
        <f t="shared" si="1"/>
        <v>4</v>
      </c>
      <c r="G60" s="818"/>
      <c r="H60" s="130">
        <v>90.1</v>
      </c>
      <c r="I60" s="63">
        <f t="shared" si="2"/>
        <v>16</v>
      </c>
      <c r="J60" s="130">
        <v>32.700000000000003</v>
      </c>
      <c r="K60" s="63">
        <f t="shared" si="3"/>
        <v>12</v>
      </c>
      <c r="L60" s="820"/>
      <c r="M60" s="130">
        <v>65.099999999999994</v>
      </c>
      <c r="N60" s="63">
        <f t="shared" si="4"/>
        <v>34</v>
      </c>
    </row>
    <row r="61" spans="1:14">
      <c r="A61" s="117" t="s">
        <v>296</v>
      </c>
      <c r="B61" s="822">
        <v>316.3</v>
      </c>
      <c r="C61" s="63">
        <f t="shared" si="0"/>
        <v>28</v>
      </c>
      <c r="D61" s="820"/>
      <c r="E61" s="822">
        <v>2364.9</v>
      </c>
      <c r="F61" s="63">
        <f t="shared" si="1"/>
        <v>39</v>
      </c>
      <c r="G61" s="818"/>
      <c r="H61" s="130">
        <v>84.6</v>
      </c>
      <c r="I61" s="63">
        <f t="shared" si="2"/>
        <v>43</v>
      </c>
      <c r="J61" s="130">
        <v>18.899999999999999</v>
      </c>
      <c r="K61" s="63">
        <f t="shared" si="3"/>
        <v>51</v>
      </c>
      <c r="L61" s="820"/>
      <c r="M61" s="130">
        <v>74.8</v>
      </c>
      <c r="N61" s="63">
        <f t="shared" si="4"/>
        <v>4</v>
      </c>
    </row>
    <row r="62" spans="1:14">
      <c r="A62" s="117" t="s">
        <v>297</v>
      </c>
      <c r="B62" s="822">
        <v>280.5</v>
      </c>
      <c r="C62" s="63">
        <f t="shared" si="0"/>
        <v>34</v>
      </c>
      <c r="D62" s="820"/>
      <c r="E62" s="822">
        <v>2453.8000000000002</v>
      </c>
      <c r="F62" s="63">
        <f t="shared" si="1"/>
        <v>37</v>
      </c>
      <c r="G62" s="818"/>
      <c r="H62" s="130">
        <v>90.9</v>
      </c>
      <c r="I62" s="63">
        <f t="shared" si="2"/>
        <v>13</v>
      </c>
      <c r="J62" s="130">
        <v>27.7</v>
      </c>
      <c r="K62" s="63">
        <f t="shared" si="3"/>
        <v>28</v>
      </c>
      <c r="L62" s="820"/>
      <c r="M62" s="130">
        <v>67.3</v>
      </c>
      <c r="N62" s="63">
        <f t="shared" si="4"/>
        <v>27</v>
      </c>
    </row>
    <row r="63" spans="1:14">
      <c r="A63" s="117" t="s">
        <v>298</v>
      </c>
      <c r="B63" s="822">
        <v>201.4</v>
      </c>
      <c r="C63" s="63">
        <f t="shared" si="0"/>
        <v>47</v>
      </c>
      <c r="D63" s="820"/>
      <c r="E63" s="822">
        <v>2293.8000000000002</v>
      </c>
      <c r="F63" s="63">
        <f t="shared" si="1"/>
        <v>41</v>
      </c>
      <c r="G63" s="818"/>
      <c r="H63" s="130">
        <v>93.5</v>
      </c>
      <c r="I63" s="63">
        <f t="shared" si="2"/>
        <v>1</v>
      </c>
      <c r="J63" s="130">
        <v>26.6</v>
      </c>
      <c r="K63" s="63">
        <f t="shared" si="3"/>
        <v>35</v>
      </c>
      <c r="L63" s="820"/>
      <c r="M63" s="130">
        <v>71.3</v>
      </c>
      <c r="N63" s="63">
        <f t="shared" si="4"/>
        <v>11</v>
      </c>
    </row>
    <row r="64" spans="1:14">
      <c r="B64" s="821"/>
      <c r="D64" s="827"/>
      <c r="E64" s="821"/>
      <c r="H64" s="130"/>
      <c r="J64" s="130"/>
      <c r="M64" s="130"/>
    </row>
    <row r="65" spans="1:2">
      <c r="A65" s="63" t="s">
        <v>1075</v>
      </c>
      <c r="B65" s="828"/>
    </row>
    <row r="66" spans="1:2">
      <c r="A66" s="63" t="s">
        <v>1076</v>
      </c>
    </row>
    <row r="67" spans="1:2">
      <c r="A67" s="63" t="s">
        <v>1077</v>
      </c>
    </row>
    <row r="69" spans="1:2">
      <c r="A69" s="63" t="s">
        <v>174</v>
      </c>
    </row>
    <row r="70" spans="1:2">
      <c r="A70" s="63" t="s">
        <v>1078</v>
      </c>
    </row>
    <row r="71" spans="1:2">
      <c r="A71" s="63" t="s">
        <v>1079</v>
      </c>
    </row>
    <row r="72" spans="1:2">
      <c r="A72" s="63" t="s">
        <v>1080</v>
      </c>
    </row>
  </sheetData>
  <mergeCells count="4">
    <mergeCell ref="M4:N4"/>
    <mergeCell ref="M5:N5"/>
    <mergeCell ref="M6:N6"/>
    <mergeCell ref="M7:N7"/>
  </mergeCells>
  <pageMargins left="0.75" right="0.75" top="1" bottom="1" header="0.5" footer="0.5"/>
  <pageSetup paperSize="128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/>
  </sheetViews>
  <sheetFormatPr defaultRowHeight="10.5"/>
  <cols>
    <col min="1" max="1" width="17.140625" style="63" customWidth="1"/>
    <col min="2" max="3" width="6.140625" style="63" customWidth="1"/>
    <col min="4" max="4" width="0.85546875" style="63" customWidth="1"/>
    <col min="5" max="6" width="6.140625" style="63" customWidth="1"/>
    <col min="7" max="7" width="1" style="63" customWidth="1"/>
    <col min="8" max="9" width="6.140625" style="63" customWidth="1"/>
    <col min="10" max="10" width="0.85546875" style="63" customWidth="1"/>
    <col min="11" max="12" width="6.140625" style="374" customWidth="1"/>
    <col min="13" max="13" width="0.7109375" style="63" customWidth="1"/>
    <col min="14" max="14" width="7.140625" style="63" bestFit="1" customWidth="1"/>
    <col min="15" max="15" width="7.140625" style="63" customWidth="1"/>
    <col min="16" max="16384" width="9.140625" style="63"/>
  </cols>
  <sheetData>
    <row r="1" spans="1:15">
      <c r="A1" s="62" t="s">
        <v>1081</v>
      </c>
    </row>
    <row r="3" spans="1:15">
      <c r="A3" s="250"/>
      <c r="B3" s="250"/>
      <c r="C3" s="250"/>
      <c r="D3" s="250"/>
      <c r="E3" s="250"/>
      <c r="F3" s="250"/>
      <c r="G3" s="250"/>
      <c r="H3" s="829" t="s">
        <v>1082</v>
      </c>
      <c r="I3" s="829"/>
      <c r="J3" s="250"/>
      <c r="K3" s="830"/>
      <c r="L3" s="830"/>
      <c r="M3" s="250"/>
      <c r="N3" s="250"/>
      <c r="O3" s="250"/>
    </row>
    <row r="4" spans="1:15">
      <c r="A4" s="250"/>
      <c r="B4" s="829" t="s">
        <v>1083</v>
      </c>
      <c r="C4" s="829"/>
      <c r="D4" s="250"/>
      <c r="E4" s="829" t="s">
        <v>1084</v>
      </c>
      <c r="F4" s="829"/>
      <c r="G4" s="250"/>
      <c r="H4" s="829" t="s">
        <v>1085</v>
      </c>
      <c r="I4" s="829"/>
      <c r="J4" s="250"/>
      <c r="K4" s="1290" t="s">
        <v>1086</v>
      </c>
      <c r="L4" s="1290"/>
      <c r="M4" s="250"/>
      <c r="N4" s="829" t="s">
        <v>1087</v>
      </c>
      <c r="O4" s="829"/>
    </row>
    <row r="5" spans="1:15" ht="11.25">
      <c r="A5" s="250"/>
      <c r="B5" s="829" t="s">
        <v>1088</v>
      </c>
      <c r="C5" s="829"/>
      <c r="D5" s="250"/>
      <c r="E5" s="829" t="s">
        <v>1089</v>
      </c>
      <c r="F5" s="829"/>
      <c r="G5" s="250"/>
      <c r="H5" s="829" t="s">
        <v>1090</v>
      </c>
      <c r="I5" s="829"/>
      <c r="J5" s="250"/>
      <c r="K5" s="1290" t="s">
        <v>1091</v>
      </c>
      <c r="L5" s="1290"/>
      <c r="M5" s="250"/>
      <c r="N5" s="829" t="s">
        <v>1092</v>
      </c>
      <c r="O5" s="829"/>
    </row>
    <row r="6" spans="1:15" ht="11.25">
      <c r="A6" s="250"/>
      <c r="B6" s="829" t="s">
        <v>1093</v>
      </c>
      <c r="C6" s="829"/>
      <c r="D6" s="250"/>
      <c r="E6" s="829" t="s">
        <v>1094</v>
      </c>
      <c r="F6" s="829"/>
      <c r="G6" s="250"/>
      <c r="H6" s="829" t="s">
        <v>1095</v>
      </c>
      <c r="I6" s="829"/>
      <c r="J6" s="250"/>
      <c r="K6" s="831"/>
      <c r="L6" s="831"/>
      <c r="M6" s="250"/>
      <c r="N6" s="829" t="s">
        <v>1096</v>
      </c>
      <c r="O6" s="829"/>
    </row>
    <row r="7" spans="1:15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831">
        <v>2012</v>
      </c>
      <c r="L7" s="831">
        <v>2013</v>
      </c>
      <c r="M7" s="250"/>
      <c r="N7" s="250"/>
      <c r="O7" s="250"/>
    </row>
    <row r="8" spans="1:15">
      <c r="A8" s="355"/>
      <c r="B8" s="356" t="s">
        <v>703</v>
      </c>
      <c r="C8" s="356" t="s">
        <v>240</v>
      </c>
      <c r="D8" s="356"/>
      <c r="E8" s="356" t="s">
        <v>703</v>
      </c>
      <c r="F8" s="356" t="s">
        <v>240</v>
      </c>
      <c r="G8" s="356"/>
      <c r="H8" s="356" t="s">
        <v>703</v>
      </c>
      <c r="I8" s="356" t="s">
        <v>240</v>
      </c>
      <c r="J8" s="356"/>
      <c r="K8" s="832" t="s">
        <v>240</v>
      </c>
      <c r="L8" s="832" t="s">
        <v>240</v>
      </c>
      <c r="M8" s="356"/>
      <c r="N8" s="356" t="s">
        <v>134</v>
      </c>
      <c r="O8" s="356" t="s">
        <v>240</v>
      </c>
    </row>
    <row r="9" spans="1:15">
      <c r="A9" s="357"/>
      <c r="B9" s="365"/>
      <c r="C9" s="365"/>
      <c r="D9" s="357"/>
      <c r="E9" s="833"/>
      <c r="F9" s="834"/>
      <c r="G9" s="835"/>
      <c r="H9" s="836"/>
      <c r="I9" s="834"/>
      <c r="J9" s="835"/>
      <c r="K9" s="830"/>
      <c r="L9" s="830"/>
      <c r="M9" s="357"/>
      <c r="N9" s="365"/>
      <c r="O9" s="365"/>
    </row>
    <row r="10" spans="1:15">
      <c r="A10" s="359" t="s">
        <v>325</v>
      </c>
      <c r="B10" s="837">
        <v>12.5</v>
      </c>
      <c r="C10" s="838" t="s">
        <v>339</v>
      </c>
      <c r="D10" s="359"/>
      <c r="E10" s="839">
        <v>7.9870000000000001</v>
      </c>
      <c r="F10" s="838" t="s">
        <v>339</v>
      </c>
      <c r="G10" s="840"/>
      <c r="H10" s="841">
        <v>185.27888877610434</v>
      </c>
      <c r="I10" s="838" t="s">
        <v>339</v>
      </c>
      <c r="J10" s="840"/>
      <c r="K10" s="842" t="s">
        <v>339</v>
      </c>
      <c r="L10" s="842" t="s">
        <v>339</v>
      </c>
      <c r="M10" s="359"/>
      <c r="N10" s="63">
        <v>14.5</v>
      </c>
      <c r="O10" s="838" t="s">
        <v>339</v>
      </c>
    </row>
    <row r="11" spans="1:15">
      <c r="A11" s="359"/>
      <c r="B11" s="250"/>
      <c r="C11" s="843"/>
      <c r="D11" s="359"/>
      <c r="E11" s="844"/>
      <c r="F11" s="836"/>
      <c r="G11" s="845"/>
      <c r="H11" s="841"/>
      <c r="I11" s="836"/>
      <c r="J11" s="359"/>
      <c r="K11" s="830"/>
      <c r="L11" s="830"/>
      <c r="M11" s="359"/>
      <c r="N11" s="846"/>
      <c r="O11" s="250"/>
    </row>
    <row r="12" spans="1:15">
      <c r="A12" s="359" t="s">
        <v>249</v>
      </c>
      <c r="B12" s="843">
        <v>12.1</v>
      </c>
      <c r="C12" s="847">
        <f>RANK(B12,B$12:B$62)</f>
        <v>34</v>
      </c>
      <c r="D12" s="359"/>
      <c r="E12" s="848">
        <v>10.047000000000001</v>
      </c>
      <c r="F12" s="849">
        <v>2</v>
      </c>
      <c r="G12" s="850"/>
      <c r="H12" s="841">
        <v>217.43079142739282</v>
      </c>
      <c r="I12" s="849">
        <f>RANK(H12,H$12:H$62)</f>
        <v>9</v>
      </c>
      <c r="J12" s="850"/>
      <c r="K12" s="851">
        <v>45</v>
      </c>
      <c r="L12" s="851">
        <v>47</v>
      </c>
      <c r="M12" s="359"/>
      <c r="N12" s="846">
        <v>13.6</v>
      </c>
      <c r="O12" s="849">
        <f>RANK(N12,N$12:N$62)</f>
        <v>25</v>
      </c>
    </row>
    <row r="13" spans="1:15">
      <c r="A13" s="359" t="s">
        <v>250</v>
      </c>
      <c r="B13" s="843">
        <v>15.5</v>
      </c>
      <c r="C13" s="847">
        <f t="shared" ref="C13:C62" si="0">RANK(B13,B$12:B$62)</f>
        <v>2</v>
      </c>
      <c r="D13" s="359"/>
      <c r="E13" s="848">
        <v>5.2479999999999993</v>
      </c>
      <c r="F13" s="849">
        <v>51</v>
      </c>
      <c r="G13" s="850"/>
      <c r="H13" s="841">
        <v>134.66969197368635</v>
      </c>
      <c r="I13" s="849">
        <f t="shared" ref="I13:I62" si="1">RANK(H13,H$12:H$62)</f>
        <v>50</v>
      </c>
      <c r="J13" s="850"/>
      <c r="K13" s="851">
        <v>24</v>
      </c>
      <c r="L13" s="851">
        <v>25</v>
      </c>
      <c r="M13" s="359"/>
      <c r="N13" s="846">
        <v>18.5</v>
      </c>
      <c r="O13" s="849">
        <f t="shared" ref="O13:O62" si="2">RANK(N13,N$12:N$62)</f>
        <v>6</v>
      </c>
    </row>
    <row r="14" spans="1:15">
      <c r="A14" s="359" t="s">
        <v>251</v>
      </c>
      <c r="B14" s="843">
        <v>13</v>
      </c>
      <c r="C14" s="847">
        <f t="shared" si="0"/>
        <v>16</v>
      </c>
      <c r="D14" s="359"/>
      <c r="E14" s="848">
        <v>7.3159999999999998</v>
      </c>
      <c r="F14" s="849">
        <v>42</v>
      </c>
      <c r="G14" s="850"/>
      <c r="H14" s="841">
        <v>172.03330081803344</v>
      </c>
      <c r="I14" s="849">
        <f t="shared" si="1"/>
        <v>41</v>
      </c>
      <c r="J14" s="850"/>
      <c r="K14" s="851">
        <v>26</v>
      </c>
      <c r="L14" s="851">
        <v>28</v>
      </c>
      <c r="M14" s="359"/>
      <c r="N14" s="846">
        <v>17.100000000000001</v>
      </c>
      <c r="O14" s="849">
        <f t="shared" si="2"/>
        <v>9</v>
      </c>
    </row>
    <row r="15" spans="1:15">
      <c r="A15" s="359" t="s">
        <v>252</v>
      </c>
      <c r="B15" s="843">
        <v>13</v>
      </c>
      <c r="C15" s="847">
        <f t="shared" si="0"/>
        <v>16</v>
      </c>
      <c r="D15" s="359"/>
      <c r="E15" s="848">
        <v>9.9160000000000004</v>
      </c>
      <c r="F15" s="849">
        <v>3</v>
      </c>
      <c r="G15" s="850"/>
      <c r="H15" s="841">
        <v>227.41303647765926</v>
      </c>
      <c r="I15" s="849">
        <f t="shared" si="1"/>
        <v>4</v>
      </c>
      <c r="J15" s="850"/>
      <c r="K15" s="851">
        <v>48</v>
      </c>
      <c r="L15" s="851">
        <v>49</v>
      </c>
      <c r="M15" s="359"/>
      <c r="N15" s="846">
        <v>16</v>
      </c>
      <c r="O15" s="849">
        <f t="shared" si="2"/>
        <v>14</v>
      </c>
    </row>
    <row r="16" spans="1:15">
      <c r="A16" s="359" t="s">
        <v>253</v>
      </c>
      <c r="B16" s="843">
        <v>13.1</v>
      </c>
      <c r="C16" s="847">
        <f t="shared" si="0"/>
        <v>13</v>
      </c>
      <c r="D16" s="359"/>
      <c r="E16" s="848">
        <v>6.282</v>
      </c>
      <c r="F16" s="849">
        <v>48</v>
      </c>
      <c r="G16" s="850"/>
      <c r="H16" s="841">
        <v>151.17711668376833</v>
      </c>
      <c r="I16" s="849">
        <f t="shared" si="1"/>
        <v>47</v>
      </c>
      <c r="J16" s="850"/>
      <c r="K16" s="851">
        <v>21</v>
      </c>
      <c r="L16" s="851">
        <v>21</v>
      </c>
      <c r="M16" s="359"/>
      <c r="N16" s="846">
        <v>17.2</v>
      </c>
      <c r="O16" s="849">
        <f t="shared" si="2"/>
        <v>8</v>
      </c>
    </row>
    <row r="17" spans="1:15">
      <c r="A17" s="359" t="s">
        <v>254</v>
      </c>
      <c r="B17" s="843">
        <v>12.4</v>
      </c>
      <c r="C17" s="847">
        <f t="shared" si="0"/>
        <v>28</v>
      </c>
      <c r="D17" s="359"/>
      <c r="E17" s="848">
        <v>6.2560000000000002</v>
      </c>
      <c r="F17" s="849">
        <v>49</v>
      </c>
      <c r="G17" s="850"/>
      <c r="H17" s="841">
        <v>141.97947865059515</v>
      </c>
      <c r="I17" s="849">
        <f t="shared" si="1"/>
        <v>49</v>
      </c>
      <c r="J17" s="850"/>
      <c r="K17" s="851">
        <v>9</v>
      </c>
      <c r="L17" s="851">
        <v>8</v>
      </c>
      <c r="M17" s="359"/>
      <c r="N17" s="846">
        <v>14.1</v>
      </c>
      <c r="O17" s="849">
        <f t="shared" si="2"/>
        <v>19</v>
      </c>
    </row>
    <row r="18" spans="1:15">
      <c r="A18" s="359" t="s">
        <v>255</v>
      </c>
      <c r="B18" s="843">
        <v>10</v>
      </c>
      <c r="C18" s="847">
        <f t="shared" si="0"/>
        <v>48</v>
      </c>
      <c r="D18" s="359"/>
      <c r="E18" s="848">
        <v>8.0350000000000001</v>
      </c>
      <c r="F18" s="849">
        <v>29</v>
      </c>
      <c r="G18" s="850"/>
      <c r="H18" s="841">
        <v>191.31943671998397</v>
      </c>
      <c r="I18" s="849">
        <f t="shared" si="1"/>
        <v>27</v>
      </c>
      <c r="J18" s="850"/>
      <c r="K18" s="851">
        <v>7</v>
      </c>
      <c r="L18" s="851">
        <v>7</v>
      </c>
      <c r="M18" s="359"/>
      <c r="N18" s="846">
        <v>9.4</v>
      </c>
      <c r="O18" s="849">
        <f t="shared" si="2"/>
        <v>43</v>
      </c>
    </row>
    <row r="19" spans="1:15">
      <c r="A19" s="359" t="s">
        <v>256</v>
      </c>
      <c r="B19" s="843">
        <v>11.9</v>
      </c>
      <c r="C19" s="847">
        <f t="shared" si="0"/>
        <v>38</v>
      </c>
      <c r="D19" s="359"/>
      <c r="E19" s="848">
        <v>8.5820000000000007</v>
      </c>
      <c r="F19" s="849">
        <v>24</v>
      </c>
      <c r="G19" s="850"/>
      <c r="H19" s="841">
        <v>213.88086835632552</v>
      </c>
      <c r="I19" s="849">
        <f t="shared" si="1"/>
        <v>10</v>
      </c>
      <c r="J19" s="850"/>
      <c r="K19" s="851">
        <v>32</v>
      </c>
      <c r="L19" s="851">
        <v>31</v>
      </c>
      <c r="M19" s="359"/>
      <c r="N19" s="846">
        <v>9.1</v>
      </c>
      <c r="O19" s="849">
        <f t="shared" si="2"/>
        <v>44</v>
      </c>
    </row>
    <row r="20" spans="1:15">
      <c r="A20" s="359" t="s">
        <v>1097</v>
      </c>
      <c r="B20" s="843">
        <v>14.4</v>
      </c>
      <c r="C20" s="847">
        <f t="shared" si="0"/>
        <v>6</v>
      </c>
      <c r="D20" s="359"/>
      <c r="E20" s="848">
        <v>7.7639999999999993</v>
      </c>
      <c r="F20" s="849">
        <v>34</v>
      </c>
      <c r="G20" s="850"/>
      <c r="H20" s="841">
        <v>156.23815645163037</v>
      </c>
      <c r="I20" s="849">
        <f t="shared" si="1"/>
        <v>46</v>
      </c>
      <c r="J20" s="850"/>
      <c r="K20" s="842" t="s">
        <v>339</v>
      </c>
      <c r="L20" s="842" t="s">
        <v>339</v>
      </c>
      <c r="M20" s="359"/>
      <c r="N20" s="846">
        <v>6.7</v>
      </c>
      <c r="O20" s="849">
        <f t="shared" si="2"/>
        <v>49</v>
      </c>
    </row>
    <row r="21" spans="1:15">
      <c r="A21" s="359" t="s">
        <v>258</v>
      </c>
      <c r="B21" s="843">
        <v>11</v>
      </c>
      <c r="C21" s="847">
        <f t="shared" si="0"/>
        <v>44</v>
      </c>
      <c r="D21" s="359"/>
      <c r="E21" s="848">
        <v>9.2420000000000009</v>
      </c>
      <c r="F21" s="849">
        <v>11</v>
      </c>
      <c r="G21" s="850"/>
      <c r="H21" s="841">
        <v>218.58694840550177</v>
      </c>
      <c r="I21" s="849">
        <f t="shared" si="1"/>
        <v>7</v>
      </c>
      <c r="J21" s="850"/>
      <c r="K21" s="851">
        <v>31</v>
      </c>
      <c r="L21" s="851">
        <v>33</v>
      </c>
      <c r="M21" s="359"/>
      <c r="N21" s="846">
        <v>20</v>
      </c>
      <c r="O21" s="849">
        <f t="shared" si="2"/>
        <v>3</v>
      </c>
    </row>
    <row r="22" spans="1:15">
      <c r="A22" s="359" t="s">
        <v>259</v>
      </c>
      <c r="B22" s="843">
        <v>13.1</v>
      </c>
      <c r="C22" s="847">
        <f t="shared" si="0"/>
        <v>13</v>
      </c>
      <c r="D22" s="359"/>
      <c r="E22" s="839">
        <v>7.3620000000000001</v>
      </c>
      <c r="F22" s="838">
        <v>40</v>
      </c>
      <c r="G22" s="850"/>
      <c r="H22" s="841">
        <v>163.32793477130636</v>
      </c>
      <c r="I22" s="849">
        <f t="shared" si="1"/>
        <v>45</v>
      </c>
      <c r="J22" s="850"/>
      <c r="K22" s="851">
        <v>39</v>
      </c>
      <c r="L22" s="851">
        <v>38</v>
      </c>
      <c r="M22" s="359"/>
      <c r="N22" s="846">
        <v>18.8</v>
      </c>
      <c r="O22" s="849">
        <f t="shared" si="2"/>
        <v>4</v>
      </c>
    </row>
    <row r="23" spans="1:15">
      <c r="A23" s="359" t="s">
        <v>260</v>
      </c>
      <c r="B23" s="843">
        <v>13.5</v>
      </c>
      <c r="C23" s="847">
        <f t="shared" si="0"/>
        <v>11</v>
      </c>
      <c r="D23" s="359"/>
      <c r="E23" s="848">
        <v>7.07</v>
      </c>
      <c r="F23" s="849">
        <v>46</v>
      </c>
      <c r="G23" s="850"/>
      <c r="H23" s="841">
        <v>174.49471316630272</v>
      </c>
      <c r="I23" s="849">
        <f t="shared" si="1"/>
        <v>39</v>
      </c>
      <c r="J23" s="850"/>
      <c r="K23" s="851">
        <v>1</v>
      </c>
      <c r="L23" s="851">
        <v>1</v>
      </c>
      <c r="M23" s="359"/>
      <c r="N23" s="846">
        <v>6.7</v>
      </c>
      <c r="O23" s="849">
        <f t="shared" si="2"/>
        <v>49</v>
      </c>
    </row>
    <row r="24" spans="1:15">
      <c r="A24" s="359" t="s">
        <v>261</v>
      </c>
      <c r="B24" s="843">
        <v>13.9</v>
      </c>
      <c r="C24" s="847">
        <f t="shared" si="0"/>
        <v>8</v>
      </c>
      <c r="D24" s="359"/>
      <c r="E24" s="848">
        <v>7.2910000000000004</v>
      </c>
      <c r="F24" s="849">
        <v>43</v>
      </c>
      <c r="G24" s="850"/>
      <c r="H24" s="841">
        <v>169.34055191373432</v>
      </c>
      <c r="I24" s="849">
        <f t="shared" si="1"/>
        <v>44</v>
      </c>
      <c r="J24" s="850"/>
      <c r="K24" s="851">
        <v>19</v>
      </c>
      <c r="L24" s="851">
        <v>12</v>
      </c>
      <c r="M24" s="359"/>
      <c r="N24" s="846">
        <v>16.2</v>
      </c>
      <c r="O24" s="849">
        <f t="shared" si="2"/>
        <v>13</v>
      </c>
    </row>
    <row r="25" spans="1:15">
      <c r="A25" s="359" t="s">
        <v>310</v>
      </c>
      <c r="B25" s="843">
        <v>12.4</v>
      </c>
      <c r="C25" s="847">
        <f t="shared" si="0"/>
        <v>28</v>
      </c>
      <c r="D25" s="359"/>
      <c r="E25" s="848">
        <v>7.7810000000000006</v>
      </c>
      <c r="F25" s="849">
        <v>33</v>
      </c>
      <c r="G25" s="850"/>
      <c r="H25" s="841">
        <v>186.45977549528865</v>
      </c>
      <c r="I25" s="849">
        <f t="shared" si="1"/>
        <v>30</v>
      </c>
      <c r="J25" s="850"/>
      <c r="K25" s="851">
        <v>30</v>
      </c>
      <c r="L25" s="851">
        <v>30</v>
      </c>
      <c r="M25" s="359"/>
      <c r="N25" s="846">
        <v>12.7</v>
      </c>
      <c r="O25" s="849">
        <f t="shared" si="2"/>
        <v>29</v>
      </c>
    </row>
    <row r="26" spans="1:15">
      <c r="A26" s="359" t="s">
        <v>263</v>
      </c>
      <c r="B26" s="843">
        <v>12.6</v>
      </c>
      <c r="C26" s="847">
        <f t="shared" si="0"/>
        <v>21</v>
      </c>
      <c r="D26" s="359"/>
      <c r="E26" s="848">
        <v>8.7509999999999994</v>
      </c>
      <c r="F26" s="849">
        <v>19</v>
      </c>
      <c r="G26" s="850"/>
      <c r="H26" s="841">
        <v>203.47282610515268</v>
      </c>
      <c r="I26" s="849">
        <f t="shared" si="1"/>
        <v>19</v>
      </c>
      <c r="J26" s="850"/>
      <c r="K26" s="851">
        <v>41</v>
      </c>
      <c r="L26" s="851">
        <v>41</v>
      </c>
      <c r="M26" s="359"/>
      <c r="N26" s="846">
        <v>14</v>
      </c>
      <c r="O26" s="849">
        <f t="shared" si="2"/>
        <v>20</v>
      </c>
    </row>
    <row r="27" spans="1:15">
      <c r="A27" s="359" t="s">
        <v>264</v>
      </c>
      <c r="B27" s="843">
        <v>12.6</v>
      </c>
      <c r="C27" s="847">
        <f t="shared" si="0"/>
        <v>21</v>
      </c>
      <c r="D27" s="359"/>
      <c r="E27" s="848">
        <v>9.1079999999999988</v>
      </c>
      <c r="F27" s="849">
        <v>13</v>
      </c>
      <c r="G27" s="850"/>
      <c r="H27" s="841">
        <v>206.44469870722904</v>
      </c>
      <c r="I27" s="849">
        <f t="shared" si="1"/>
        <v>17</v>
      </c>
      <c r="J27" s="850"/>
      <c r="K27" s="851">
        <v>17</v>
      </c>
      <c r="L27" s="851">
        <v>18</v>
      </c>
      <c r="M27" s="359"/>
      <c r="N27" s="846">
        <v>8.1</v>
      </c>
      <c r="O27" s="849">
        <f t="shared" si="2"/>
        <v>47</v>
      </c>
    </row>
    <row r="28" spans="1:15">
      <c r="A28" s="359" t="s">
        <v>265</v>
      </c>
      <c r="B28" s="843">
        <v>13.4</v>
      </c>
      <c r="C28" s="847">
        <f t="shared" si="0"/>
        <v>12</v>
      </c>
      <c r="D28" s="359"/>
      <c r="E28" s="848">
        <v>8.5879999999999992</v>
      </c>
      <c r="F28" s="849">
        <v>23</v>
      </c>
      <c r="G28" s="850"/>
      <c r="H28" s="841">
        <v>188.66900924927359</v>
      </c>
      <c r="I28" s="849">
        <f t="shared" si="1"/>
        <v>29</v>
      </c>
      <c r="J28" s="850"/>
      <c r="K28" s="851">
        <v>27</v>
      </c>
      <c r="L28" s="851">
        <v>27</v>
      </c>
      <c r="M28" s="359"/>
      <c r="N28" s="846">
        <v>12.3</v>
      </c>
      <c r="O28" s="849">
        <f t="shared" si="2"/>
        <v>30</v>
      </c>
    </row>
    <row r="29" spans="1:15">
      <c r="A29" s="359" t="s">
        <v>266</v>
      </c>
      <c r="B29" s="843">
        <v>12.7</v>
      </c>
      <c r="C29" s="847">
        <f t="shared" si="0"/>
        <v>20</v>
      </c>
      <c r="D29" s="359"/>
      <c r="E29" s="848">
        <v>9.6739999999999995</v>
      </c>
      <c r="F29" s="849">
        <v>7</v>
      </c>
      <c r="G29" s="850"/>
      <c r="H29" s="841">
        <v>230.47372246914028</v>
      </c>
      <c r="I29" s="849">
        <f t="shared" si="1"/>
        <v>3</v>
      </c>
      <c r="J29" s="850"/>
      <c r="K29" s="851">
        <v>43</v>
      </c>
      <c r="L29" s="851">
        <v>45</v>
      </c>
      <c r="M29" s="359"/>
      <c r="N29" s="846">
        <v>14.3</v>
      </c>
      <c r="O29" s="849">
        <f t="shared" si="2"/>
        <v>18</v>
      </c>
    </row>
    <row r="30" spans="1:15">
      <c r="A30" s="359" t="s">
        <v>267</v>
      </c>
      <c r="B30" s="843">
        <v>13.7</v>
      </c>
      <c r="C30" s="847">
        <f t="shared" si="0"/>
        <v>10</v>
      </c>
      <c r="D30" s="359"/>
      <c r="E30" s="848">
        <v>8.9710000000000001</v>
      </c>
      <c r="F30" s="849">
        <v>16</v>
      </c>
      <c r="G30" s="850"/>
      <c r="H30" s="841">
        <v>195.43959857052366</v>
      </c>
      <c r="I30" s="849">
        <f t="shared" si="1"/>
        <v>24</v>
      </c>
      <c r="J30" s="850"/>
      <c r="K30" s="851">
        <v>49</v>
      </c>
      <c r="L30" s="851">
        <v>48</v>
      </c>
      <c r="M30" s="359"/>
      <c r="N30" s="846">
        <v>16.600000000000001</v>
      </c>
      <c r="O30" s="849">
        <f t="shared" si="2"/>
        <v>11</v>
      </c>
    </row>
    <row r="31" spans="1:15">
      <c r="A31" s="359" t="s">
        <v>268</v>
      </c>
      <c r="B31" s="843">
        <v>9.6999999999999993</v>
      </c>
      <c r="C31" s="847">
        <f t="shared" si="0"/>
        <v>49</v>
      </c>
      <c r="D31" s="359"/>
      <c r="E31" s="848">
        <v>9.6020000000000003</v>
      </c>
      <c r="F31" s="849">
        <v>8</v>
      </c>
      <c r="G31" s="850"/>
      <c r="H31" s="841">
        <v>248.43747882635122</v>
      </c>
      <c r="I31" s="849">
        <f t="shared" si="1"/>
        <v>2</v>
      </c>
      <c r="J31" s="850"/>
      <c r="K31" s="851">
        <v>15</v>
      </c>
      <c r="L31" s="851">
        <v>16</v>
      </c>
      <c r="M31" s="359"/>
      <c r="N31" s="846">
        <v>11.2</v>
      </c>
      <c r="O31" s="849">
        <f t="shared" si="2"/>
        <v>35</v>
      </c>
    </row>
    <row r="32" spans="1:15">
      <c r="A32" s="359" t="s">
        <v>269</v>
      </c>
      <c r="B32" s="843">
        <v>12.3</v>
      </c>
      <c r="C32" s="847">
        <f t="shared" si="0"/>
        <v>30</v>
      </c>
      <c r="D32" s="359"/>
      <c r="E32" s="848">
        <v>7.5039999999999996</v>
      </c>
      <c r="F32" s="849">
        <v>38</v>
      </c>
      <c r="G32" s="850"/>
      <c r="H32" s="841">
        <v>177.10118752249608</v>
      </c>
      <c r="I32" s="849">
        <f t="shared" si="1"/>
        <v>36</v>
      </c>
      <c r="J32" s="850"/>
      <c r="K32" s="851">
        <v>20</v>
      </c>
      <c r="L32" s="851">
        <v>24</v>
      </c>
      <c r="M32" s="359"/>
      <c r="N32" s="846">
        <v>10.199999999999999</v>
      </c>
      <c r="O32" s="849">
        <f t="shared" si="2"/>
        <v>41</v>
      </c>
    </row>
    <row r="33" spans="1:15">
      <c r="A33" s="359" t="s">
        <v>270</v>
      </c>
      <c r="B33" s="843">
        <v>10.7</v>
      </c>
      <c r="C33" s="847">
        <f t="shared" si="0"/>
        <v>46</v>
      </c>
      <c r="D33" s="359"/>
      <c r="E33" s="848">
        <v>8.0329999999999995</v>
      </c>
      <c r="F33" s="849">
        <v>30</v>
      </c>
      <c r="G33" s="850"/>
      <c r="H33" s="841">
        <v>191.39902677853175</v>
      </c>
      <c r="I33" s="849">
        <f t="shared" si="1"/>
        <v>26</v>
      </c>
      <c r="J33" s="850"/>
      <c r="K33" s="851">
        <v>4</v>
      </c>
      <c r="L33" s="851">
        <v>4</v>
      </c>
      <c r="M33" s="359"/>
      <c r="N33" s="846">
        <v>3.7</v>
      </c>
      <c r="O33" s="849">
        <f t="shared" si="2"/>
        <v>51</v>
      </c>
    </row>
    <row r="34" spans="1:15">
      <c r="A34" s="359" t="s">
        <v>271</v>
      </c>
      <c r="B34" s="843">
        <v>11.5</v>
      </c>
      <c r="C34" s="847">
        <f t="shared" si="0"/>
        <v>41</v>
      </c>
      <c r="D34" s="359"/>
      <c r="E34" s="848">
        <v>8.657</v>
      </c>
      <c r="F34" s="849">
        <v>21</v>
      </c>
      <c r="G34" s="850"/>
      <c r="H34" s="841">
        <v>210.19396254222323</v>
      </c>
      <c r="I34" s="849">
        <f t="shared" si="1"/>
        <v>14</v>
      </c>
      <c r="J34" s="850"/>
      <c r="K34" s="851">
        <v>33</v>
      </c>
      <c r="L34" s="851">
        <v>34</v>
      </c>
      <c r="M34" s="359"/>
      <c r="N34" s="846">
        <v>11</v>
      </c>
      <c r="O34" s="849">
        <f t="shared" si="2"/>
        <v>36</v>
      </c>
    </row>
    <row r="35" spans="1:15">
      <c r="A35" s="359" t="s">
        <v>272</v>
      </c>
      <c r="B35" s="843">
        <v>12.8</v>
      </c>
      <c r="C35" s="847">
        <f t="shared" si="0"/>
        <v>19</v>
      </c>
      <c r="D35" s="359"/>
      <c r="E35" s="848">
        <v>7.3479999999999999</v>
      </c>
      <c r="F35" s="849">
        <v>41</v>
      </c>
      <c r="G35" s="850"/>
      <c r="H35" s="841">
        <v>179.87668761230762</v>
      </c>
      <c r="I35" s="849">
        <f t="shared" si="1"/>
        <v>34</v>
      </c>
      <c r="J35" s="850"/>
      <c r="K35" s="851">
        <v>3</v>
      </c>
      <c r="L35" s="851">
        <v>3</v>
      </c>
      <c r="M35" s="359"/>
      <c r="N35" s="846">
        <v>8.1999999999999993</v>
      </c>
      <c r="O35" s="849">
        <f t="shared" si="2"/>
        <v>46</v>
      </c>
    </row>
    <row r="36" spans="1:15">
      <c r="A36" s="359" t="s">
        <v>273</v>
      </c>
      <c r="B36" s="843">
        <v>12.9</v>
      </c>
      <c r="C36" s="847">
        <f t="shared" si="0"/>
        <v>18</v>
      </c>
      <c r="D36" s="359"/>
      <c r="E36" s="848">
        <v>9.761000000000001</v>
      </c>
      <c r="F36" s="849">
        <v>5</v>
      </c>
      <c r="G36" s="850"/>
      <c r="H36" s="841">
        <v>212.288885389744</v>
      </c>
      <c r="I36" s="849">
        <f t="shared" si="1"/>
        <v>13</v>
      </c>
      <c r="J36" s="850"/>
      <c r="K36" s="851">
        <v>50</v>
      </c>
      <c r="L36" s="851">
        <v>50</v>
      </c>
      <c r="M36" s="359"/>
      <c r="N36" s="846">
        <v>17.100000000000001</v>
      </c>
      <c r="O36" s="849">
        <f t="shared" si="2"/>
        <v>9</v>
      </c>
    </row>
    <row r="37" spans="1:15">
      <c r="A37" s="359" t="s">
        <v>274</v>
      </c>
      <c r="B37" s="843">
        <v>12.5</v>
      </c>
      <c r="C37" s="847">
        <f t="shared" si="0"/>
        <v>25</v>
      </c>
      <c r="D37" s="359"/>
      <c r="E37" s="848">
        <v>9.23</v>
      </c>
      <c r="F37" s="849">
        <v>12</v>
      </c>
      <c r="G37" s="850"/>
      <c r="H37" s="841">
        <v>212.93242696144762</v>
      </c>
      <c r="I37" s="849">
        <f t="shared" si="1"/>
        <v>12</v>
      </c>
      <c r="J37" s="850"/>
      <c r="K37" s="851">
        <v>40</v>
      </c>
      <c r="L37" s="851">
        <v>39</v>
      </c>
      <c r="M37" s="359"/>
      <c r="N37" s="846">
        <v>13</v>
      </c>
      <c r="O37" s="849">
        <f t="shared" si="2"/>
        <v>28</v>
      </c>
    </row>
    <row r="38" spans="1:15">
      <c r="A38" s="359" t="s">
        <v>275</v>
      </c>
      <c r="B38" s="843">
        <v>12.1</v>
      </c>
      <c r="C38" s="847">
        <f t="shared" si="0"/>
        <v>34</v>
      </c>
      <c r="D38" s="359"/>
      <c r="E38" s="848">
        <v>8.9209999999999994</v>
      </c>
      <c r="F38" s="849">
        <v>17</v>
      </c>
      <c r="G38" s="850"/>
      <c r="H38" s="841">
        <v>197.01230834396378</v>
      </c>
      <c r="I38" s="849">
        <f t="shared" si="1"/>
        <v>23</v>
      </c>
      <c r="J38" s="850"/>
      <c r="K38" s="851">
        <v>28</v>
      </c>
      <c r="L38" s="851">
        <v>23</v>
      </c>
      <c r="M38" s="359"/>
      <c r="N38" s="846">
        <v>16.5</v>
      </c>
      <c r="O38" s="849">
        <f t="shared" si="2"/>
        <v>12</v>
      </c>
    </row>
    <row r="39" spans="1:15">
      <c r="A39" s="359" t="s">
        <v>276</v>
      </c>
      <c r="B39" s="843">
        <v>14</v>
      </c>
      <c r="C39" s="847">
        <f t="shared" si="0"/>
        <v>7</v>
      </c>
      <c r="D39" s="359"/>
      <c r="E39" s="848">
        <v>8.3070000000000004</v>
      </c>
      <c r="F39" s="849">
        <v>27</v>
      </c>
      <c r="G39" s="850"/>
      <c r="H39" s="841">
        <v>186.24405678088922</v>
      </c>
      <c r="I39" s="849">
        <f t="shared" si="1"/>
        <v>31</v>
      </c>
      <c r="J39" s="850"/>
      <c r="K39" s="851">
        <v>11</v>
      </c>
      <c r="L39" s="851">
        <v>11</v>
      </c>
      <c r="M39" s="359"/>
      <c r="N39" s="846">
        <v>11.3</v>
      </c>
      <c r="O39" s="849">
        <f t="shared" si="2"/>
        <v>33</v>
      </c>
    </row>
    <row r="40" spans="1:15">
      <c r="A40" s="359" t="s">
        <v>277</v>
      </c>
      <c r="B40" s="843">
        <v>12.6</v>
      </c>
      <c r="C40" s="847">
        <f t="shared" si="0"/>
        <v>21</v>
      </c>
      <c r="D40" s="359"/>
      <c r="E40" s="848">
        <v>7.266</v>
      </c>
      <c r="F40" s="849">
        <v>44</v>
      </c>
      <c r="G40" s="850"/>
      <c r="H40" s="841">
        <v>171.67621936708463</v>
      </c>
      <c r="I40" s="849">
        <f t="shared" si="1"/>
        <v>42</v>
      </c>
      <c r="J40" s="850"/>
      <c r="K40" s="851">
        <v>37</v>
      </c>
      <c r="L40" s="851">
        <v>37</v>
      </c>
      <c r="M40" s="359"/>
      <c r="N40" s="846">
        <v>20.7</v>
      </c>
      <c r="O40" s="849">
        <f t="shared" si="2"/>
        <v>2</v>
      </c>
    </row>
    <row r="41" spans="1:15">
      <c r="A41" s="359" t="s">
        <v>278</v>
      </c>
      <c r="B41" s="843">
        <v>9.4</v>
      </c>
      <c r="C41" s="847">
        <f t="shared" si="0"/>
        <v>51</v>
      </c>
      <c r="D41" s="359"/>
      <c r="E41" s="848">
        <v>7.7489999999999997</v>
      </c>
      <c r="F41" s="849">
        <v>35</v>
      </c>
      <c r="G41" s="850"/>
      <c r="H41" s="841">
        <v>201.74406611765079</v>
      </c>
      <c r="I41" s="849">
        <f t="shared" si="1"/>
        <v>21</v>
      </c>
      <c r="J41" s="850"/>
      <c r="K41" s="851">
        <v>5</v>
      </c>
      <c r="L41" s="851">
        <v>5</v>
      </c>
      <c r="M41" s="359"/>
      <c r="N41" s="846">
        <v>10.7</v>
      </c>
      <c r="O41" s="849">
        <f t="shared" si="2"/>
        <v>38</v>
      </c>
    </row>
    <row r="42" spans="1:15">
      <c r="A42" s="359" t="s">
        <v>279</v>
      </c>
      <c r="B42" s="843">
        <v>11.7</v>
      </c>
      <c r="C42" s="847">
        <f t="shared" si="0"/>
        <v>39</v>
      </c>
      <c r="D42" s="359"/>
      <c r="E42" s="848">
        <v>7.9050000000000002</v>
      </c>
      <c r="F42" s="849">
        <v>31</v>
      </c>
      <c r="G42" s="850"/>
      <c r="H42" s="841">
        <v>183.72151010316608</v>
      </c>
      <c r="I42" s="849">
        <f t="shared" si="1"/>
        <v>32</v>
      </c>
      <c r="J42" s="850"/>
      <c r="K42" s="851">
        <v>10</v>
      </c>
      <c r="L42" s="851">
        <v>10</v>
      </c>
      <c r="M42" s="359"/>
      <c r="N42" s="846">
        <v>13.2</v>
      </c>
      <c r="O42" s="849">
        <f t="shared" si="2"/>
        <v>27</v>
      </c>
    </row>
    <row r="43" spans="1:15">
      <c r="A43" s="359" t="s">
        <v>280</v>
      </c>
      <c r="B43" s="843">
        <v>12.6</v>
      </c>
      <c r="C43" s="847">
        <f t="shared" si="0"/>
        <v>21</v>
      </c>
      <c r="D43" s="359"/>
      <c r="E43" s="848">
        <v>7.7370000000000001</v>
      </c>
      <c r="F43" s="849">
        <v>36</v>
      </c>
      <c r="G43" s="850"/>
      <c r="H43" s="841">
        <v>172.63810688888387</v>
      </c>
      <c r="I43" s="849">
        <f t="shared" si="1"/>
        <v>40</v>
      </c>
      <c r="J43" s="850"/>
      <c r="K43" s="851">
        <v>36</v>
      </c>
      <c r="L43" s="851">
        <v>32</v>
      </c>
      <c r="M43" s="359"/>
      <c r="N43" s="846">
        <v>18.600000000000001</v>
      </c>
      <c r="O43" s="849">
        <f t="shared" si="2"/>
        <v>5</v>
      </c>
    </row>
    <row r="44" spans="1:15">
      <c r="A44" s="359" t="s">
        <v>281</v>
      </c>
      <c r="B44" s="843">
        <v>12.3</v>
      </c>
      <c r="C44" s="847">
        <f t="shared" si="0"/>
        <v>30</v>
      </c>
      <c r="D44" s="359"/>
      <c r="E44" s="848">
        <v>7.556</v>
      </c>
      <c r="F44" s="849">
        <v>37</v>
      </c>
      <c r="G44" s="850"/>
      <c r="H44" s="841">
        <v>175.25712392983874</v>
      </c>
      <c r="I44" s="849">
        <f t="shared" si="1"/>
        <v>38</v>
      </c>
      <c r="J44" s="850"/>
      <c r="K44" s="851">
        <v>18</v>
      </c>
      <c r="L44" s="851">
        <v>15</v>
      </c>
      <c r="M44" s="359"/>
      <c r="N44" s="846">
        <v>10.7</v>
      </c>
      <c r="O44" s="849">
        <f t="shared" si="2"/>
        <v>38</v>
      </c>
    </row>
    <row r="45" spans="1:15">
      <c r="A45" s="359" t="s">
        <v>282</v>
      </c>
      <c r="B45" s="843">
        <v>12.2</v>
      </c>
      <c r="C45" s="847">
        <f t="shared" si="0"/>
        <v>33</v>
      </c>
      <c r="D45" s="359"/>
      <c r="E45" s="848">
        <v>8.26</v>
      </c>
      <c r="F45" s="849">
        <v>28</v>
      </c>
      <c r="G45" s="850"/>
      <c r="H45" s="841">
        <v>192.72831400296099</v>
      </c>
      <c r="I45" s="849">
        <f t="shared" si="1"/>
        <v>25</v>
      </c>
      <c r="J45" s="850"/>
      <c r="K45" s="851">
        <v>34</v>
      </c>
      <c r="L45" s="851">
        <v>35</v>
      </c>
      <c r="M45" s="359"/>
      <c r="N45" s="846">
        <v>15.6</v>
      </c>
      <c r="O45" s="849">
        <f t="shared" si="2"/>
        <v>16</v>
      </c>
    </row>
    <row r="46" spans="1:15">
      <c r="A46" s="359" t="s">
        <v>283</v>
      </c>
      <c r="B46" s="843">
        <v>14.7</v>
      </c>
      <c r="C46" s="847">
        <f t="shared" si="0"/>
        <v>3</v>
      </c>
      <c r="D46" s="359"/>
      <c r="E46" s="848">
        <v>8.84</v>
      </c>
      <c r="F46" s="849">
        <v>18</v>
      </c>
      <c r="G46" s="850"/>
      <c r="H46" s="841">
        <v>175.56155506066548</v>
      </c>
      <c r="I46" s="849">
        <f t="shared" si="1"/>
        <v>37</v>
      </c>
      <c r="J46" s="850"/>
      <c r="K46" s="851">
        <v>8</v>
      </c>
      <c r="L46" s="851">
        <v>9</v>
      </c>
      <c r="M46" s="359"/>
      <c r="N46" s="846">
        <v>10.4</v>
      </c>
      <c r="O46" s="849">
        <f t="shared" si="2"/>
        <v>40</v>
      </c>
    </row>
    <row r="47" spans="1:15">
      <c r="A47" s="359" t="s">
        <v>284</v>
      </c>
      <c r="B47" s="843">
        <v>12.1</v>
      </c>
      <c r="C47" s="847">
        <f t="shared" si="0"/>
        <v>34</v>
      </c>
      <c r="D47" s="359"/>
      <c r="E47" s="848">
        <v>9.423</v>
      </c>
      <c r="F47" s="849">
        <v>9</v>
      </c>
      <c r="G47" s="850"/>
      <c r="H47" s="841">
        <v>218.30800407369998</v>
      </c>
      <c r="I47" s="849">
        <f t="shared" si="1"/>
        <v>8</v>
      </c>
      <c r="J47" s="850"/>
      <c r="K47" s="851">
        <v>38</v>
      </c>
      <c r="L47" s="851">
        <v>40</v>
      </c>
      <c r="M47" s="359"/>
      <c r="N47" s="846">
        <v>11</v>
      </c>
      <c r="O47" s="849">
        <f t="shared" si="2"/>
        <v>36</v>
      </c>
    </row>
    <row r="48" spans="1:15">
      <c r="A48" s="359" t="s">
        <v>285</v>
      </c>
      <c r="B48" s="843">
        <v>13.9</v>
      </c>
      <c r="C48" s="847">
        <f t="shared" si="0"/>
        <v>8</v>
      </c>
      <c r="D48" s="359"/>
      <c r="E48" s="848">
        <v>9.7420000000000009</v>
      </c>
      <c r="F48" s="849">
        <v>6</v>
      </c>
      <c r="G48" s="850"/>
      <c r="H48" s="841">
        <v>207.2421523266178</v>
      </c>
      <c r="I48" s="849">
        <f t="shared" si="1"/>
        <v>16</v>
      </c>
      <c r="J48" s="850"/>
      <c r="K48" s="851">
        <v>46</v>
      </c>
      <c r="L48" s="851">
        <v>44</v>
      </c>
      <c r="M48" s="359"/>
      <c r="N48" s="846">
        <v>17.7</v>
      </c>
      <c r="O48" s="849">
        <f t="shared" si="2"/>
        <v>7</v>
      </c>
    </row>
    <row r="49" spans="1:15">
      <c r="A49" s="359" t="s">
        <v>286</v>
      </c>
      <c r="B49" s="843">
        <v>11.5</v>
      </c>
      <c r="C49" s="847">
        <f t="shared" si="0"/>
        <v>41</v>
      </c>
      <c r="D49" s="359"/>
      <c r="E49" s="848">
        <v>8.3230000000000004</v>
      </c>
      <c r="F49" s="849">
        <v>25</v>
      </c>
      <c r="G49" s="850"/>
      <c r="H49" s="841">
        <v>202.03228190882339</v>
      </c>
      <c r="I49" s="849">
        <f t="shared" si="1"/>
        <v>20</v>
      </c>
      <c r="J49" s="850"/>
      <c r="K49" s="851">
        <v>14</v>
      </c>
      <c r="L49" s="851">
        <v>13</v>
      </c>
      <c r="M49" s="359"/>
      <c r="N49" s="846">
        <v>14.7</v>
      </c>
      <c r="O49" s="849">
        <f t="shared" si="2"/>
        <v>17</v>
      </c>
    </row>
    <row r="50" spans="1:15">
      <c r="A50" s="359" t="s">
        <v>287</v>
      </c>
      <c r="B50" s="843">
        <v>11</v>
      </c>
      <c r="C50" s="847">
        <f t="shared" si="0"/>
        <v>44</v>
      </c>
      <c r="D50" s="359"/>
      <c r="E50" s="848">
        <v>9.8089999999999993</v>
      </c>
      <c r="F50" s="849">
        <v>4</v>
      </c>
      <c r="G50" s="850"/>
      <c r="H50" s="841">
        <v>224.4437657984495</v>
      </c>
      <c r="I50" s="849">
        <f t="shared" si="1"/>
        <v>5</v>
      </c>
      <c r="J50" s="850"/>
      <c r="K50" s="851">
        <v>29</v>
      </c>
      <c r="L50" s="851">
        <v>29</v>
      </c>
      <c r="M50" s="359"/>
      <c r="N50" s="846">
        <v>9.6999999999999993</v>
      </c>
      <c r="O50" s="849">
        <f t="shared" si="2"/>
        <v>42</v>
      </c>
    </row>
    <row r="51" spans="1:15">
      <c r="A51" s="359" t="s">
        <v>288</v>
      </c>
      <c r="B51" s="843">
        <v>10.3</v>
      </c>
      <c r="C51" s="847">
        <f t="shared" si="0"/>
        <v>47</v>
      </c>
      <c r="D51" s="359"/>
      <c r="E51" s="848">
        <v>9.1029999999999998</v>
      </c>
      <c r="F51" s="849">
        <v>14</v>
      </c>
      <c r="G51" s="850"/>
      <c r="H51" s="841">
        <v>203.51665365364698</v>
      </c>
      <c r="I51" s="849">
        <f t="shared" si="1"/>
        <v>18</v>
      </c>
      <c r="J51" s="850"/>
      <c r="K51" s="851">
        <v>16</v>
      </c>
      <c r="L51" s="851">
        <v>19</v>
      </c>
      <c r="M51" s="359"/>
      <c r="N51" s="846">
        <v>11.6</v>
      </c>
      <c r="O51" s="849">
        <f t="shared" si="2"/>
        <v>32</v>
      </c>
    </row>
    <row r="52" spans="1:15">
      <c r="A52" s="359" t="s">
        <v>289</v>
      </c>
      <c r="B52" s="843">
        <v>12</v>
      </c>
      <c r="C52" s="847">
        <f t="shared" si="0"/>
        <v>37</v>
      </c>
      <c r="D52" s="359"/>
      <c r="E52" s="848">
        <v>8.9949999999999992</v>
      </c>
      <c r="F52" s="849">
        <v>15</v>
      </c>
      <c r="G52" s="850"/>
      <c r="H52" s="841">
        <v>208.38398949158287</v>
      </c>
      <c r="I52" s="849">
        <f t="shared" si="1"/>
        <v>15</v>
      </c>
      <c r="J52" s="850"/>
      <c r="K52" s="851">
        <v>44</v>
      </c>
      <c r="L52" s="851">
        <v>43</v>
      </c>
      <c r="M52" s="359"/>
      <c r="N52" s="846">
        <v>15.8</v>
      </c>
      <c r="O52" s="849">
        <f t="shared" si="2"/>
        <v>15</v>
      </c>
    </row>
    <row r="53" spans="1:15">
      <c r="A53" s="359" t="s">
        <v>290</v>
      </c>
      <c r="B53" s="843">
        <v>14.6</v>
      </c>
      <c r="C53" s="847">
        <f t="shared" si="0"/>
        <v>4</v>
      </c>
      <c r="D53" s="359"/>
      <c r="E53" s="848">
        <v>8.7200000000000006</v>
      </c>
      <c r="F53" s="849">
        <v>20</v>
      </c>
      <c r="G53" s="850"/>
      <c r="H53" s="841">
        <v>190.56028273938099</v>
      </c>
      <c r="I53" s="849">
        <f t="shared" si="1"/>
        <v>28</v>
      </c>
      <c r="J53" s="850"/>
      <c r="K53" s="851">
        <v>23</v>
      </c>
      <c r="L53" s="851">
        <v>22</v>
      </c>
      <c r="M53" s="359"/>
      <c r="N53" s="846">
        <v>11.3</v>
      </c>
      <c r="O53" s="849">
        <f t="shared" si="2"/>
        <v>33</v>
      </c>
    </row>
    <row r="54" spans="1:15">
      <c r="A54" s="359" t="s">
        <v>291</v>
      </c>
      <c r="B54" s="843">
        <v>12.3</v>
      </c>
      <c r="C54" s="847">
        <f t="shared" si="0"/>
        <v>30</v>
      </c>
      <c r="D54" s="359"/>
      <c r="E54" s="848">
        <v>9.3870000000000005</v>
      </c>
      <c r="F54" s="849">
        <v>10</v>
      </c>
      <c r="G54" s="850"/>
      <c r="H54" s="841">
        <v>219.82833069939585</v>
      </c>
      <c r="I54" s="849">
        <f t="shared" si="1"/>
        <v>6</v>
      </c>
      <c r="J54" s="850"/>
      <c r="K54" s="851">
        <v>42</v>
      </c>
      <c r="L54" s="851">
        <v>42</v>
      </c>
      <c r="M54" s="359"/>
      <c r="N54" s="846">
        <v>13.9</v>
      </c>
      <c r="O54" s="849">
        <f t="shared" si="2"/>
        <v>24</v>
      </c>
    </row>
    <row r="55" spans="1:15">
      <c r="A55" s="359" t="s">
        <v>292</v>
      </c>
      <c r="B55" s="843">
        <v>14.6</v>
      </c>
      <c r="C55" s="847">
        <f t="shared" si="0"/>
        <v>4</v>
      </c>
      <c r="D55" s="359"/>
      <c r="E55" s="848">
        <v>6.6220000000000008</v>
      </c>
      <c r="F55" s="849">
        <v>47</v>
      </c>
      <c r="G55" s="850"/>
      <c r="H55" s="841">
        <v>143.03434642964078</v>
      </c>
      <c r="I55" s="849">
        <f t="shared" si="1"/>
        <v>48</v>
      </c>
      <c r="J55" s="850"/>
      <c r="K55" s="851">
        <v>35</v>
      </c>
      <c r="L55" s="851">
        <v>36</v>
      </c>
      <c r="M55" s="359"/>
      <c r="N55" s="846">
        <v>22.1</v>
      </c>
      <c r="O55" s="849">
        <f t="shared" si="2"/>
        <v>1</v>
      </c>
    </row>
    <row r="56" spans="1:15">
      <c r="A56" s="852" t="s">
        <v>50</v>
      </c>
      <c r="B56" s="853">
        <v>17.600000000000001</v>
      </c>
      <c r="C56" s="854">
        <f t="shared" si="0"/>
        <v>1</v>
      </c>
      <c r="D56" s="852"/>
      <c r="E56" s="855">
        <v>5.3460000000000001</v>
      </c>
      <c r="F56" s="856">
        <v>50</v>
      </c>
      <c r="G56" s="857"/>
      <c r="H56" s="858">
        <v>98.935768279331185</v>
      </c>
      <c r="I56" s="856">
        <f t="shared" si="1"/>
        <v>51</v>
      </c>
      <c r="J56" s="857"/>
      <c r="K56" s="859">
        <v>6</v>
      </c>
      <c r="L56" s="859">
        <v>6</v>
      </c>
      <c r="M56" s="852"/>
      <c r="N56" s="860">
        <v>14</v>
      </c>
      <c r="O56" s="856">
        <f t="shared" si="2"/>
        <v>20</v>
      </c>
    </row>
    <row r="57" spans="1:15">
      <c r="A57" s="359" t="s">
        <v>293</v>
      </c>
      <c r="B57" s="843">
        <v>9.5</v>
      </c>
      <c r="C57" s="847">
        <f t="shared" si="0"/>
        <v>50</v>
      </c>
      <c r="D57" s="359"/>
      <c r="E57" s="848">
        <v>8.597999999999999</v>
      </c>
      <c r="F57" s="849">
        <v>22</v>
      </c>
      <c r="G57" s="850"/>
      <c r="H57" s="841">
        <v>213.84229928346869</v>
      </c>
      <c r="I57" s="849">
        <f t="shared" si="1"/>
        <v>11</v>
      </c>
      <c r="J57" s="850"/>
      <c r="K57" s="851">
        <v>2</v>
      </c>
      <c r="L57" s="851">
        <v>2</v>
      </c>
      <c r="M57" s="359"/>
      <c r="N57" s="846">
        <v>7.2</v>
      </c>
      <c r="O57" s="849">
        <f t="shared" si="2"/>
        <v>48</v>
      </c>
    </row>
    <row r="58" spans="1:15">
      <c r="A58" s="359" t="s">
        <v>294</v>
      </c>
      <c r="B58" s="843">
        <v>12.5</v>
      </c>
      <c r="C58" s="847">
        <f t="shared" si="0"/>
        <v>25</v>
      </c>
      <c r="D58" s="359"/>
      <c r="E58" s="848">
        <v>7.3779999999999992</v>
      </c>
      <c r="F58" s="849">
        <v>39</v>
      </c>
      <c r="G58" s="850"/>
      <c r="H58" s="841">
        <v>178.56267337981612</v>
      </c>
      <c r="I58" s="849">
        <f t="shared" si="1"/>
        <v>35</v>
      </c>
      <c r="J58" s="850"/>
      <c r="K58" s="851">
        <v>22</v>
      </c>
      <c r="L58" s="851">
        <v>26</v>
      </c>
      <c r="M58" s="359"/>
      <c r="N58" s="846">
        <v>12.3</v>
      </c>
      <c r="O58" s="849">
        <f t="shared" si="2"/>
        <v>30</v>
      </c>
    </row>
    <row r="59" spans="1:15">
      <c r="A59" s="359" t="s">
        <v>295</v>
      </c>
      <c r="B59" s="843">
        <v>12.5</v>
      </c>
      <c r="C59" s="847">
        <f t="shared" si="0"/>
        <v>25</v>
      </c>
      <c r="D59" s="359"/>
      <c r="E59" s="848">
        <v>7.16</v>
      </c>
      <c r="F59" s="849">
        <v>45</v>
      </c>
      <c r="G59" s="850"/>
      <c r="H59" s="841">
        <v>180.02107465839745</v>
      </c>
      <c r="I59" s="849">
        <f t="shared" si="1"/>
        <v>33</v>
      </c>
      <c r="J59" s="850"/>
      <c r="K59" s="851">
        <v>12</v>
      </c>
      <c r="L59" s="851">
        <v>14</v>
      </c>
      <c r="M59" s="359"/>
      <c r="N59" s="846">
        <v>14</v>
      </c>
      <c r="O59" s="849">
        <f t="shared" si="2"/>
        <v>20</v>
      </c>
    </row>
    <row r="60" spans="1:15">
      <c r="A60" s="359" t="s">
        <v>296</v>
      </c>
      <c r="B60" s="843">
        <v>11.3</v>
      </c>
      <c r="C60" s="847">
        <f t="shared" si="0"/>
        <v>43</v>
      </c>
      <c r="D60" s="359"/>
      <c r="E60" s="848">
        <v>11.481</v>
      </c>
      <c r="F60" s="849">
        <v>1</v>
      </c>
      <c r="G60" s="850"/>
      <c r="H60" s="841">
        <v>252.38580081798887</v>
      </c>
      <c r="I60" s="849">
        <f t="shared" si="1"/>
        <v>1</v>
      </c>
      <c r="J60" s="850"/>
      <c r="K60" s="851">
        <v>47</v>
      </c>
      <c r="L60" s="851">
        <v>46</v>
      </c>
      <c r="M60" s="359"/>
      <c r="N60" s="846">
        <v>14</v>
      </c>
      <c r="O60" s="849">
        <f t="shared" si="2"/>
        <v>20</v>
      </c>
    </row>
    <row r="61" spans="1:15">
      <c r="A61" s="359" t="s">
        <v>297</v>
      </c>
      <c r="B61" s="843">
        <v>11.6</v>
      </c>
      <c r="C61" s="847">
        <f t="shared" si="0"/>
        <v>40</v>
      </c>
      <c r="D61" s="359"/>
      <c r="E61" s="848">
        <v>8.3189999999999991</v>
      </c>
      <c r="F61" s="849">
        <v>26</v>
      </c>
      <c r="G61" s="850"/>
      <c r="H61" s="841">
        <v>197.81591035456589</v>
      </c>
      <c r="I61" s="849">
        <f t="shared" si="1"/>
        <v>22</v>
      </c>
      <c r="J61" s="850"/>
      <c r="K61" s="851">
        <v>13</v>
      </c>
      <c r="L61" s="851">
        <v>20</v>
      </c>
      <c r="M61" s="359"/>
      <c r="N61" s="846">
        <v>9.1</v>
      </c>
      <c r="O61" s="849">
        <f t="shared" si="2"/>
        <v>44</v>
      </c>
    </row>
    <row r="62" spans="1:15">
      <c r="A62" s="359" t="s">
        <v>298</v>
      </c>
      <c r="B62" s="843">
        <v>13.1</v>
      </c>
      <c r="C62" s="847">
        <f t="shared" si="0"/>
        <v>13</v>
      </c>
      <c r="D62" s="359"/>
      <c r="E62" s="848">
        <v>7.8739999999999997</v>
      </c>
      <c r="F62" s="849">
        <v>32</v>
      </c>
      <c r="G62" s="850"/>
      <c r="H62" s="841">
        <v>169.91099409945457</v>
      </c>
      <c r="I62" s="849">
        <f t="shared" si="1"/>
        <v>43</v>
      </c>
      <c r="J62" s="850"/>
      <c r="K62" s="851">
        <v>25</v>
      </c>
      <c r="L62" s="851">
        <v>17</v>
      </c>
      <c r="M62" s="359"/>
      <c r="N62" s="846">
        <v>13.4</v>
      </c>
      <c r="O62" s="849">
        <f t="shared" si="2"/>
        <v>26</v>
      </c>
    </row>
    <row r="63" spans="1:15">
      <c r="A63" s="250"/>
      <c r="B63" s="846"/>
      <c r="C63" s="250"/>
      <c r="D63" s="250"/>
      <c r="E63" s="846"/>
      <c r="F63" s="250"/>
      <c r="G63" s="250"/>
      <c r="H63" s="861"/>
      <c r="I63" s="250"/>
      <c r="J63" s="250"/>
      <c r="K63" s="862"/>
      <c r="L63" s="862"/>
      <c r="M63" s="836"/>
      <c r="N63" s="846"/>
      <c r="O63" s="250"/>
    </row>
    <row r="64" spans="1:15">
      <c r="A64" s="250" t="s">
        <v>1075</v>
      </c>
      <c r="B64" s="250"/>
      <c r="C64" s="250"/>
      <c r="D64" s="250"/>
      <c r="E64" s="250"/>
      <c r="F64" s="250"/>
      <c r="G64" s="250"/>
      <c r="H64" s="250"/>
      <c r="I64" s="250"/>
      <c r="J64" s="250"/>
      <c r="K64" s="830"/>
      <c r="L64" s="830"/>
      <c r="M64" s="250"/>
      <c r="N64" s="250"/>
      <c r="O64" s="250"/>
    </row>
    <row r="65" spans="1:15">
      <c r="A65" s="250"/>
      <c r="B65" s="250"/>
      <c r="C65" s="250"/>
      <c r="D65" s="250"/>
      <c r="E65" s="250"/>
      <c r="F65" s="250"/>
      <c r="G65" s="250"/>
      <c r="H65" s="250"/>
      <c r="I65" s="250"/>
      <c r="J65" s="250"/>
      <c r="K65" s="830"/>
      <c r="L65" s="830"/>
      <c r="M65" s="250"/>
      <c r="N65" s="250"/>
      <c r="O65" s="250"/>
    </row>
    <row r="66" spans="1:15">
      <c r="A66" s="250" t="s">
        <v>1098</v>
      </c>
      <c r="B66" s="250"/>
      <c r="C66" s="250"/>
      <c r="D66" s="250"/>
      <c r="E66" s="250"/>
      <c r="F66" s="250"/>
      <c r="G66" s="250"/>
      <c r="H66" s="250"/>
      <c r="I66" s="250"/>
      <c r="J66" s="250"/>
      <c r="K66" s="830"/>
      <c r="L66" s="830"/>
      <c r="M66" s="250"/>
      <c r="N66" s="250"/>
      <c r="O66" s="250"/>
    </row>
    <row r="67" spans="1:15">
      <c r="A67" s="250" t="s">
        <v>1099</v>
      </c>
      <c r="B67" s="250"/>
      <c r="C67" s="250"/>
      <c r="D67" s="250"/>
      <c r="E67" s="250"/>
      <c r="F67" s="250"/>
      <c r="G67" s="250"/>
      <c r="H67" s="250"/>
      <c r="I67" s="250"/>
      <c r="J67" s="250"/>
      <c r="K67" s="830"/>
      <c r="L67" s="830"/>
      <c r="M67" s="250"/>
      <c r="N67" s="250"/>
      <c r="O67" s="250"/>
    </row>
    <row r="68" spans="1:15">
      <c r="A68" s="250" t="s">
        <v>1100</v>
      </c>
      <c r="B68" s="250"/>
      <c r="C68" s="250"/>
      <c r="D68" s="250"/>
      <c r="E68" s="250"/>
      <c r="F68" s="250"/>
      <c r="G68" s="250"/>
      <c r="H68" s="250"/>
      <c r="I68" s="250"/>
      <c r="J68" s="250"/>
      <c r="K68" s="830"/>
      <c r="L68" s="830"/>
      <c r="M68" s="250"/>
      <c r="N68" s="250"/>
      <c r="O68" s="250"/>
    </row>
    <row r="69" spans="1:15">
      <c r="A69" s="250" t="s">
        <v>1101</v>
      </c>
      <c r="B69" s="250"/>
      <c r="C69" s="250"/>
      <c r="D69" s="250"/>
      <c r="E69" s="250"/>
      <c r="F69" s="250"/>
      <c r="G69" s="250"/>
      <c r="H69" s="250"/>
      <c r="I69" s="250"/>
      <c r="J69" s="250"/>
      <c r="K69" s="830"/>
      <c r="L69" s="830"/>
      <c r="M69" s="250"/>
      <c r="N69" s="250"/>
      <c r="O69" s="250"/>
    </row>
    <row r="70" spans="1:15">
      <c r="A70" s="250" t="s">
        <v>1102</v>
      </c>
      <c r="B70" s="250"/>
      <c r="C70" s="250"/>
      <c r="D70" s="250"/>
      <c r="E70" s="250"/>
      <c r="F70" s="250"/>
      <c r="G70" s="250"/>
      <c r="H70" s="250"/>
      <c r="I70" s="250"/>
      <c r="J70" s="250"/>
      <c r="K70" s="830"/>
      <c r="L70" s="830"/>
      <c r="M70" s="250"/>
      <c r="N70" s="250"/>
      <c r="O70" s="250"/>
    </row>
    <row r="71" spans="1:15">
      <c r="A71" s="250" t="s">
        <v>1103</v>
      </c>
      <c r="B71" s="250"/>
      <c r="C71" s="250"/>
      <c r="D71" s="250"/>
      <c r="E71" s="250"/>
      <c r="F71" s="250"/>
      <c r="G71" s="250"/>
      <c r="H71" s="250"/>
      <c r="I71" s="250"/>
      <c r="J71" s="250"/>
      <c r="K71" s="830"/>
      <c r="L71" s="830"/>
      <c r="M71" s="250"/>
      <c r="N71" s="250"/>
      <c r="O71" s="250"/>
    </row>
    <row r="72" spans="1:15">
      <c r="A72" s="250" t="s">
        <v>1104</v>
      </c>
      <c r="B72" s="250"/>
      <c r="C72" s="250"/>
      <c r="D72" s="250"/>
      <c r="E72" s="250"/>
      <c r="F72" s="250"/>
      <c r="G72" s="250"/>
      <c r="H72" s="250"/>
      <c r="I72" s="250"/>
      <c r="J72" s="250"/>
      <c r="K72" s="830"/>
      <c r="L72" s="830"/>
      <c r="M72" s="250"/>
      <c r="N72" s="250"/>
      <c r="O72" s="250"/>
    </row>
    <row r="73" spans="1:15">
      <c r="A73" s="250" t="s">
        <v>1105</v>
      </c>
      <c r="B73" s="250"/>
      <c r="C73" s="250"/>
      <c r="D73" s="250"/>
      <c r="E73" s="250"/>
      <c r="F73" s="250"/>
      <c r="G73" s="250"/>
      <c r="H73" s="250"/>
      <c r="I73" s="250"/>
      <c r="J73" s="250"/>
      <c r="K73" s="830"/>
      <c r="L73" s="830"/>
      <c r="M73" s="250"/>
      <c r="N73" s="250"/>
      <c r="O73" s="250"/>
    </row>
    <row r="74" spans="1:15">
      <c r="A74" s="250" t="s">
        <v>1106</v>
      </c>
      <c r="B74" s="250"/>
      <c r="C74" s="250"/>
      <c r="D74" s="250"/>
      <c r="E74" s="250"/>
      <c r="F74" s="250"/>
      <c r="G74" s="250"/>
      <c r="H74" s="250"/>
      <c r="I74" s="250"/>
      <c r="J74" s="250"/>
      <c r="K74" s="830"/>
      <c r="L74" s="830"/>
      <c r="M74" s="250"/>
      <c r="N74" s="250"/>
      <c r="O74" s="250"/>
    </row>
  </sheetData>
  <mergeCells count="2">
    <mergeCell ref="K4:L4"/>
    <mergeCell ref="K5:L5"/>
  </mergeCells>
  <pageMargins left="0.75" right="0.75" top="1" bottom="1" header="0.5" footer="0.5"/>
  <pageSetup paperSize="128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workbookViewId="0"/>
  </sheetViews>
  <sheetFormatPr defaultRowHeight="10.5"/>
  <cols>
    <col min="1" max="1" width="17.28515625" style="92" customWidth="1"/>
    <col min="2" max="2" width="7.85546875" style="810" customWidth="1"/>
    <col min="3" max="3" width="6.42578125" style="810" customWidth="1"/>
    <col min="4" max="4" width="0.85546875" style="92" customWidth="1"/>
    <col min="5" max="5" width="9.28515625" style="63" bestFit="1" customWidth="1"/>
    <col min="6" max="6" width="8" style="63" bestFit="1" customWidth="1"/>
    <col min="7" max="7" width="6.42578125" style="63" customWidth="1"/>
    <col min="8" max="8" width="0.85546875" style="92" customWidth="1"/>
    <col min="9" max="9" width="10.140625" style="92" bestFit="1" customWidth="1"/>
    <col min="10" max="10" width="8" style="92" bestFit="1" customWidth="1"/>
    <col min="11" max="11" width="6.42578125" style="92" customWidth="1"/>
    <col min="12" max="12" width="0.85546875" style="92" customWidth="1"/>
    <col min="13" max="13" width="10.28515625" style="92" bestFit="1" customWidth="1"/>
    <col min="14" max="14" width="10.85546875" style="92" bestFit="1" customWidth="1"/>
    <col min="15" max="15" width="6.42578125" style="92" customWidth="1"/>
    <col min="16" max="16384" width="9.140625" style="92"/>
  </cols>
  <sheetData>
    <row r="1" spans="1:15">
      <c r="A1" s="62" t="s">
        <v>1107</v>
      </c>
    </row>
    <row r="3" spans="1:15">
      <c r="E3" s="811" t="s">
        <v>1108</v>
      </c>
      <c r="F3" s="811"/>
      <c r="G3" s="811"/>
    </row>
    <row r="4" spans="1:15" ht="11.25">
      <c r="B4" s="1289" t="s">
        <v>301</v>
      </c>
      <c r="C4" s="1289"/>
      <c r="E4" s="811" t="s">
        <v>1109</v>
      </c>
      <c r="F4" s="811"/>
      <c r="G4" s="811"/>
      <c r="I4" s="863" t="s">
        <v>1110</v>
      </c>
      <c r="J4" s="864"/>
      <c r="K4" s="864"/>
      <c r="L4" s="864"/>
      <c r="M4" s="864"/>
      <c r="N4" s="864"/>
      <c r="O4" s="864"/>
    </row>
    <row r="5" spans="1:15" ht="11.25">
      <c r="B5" s="1289" t="s">
        <v>1111</v>
      </c>
      <c r="C5" s="1289"/>
      <c r="D5" s="865"/>
      <c r="E5" s="811" t="s">
        <v>1112</v>
      </c>
      <c r="F5" s="811"/>
      <c r="G5" s="811"/>
      <c r="I5" s="1248" t="s">
        <v>1113</v>
      </c>
      <c r="J5" s="1248"/>
      <c r="K5" s="1248"/>
      <c r="L5" s="1248"/>
      <c r="M5" s="1248"/>
      <c r="N5" s="1248"/>
      <c r="O5" s="1248"/>
    </row>
    <row r="6" spans="1:15" ht="11.25">
      <c r="B6" s="1289" t="s">
        <v>1114</v>
      </c>
      <c r="C6" s="1289"/>
      <c r="D6" s="865"/>
      <c r="F6" s="91" t="s">
        <v>1115</v>
      </c>
      <c r="J6" s="91" t="s">
        <v>1115</v>
      </c>
      <c r="L6" s="866"/>
      <c r="M6" s="866"/>
      <c r="N6" s="91" t="s">
        <v>1115</v>
      </c>
      <c r="O6" s="865"/>
    </row>
    <row r="7" spans="1:15">
      <c r="B7" s="63"/>
      <c r="C7" s="63"/>
      <c r="D7" s="100"/>
      <c r="E7" s="91"/>
      <c r="F7" s="66">
        <v>1000</v>
      </c>
      <c r="G7" s="91"/>
      <c r="H7" s="100"/>
      <c r="I7" s="91"/>
      <c r="J7" s="66">
        <v>1000</v>
      </c>
      <c r="K7" s="91"/>
      <c r="L7" s="100"/>
      <c r="M7" s="91"/>
      <c r="N7" s="66">
        <v>1000</v>
      </c>
      <c r="O7" s="100"/>
    </row>
    <row r="8" spans="1:15">
      <c r="A8" s="97"/>
      <c r="B8" s="96" t="s">
        <v>134</v>
      </c>
      <c r="C8" s="96" t="s">
        <v>240</v>
      </c>
      <c r="D8" s="812"/>
      <c r="E8" s="867" t="s">
        <v>1116</v>
      </c>
      <c r="F8" s="70" t="s">
        <v>1117</v>
      </c>
      <c r="G8" s="96" t="s">
        <v>240</v>
      </c>
      <c r="H8" s="812"/>
      <c r="I8" s="96" t="s">
        <v>331</v>
      </c>
      <c r="J8" s="70" t="s">
        <v>1118</v>
      </c>
      <c r="K8" s="96" t="s">
        <v>240</v>
      </c>
      <c r="L8" s="812"/>
      <c r="M8" s="96" t="s">
        <v>336</v>
      </c>
      <c r="N8" s="868" t="s">
        <v>1119</v>
      </c>
      <c r="O8" s="868" t="s">
        <v>240</v>
      </c>
    </row>
    <row r="9" spans="1:15">
      <c r="A9" s="814"/>
      <c r="B9" s="869"/>
      <c r="C9" s="869"/>
      <c r="D9" s="870"/>
      <c r="E9" s="91"/>
      <c r="F9" s="91"/>
      <c r="G9" s="91"/>
      <c r="H9" s="870"/>
      <c r="I9" s="100"/>
      <c r="J9" s="100"/>
      <c r="K9" s="100"/>
      <c r="L9" s="870"/>
      <c r="M9" s="871"/>
      <c r="N9" s="872"/>
      <c r="O9" s="872"/>
    </row>
    <row r="10" spans="1:15">
      <c r="A10" s="117" t="s">
        <v>325</v>
      </c>
      <c r="B10" s="873">
        <v>14.8</v>
      </c>
      <c r="C10" s="817" t="s">
        <v>339</v>
      </c>
      <c r="D10" s="119"/>
      <c r="E10" s="80">
        <v>3712912</v>
      </c>
      <c r="F10" s="874">
        <v>11.744932894274793</v>
      </c>
      <c r="G10" s="817" t="s">
        <v>339</v>
      </c>
      <c r="H10" s="875"/>
      <c r="I10" s="66">
        <v>47636089.833300002</v>
      </c>
      <c r="J10" s="873">
        <v>133.0684</v>
      </c>
      <c r="K10" s="817" t="s">
        <v>339</v>
      </c>
      <c r="L10" s="119"/>
      <c r="M10" s="66">
        <v>23052395.916700002</v>
      </c>
      <c r="N10" s="873">
        <v>274.976</v>
      </c>
      <c r="O10" s="817" t="s">
        <v>339</v>
      </c>
    </row>
    <row r="11" spans="1:15">
      <c r="A11" s="117"/>
      <c r="B11" s="130"/>
      <c r="C11" s="63"/>
      <c r="D11" s="117"/>
      <c r="E11" s="80"/>
      <c r="F11" s="876"/>
      <c r="G11" s="213"/>
      <c r="H11" s="820"/>
      <c r="I11" s="80"/>
      <c r="J11" s="317"/>
      <c r="K11" s="63"/>
      <c r="L11" s="117"/>
      <c r="M11" s="80"/>
      <c r="N11" s="317"/>
      <c r="O11" s="63"/>
    </row>
    <row r="12" spans="1:15">
      <c r="A12" s="117" t="s">
        <v>249</v>
      </c>
      <c r="B12" s="130">
        <v>16.100000000000001</v>
      </c>
      <c r="C12" s="877">
        <f>RANK(B12,B$12:B$62)</f>
        <v>15</v>
      </c>
      <c r="D12" s="117"/>
      <c r="E12" s="80">
        <v>46161</v>
      </c>
      <c r="F12" s="876">
        <v>9.5497837898000757</v>
      </c>
      <c r="G12" s="877">
        <f>RANK(F12,F$12:F$62)</f>
        <v>23</v>
      </c>
      <c r="H12" s="820"/>
      <c r="I12" s="80">
        <v>915322.41669999994</v>
      </c>
      <c r="J12" s="130">
        <v>128.82089999999999</v>
      </c>
      <c r="K12" s="877">
        <f>RANK(J12,J$12:J$62)</f>
        <v>21</v>
      </c>
      <c r="L12" s="117"/>
      <c r="M12" s="80">
        <v>421302.1667</v>
      </c>
      <c r="N12" s="130">
        <v>279.87670000000003</v>
      </c>
      <c r="O12" s="877">
        <f>RANK(N12,N$12:N$62)</f>
        <v>15</v>
      </c>
    </row>
    <row r="13" spans="1:15">
      <c r="A13" s="117" t="s">
        <v>250</v>
      </c>
      <c r="B13" s="130">
        <v>10.9</v>
      </c>
      <c r="C13" s="877">
        <f t="shared" ref="C13:C62" si="0">RANK(B13,B$12:B$62)</f>
        <v>40</v>
      </c>
      <c r="D13" s="117"/>
      <c r="E13" s="80">
        <v>9464</v>
      </c>
      <c r="F13" s="876">
        <v>12.873878432716845</v>
      </c>
      <c r="G13" s="877">
        <f t="shared" ref="G13:G62" si="1">RANK(F13,F$12:F$62)</f>
        <v>14</v>
      </c>
      <c r="H13" s="820"/>
      <c r="I13" s="80">
        <v>91363.833299999998</v>
      </c>
      <c r="J13" s="130">
        <v>172.90360000000001</v>
      </c>
      <c r="K13" s="877">
        <f t="shared" ref="K13:K62" si="2">RANK(J13,J$12:J$62)</f>
        <v>2</v>
      </c>
      <c r="L13" s="117"/>
      <c r="M13" s="80">
        <v>38279.083299999998</v>
      </c>
      <c r="N13" s="130">
        <v>412.68329999999997</v>
      </c>
      <c r="O13" s="877">
        <f t="shared" ref="O13:O62" si="3">RANK(N13,N$12:N$62)</f>
        <v>2</v>
      </c>
    </row>
    <row r="14" spans="1:15">
      <c r="A14" s="117" t="s">
        <v>251</v>
      </c>
      <c r="B14" s="130">
        <v>18.8</v>
      </c>
      <c r="C14" s="877">
        <f t="shared" si="0"/>
        <v>5</v>
      </c>
      <c r="D14" s="117"/>
      <c r="E14" s="80">
        <v>35310</v>
      </c>
      <c r="F14" s="876">
        <v>5.3285051332322464</v>
      </c>
      <c r="G14" s="877">
        <f t="shared" si="1"/>
        <v>38</v>
      </c>
      <c r="H14" s="820"/>
      <c r="I14" s="80">
        <v>1111105.25</v>
      </c>
      <c r="J14" s="130">
        <v>123.61839999999999</v>
      </c>
      <c r="K14" s="877">
        <f t="shared" si="2"/>
        <v>40</v>
      </c>
      <c r="L14" s="117"/>
      <c r="M14" s="80">
        <v>476688.5</v>
      </c>
      <c r="N14" s="130">
        <v>288.14</v>
      </c>
      <c r="O14" s="877">
        <f t="shared" si="3"/>
        <v>13</v>
      </c>
    </row>
    <row r="15" spans="1:15">
      <c r="A15" s="117" t="s">
        <v>252</v>
      </c>
      <c r="B15" s="130">
        <v>18.7</v>
      </c>
      <c r="C15" s="877">
        <f t="shared" si="0"/>
        <v>6</v>
      </c>
      <c r="D15" s="117"/>
      <c r="E15" s="80">
        <v>15165</v>
      </c>
      <c r="F15" s="876">
        <v>5.1243962825909408</v>
      </c>
      <c r="G15" s="877">
        <f t="shared" si="1"/>
        <v>39</v>
      </c>
      <c r="H15" s="820"/>
      <c r="I15" s="80">
        <v>504620.9167</v>
      </c>
      <c r="J15" s="130">
        <v>120.8574</v>
      </c>
      <c r="K15" s="877">
        <f t="shared" si="2"/>
        <v>46</v>
      </c>
      <c r="L15" s="117"/>
      <c r="M15" s="80">
        <v>224453.8333</v>
      </c>
      <c r="N15" s="130">
        <v>271.71359999999999</v>
      </c>
      <c r="O15" s="877">
        <f t="shared" si="3"/>
        <v>24</v>
      </c>
    </row>
    <row r="16" spans="1:15">
      <c r="A16" s="117" t="s">
        <v>253</v>
      </c>
      <c r="B16" s="130">
        <v>15.9</v>
      </c>
      <c r="C16" s="877">
        <f t="shared" si="0"/>
        <v>16</v>
      </c>
      <c r="D16" s="117"/>
      <c r="E16" s="80">
        <v>1341168</v>
      </c>
      <c r="F16" s="876">
        <v>34.987732740040755</v>
      </c>
      <c r="G16" s="877">
        <f t="shared" si="1"/>
        <v>1</v>
      </c>
      <c r="H16" s="820"/>
      <c r="I16" s="80">
        <v>4159030.75</v>
      </c>
      <c r="J16" s="130">
        <v>151.44450000000001</v>
      </c>
      <c r="K16" s="877">
        <f t="shared" si="2"/>
        <v>3</v>
      </c>
      <c r="L16" s="117"/>
      <c r="M16" s="80">
        <v>1905869</v>
      </c>
      <c r="N16" s="130">
        <v>330.48570000000001</v>
      </c>
      <c r="O16" s="877">
        <f t="shared" si="3"/>
        <v>3</v>
      </c>
    </row>
    <row r="17" spans="1:15">
      <c r="A17" s="117" t="s">
        <v>254</v>
      </c>
      <c r="B17" s="130">
        <v>11.9</v>
      </c>
      <c r="C17" s="877">
        <f t="shared" si="0"/>
        <v>36</v>
      </c>
      <c r="D17" s="117"/>
      <c r="E17" s="80">
        <v>41413</v>
      </c>
      <c r="F17" s="876">
        <v>7.8606900392474559</v>
      </c>
      <c r="G17" s="877">
        <f t="shared" si="1"/>
        <v>29</v>
      </c>
      <c r="H17" s="820"/>
      <c r="I17" s="80">
        <v>507933.9167</v>
      </c>
      <c r="J17" s="130">
        <v>135.11099999999999</v>
      </c>
      <c r="K17" s="877">
        <f t="shared" si="2"/>
        <v>12</v>
      </c>
      <c r="L17" s="117"/>
      <c r="M17" s="80">
        <v>231487.6667</v>
      </c>
      <c r="N17" s="130">
        <v>296.46269999999998</v>
      </c>
      <c r="O17" s="877">
        <f t="shared" si="3"/>
        <v>6</v>
      </c>
    </row>
    <row r="18" spans="1:15">
      <c r="A18" s="117" t="s">
        <v>255</v>
      </c>
      <c r="B18" s="130">
        <v>10.6</v>
      </c>
      <c r="C18" s="877">
        <f t="shared" si="0"/>
        <v>44</v>
      </c>
      <c r="D18" s="117"/>
      <c r="E18" s="80">
        <v>28899</v>
      </c>
      <c r="F18" s="876">
        <v>8.0362505839692115</v>
      </c>
      <c r="G18" s="877">
        <f t="shared" si="1"/>
        <v>27</v>
      </c>
      <c r="H18" s="820"/>
      <c r="I18" s="80">
        <v>425319.5</v>
      </c>
      <c r="J18" s="130">
        <v>138.6516</v>
      </c>
      <c r="K18" s="877">
        <f t="shared" si="2"/>
        <v>6</v>
      </c>
      <c r="L18" s="117"/>
      <c r="M18" s="80">
        <v>233171.4167</v>
      </c>
      <c r="N18" s="130">
        <v>252.9093</v>
      </c>
      <c r="O18" s="877">
        <f t="shared" si="3"/>
        <v>38</v>
      </c>
    </row>
    <row r="19" spans="1:15">
      <c r="A19" s="117" t="s">
        <v>256</v>
      </c>
      <c r="B19" s="130">
        <v>13.7</v>
      </c>
      <c r="C19" s="877">
        <f t="shared" si="0"/>
        <v>28</v>
      </c>
      <c r="D19" s="117"/>
      <c r="E19" s="80">
        <v>13884</v>
      </c>
      <c r="F19" s="876">
        <v>14.997585738682947</v>
      </c>
      <c r="G19" s="877">
        <f t="shared" si="1"/>
        <v>8</v>
      </c>
      <c r="H19" s="820"/>
      <c r="I19" s="80">
        <v>153137.25</v>
      </c>
      <c r="J19" s="130">
        <v>127.8964</v>
      </c>
      <c r="K19" s="877">
        <f t="shared" si="2"/>
        <v>26</v>
      </c>
      <c r="L19" s="117"/>
      <c r="M19" s="80">
        <v>72243.583299999998</v>
      </c>
      <c r="N19" s="130">
        <v>271.10649999999998</v>
      </c>
      <c r="O19" s="877">
        <f t="shared" si="3"/>
        <v>27</v>
      </c>
    </row>
    <row r="20" spans="1:15">
      <c r="A20" s="117" t="s">
        <v>257</v>
      </c>
      <c r="B20" s="130">
        <v>19.899999999999999</v>
      </c>
      <c r="C20" s="877">
        <f t="shared" si="0"/>
        <v>4</v>
      </c>
      <c r="D20" s="117"/>
      <c r="E20" s="80">
        <v>16780</v>
      </c>
      <c r="F20" s="876">
        <v>25.957190745132252</v>
      </c>
      <c r="G20" s="877">
        <f t="shared" si="1"/>
        <v>2</v>
      </c>
      <c r="H20" s="820"/>
      <c r="I20" s="80">
        <v>144888.9167</v>
      </c>
      <c r="J20" s="130">
        <v>135.1728</v>
      </c>
      <c r="K20" s="877">
        <f t="shared" si="2"/>
        <v>11</v>
      </c>
      <c r="L20" s="117"/>
      <c r="M20" s="80">
        <v>81903.916700000002</v>
      </c>
      <c r="N20" s="130">
        <v>239.12219999999999</v>
      </c>
      <c r="O20" s="877">
        <f t="shared" si="3"/>
        <v>45</v>
      </c>
    </row>
    <row r="21" spans="1:15">
      <c r="A21" s="117" t="s">
        <v>258</v>
      </c>
      <c r="B21" s="130">
        <v>15</v>
      </c>
      <c r="C21" s="877">
        <f t="shared" si="0"/>
        <v>19</v>
      </c>
      <c r="D21" s="117"/>
      <c r="E21" s="80">
        <v>93471</v>
      </c>
      <c r="F21" s="876">
        <v>4.7804259837179828</v>
      </c>
      <c r="G21" s="877">
        <f t="shared" si="1"/>
        <v>41</v>
      </c>
      <c r="H21" s="820"/>
      <c r="I21" s="80">
        <v>3556472.9166999999</v>
      </c>
      <c r="J21" s="130">
        <v>138.38990000000001</v>
      </c>
      <c r="K21" s="877">
        <f t="shared" si="2"/>
        <v>7</v>
      </c>
      <c r="L21" s="117"/>
      <c r="M21" s="80">
        <v>1943901.5833000001</v>
      </c>
      <c r="N21" s="130">
        <v>253.1918</v>
      </c>
      <c r="O21" s="877">
        <f t="shared" si="3"/>
        <v>37</v>
      </c>
    </row>
    <row r="22" spans="1:15">
      <c r="A22" s="117" t="s">
        <v>259</v>
      </c>
      <c r="B22" s="130">
        <v>17.600000000000001</v>
      </c>
      <c r="C22" s="877">
        <f t="shared" si="0"/>
        <v>9</v>
      </c>
      <c r="D22" s="117"/>
      <c r="E22" s="80">
        <v>34005</v>
      </c>
      <c r="F22" s="876">
        <v>3.4031656996925692</v>
      </c>
      <c r="G22" s="877">
        <f t="shared" si="1"/>
        <v>47</v>
      </c>
      <c r="H22" s="820"/>
      <c r="I22" s="80">
        <v>1948188.5833000001</v>
      </c>
      <c r="J22" s="130">
        <v>136.39779999999999</v>
      </c>
      <c r="K22" s="877">
        <f t="shared" si="2"/>
        <v>10</v>
      </c>
      <c r="L22" s="117"/>
      <c r="M22" s="80">
        <v>907896.33330000006</v>
      </c>
      <c r="N22" s="130">
        <v>292.68610000000001</v>
      </c>
      <c r="O22" s="877">
        <f t="shared" si="3"/>
        <v>11</v>
      </c>
    </row>
    <row r="23" spans="1:15">
      <c r="A23" s="117" t="s">
        <v>260</v>
      </c>
      <c r="B23" s="130">
        <v>12.3</v>
      </c>
      <c r="C23" s="877">
        <f t="shared" si="0"/>
        <v>34</v>
      </c>
      <c r="D23" s="117"/>
      <c r="E23" s="80">
        <v>26269</v>
      </c>
      <c r="F23" s="876">
        <v>18.709394368022885</v>
      </c>
      <c r="G23" s="877">
        <f t="shared" si="1"/>
        <v>4</v>
      </c>
      <c r="H23" s="820"/>
      <c r="I23" s="80">
        <v>189349.75</v>
      </c>
      <c r="J23" s="130">
        <v>217.49080000000001</v>
      </c>
      <c r="K23" s="877">
        <f t="shared" si="2"/>
        <v>1</v>
      </c>
      <c r="L23" s="117"/>
      <c r="M23" s="80">
        <v>96021.5</v>
      </c>
      <c r="N23" s="130">
        <v>428.88139999999999</v>
      </c>
      <c r="O23" s="877">
        <f t="shared" si="3"/>
        <v>1</v>
      </c>
    </row>
    <row r="24" spans="1:15">
      <c r="A24" s="117" t="s">
        <v>261</v>
      </c>
      <c r="B24" s="130">
        <v>14.4</v>
      </c>
      <c r="C24" s="877">
        <f t="shared" si="0"/>
        <v>23</v>
      </c>
      <c r="D24" s="117"/>
      <c r="E24" s="80">
        <v>2783</v>
      </c>
      <c r="F24" s="876">
        <v>1.726281157420962</v>
      </c>
      <c r="G24" s="877">
        <f t="shared" si="1"/>
        <v>50</v>
      </c>
      <c r="H24" s="820"/>
      <c r="I24" s="80">
        <v>227006.25</v>
      </c>
      <c r="J24" s="130">
        <v>127.303</v>
      </c>
      <c r="K24" s="877">
        <f t="shared" si="2"/>
        <v>31</v>
      </c>
      <c r="L24" s="117"/>
      <c r="M24" s="80">
        <v>97927.083299999998</v>
      </c>
      <c r="N24" s="130">
        <v>295.10300000000001</v>
      </c>
      <c r="O24" s="877">
        <f t="shared" si="3"/>
        <v>8</v>
      </c>
    </row>
    <row r="25" spans="1:15">
      <c r="A25" s="117" t="s">
        <v>310</v>
      </c>
      <c r="B25" s="130">
        <v>13.4</v>
      </c>
      <c r="C25" s="877">
        <f t="shared" si="0"/>
        <v>30</v>
      </c>
      <c r="D25" s="117"/>
      <c r="E25" s="80">
        <v>45725</v>
      </c>
      <c r="F25" s="876">
        <v>3.5494892733230943</v>
      </c>
      <c r="G25" s="877">
        <f t="shared" si="1"/>
        <v>45</v>
      </c>
      <c r="H25" s="820"/>
      <c r="I25" s="80">
        <v>2040053.25</v>
      </c>
      <c r="J25" s="130">
        <v>137.9905</v>
      </c>
      <c r="K25" s="877">
        <f t="shared" si="2"/>
        <v>8</v>
      </c>
      <c r="L25" s="117"/>
      <c r="M25" s="80">
        <v>1017189.5833000001</v>
      </c>
      <c r="N25" s="130">
        <v>276.75069999999999</v>
      </c>
      <c r="O25" s="877">
        <f t="shared" si="3"/>
        <v>18</v>
      </c>
    </row>
    <row r="26" spans="1:15">
      <c r="A26" s="117" t="s">
        <v>263</v>
      </c>
      <c r="B26" s="130">
        <v>14.1</v>
      </c>
      <c r="C26" s="877">
        <f t="shared" si="0"/>
        <v>26</v>
      </c>
      <c r="D26" s="117"/>
      <c r="E26" s="80">
        <v>23768</v>
      </c>
      <c r="F26" s="876">
        <v>3.6171594097735746</v>
      </c>
      <c r="G26" s="877">
        <f t="shared" si="1"/>
        <v>44</v>
      </c>
      <c r="H26" s="820"/>
      <c r="I26" s="80">
        <v>926010.91669999994</v>
      </c>
      <c r="J26" s="130">
        <v>131.49019999999999</v>
      </c>
      <c r="K26" s="877">
        <f t="shared" si="2"/>
        <v>17</v>
      </c>
      <c r="L26" s="117"/>
      <c r="M26" s="80">
        <v>415518.1667</v>
      </c>
      <c r="N26" s="130">
        <v>293.03500000000003</v>
      </c>
      <c r="O26" s="877">
        <f t="shared" si="3"/>
        <v>9</v>
      </c>
    </row>
    <row r="27" spans="1:15">
      <c r="A27" s="117" t="s">
        <v>264</v>
      </c>
      <c r="B27" s="130">
        <v>10.5</v>
      </c>
      <c r="C27" s="877">
        <f t="shared" si="0"/>
        <v>46</v>
      </c>
      <c r="D27" s="117"/>
      <c r="E27" s="80">
        <v>36653</v>
      </c>
      <c r="F27" s="876">
        <v>11.860215582627063</v>
      </c>
      <c r="G27" s="877">
        <f t="shared" si="1"/>
        <v>16</v>
      </c>
      <c r="H27" s="820"/>
      <c r="I27" s="80">
        <v>420344.4167</v>
      </c>
      <c r="J27" s="130">
        <v>116.282</v>
      </c>
      <c r="K27" s="877">
        <f t="shared" si="2"/>
        <v>49</v>
      </c>
      <c r="L27" s="117"/>
      <c r="M27" s="80">
        <v>198500.25</v>
      </c>
      <c r="N27" s="130">
        <v>246.239</v>
      </c>
      <c r="O27" s="877">
        <f t="shared" si="3"/>
        <v>42</v>
      </c>
    </row>
    <row r="28" spans="1:15">
      <c r="A28" s="117" t="s">
        <v>265</v>
      </c>
      <c r="B28" s="130">
        <v>13.8</v>
      </c>
      <c r="C28" s="877">
        <f t="shared" si="0"/>
        <v>27</v>
      </c>
      <c r="D28" s="117"/>
      <c r="E28" s="80">
        <v>19324</v>
      </c>
      <c r="F28" s="876">
        <v>6.6773625178259381</v>
      </c>
      <c r="G28" s="877">
        <f t="shared" si="1"/>
        <v>35</v>
      </c>
      <c r="H28" s="820"/>
      <c r="I28" s="80">
        <v>316982.5833</v>
      </c>
      <c r="J28" s="130">
        <v>124.6798</v>
      </c>
      <c r="K28" s="877">
        <f t="shared" si="2"/>
        <v>36</v>
      </c>
      <c r="L28" s="117"/>
      <c r="M28" s="80">
        <v>149233</v>
      </c>
      <c r="N28" s="130">
        <v>264.82960000000003</v>
      </c>
      <c r="O28" s="877">
        <f t="shared" si="3"/>
        <v>31</v>
      </c>
    </row>
    <row r="29" spans="1:15">
      <c r="A29" s="117" t="s">
        <v>266</v>
      </c>
      <c r="B29" s="130">
        <v>18</v>
      </c>
      <c r="C29" s="877">
        <f t="shared" si="0"/>
        <v>7</v>
      </c>
      <c r="D29" s="117"/>
      <c r="E29" s="80">
        <v>61284</v>
      </c>
      <c r="F29" s="876">
        <v>13.943091419347279</v>
      </c>
      <c r="G29" s="877">
        <f t="shared" si="1"/>
        <v>9</v>
      </c>
      <c r="H29" s="820"/>
      <c r="I29" s="80">
        <v>872438.58330000006</v>
      </c>
      <c r="J29" s="130">
        <v>127.325</v>
      </c>
      <c r="K29" s="877">
        <f t="shared" si="2"/>
        <v>30</v>
      </c>
      <c r="L29" s="117"/>
      <c r="M29" s="80">
        <v>420210.8333</v>
      </c>
      <c r="N29" s="130">
        <v>264.35120000000001</v>
      </c>
      <c r="O29" s="877">
        <f t="shared" si="3"/>
        <v>32</v>
      </c>
    </row>
    <row r="30" spans="1:15">
      <c r="A30" s="117" t="s">
        <v>267</v>
      </c>
      <c r="B30" s="130">
        <v>20.5</v>
      </c>
      <c r="C30" s="877">
        <f t="shared" si="0"/>
        <v>3</v>
      </c>
      <c r="D30" s="117"/>
      <c r="E30" s="80">
        <v>15616</v>
      </c>
      <c r="F30" s="876">
        <v>3.3760893487580721</v>
      </c>
      <c r="G30" s="877">
        <f t="shared" si="1"/>
        <v>48</v>
      </c>
      <c r="H30" s="820"/>
      <c r="I30" s="80">
        <v>940099.66669999994</v>
      </c>
      <c r="J30" s="130">
        <v>131.1765</v>
      </c>
      <c r="K30" s="877">
        <f t="shared" si="2"/>
        <v>19</v>
      </c>
      <c r="L30" s="117"/>
      <c r="M30" s="80">
        <v>425647.9167</v>
      </c>
      <c r="N30" s="130">
        <v>289.72070000000002</v>
      </c>
      <c r="O30" s="877">
        <f t="shared" si="3"/>
        <v>12</v>
      </c>
    </row>
    <row r="31" spans="1:15">
      <c r="A31" s="117" t="s">
        <v>268</v>
      </c>
      <c r="B31" s="130">
        <v>12.8</v>
      </c>
      <c r="C31" s="877">
        <f t="shared" si="0"/>
        <v>32</v>
      </c>
      <c r="D31" s="117"/>
      <c r="E31" s="80">
        <v>14305</v>
      </c>
      <c r="F31" s="876">
        <v>10.769388286699861</v>
      </c>
      <c r="G31" s="877">
        <f t="shared" si="1"/>
        <v>20</v>
      </c>
      <c r="H31" s="820"/>
      <c r="I31" s="80">
        <v>249118.5</v>
      </c>
      <c r="J31" s="130">
        <v>122.78959999999999</v>
      </c>
      <c r="K31" s="877">
        <f t="shared" si="2"/>
        <v>42</v>
      </c>
      <c r="L31" s="117"/>
      <c r="M31" s="80">
        <v>130374.25</v>
      </c>
      <c r="N31" s="130">
        <v>234.6258</v>
      </c>
      <c r="O31" s="877">
        <f t="shared" si="3"/>
        <v>48</v>
      </c>
    </row>
    <row r="32" spans="1:15">
      <c r="A32" s="117" t="s">
        <v>269</v>
      </c>
      <c r="B32" s="130">
        <v>9.8000000000000007</v>
      </c>
      <c r="C32" s="877">
        <f t="shared" si="0"/>
        <v>50</v>
      </c>
      <c r="D32" s="117"/>
      <c r="E32" s="80">
        <v>51973</v>
      </c>
      <c r="F32" s="876">
        <v>8.7661714467682756</v>
      </c>
      <c r="G32" s="877">
        <f t="shared" si="1"/>
        <v>24</v>
      </c>
      <c r="H32" s="820"/>
      <c r="I32" s="80">
        <v>771020.75</v>
      </c>
      <c r="J32" s="130">
        <v>127.39190000000001</v>
      </c>
      <c r="K32" s="877">
        <f t="shared" si="2"/>
        <v>29</v>
      </c>
      <c r="L32" s="117"/>
      <c r="M32" s="80">
        <v>392183.5833</v>
      </c>
      <c r="N32" s="130">
        <v>250.4486</v>
      </c>
      <c r="O32" s="877">
        <f t="shared" si="3"/>
        <v>41</v>
      </c>
    </row>
    <row r="33" spans="1:15">
      <c r="A33" s="117" t="s">
        <v>270</v>
      </c>
      <c r="B33" s="130">
        <v>11.3</v>
      </c>
      <c r="C33" s="877">
        <f t="shared" si="0"/>
        <v>38</v>
      </c>
      <c r="D33" s="117"/>
      <c r="E33" s="80">
        <v>88924</v>
      </c>
      <c r="F33" s="876">
        <v>13.286469209409958</v>
      </c>
      <c r="G33" s="877">
        <f t="shared" si="1"/>
        <v>13</v>
      </c>
      <c r="H33" s="820"/>
      <c r="I33" s="80">
        <v>887618.66669999994</v>
      </c>
      <c r="J33" s="130">
        <v>130.9248</v>
      </c>
      <c r="K33" s="877">
        <f t="shared" si="2"/>
        <v>20</v>
      </c>
      <c r="L33" s="117"/>
      <c r="M33" s="80">
        <v>498580.0833</v>
      </c>
      <c r="N33" s="130">
        <v>233.08449999999999</v>
      </c>
      <c r="O33" s="877">
        <f t="shared" si="3"/>
        <v>50</v>
      </c>
    </row>
    <row r="34" spans="1:15">
      <c r="A34" s="117" t="s">
        <v>271</v>
      </c>
      <c r="B34" s="130">
        <v>14.4</v>
      </c>
      <c r="C34" s="877">
        <f t="shared" si="0"/>
        <v>23</v>
      </c>
      <c r="D34" s="117"/>
      <c r="E34" s="80">
        <v>78202</v>
      </c>
      <c r="F34" s="876">
        <v>7.9026866628494901</v>
      </c>
      <c r="G34" s="877">
        <f t="shared" si="1"/>
        <v>28</v>
      </c>
      <c r="H34" s="820"/>
      <c r="I34" s="80">
        <v>1775645.6666999999</v>
      </c>
      <c r="J34" s="130">
        <v>136.6463</v>
      </c>
      <c r="K34" s="877">
        <f t="shared" si="2"/>
        <v>9</v>
      </c>
      <c r="L34" s="117"/>
      <c r="M34" s="80">
        <v>909764</v>
      </c>
      <c r="N34" s="130">
        <v>266.70139999999998</v>
      </c>
      <c r="O34" s="877">
        <f t="shared" si="3"/>
        <v>30</v>
      </c>
    </row>
    <row r="35" spans="1:15">
      <c r="A35" s="117" t="s">
        <v>272</v>
      </c>
      <c r="B35" s="130">
        <v>10.7</v>
      </c>
      <c r="C35" s="877">
        <f t="shared" si="0"/>
        <v>42</v>
      </c>
      <c r="D35" s="117"/>
      <c r="E35" s="80">
        <v>45851</v>
      </c>
      <c r="F35" s="876">
        <v>8.4590010294481193</v>
      </c>
      <c r="G35" s="877">
        <f t="shared" si="1"/>
        <v>25</v>
      </c>
      <c r="H35" s="820"/>
      <c r="I35" s="80">
        <v>552928.33330000006</v>
      </c>
      <c r="J35" s="130">
        <v>116.25409999999999</v>
      </c>
      <c r="K35" s="877">
        <f t="shared" si="2"/>
        <v>50</v>
      </c>
      <c r="L35" s="117"/>
      <c r="M35" s="80">
        <v>274236.25</v>
      </c>
      <c r="N35" s="130">
        <v>234.3972</v>
      </c>
      <c r="O35" s="877">
        <f t="shared" si="3"/>
        <v>49</v>
      </c>
    </row>
    <row r="36" spans="1:15">
      <c r="A36" s="117" t="s">
        <v>273</v>
      </c>
      <c r="B36" s="130">
        <v>20.6</v>
      </c>
      <c r="C36" s="877">
        <f t="shared" si="0"/>
        <v>2</v>
      </c>
      <c r="D36" s="117"/>
      <c r="E36" s="80">
        <v>20273</v>
      </c>
      <c r="F36" s="876">
        <v>6.7775316118209137</v>
      </c>
      <c r="G36" s="877">
        <f t="shared" si="1"/>
        <v>33</v>
      </c>
      <c r="H36" s="820"/>
      <c r="I36" s="80">
        <v>668624.33330000006</v>
      </c>
      <c r="J36" s="130">
        <v>123.7713</v>
      </c>
      <c r="K36" s="877">
        <f t="shared" si="2"/>
        <v>39</v>
      </c>
      <c r="L36" s="117"/>
      <c r="M36" s="80">
        <v>305004.9167</v>
      </c>
      <c r="N36" s="130">
        <v>271.32839999999999</v>
      </c>
      <c r="O36" s="877">
        <f t="shared" si="3"/>
        <v>25</v>
      </c>
    </row>
    <row r="37" spans="1:15">
      <c r="A37" s="117" t="s">
        <v>274</v>
      </c>
      <c r="B37" s="130">
        <v>14.8</v>
      </c>
      <c r="C37" s="877">
        <f t="shared" si="0"/>
        <v>20</v>
      </c>
      <c r="D37" s="117"/>
      <c r="E37" s="80">
        <v>74314</v>
      </c>
      <c r="F37" s="876">
        <v>12.295151808246326</v>
      </c>
      <c r="G37" s="877">
        <f t="shared" si="1"/>
        <v>15</v>
      </c>
      <c r="H37" s="820"/>
      <c r="I37" s="80">
        <v>929942.83330000006</v>
      </c>
      <c r="J37" s="130">
        <v>128.04390000000001</v>
      </c>
      <c r="K37" s="877">
        <f t="shared" si="2"/>
        <v>25</v>
      </c>
      <c r="L37" s="117"/>
      <c r="M37" s="80">
        <v>437443.1667</v>
      </c>
      <c r="N37" s="130">
        <v>272.20339999999999</v>
      </c>
      <c r="O37" s="877">
        <f t="shared" si="3"/>
        <v>23</v>
      </c>
    </row>
    <row r="38" spans="1:15">
      <c r="A38" s="117" t="s">
        <v>275</v>
      </c>
      <c r="B38" s="130">
        <v>14.8</v>
      </c>
      <c r="C38" s="877">
        <f t="shared" si="0"/>
        <v>20</v>
      </c>
      <c r="D38" s="117"/>
      <c r="E38" s="80">
        <v>7371</v>
      </c>
      <c r="F38" s="876">
        <v>7.2608886240167854</v>
      </c>
      <c r="G38" s="877">
        <f t="shared" si="1"/>
        <v>32</v>
      </c>
      <c r="H38" s="820"/>
      <c r="I38" s="80">
        <v>128530.9167</v>
      </c>
      <c r="J38" s="130">
        <v>124.652</v>
      </c>
      <c r="K38" s="877">
        <f t="shared" si="2"/>
        <v>37</v>
      </c>
      <c r="L38" s="117"/>
      <c r="M38" s="80">
        <v>59397.833299999998</v>
      </c>
      <c r="N38" s="130">
        <v>269.73439999999999</v>
      </c>
      <c r="O38" s="877">
        <f t="shared" si="3"/>
        <v>28</v>
      </c>
    </row>
    <row r="39" spans="1:15">
      <c r="A39" s="117" t="s">
        <v>276</v>
      </c>
      <c r="B39" s="130">
        <v>11.2</v>
      </c>
      <c r="C39" s="877">
        <f t="shared" si="0"/>
        <v>39</v>
      </c>
      <c r="D39" s="117"/>
      <c r="E39" s="80">
        <v>12543</v>
      </c>
      <c r="F39" s="876">
        <v>6.7128138051801542</v>
      </c>
      <c r="G39" s="877">
        <f t="shared" si="1"/>
        <v>34</v>
      </c>
      <c r="H39" s="820"/>
      <c r="I39" s="80">
        <v>179710.6667</v>
      </c>
      <c r="J39" s="130">
        <v>122.7141</v>
      </c>
      <c r="K39" s="877">
        <f t="shared" si="2"/>
        <v>43</v>
      </c>
      <c r="L39" s="117"/>
      <c r="M39" s="80">
        <v>79378.666700000002</v>
      </c>
      <c r="N39" s="130">
        <v>277.82060000000001</v>
      </c>
      <c r="O39" s="877">
        <f t="shared" si="3"/>
        <v>17</v>
      </c>
    </row>
    <row r="40" spans="1:15">
      <c r="A40" s="117" t="s">
        <v>277</v>
      </c>
      <c r="B40" s="130">
        <v>16.2</v>
      </c>
      <c r="C40" s="877">
        <f t="shared" si="0"/>
        <v>14</v>
      </c>
      <c r="D40" s="117"/>
      <c r="E40" s="80">
        <v>27849</v>
      </c>
      <c r="F40" s="876">
        <v>9.9812338896741952</v>
      </c>
      <c r="G40" s="877">
        <f t="shared" si="1"/>
        <v>22</v>
      </c>
      <c r="H40" s="820"/>
      <c r="I40" s="80">
        <v>360953.1667</v>
      </c>
      <c r="J40" s="130">
        <v>123.5688</v>
      </c>
      <c r="K40" s="877">
        <f t="shared" si="2"/>
        <v>41</v>
      </c>
      <c r="L40" s="117"/>
      <c r="M40" s="80">
        <v>174638.4167</v>
      </c>
      <c r="N40" s="130">
        <v>255.39949999999999</v>
      </c>
      <c r="O40" s="877">
        <f t="shared" si="3"/>
        <v>36</v>
      </c>
    </row>
    <row r="41" spans="1:15">
      <c r="A41" s="117" t="s">
        <v>278</v>
      </c>
      <c r="B41" s="130">
        <v>8.3000000000000007</v>
      </c>
      <c r="C41" s="877">
        <f t="shared" si="0"/>
        <v>51</v>
      </c>
      <c r="D41" s="117"/>
      <c r="E41" s="80">
        <v>7286</v>
      </c>
      <c r="F41" s="876">
        <v>5.5052706581767934</v>
      </c>
      <c r="G41" s="877">
        <f t="shared" si="1"/>
        <v>37</v>
      </c>
      <c r="H41" s="820"/>
      <c r="I41" s="80">
        <v>117314.8333</v>
      </c>
      <c r="J41" s="130">
        <v>115.7646</v>
      </c>
      <c r="K41" s="877">
        <f t="shared" si="2"/>
        <v>51</v>
      </c>
      <c r="L41" s="117"/>
      <c r="M41" s="80">
        <v>56201.083299999998</v>
      </c>
      <c r="N41" s="130">
        <v>241.64840000000001</v>
      </c>
      <c r="O41" s="877">
        <f t="shared" si="3"/>
        <v>43</v>
      </c>
    </row>
    <row r="42" spans="1:15">
      <c r="A42" s="117" t="s">
        <v>279</v>
      </c>
      <c r="B42" s="130">
        <v>10.6</v>
      </c>
      <c r="C42" s="877">
        <f t="shared" si="0"/>
        <v>44</v>
      </c>
      <c r="D42" s="117"/>
      <c r="E42" s="80">
        <v>73171</v>
      </c>
      <c r="F42" s="876">
        <v>8.2220713246230979</v>
      </c>
      <c r="G42" s="877">
        <f t="shared" si="1"/>
        <v>26</v>
      </c>
      <c r="H42" s="820"/>
      <c r="I42" s="80">
        <v>876266</v>
      </c>
      <c r="J42" s="130">
        <v>134.9692</v>
      </c>
      <c r="K42" s="877">
        <f t="shared" si="2"/>
        <v>13</v>
      </c>
      <c r="L42" s="117"/>
      <c r="M42" s="80">
        <v>432269.5</v>
      </c>
      <c r="N42" s="130">
        <v>273.59989999999999</v>
      </c>
      <c r="O42" s="877">
        <f t="shared" si="3"/>
        <v>22</v>
      </c>
    </row>
    <row r="43" spans="1:15">
      <c r="A43" s="117" t="s">
        <v>280</v>
      </c>
      <c r="B43" s="130">
        <v>21.4</v>
      </c>
      <c r="C43" s="877">
        <f t="shared" si="0"/>
        <v>1</v>
      </c>
      <c r="D43" s="117"/>
      <c r="E43" s="80">
        <v>36035</v>
      </c>
      <c r="F43" s="876">
        <v>17.280594949280363</v>
      </c>
      <c r="G43" s="877">
        <f t="shared" si="1"/>
        <v>5</v>
      </c>
      <c r="H43" s="820"/>
      <c r="I43" s="80">
        <v>440361.6667</v>
      </c>
      <c r="J43" s="130">
        <v>128.584</v>
      </c>
      <c r="K43" s="877">
        <f t="shared" si="2"/>
        <v>22</v>
      </c>
      <c r="L43" s="117"/>
      <c r="M43" s="80">
        <v>197359</v>
      </c>
      <c r="N43" s="130">
        <v>286.90600000000001</v>
      </c>
      <c r="O43" s="877">
        <f t="shared" si="3"/>
        <v>14</v>
      </c>
    </row>
    <row r="44" spans="1:15">
      <c r="A44" s="117" t="s">
        <v>281</v>
      </c>
      <c r="B44" s="130">
        <v>15.9</v>
      </c>
      <c r="C44" s="877">
        <f t="shared" si="0"/>
        <v>16</v>
      </c>
      <c r="D44" s="117"/>
      <c r="E44" s="80">
        <v>273727</v>
      </c>
      <c r="F44" s="876">
        <v>13.929328328090293</v>
      </c>
      <c r="G44" s="877">
        <f t="shared" si="1"/>
        <v>10</v>
      </c>
      <c r="H44" s="820"/>
      <c r="I44" s="80">
        <v>3170465</v>
      </c>
      <c r="J44" s="130">
        <v>147.75450000000001</v>
      </c>
      <c r="K44" s="877">
        <f t="shared" si="2"/>
        <v>4</v>
      </c>
      <c r="L44" s="117"/>
      <c r="M44" s="80">
        <v>1710501.25</v>
      </c>
      <c r="N44" s="130">
        <v>273.8673</v>
      </c>
      <c r="O44" s="877">
        <f t="shared" si="3"/>
        <v>21</v>
      </c>
    </row>
    <row r="45" spans="1:15">
      <c r="A45" s="117" t="s">
        <v>282</v>
      </c>
      <c r="B45" s="130">
        <v>17</v>
      </c>
      <c r="C45" s="877">
        <f t="shared" si="0"/>
        <v>13</v>
      </c>
      <c r="D45" s="117"/>
      <c r="E45" s="80">
        <v>37988</v>
      </c>
      <c r="F45" s="876">
        <v>3.8574094796335521</v>
      </c>
      <c r="G45" s="877">
        <f t="shared" si="1"/>
        <v>43</v>
      </c>
      <c r="H45" s="820"/>
      <c r="I45" s="80">
        <v>1703700.4166999999</v>
      </c>
      <c r="J45" s="130">
        <v>121.8523</v>
      </c>
      <c r="K45" s="877">
        <f t="shared" si="2"/>
        <v>45</v>
      </c>
      <c r="L45" s="117"/>
      <c r="M45" s="80">
        <v>786063.91669999994</v>
      </c>
      <c r="N45" s="130">
        <v>264.10039999999998</v>
      </c>
      <c r="O45" s="877">
        <f t="shared" si="3"/>
        <v>33</v>
      </c>
    </row>
    <row r="46" spans="1:15">
      <c r="A46" s="117" t="s">
        <v>283</v>
      </c>
      <c r="B46" s="130">
        <v>10.4</v>
      </c>
      <c r="C46" s="877">
        <f t="shared" si="0"/>
        <v>48</v>
      </c>
      <c r="D46" s="117"/>
      <c r="E46" s="80">
        <v>3529</v>
      </c>
      <c r="F46" s="876">
        <v>4.8783994315676269</v>
      </c>
      <c r="G46" s="877">
        <f t="shared" si="1"/>
        <v>40</v>
      </c>
      <c r="H46" s="820"/>
      <c r="I46" s="80">
        <v>56522.833299999998</v>
      </c>
      <c r="J46" s="130">
        <v>126.09990000000001</v>
      </c>
      <c r="K46" s="877">
        <f t="shared" si="2"/>
        <v>32</v>
      </c>
      <c r="L46" s="117"/>
      <c r="M46" s="80">
        <v>26269.916700000002</v>
      </c>
      <c r="N46" s="130">
        <v>271.31880000000001</v>
      </c>
      <c r="O46" s="877">
        <f t="shared" si="3"/>
        <v>26</v>
      </c>
    </row>
    <row r="47" spans="1:15">
      <c r="A47" s="117" t="s">
        <v>284</v>
      </c>
      <c r="B47" s="130">
        <v>14.7</v>
      </c>
      <c r="C47" s="877">
        <f t="shared" si="0"/>
        <v>22</v>
      </c>
      <c r="D47" s="117"/>
      <c r="E47" s="80">
        <v>132422</v>
      </c>
      <c r="F47" s="876">
        <v>11.44449030698634</v>
      </c>
      <c r="G47" s="877">
        <f t="shared" si="1"/>
        <v>18</v>
      </c>
      <c r="H47" s="820"/>
      <c r="I47" s="80">
        <v>1824674.8333000001</v>
      </c>
      <c r="J47" s="130">
        <v>133.50139999999999</v>
      </c>
      <c r="K47" s="877">
        <f t="shared" si="2"/>
        <v>14</v>
      </c>
      <c r="L47" s="117"/>
      <c r="M47" s="80">
        <v>889427.16669999994</v>
      </c>
      <c r="N47" s="130">
        <v>273.88049999999998</v>
      </c>
      <c r="O47" s="877">
        <f t="shared" si="3"/>
        <v>20</v>
      </c>
    </row>
    <row r="48" spans="1:15">
      <c r="A48" s="117" t="s">
        <v>285</v>
      </c>
      <c r="B48" s="130">
        <v>15.3</v>
      </c>
      <c r="C48" s="877">
        <f t="shared" si="0"/>
        <v>18</v>
      </c>
      <c r="D48" s="117"/>
      <c r="E48" s="80">
        <v>16544</v>
      </c>
      <c r="F48" s="876">
        <v>4.2965089825708835</v>
      </c>
      <c r="G48" s="877">
        <f t="shared" si="1"/>
        <v>42</v>
      </c>
      <c r="H48" s="820"/>
      <c r="I48" s="80">
        <v>621830.91669999994</v>
      </c>
      <c r="J48" s="130">
        <v>128.476</v>
      </c>
      <c r="K48" s="877">
        <f t="shared" si="2"/>
        <v>23</v>
      </c>
      <c r="L48" s="117"/>
      <c r="M48" s="80">
        <v>287398.1667</v>
      </c>
      <c r="N48" s="130">
        <v>277.97800000000001</v>
      </c>
      <c r="O48" s="877">
        <f t="shared" si="3"/>
        <v>16</v>
      </c>
    </row>
    <row r="49" spans="1:15">
      <c r="A49" s="117" t="s">
        <v>286</v>
      </c>
      <c r="B49" s="130">
        <v>14.3</v>
      </c>
      <c r="C49" s="877">
        <f t="shared" si="0"/>
        <v>25</v>
      </c>
      <c r="D49" s="117"/>
      <c r="E49" s="80">
        <v>59630</v>
      </c>
      <c r="F49" s="876">
        <v>15.172777040583298</v>
      </c>
      <c r="G49" s="877">
        <f t="shared" si="1"/>
        <v>6</v>
      </c>
      <c r="H49" s="820"/>
      <c r="I49" s="80">
        <v>817574.83330000006</v>
      </c>
      <c r="J49" s="130">
        <v>127.4273</v>
      </c>
      <c r="K49" s="877">
        <f t="shared" si="2"/>
        <v>28</v>
      </c>
      <c r="L49" s="117"/>
      <c r="M49" s="80">
        <v>451419.5833</v>
      </c>
      <c r="N49" s="130">
        <v>230.7861</v>
      </c>
      <c r="O49" s="877">
        <f t="shared" si="3"/>
        <v>51</v>
      </c>
    </row>
    <row r="50" spans="1:15">
      <c r="A50" s="117" t="s">
        <v>287</v>
      </c>
      <c r="B50" s="130">
        <v>13</v>
      </c>
      <c r="C50" s="877">
        <f t="shared" si="0"/>
        <v>31</v>
      </c>
      <c r="D50" s="117"/>
      <c r="E50" s="80">
        <v>176058</v>
      </c>
      <c r="F50" s="876">
        <v>13.782741722686927</v>
      </c>
      <c r="G50" s="877">
        <f t="shared" si="1"/>
        <v>11</v>
      </c>
      <c r="H50" s="820"/>
      <c r="I50" s="80">
        <v>1784790.25</v>
      </c>
      <c r="J50" s="130">
        <v>128.32259999999999</v>
      </c>
      <c r="K50" s="877">
        <f t="shared" si="2"/>
        <v>24</v>
      </c>
      <c r="L50" s="117"/>
      <c r="M50" s="80">
        <v>869835.83330000006</v>
      </c>
      <c r="N50" s="130">
        <v>263.30130000000003</v>
      </c>
      <c r="O50" s="877">
        <f t="shared" si="3"/>
        <v>35</v>
      </c>
    </row>
    <row r="51" spans="1:15">
      <c r="A51" s="117" t="s">
        <v>288</v>
      </c>
      <c r="B51" s="130">
        <v>13.5</v>
      </c>
      <c r="C51" s="877">
        <f t="shared" si="0"/>
        <v>29</v>
      </c>
      <c r="D51" s="117"/>
      <c r="E51" s="80">
        <v>14326</v>
      </c>
      <c r="F51" s="876">
        <v>13.62420364599134</v>
      </c>
      <c r="G51" s="877">
        <f t="shared" si="1"/>
        <v>12</v>
      </c>
      <c r="H51" s="820"/>
      <c r="I51" s="80">
        <v>179925</v>
      </c>
      <c r="J51" s="130">
        <v>140.26769999999999</v>
      </c>
      <c r="K51" s="877">
        <f t="shared" si="2"/>
        <v>5</v>
      </c>
      <c r="L51" s="117"/>
      <c r="M51" s="80">
        <v>100542.6667</v>
      </c>
      <c r="N51" s="130">
        <v>251.0145</v>
      </c>
      <c r="O51" s="877">
        <f t="shared" si="3"/>
        <v>40</v>
      </c>
    </row>
    <row r="52" spans="1:15">
      <c r="A52" s="117" t="s">
        <v>289</v>
      </c>
      <c r="B52" s="130">
        <v>17.2</v>
      </c>
      <c r="C52" s="877">
        <f t="shared" si="0"/>
        <v>10</v>
      </c>
      <c r="D52" s="117"/>
      <c r="E52" s="80">
        <v>28236</v>
      </c>
      <c r="F52" s="876">
        <v>5.9134978163661645</v>
      </c>
      <c r="G52" s="877">
        <f t="shared" si="1"/>
        <v>36</v>
      </c>
      <c r="H52" s="820"/>
      <c r="I52" s="80">
        <v>875865.75</v>
      </c>
      <c r="J52" s="130">
        <v>131.4682</v>
      </c>
      <c r="K52" s="877">
        <f t="shared" si="2"/>
        <v>18</v>
      </c>
      <c r="L52" s="117"/>
      <c r="M52" s="80">
        <v>416723.75</v>
      </c>
      <c r="N52" s="130">
        <v>276.3186</v>
      </c>
      <c r="O52" s="877">
        <f t="shared" si="3"/>
        <v>19</v>
      </c>
    </row>
    <row r="53" spans="1:15">
      <c r="A53" s="117" t="s">
        <v>290</v>
      </c>
      <c r="B53" s="130">
        <v>12.5</v>
      </c>
      <c r="C53" s="877">
        <f t="shared" si="0"/>
        <v>33</v>
      </c>
      <c r="D53" s="117"/>
      <c r="E53" s="80">
        <v>6340</v>
      </c>
      <c r="F53" s="876">
        <v>7.5040508855135126</v>
      </c>
      <c r="G53" s="877">
        <f t="shared" si="1"/>
        <v>31</v>
      </c>
      <c r="H53" s="820"/>
      <c r="I53" s="80">
        <v>104051.5833</v>
      </c>
      <c r="J53" s="130">
        <v>132.1782</v>
      </c>
      <c r="K53" s="877">
        <f t="shared" si="2"/>
        <v>15</v>
      </c>
      <c r="L53" s="117"/>
      <c r="M53" s="80">
        <v>45312</v>
      </c>
      <c r="N53" s="130">
        <v>303.52550000000002</v>
      </c>
      <c r="O53" s="877">
        <f t="shared" si="3"/>
        <v>5</v>
      </c>
    </row>
    <row r="54" spans="1:15">
      <c r="A54" s="117" t="s">
        <v>291</v>
      </c>
      <c r="B54" s="130">
        <v>17.7</v>
      </c>
      <c r="C54" s="877">
        <f t="shared" si="0"/>
        <v>8</v>
      </c>
      <c r="D54" s="117"/>
      <c r="E54" s="80">
        <v>121656</v>
      </c>
      <c r="F54" s="876">
        <v>18.727895938071221</v>
      </c>
      <c r="G54" s="877">
        <f t="shared" si="1"/>
        <v>3</v>
      </c>
      <c r="H54" s="820"/>
      <c r="I54" s="80">
        <v>1342089.4166999999</v>
      </c>
      <c r="J54" s="130">
        <v>132.11250000000001</v>
      </c>
      <c r="K54" s="877">
        <f t="shared" si="2"/>
        <v>16</v>
      </c>
      <c r="L54" s="117"/>
      <c r="M54" s="80">
        <v>662204.33330000006</v>
      </c>
      <c r="N54" s="130">
        <v>267.75240000000002</v>
      </c>
      <c r="O54" s="877">
        <f t="shared" si="3"/>
        <v>29</v>
      </c>
    </row>
    <row r="55" spans="1:15">
      <c r="A55" s="117" t="s">
        <v>292</v>
      </c>
      <c r="B55" s="130">
        <v>17.100000000000001</v>
      </c>
      <c r="C55" s="877">
        <f t="shared" si="0"/>
        <v>12</v>
      </c>
      <c r="D55" s="117"/>
      <c r="E55" s="80">
        <v>88015</v>
      </c>
      <c r="F55" s="876">
        <v>3.3278265929169528</v>
      </c>
      <c r="G55" s="877">
        <f t="shared" si="1"/>
        <v>49</v>
      </c>
      <c r="H55" s="820"/>
      <c r="I55" s="80">
        <v>4041891.0833000001</v>
      </c>
      <c r="J55" s="130">
        <v>122.3528</v>
      </c>
      <c r="K55" s="877">
        <f t="shared" si="2"/>
        <v>44</v>
      </c>
      <c r="L55" s="117"/>
      <c r="M55" s="80">
        <v>1674350.0833000001</v>
      </c>
      <c r="N55" s="130">
        <v>295.3605</v>
      </c>
      <c r="O55" s="877">
        <f t="shared" si="3"/>
        <v>7</v>
      </c>
    </row>
    <row r="56" spans="1:15">
      <c r="A56" s="121" t="s">
        <v>50</v>
      </c>
      <c r="B56" s="825">
        <v>10.1</v>
      </c>
      <c r="C56" s="878">
        <f t="shared" si="0"/>
        <v>49</v>
      </c>
      <c r="D56" s="121"/>
      <c r="E56" s="124">
        <v>10105</v>
      </c>
      <c r="F56" s="879">
        <v>3.4834353256538035</v>
      </c>
      <c r="G56" s="878">
        <f t="shared" si="1"/>
        <v>46</v>
      </c>
      <c r="H56" s="826"/>
      <c r="I56" s="124">
        <v>251626</v>
      </c>
      <c r="J56" s="825">
        <v>125.1537</v>
      </c>
      <c r="K56" s="878">
        <f t="shared" si="2"/>
        <v>34</v>
      </c>
      <c r="L56" s="121"/>
      <c r="M56" s="124">
        <v>101027.25</v>
      </c>
      <c r="N56" s="825">
        <v>311.71719999999999</v>
      </c>
      <c r="O56" s="878">
        <f t="shared" si="3"/>
        <v>4</v>
      </c>
    </row>
    <row r="57" spans="1:15">
      <c r="A57" s="117" t="s">
        <v>293</v>
      </c>
      <c r="B57" s="130">
        <v>10.5</v>
      </c>
      <c r="C57" s="877">
        <f t="shared" si="0"/>
        <v>46</v>
      </c>
      <c r="D57" s="117"/>
      <c r="E57" s="80">
        <v>7186</v>
      </c>
      <c r="F57" s="876">
        <v>11.467692258589597</v>
      </c>
      <c r="G57" s="877">
        <f t="shared" si="1"/>
        <v>17</v>
      </c>
      <c r="H57" s="820"/>
      <c r="I57" s="80">
        <v>100541.25</v>
      </c>
      <c r="J57" s="130">
        <v>124.372</v>
      </c>
      <c r="K57" s="877">
        <f t="shared" si="2"/>
        <v>38</v>
      </c>
      <c r="L57" s="117"/>
      <c r="M57" s="80">
        <v>52337.333299999998</v>
      </c>
      <c r="N57" s="130">
        <v>238.92150000000001</v>
      </c>
      <c r="O57" s="877">
        <f t="shared" si="3"/>
        <v>46</v>
      </c>
    </row>
    <row r="58" spans="1:15">
      <c r="A58" s="117" t="s">
        <v>294</v>
      </c>
      <c r="B58" s="130">
        <v>10.8</v>
      </c>
      <c r="C58" s="877">
        <f t="shared" si="0"/>
        <v>41</v>
      </c>
      <c r="D58" s="117"/>
      <c r="E58" s="80">
        <v>62248</v>
      </c>
      <c r="F58" s="876">
        <v>7.5357079949469794</v>
      </c>
      <c r="G58" s="877">
        <f t="shared" si="1"/>
        <v>30</v>
      </c>
      <c r="H58" s="820"/>
      <c r="I58" s="80">
        <v>940932.16669999994</v>
      </c>
      <c r="J58" s="130">
        <v>127.74939999999999</v>
      </c>
      <c r="K58" s="877">
        <f t="shared" si="2"/>
        <v>27</v>
      </c>
      <c r="L58" s="117"/>
      <c r="M58" s="80">
        <v>456488.5833</v>
      </c>
      <c r="N58" s="130">
        <v>263.32209999999998</v>
      </c>
      <c r="O58" s="877">
        <f t="shared" si="3"/>
        <v>34</v>
      </c>
    </row>
    <row r="59" spans="1:15">
      <c r="A59" s="117" t="s">
        <v>295</v>
      </c>
      <c r="B59" s="130">
        <v>12</v>
      </c>
      <c r="C59" s="877">
        <f t="shared" si="0"/>
        <v>35</v>
      </c>
      <c r="D59" s="117"/>
      <c r="E59" s="80">
        <v>105588</v>
      </c>
      <c r="F59" s="876">
        <v>15.145868709984759</v>
      </c>
      <c r="G59" s="877">
        <f t="shared" si="1"/>
        <v>7</v>
      </c>
      <c r="H59" s="820"/>
      <c r="I59" s="80">
        <v>1113440.9166999999</v>
      </c>
      <c r="J59" s="130">
        <v>125.6418</v>
      </c>
      <c r="K59" s="877">
        <f t="shared" si="2"/>
        <v>33</v>
      </c>
      <c r="L59" s="117"/>
      <c r="M59" s="80">
        <v>591112.5</v>
      </c>
      <c r="N59" s="130">
        <v>236.6635</v>
      </c>
      <c r="O59" s="877">
        <f t="shared" si="3"/>
        <v>47</v>
      </c>
    </row>
    <row r="60" spans="1:15">
      <c r="A60" s="117" t="s">
        <v>296</v>
      </c>
      <c r="B60" s="130">
        <v>17.2</v>
      </c>
      <c r="C60" s="877">
        <f t="shared" si="0"/>
        <v>10</v>
      </c>
      <c r="D60" s="117"/>
      <c r="E60" s="80">
        <v>19512</v>
      </c>
      <c r="F60" s="876">
        <v>10.522546464873074</v>
      </c>
      <c r="G60" s="877">
        <f t="shared" si="1"/>
        <v>21</v>
      </c>
      <c r="H60" s="820"/>
      <c r="I60" s="80">
        <v>350695.4167</v>
      </c>
      <c r="J60" s="130">
        <v>119.8775</v>
      </c>
      <c r="K60" s="877">
        <f t="shared" si="2"/>
        <v>47</v>
      </c>
      <c r="L60" s="117"/>
      <c r="M60" s="80">
        <v>167013.9167</v>
      </c>
      <c r="N60" s="130">
        <v>251.7184</v>
      </c>
      <c r="O60" s="877">
        <f t="shared" si="3"/>
        <v>39</v>
      </c>
    </row>
    <row r="61" spans="1:15">
      <c r="A61" s="117" t="s">
        <v>297</v>
      </c>
      <c r="B61" s="130">
        <v>11.8</v>
      </c>
      <c r="C61" s="877">
        <f t="shared" si="0"/>
        <v>37</v>
      </c>
      <c r="D61" s="117"/>
      <c r="E61" s="80">
        <v>63636</v>
      </c>
      <c r="F61" s="876">
        <v>11.081173654333762</v>
      </c>
      <c r="G61" s="877">
        <f t="shared" si="1"/>
        <v>19</v>
      </c>
      <c r="H61" s="820"/>
      <c r="I61" s="80">
        <v>856729.5</v>
      </c>
      <c r="J61" s="130">
        <v>116.5578</v>
      </c>
      <c r="K61" s="877">
        <f t="shared" si="2"/>
        <v>48</v>
      </c>
      <c r="L61" s="117"/>
      <c r="M61" s="80">
        <v>416826.4167</v>
      </c>
      <c r="N61" s="130">
        <v>239.5686</v>
      </c>
      <c r="O61" s="877">
        <f t="shared" si="3"/>
        <v>44</v>
      </c>
    </row>
    <row r="62" spans="1:15">
      <c r="A62" s="117" t="s">
        <v>298</v>
      </c>
      <c r="B62" s="130">
        <v>10.7</v>
      </c>
      <c r="C62" s="877">
        <f t="shared" si="0"/>
        <v>42</v>
      </c>
      <c r="D62" s="117"/>
      <c r="E62" s="80">
        <v>759</v>
      </c>
      <c r="F62" s="876">
        <v>1.3026509547624849</v>
      </c>
      <c r="G62" s="877">
        <f t="shared" si="1"/>
        <v>51</v>
      </c>
      <c r="H62" s="820"/>
      <c r="I62" s="80">
        <v>38046.166700000002</v>
      </c>
      <c r="J62" s="130">
        <v>124.80459999999999</v>
      </c>
      <c r="K62" s="877">
        <f t="shared" si="2"/>
        <v>35</v>
      </c>
      <c r="L62" s="117"/>
      <c r="M62" s="80">
        <v>16211</v>
      </c>
      <c r="N62" s="130">
        <v>292.90839999999997</v>
      </c>
      <c r="O62" s="877">
        <f t="shared" si="3"/>
        <v>10</v>
      </c>
    </row>
    <row r="63" spans="1:15">
      <c r="A63" s="63"/>
      <c r="B63" s="880"/>
      <c r="E63" s="881"/>
      <c r="I63" s="882"/>
      <c r="J63" s="882"/>
      <c r="M63" s="80"/>
      <c r="N63" s="883"/>
    </row>
    <row r="64" spans="1:15">
      <c r="A64" s="63" t="s">
        <v>1120</v>
      </c>
      <c r="E64" s="881"/>
      <c r="F64" s="317"/>
      <c r="I64" s="884"/>
      <c r="J64" s="884"/>
      <c r="K64" s="885"/>
      <c r="L64" s="885"/>
      <c r="M64" s="80"/>
      <c r="N64" s="885"/>
      <c r="O64" s="885"/>
    </row>
    <row r="65" spans="1:15">
      <c r="E65" s="881"/>
      <c r="F65" s="317"/>
      <c r="I65" s="885"/>
      <c r="J65" s="885"/>
      <c r="K65" s="885"/>
      <c r="L65" s="885"/>
      <c r="M65" s="885"/>
      <c r="N65" s="885"/>
      <c r="O65" s="885"/>
    </row>
    <row r="66" spans="1:15">
      <c r="A66" s="63" t="s">
        <v>174</v>
      </c>
      <c r="I66" s="885"/>
      <c r="J66" s="885"/>
      <c r="K66" s="885"/>
      <c r="L66" s="885"/>
      <c r="M66" s="885"/>
      <c r="N66" s="885"/>
      <c r="O66" s="885"/>
    </row>
    <row r="67" spans="1:15">
      <c r="A67" s="63" t="s">
        <v>1121</v>
      </c>
    </row>
    <row r="68" spans="1:15">
      <c r="A68" s="63" t="s">
        <v>1122</v>
      </c>
    </row>
    <row r="69" spans="1:15">
      <c r="A69" s="65" t="s">
        <v>1123</v>
      </c>
    </row>
    <row r="70" spans="1:15">
      <c r="A70" s="63" t="s">
        <v>1124</v>
      </c>
    </row>
    <row r="71" spans="1:15">
      <c r="A71" s="63" t="s">
        <v>1125</v>
      </c>
    </row>
    <row r="72" spans="1:15">
      <c r="A72" s="63" t="s">
        <v>1126</v>
      </c>
    </row>
  </sheetData>
  <mergeCells count="4">
    <mergeCell ref="B4:C4"/>
    <mergeCell ref="B5:C5"/>
    <mergeCell ref="I5:O5"/>
    <mergeCell ref="B6:C6"/>
  </mergeCells>
  <pageMargins left="0.75" right="0.75" top="1" bottom="1" header="0.5" footer="0.5"/>
  <pageSetup paperSize="12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/>
  </sheetViews>
  <sheetFormatPr defaultRowHeight="12.75" customHeight="1"/>
  <cols>
    <col min="1" max="1" width="30.140625" style="31" customWidth="1"/>
    <col min="2" max="2" width="16.85546875" style="31" bestFit="1" customWidth="1"/>
    <col min="3" max="6" width="9.85546875" style="31" customWidth="1"/>
    <col min="7" max="9" width="6.28515625" style="31" customWidth="1"/>
    <col min="10" max="16384" width="9.140625" style="25"/>
  </cols>
  <sheetData>
    <row r="1" spans="1:9" ht="12.75" customHeight="1">
      <c r="A1" s="30" t="s">
        <v>57</v>
      </c>
      <c r="B1" s="30"/>
      <c r="C1" s="30"/>
      <c r="D1" s="30"/>
      <c r="E1" s="30"/>
      <c r="F1" s="30"/>
      <c r="G1" s="30"/>
      <c r="H1" s="30"/>
    </row>
    <row r="2" spans="1:9" ht="12.75" customHeight="1">
      <c r="A2" s="32"/>
      <c r="B2" s="33"/>
      <c r="C2" s="33"/>
      <c r="D2" s="33"/>
      <c r="E2" s="33"/>
      <c r="F2" s="33"/>
      <c r="G2" s="33"/>
      <c r="H2" s="33"/>
      <c r="I2" s="33"/>
    </row>
    <row r="3" spans="1:9" ht="12.75" customHeight="1">
      <c r="A3" s="32"/>
      <c r="B3" s="33"/>
      <c r="C3" s="34">
        <v>2012</v>
      </c>
      <c r="D3" s="34">
        <v>2013</v>
      </c>
      <c r="E3" s="34">
        <v>2014</v>
      </c>
      <c r="F3" s="34">
        <v>2015</v>
      </c>
      <c r="G3" s="1247" t="s">
        <v>58</v>
      </c>
      <c r="H3" s="1247"/>
      <c r="I3" s="1247"/>
    </row>
    <row r="4" spans="1:9" ht="12.75" customHeight="1">
      <c r="A4" s="35" t="s">
        <v>59</v>
      </c>
      <c r="B4" s="33" t="s">
        <v>60</v>
      </c>
      <c r="C4" s="36" t="s">
        <v>61</v>
      </c>
      <c r="D4" s="36" t="s">
        <v>61</v>
      </c>
      <c r="E4" s="36" t="s">
        <v>62</v>
      </c>
      <c r="F4" s="36" t="s">
        <v>63</v>
      </c>
      <c r="G4" s="37">
        <v>2013</v>
      </c>
      <c r="H4" s="37">
        <v>2014</v>
      </c>
      <c r="I4" s="37">
        <v>2015</v>
      </c>
    </row>
    <row r="5" spans="1:9" ht="12.75" customHeight="1">
      <c r="A5" s="38" t="s">
        <v>64</v>
      </c>
      <c r="B5" s="39"/>
      <c r="C5" s="39"/>
      <c r="D5" s="39"/>
      <c r="E5" s="39"/>
      <c r="F5" s="39"/>
      <c r="G5" s="40"/>
      <c r="H5" s="40"/>
      <c r="I5" s="40"/>
    </row>
    <row r="6" spans="1:9" ht="12.75" customHeight="1">
      <c r="A6" s="33" t="s">
        <v>65</v>
      </c>
      <c r="B6" s="33" t="s">
        <v>66</v>
      </c>
      <c r="C6" s="41">
        <v>15369.174999999999</v>
      </c>
      <c r="D6" s="41">
        <v>15710.275</v>
      </c>
      <c r="E6" s="41">
        <v>16056.9575</v>
      </c>
      <c r="F6" s="41">
        <v>16521.47</v>
      </c>
      <c r="G6" s="42">
        <v>2.2193774226658247</v>
      </c>
      <c r="H6" s="42">
        <v>2.2067245799325619</v>
      </c>
      <c r="I6" s="42">
        <v>2.8929048358009357</v>
      </c>
    </row>
    <row r="7" spans="1:9" ht="12.75" customHeight="1">
      <c r="A7" s="33" t="s">
        <v>67</v>
      </c>
      <c r="B7" s="33" t="s">
        <v>66</v>
      </c>
      <c r="C7" s="41">
        <v>10449.673500000001</v>
      </c>
      <c r="D7" s="41">
        <v>10699.6955</v>
      </c>
      <c r="E7" s="41">
        <v>10938.092000000001</v>
      </c>
      <c r="F7" s="41">
        <v>11231.02</v>
      </c>
      <c r="G7" s="42">
        <v>2.3926297792940421</v>
      </c>
      <c r="H7" s="42">
        <v>2.2280680791336716</v>
      </c>
      <c r="I7" s="42">
        <v>2.6780539055623276</v>
      </c>
    </row>
    <row r="8" spans="1:9" ht="12.75" customHeight="1">
      <c r="A8" s="33" t="s">
        <v>68</v>
      </c>
      <c r="B8" s="33" t="s">
        <v>66</v>
      </c>
      <c r="C8" s="41">
        <v>2368</v>
      </c>
      <c r="D8" s="41">
        <v>2479.1999999999998</v>
      </c>
      <c r="E8" s="41">
        <v>2613.8977500000001</v>
      </c>
      <c r="F8" s="41">
        <v>2800.2125000000001</v>
      </c>
      <c r="G8" s="42">
        <v>4.6959459459459341</v>
      </c>
      <c r="H8" s="42">
        <v>5.4331135043562462</v>
      </c>
      <c r="I8" s="42">
        <v>7.1278515006947041</v>
      </c>
    </row>
    <row r="9" spans="1:9" ht="12.75" customHeight="1">
      <c r="A9" s="33" t="s">
        <v>69</v>
      </c>
      <c r="B9" s="33" t="s">
        <v>66</v>
      </c>
      <c r="C9" s="41">
        <v>768.7</v>
      </c>
      <c r="D9" s="41">
        <v>717.72500000000002</v>
      </c>
      <c r="E9" s="41">
        <v>696.30522499999995</v>
      </c>
      <c r="F9" s="41">
        <v>692.147425</v>
      </c>
      <c r="G9" s="42">
        <v>-6.6313256146741324</v>
      </c>
      <c r="H9" s="42">
        <v>-2.9843986206416151</v>
      </c>
      <c r="I9" s="42">
        <v>-0.59712319407052572</v>
      </c>
    </row>
    <row r="10" spans="1:9" ht="12.75" customHeight="1">
      <c r="A10" s="33" t="s">
        <v>70</v>
      </c>
      <c r="B10" s="33" t="s">
        <v>66</v>
      </c>
      <c r="C10" s="41">
        <v>1960.11</v>
      </c>
      <c r="D10" s="41">
        <v>2019.8164999999999</v>
      </c>
      <c r="E10" s="41">
        <v>2076.2752500000001</v>
      </c>
      <c r="F10" s="41">
        <v>2177.4110000000001</v>
      </c>
      <c r="G10" s="42">
        <v>3.0460790465841159</v>
      </c>
      <c r="H10" s="42">
        <v>2.7952415479327142</v>
      </c>
      <c r="I10" s="42">
        <v>4.8710184259047606</v>
      </c>
    </row>
    <row r="11" spans="1:9" ht="12.75" customHeight="1">
      <c r="A11" s="33" t="s">
        <v>71</v>
      </c>
      <c r="B11" s="33" t="s">
        <v>72</v>
      </c>
      <c r="C11" s="41">
        <v>19255.792829999995</v>
      </c>
      <c r="D11" s="41">
        <v>16111.382958000006</v>
      </c>
      <c r="E11" s="41">
        <v>12257.691262000004</v>
      </c>
      <c r="F11" s="41">
        <v>13017.478382000003</v>
      </c>
      <c r="G11" s="42">
        <v>-16.32968270774645</v>
      </c>
      <c r="H11" s="42">
        <v>-23.919062106871934</v>
      </c>
      <c r="I11" s="42">
        <v>6.1984520882444771</v>
      </c>
    </row>
    <row r="12" spans="1:9" ht="12.75" customHeight="1">
      <c r="A12" s="33" t="s">
        <v>73</v>
      </c>
      <c r="B12" s="33" t="s">
        <v>74</v>
      </c>
      <c r="C12" s="41">
        <v>17.155000000000001</v>
      </c>
      <c r="D12" s="41">
        <v>17</v>
      </c>
      <c r="E12" s="41">
        <v>17.2</v>
      </c>
      <c r="F12" s="41">
        <v>15</v>
      </c>
      <c r="G12" s="42">
        <v>-0.9</v>
      </c>
      <c r="H12" s="42">
        <v>1.2</v>
      </c>
      <c r="I12" s="42">
        <v>-12.8</v>
      </c>
    </row>
    <row r="13" spans="1:9" ht="12.75" customHeight="1">
      <c r="A13" s="33" t="s">
        <v>75</v>
      </c>
      <c r="B13" s="33" t="s">
        <v>76</v>
      </c>
      <c r="C13" s="41">
        <v>30.192603999999999</v>
      </c>
      <c r="D13" s="41">
        <v>35</v>
      </c>
      <c r="E13" s="41">
        <v>40.5</v>
      </c>
      <c r="F13" s="41">
        <v>43.7</v>
      </c>
      <c r="G13" s="42">
        <v>15.9</v>
      </c>
      <c r="H13" s="42">
        <v>15.7</v>
      </c>
      <c r="I13" s="42">
        <v>7.9</v>
      </c>
    </row>
    <row r="14" spans="1:9" ht="12.75" customHeight="1">
      <c r="A14" s="33" t="s">
        <v>77</v>
      </c>
      <c r="B14" s="33" t="s">
        <v>78</v>
      </c>
      <c r="C14" s="41">
        <v>436.22199999999998</v>
      </c>
      <c r="D14" s="41">
        <v>409.5</v>
      </c>
      <c r="E14" s="41">
        <v>405</v>
      </c>
      <c r="F14" s="41">
        <v>395</v>
      </c>
      <c r="G14" s="42">
        <v>-6.1</v>
      </c>
      <c r="H14" s="42">
        <v>-1.1000000000000001</v>
      </c>
      <c r="I14" s="42">
        <v>-2.5</v>
      </c>
    </row>
    <row r="15" spans="1:9" ht="12.75" customHeight="1">
      <c r="A15" s="33" t="s">
        <v>79</v>
      </c>
      <c r="B15" s="33" t="s">
        <v>80</v>
      </c>
      <c r="C15" s="41">
        <v>373.93</v>
      </c>
      <c r="D15" s="41">
        <v>486.9</v>
      </c>
      <c r="E15" s="41">
        <v>550</v>
      </c>
      <c r="F15" s="41">
        <v>465.82400000000001</v>
      </c>
      <c r="G15" s="42">
        <v>30.211536918674618</v>
      </c>
      <c r="H15" s="42">
        <v>12.959539946600952</v>
      </c>
      <c r="I15" s="42">
        <v>-15.30472727272727</v>
      </c>
    </row>
    <row r="16" spans="1:9" ht="12.75" customHeight="1">
      <c r="A16" s="40" t="s">
        <v>81</v>
      </c>
      <c r="B16" s="40" t="s">
        <v>80</v>
      </c>
      <c r="C16" s="43">
        <v>20.641999999999999</v>
      </c>
      <c r="D16" s="43">
        <v>12.673</v>
      </c>
      <c r="E16" s="43">
        <v>14.5</v>
      </c>
      <c r="F16" s="43">
        <v>20</v>
      </c>
      <c r="G16" s="44">
        <v>-38.605755256273611</v>
      </c>
      <c r="H16" s="44">
        <v>14.416475972540056</v>
      </c>
      <c r="I16" s="44">
        <v>37.931034482758633</v>
      </c>
    </row>
    <row r="17" spans="1:10" ht="12.75" customHeight="1">
      <c r="A17" s="45" t="s">
        <v>82</v>
      </c>
      <c r="B17" s="46"/>
      <c r="C17" s="47"/>
      <c r="D17" s="47"/>
      <c r="E17" s="47"/>
      <c r="F17" s="47"/>
      <c r="G17" s="40"/>
      <c r="H17" s="40"/>
      <c r="I17" s="40"/>
    </row>
    <row r="18" spans="1:10" ht="12.75" customHeight="1">
      <c r="A18" s="33" t="s">
        <v>83</v>
      </c>
      <c r="B18" s="33" t="s">
        <v>84</v>
      </c>
      <c r="C18" s="41">
        <v>14.4251666666667</v>
      </c>
      <c r="D18" s="41">
        <v>15.5223333333333</v>
      </c>
      <c r="E18" s="41">
        <v>16.374041666666699</v>
      </c>
      <c r="F18" s="41">
        <v>16.685749999999999</v>
      </c>
      <c r="G18" s="42">
        <v>7.6059202088937017</v>
      </c>
      <c r="H18" s="42">
        <v>5.4869864925810141</v>
      </c>
      <c r="I18" s="42">
        <v>1.903673751898749</v>
      </c>
    </row>
    <row r="19" spans="1:10" ht="12.75" customHeight="1">
      <c r="A19" s="33" t="s">
        <v>85</v>
      </c>
      <c r="B19" s="33" t="s">
        <v>84</v>
      </c>
      <c r="C19" s="41">
        <v>0.78374999999999995</v>
      </c>
      <c r="D19" s="41">
        <v>0.92966666666666697</v>
      </c>
      <c r="E19" s="41">
        <v>1.0218483333333299</v>
      </c>
      <c r="F19" s="41">
        <v>1.2888187499999999</v>
      </c>
      <c r="G19" s="42">
        <v>18.617756512493401</v>
      </c>
      <c r="H19" s="42">
        <v>9.9155611330221873</v>
      </c>
      <c r="I19" s="42">
        <v>26.126227147212401</v>
      </c>
    </row>
    <row r="20" spans="1:10" ht="12.75" customHeight="1">
      <c r="A20" s="33" t="s">
        <v>86</v>
      </c>
      <c r="B20" s="33" t="s">
        <v>87</v>
      </c>
      <c r="C20" s="41">
        <v>442.32499999999999</v>
      </c>
      <c r="D20" s="41">
        <v>519.92499999999995</v>
      </c>
      <c r="E20" s="41">
        <v>564.66837499999997</v>
      </c>
      <c r="F20" s="41">
        <v>657.64269999999999</v>
      </c>
      <c r="G20" s="42">
        <v>17.543661334991235</v>
      </c>
      <c r="H20" s="42">
        <v>8.6057364042890772</v>
      </c>
      <c r="I20" s="42">
        <v>16.465296998437353</v>
      </c>
    </row>
    <row r="21" spans="1:10" ht="12.75" customHeight="1">
      <c r="A21" s="33" t="s">
        <v>88</v>
      </c>
      <c r="B21" s="33" t="s">
        <v>87</v>
      </c>
      <c r="C21" s="41">
        <v>446.91849999999999</v>
      </c>
      <c r="D21" s="41">
        <v>457.16924999999998</v>
      </c>
      <c r="E21" s="41">
        <v>503.39339999999999</v>
      </c>
      <c r="F21" s="41">
        <v>521.77482499999996</v>
      </c>
      <c r="G21" s="42">
        <v>2.2936508558047963</v>
      </c>
      <c r="H21" s="42">
        <v>10.110949063175179</v>
      </c>
      <c r="I21" s="42">
        <v>3.6515029795781917</v>
      </c>
    </row>
    <row r="22" spans="1:10" ht="12.75" customHeight="1">
      <c r="A22" s="33" t="s">
        <v>89</v>
      </c>
      <c r="B22" s="48" t="s">
        <v>90</v>
      </c>
      <c r="C22" s="41">
        <v>311.82249999999999</v>
      </c>
      <c r="D22" s="41">
        <v>324.61</v>
      </c>
      <c r="E22" s="41">
        <v>348.27865000000003</v>
      </c>
      <c r="F22" s="41">
        <v>360.16587500000003</v>
      </c>
      <c r="G22" s="42">
        <v>4.1008907311050447</v>
      </c>
      <c r="H22" s="42">
        <v>7.2914112319398594</v>
      </c>
      <c r="I22" s="42">
        <v>3.4131362918743413</v>
      </c>
    </row>
    <row r="23" spans="1:10" ht="12.75" customHeight="1">
      <c r="A23" s="33" t="s">
        <v>91</v>
      </c>
      <c r="B23" s="33" t="s">
        <v>87</v>
      </c>
      <c r="C23" s="41">
        <v>4863.3469999999998</v>
      </c>
      <c r="D23" s="41">
        <v>5066.9480000000003</v>
      </c>
      <c r="E23" s="41">
        <v>5262.8182500000003</v>
      </c>
      <c r="F23" s="41">
        <v>5467.982</v>
      </c>
      <c r="G23" s="42">
        <v>4.1864378585365403</v>
      </c>
      <c r="H23" s="42">
        <v>3.8656455523127464</v>
      </c>
      <c r="I23" s="42">
        <v>3.8983628210987442</v>
      </c>
    </row>
    <row r="24" spans="1:10" ht="12.75" customHeight="1">
      <c r="A24" s="33" t="s">
        <v>92</v>
      </c>
      <c r="B24" s="33" t="s">
        <v>93</v>
      </c>
      <c r="C24" s="41">
        <v>96.817999999999998</v>
      </c>
      <c r="D24" s="41">
        <v>107.502</v>
      </c>
      <c r="E24" s="41">
        <v>113.44499999999999</v>
      </c>
      <c r="F24" s="41">
        <v>118.011</v>
      </c>
      <c r="G24" s="42">
        <v>11.035138094156039</v>
      </c>
      <c r="H24" s="42">
        <v>5.5282692415024925</v>
      </c>
      <c r="I24" s="42">
        <v>4.0248578606373098</v>
      </c>
    </row>
    <row r="25" spans="1:10" s="50" customFormat="1" ht="12.75" customHeight="1">
      <c r="A25" s="33" t="s">
        <v>94</v>
      </c>
      <c r="B25" s="33" t="s">
        <v>93</v>
      </c>
      <c r="C25" s="41">
        <v>11.2</v>
      </c>
      <c r="D25" s="41">
        <v>14.906000000000001</v>
      </c>
      <c r="E25" s="41">
        <v>16.5</v>
      </c>
      <c r="F25" s="41">
        <v>17.5</v>
      </c>
      <c r="G25" s="42">
        <v>33.1</v>
      </c>
      <c r="H25" s="42">
        <v>10.7</v>
      </c>
      <c r="I25" s="42">
        <v>6.1</v>
      </c>
      <c r="J25" s="49"/>
    </row>
    <row r="26" spans="1:10" ht="12.75" customHeight="1">
      <c r="A26" s="33" t="s">
        <v>95</v>
      </c>
      <c r="B26" s="33" t="s">
        <v>72</v>
      </c>
      <c r="C26" s="41">
        <v>2192.4</v>
      </c>
      <c r="D26" s="41">
        <v>3220.4</v>
      </c>
      <c r="E26" s="41">
        <v>3160</v>
      </c>
      <c r="F26" s="41">
        <v>3500</v>
      </c>
      <c r="G26" s="42">
        <v>46.9</v>
      </c>
      <c r="H26" s="42">
        <v>-1.9</v>
      </c>
      <c r="I26" s="42">
        <v>10.8</v>
      </c>
    </row>
    <row r="27" spans="1:10" ht="12.75" customHeight="1">
      <c r="A27" s="33" t="s">
        <v>96</v>
      </c>
      <c r="B27" s="33" t="s">
        <v>72</v>
      </c>
      <c r="C27" s="41">
        <v>1016.6</v>
      </c>
      <c r="D27" s="41">
        <v>1087.2</v>
      </c>
      <c r="E27" s="41">
        <v>970</v>
      </c>
      <c r="F27" s="41">
        <v>1100</v>
      </c>
      <c r="G27" s="42">
        <v>6.9</v>
      </c>
      <c r="H27" s="42">
        <v>-10.8</v>
      </c>
      <c r="I27" s="42">
        <v>13.4</v>
      </c>
    </row>
    <row r="28" spans="1:10" ht="12.75" customHeight="1">
      <c r="A28" s="33" t="s">
        <v>97</v>
      </c>
      <c r="B28" s="33" t="s">
        <v>72</v>
      </c>
      <c r="C28" s="41">
        <v>726</v>
      </c>
      <c r="D28" s="41">
        <v>776.5</v>
      </c>
      <c r="E28" s="41">
        <v>600</v>
      </c>
      <c r="F28" s="41">
        <v>600</v>
      </c>
      <c r="G28" s="42">
        <v>7</v>
      </c>
      <c r="H28" s="42">
        <v>-22.7</v>
      </c>
      <c r="I28" s="42">
        <v>0</v>
      </c>
    </row>
    <row r="29" spans="1:10" ht="12.75" customHeight="1">
      <c r="A29" s="33" t="s">
        <v>98</v>
      </c>
      <c r="B29" s="48" t="s">
        <v>90</v>
      </c>
      <c r="C29" s="41">
        <v>308.52750000000003</v>
      </c>
      <c r="D29" s="41">
        <v>331.39499999999998</v>
      </c>
      <c r="E29" s="41">
        <v>355.07690000000002</v>
      </c>
      <c r="F29" s="41">
        <v>373.83079999999995</v>
      </c>
      <c r="G29" s="42">
        <v>7.4118190436832876</v>
      </c>
      <c r="H29" s="42">
        <v>7.1461247152190044</v>
      </c>
      <c r="I29" s="42">
        <v>5.2816446240236736</v>
      </c>
    </row>
    <row r="30" spans="1:10" ht="12.75" customHeight="1">
      <c r="A30" s="33" t="s">
        <v>99</v>
      </c>
      <c r="B30" s="33" t="s">
        <v>72</v>
      </c>
      <c r="C30" s="51">
        <v>23512.203896999999</v>
      </c>
      <c r="D30" s="51">
        <v>24943.596162999998</v>
      </c>
      <c r="E30" s="51">
        <v>26022.322034000001</v>
      </c>
      <c r="F30" s="51">
        <v>27322.133866</v>
      </c>
      <c r="G30" s="42">
        <v>6.0878693986769816</v>
      </c>
      <c r="H30" s="42">
        <v>4.3246605820219663</v>
      </c>
      <c r="I30" s="42">
        <v>4.9949878811802462</v>
      </c>
    </row>
    <row r="31" spans="1:10" ht="12.75" customHeight="1">
      <c r="A31" s="46" t="s">
        <v>100</v>
      </c>
      <c r="B31" s="40" t="s">
        <v>72</v>
      </c>
      <c r="C31" s="51">
        <v>47531.179929999998</v>
      </c>
      <c r="D31" s="51">
        <v>49404.045506000002</v>
      </c>
      <c r="E31" s="51">
        <v>51369.211271</v>
      </c>
      <c r="F31" s="51">
        <v>54255.012200999998</v>
      </c>
      <c r="G31" s="44">
        <v>3.9402884143802108</v>
      </c>
      <c r="H31" s="44">
        <v>3.9777426015878303</v>
      </c>
      <c r="I31" s="44">
        <v>5.6177637510840039</v>
      </c>
    </row>
    <row r="32" spans="1:10" ht="12.75" customHeight="1">
      <c r="A32" s="45" t="s">
        <v>101</v>
      </c>
      <c r="B32" s="46"/>
      <c r="C32" s="52"/>
      <c r="D32" s="52"/>
      <c r="E32" s="53"/>
      <c r="F32" s="52"/>
      <c r="G32" s="54"/>
      <c r="H32" s="54"/>
      <c r="I32" s="54"/>
    </row>
    <row r="33" spans="1:9" ht="12.75" customHeight="1">
      <c r="A33" s="48" t="s">
        <v>102</v>
      </c>
      <c r="B33" s="33" t="s">
        <v>84</v>
      </c>
      <c r="C33" s="41">
        <v>314.52404100000001</v>
      </c>
      <c r="D33" s="41">
        <v>316.74580550000002</v>
      </c>
      <c r="E33" s="41">
        <v>319.015702301663</v>
      </c>
      <c r="F33" s="41">
        <v>321.48832778396502</v>
      </c>
      <c r="G33" s="41">
        <v>0.70638940442711018</v>
      </c>
      <c r="H33" s="41">
        <v>0.71663042169725077</v>
      </c>
      <c r="I33" s="41">
        <v>0.77507955390982985</v>
      </c>
    </row>
    <row r="34" spans="1:9" ht="12.75" customHeight="1">
      <c r="A34" s="33" t="s">
        <v>103</v>
      </c>
      <c r="B34" s="33" t="s">
        <v>104</v>
      </c>
      <c r="C34" s="42">
        <v>76.5416666666667</v>
      </c>
      <c r="D34" s="42">
        <v>79.2083333333333</v>
      </c>
      <c r="E34" s="42">
        <v>83.215474166666695</v>
      </c>
      <c r="F34" s="42">
        <v>90.662037499999997</v>
      </c>
      <c r="G34" s="42">
        <v>3.4839412084920252</v>
      </c>
      <c r="H34" s="42">
        <v>5.0589889531826193</v>
      </c>
      <c r="I34" s="42">
        <v>8.9485319982904663</v>
      </c>
    </row>
    <row r="35" spans="1:9" ht="12.75" customHeight="1">
      <c r="A35" s="33" t="s">
        <v>105</v>
      </c>
      <c r="B35" s="33" t="s">
        <v>93</v>
      </c>
      <c r="C35" s="42">
        <v>2854.9</v>
      </c>
      <c r="D35" s="42">
        <v>2900.9</v>
      </c>
      <c r="E35" s="42">
        <v>2949.213145762566</v>
      </c>
      <c r="F35" s="42">
        <v>2998.59041016531</v>
      </c>
      <c r="G35" s="42">
        <v>1.6112648429016829</v>
      </c>
      <c r="H35" s="42">
        <v>1.6654536786020246</v>
      </c>
      <c r="I35" s="42">
        <v>1.6742521466679872</v>
      </c>
    </row>
    <row r="36" spans="1:9" ht="12.75" customHeight="1">
      <c r="A36" s="40" t="s">
        <v>106</v>
      </c>
      <c r="B36" s="40" t="s">
        <v>93</v>
      </c>
      <c r="C36" s="55">
        <v>3.7</v>
      </c>
      <c r="D36" s="55">
        <v>9.1999999999999993</v>
      </c>
      <c r="E36" s="55">
        <v>10.726381893253363</v>
      </c>
      <c r="F36" s="55">
        <v>11.017049734614716</v>
      </c>
      <c r="G36" s="55">
        <v>148.64864864864859</v>
      </c>
      <c r="H36" s="55">
        <v>16.591107535362639</v>
      </c>
      <c r="I36" s="55">
        <v>2.709840505904193</v>
      </c>
    </row>
    <row r="37" spans="1:9" ht="12.75" customHeight="1">
      <c r="A37" s="45" t="s">
        <v>107</v>
      </c>
      <c r="B37" s="46"/>
      <c r="C37" s="47"/>
      <c r="D37" s="47"/>
      <c r="E37" s="47"/>
      <c r="F37" s="47"/>
      <c r="G37" s="40"/>
      <c r="H37" s="40"/>
      <c r="I37" s="40"/>
    </row>
    <row r="38" spans="1:9" ht="12.75" customHeight="1">
      <c r="A38" s="33" t="s">
        <v>108</v>
      </c>
      <c r="B38" s="33" t="s">
        <v>87</v>
      </c>
      <c r="C38" s="41">
        <v>2136.1</v>
      </c>
      <c r="D38" s="41">
        <v>2235.3249999999998</v>
      </c>
      <c r="E38" s="41">
        <v>2455.8854999999999</v>
      </c>
      <c r="F38" s="41">
        <v>2545.6447499999999</v>
      </c>
      <c r="G38" s="42">
        <v>4.6451476990777563</v>
      </c>
      <c r="H38" s="42">
        <v>9.8670439421560729</v>
      </c>
      <c r="I38" s="42">
        <v>3.6548629811935518</v>
      </c>
    </row>
    <row r="39" spans="1:9" ht="12.75" customHeight="1">
      <c r="A39" s="33" t="s">
        <v>109</v>
      </c>
      <c r="B39" s="33" t="s">
        <v>87</v>
      </c>
      <c r="C39" s="41">
        <v>2064.4</v>
      </c>
      <c r="D39" s="41">
        <v>2155.75</v>
      </c>
      <c r="E39" s="41">
        <v>2364.2740549999999</v>
      </c>
      <c r="F39" s="41">
        <v>2450.5616024999999</v>
      </c>
      <c r="G39" s="42">
        <v>4.4250145320674283</v>
      </c>
      <c r="H39" s="42">
        <v>9.6729238084193305</v>
      </c>
      <c r="I39" s="42">
        <v>3.649642363478045</v>
      </c>
    </row>
    <row r="40" spans="1:9" ht="12.75" customHeight="1">
      <c r="A40" s="33" t="s">
        <v>110</v>
      </c>
      <c r="B40" s="33" t="s">
        <v>111</v>
      </c>
      <c r="C40" s="41">
        <v>94.207448809358695</v>
      </c>
      <c r="D40" s="41">
        <v>97.961620634672997</v>
      </c>
      <c r="E40" s="41">
        <v>97.994726378446103</v>
      </c>
      <c r="F40" s="41">
        <v>93.518317499999995</v>
      </c>
      <c r="G40" s="42">
        <v>3.9850052970985095</v>
      </c>
      <c r="H40" s="42">
        <v>3.3794606049419862E-2</v>
      </c>
      <c r="I40" s="42">
        <v>-4.5680099775559864</v>
      </c>
    </row>
    <row r="41" spans="1:9" ht="12.75" customHeight="1">
      <c r="A41" s="33" t="s">
        <v>112</v>
      </c>
      <c r="B41" s="33" t="s">
        <v>113</v>
      </c>
      <c r="C41" s="41">
        <v>211.433333333333</v>
      </c>
      <c r="D41" s="41">
        <v>208.15</v>
      </c>
      <c r="E41" s="41">
        <v>201.10999999999999</v>
      </c>
      <c r="F41" s="41">
        <v>206.99285</v>
      </c>
      <c r="G41" s="42">
        <v>-1.5528929528612623</v>
      </c>
      <c r="H41" s="42">
        <v>-3.3821763151573481</v>
      </c>
      <c r="I41" s="42">
        <v>2.9251901944209679</v>
      </c>
    </row>
    <row r="42" spans="1:9" ht="12.75" customHeight="1">
      <c r="A42" s="33" t="s">
        <v>114</v>
      </c>
      <c r="B42" s="33" t="s">
        <v>115</v>
      </c>
      <c r="C42" s="41">
        <v>35.78</v>
      </c>
      <c r="D42" s="41">
        <v>34.17</v>
      </c>
      <c r="E42" s="41">
        <v>33.08</v>
      </c>
      <c r="F42" s="41">
        <v>32</v>
      </c>
      <c r="G42" s="42">
        <v>-4.4997205142537684</v>
      </c>
      <c r="H42" s="42">
        <v>-3.189932689493713</v>
      </c>
      <c r="I42" s="42">
        <v>-3.2648125755743607</v>
      </c>
    </row>
    <row r="43" spans="1:9" ht="12.75" customHeight="1">
      <c r="A43" s="33" t="s">
        <v>116</v>
      </c>
      <c r="B43" s="33" t="s">
        <v>111</v>
      </c>
      <c r="C43" s="41">
        <v>82.73</v>
      </c>
      <c r="D43" s="41">
        <v>84.78</v>
      </c>
      <c r="E43" s="41">
        <v>77.5</v>
      </c>
      <c r="F43" s="41">
        <v>53</v>
      </c>
      <c r="G43" s="42">
        <v>2.4779402876828227</v>
      </c>
      <c r="H43" s="42">
        <v>-8.6</v>
      </c>
      <c r="I43" s="42">
        <v>-31.6</v>
      </c>
    </row>
    <row r="44" spans="1:9" ht="12.75" customHeight="1">
      <c r="A44" s="33" t="s">
        <v>117</v>
      </c>
      <c r="B44" s="33" t="s">
        <v>118</v>
      </c>
      <c r="C44" s="56">
        <v>2.8214047911263287</v>
      </c>
      <c r="D44" s="56">
        <v>3.6971870625047281</v>
      </c>
      <c r="E44" s="56">
        <v>4.2</v>
      </c>
      <c r="F44" s="56">
        <v>3.8</v>
      </c>
      <c r="G44" s="42">
        <v>31.040645926910027</v>
      </c>
      <c r="H44" s="42">
        <v>13.6</v>
      </c>
      <c r="I44" s="42">
        <v>-9.5</v>
      </c>
    </row>
    <row r="45" spans="1:9" ht="12.75" customHeight="1">
      <c r="A45" s="33" t="s">
        <v>119</v>
      </c>
      <c r="B45" s="33" t="s">
        <v>120</v>
      </c>
      <c r="C45" s="56">
        <v>3.6</v>
      </c>
      <c r="D45" s="56">
        <v>3.4</v>
      </c>
      <c r="E45" s="56">
        <v>3.15</v>
      </c>
      <c r="F45" s="56">
        <v>3</v>
      </c>
      <c r="G45" s="42">
        <v>-5.555555555555558</v>
      </c>
      <c r="H45" s="42">
        <v>-7.3529411764705843</v>
      </c>
      <c r="I45" s="42">
        <v>-4.7619047619047556</v>
      </c>
    </row>
    <row r="46" spans="1:9" ht="12.75" customHeight="1">
      <c r="A46" s="40" t="s">
        <v>121</v>
      </c>
      <c r="B46" s="40" t="s">
        <v>120</v>
      </c>
      <c r="C46" s="41">
        <v>13</v>
      </c>
      <c r="D46" s="41">
        <v>10.31</v>
      </c>
      <c r="E46" s="41">
        <v>12.8</v>
      </c>
      <c r="F46" s="41">
        <v>13</v>
      </c>
      <c r="G46" s="42">
        <v>-20.692307692307686</v>
      </c>
      <c r="H46" s="42">
        <v>24.151309408341426</v>
      </c>
      <c r="I46" s="42">
        <v>1.5625</v>
      </c>
    </row>
    <row r="47" spans="1:9" ht="12.75" customHeight="1">
      <c r="A47" s="45" t="s">
        <v>122</v>
      </c>
      <c r="B47" s="46"/>
      <c r="C47" s="52"/>
      <c r="D47" s="52"/>
      <c r="E47" s="52"/>
      <c r="F47" s="52"/>
      <c r="G47" s="39"/>
      <c r="H47" s="39"/>
      <c r="I47" s="39"/>
    </row>
    <row r="48" spans="1:9" ht="12.75" customHeight="1">
      <c r="A48" s="33" t="s">
        <v>123</v>
      </c>
      <c r="B48" s="33" t="s">
        <v>124</v>
      </c>
      <c r="C48" s="41">
        <v>229.59891666666698</v>
      </c>
      <c r="D48" s="41">
        <v>232.96025</v>
      </c>
      <c r="E48" s="41">
        <v>237.319858333333</v>
      </c>
      <c r="F48" s="41">
        <v>240.68552500000001</v>
      </c>
      <c r="G48" s="42">
        <v>1.4640022619152981</v>
      </c>
      <c r="H48" s="42">
        <v>1.8713957996409292</v>
      </c>
      <c r="I48" s="42">
        <v>1.4181984981382012</v>
      </c>
    </row>
    <row r="49" spans="1:9" ht="12.75" customHeight="1">
      <c r="A49" s="33" t="s">
        <v>125</v>
      </c>
      <c r="B49" s="33" t="s">
        <v>126</v>
      </c>
      <c r="C49" s="41">
        <v>105.1735</v>
      </c>
      <c r="D49" s="41">
        <v>106.73925</v>
      </c>
      <c r="E49" s="41">
        <v>108.46245</v>
      </c>
      <c r="F49" s="41">
        <v>110.37130000000001</v>
      </c>
      <c r="G49" s="42">
        <v>1.4887305262257122</v>
      </c>
      <c r="H49" s="42">
        <v>1.6144014502631476</v>
      </c>
      <c r="I49" s="42">
        <v>1.7599178333146615</v>
      </c>
    </row>
    <row r="50" spans="1:9" ht="12.75" customHeight="1">
      <c r="A50" s="33" t="s">
        <v>127</v>
      </c>
      <c r="B50" s="33" t="s">
        <v>128</v>
      </c>
      <c r="C50" s="56">
        <v>0.14000000000000001</v>
      </c>
      <c r="D50" s="56">
        <v>0.1075</v>
      </c>
      <c r="E50" s="56">
        <v>8.7196966666666695E-2</v>
      </c>
      <c r="F50" s="56">
        <v>0.31203700000000001</v>
      </c>
      <c r="G50" s="57">
        <v>-23.214285714285722</v>
      </c>
      <c r="H50" s="57">
        <v>-18.886542635658888</v>
      </c>
      <c r="I50" s="57">
        <v>257.85304458220821</v>
      </c>
    </row>
    <row r="51" spans="1:9" ht="12.75" customHeight="1">
      <c r="A51" s="33" t="s">
        <v>129</v>
      </c>
      <c r="B51" s="33" t="s">
        <v>130</v>
      </c>
      <c r="C51" s="56">
        <v>8.5833333333333303E-2</v>
      </c>
      <c r="D51" s="56">
        <v>5.83333333333333E-2</v>
      </c>
      <c r="E51" s="56">
        <v>4.3483874999999998E-2</v>
      </c>
      <c r="F51" s="56">
        <v>0.35163572500000001</v>
      </c>
      <c r="G51" s="57">
        <v>-32.03883495145633</v>
      </c>
      <c r="H51" s="57">
        <v>-25.456214285714239</v>
      </c>
      <c r="I51" s="57">
        <v>708.65774956808707</v>
      </c>
    </row>
    <row r="52" spans="1:9" ht="12.75" customHeight="1">
      <c r="A52" s="33" t="s">
        <v>131</v>
      </c>
      <c r="B52" s="33" t="s">
        <v>132</v>
      </c>
      <c r="C52" s="56">
        <v>1.8025</v>
      </c>
      <c r="D52" s="56">
        <v>2.35083333333333</v>
      </c>
      <c r="E52" s="56">
        <v>2.61485416666667</v>
      </c>
      <c r="F52" s="56">
        <v>3.225876</v>
      </c>
      <c r="G52" s="57">
        <v>30.42071197410985</v>
      </c>
      <c r="H52" s="57">
        <v>11.230946472882252</v>
      </c>
      <c r="I52" s="57">
        <v>23.367338841394748</v>
      </c>
    </row>
    <row r="53" spans="1:9" ht="12.75" customHeight="1">
      <c r="A53" s="46" t="s">
        <v>133</v>
      </c>
      <c r="B53" s="46" t="s">
        <v>134</v>
      </c>
      <c r="C53" s="56">
        <v>3.6566666666666698</v>
      </c>
      <c r="D53" s="56">
        <v>3.9833333333333298</v>
      </c>
      <c r="E53" s="56">
        <v>4.24109316666667</v>
      </c>
      <c r="F53" s="56">
        <v>4.9066957499999999</v>
      </c>
      <c r="G53" s="55">
        <v>8.9334548769369082</v>
      </c>
      <c r="H53" s="55">
        <v>6.4709581589959875</v>
      </c>
      <c r="I53" s="55">
        <v>15.694127838659732</v>
      </c>
    </row>
    <row r="54" spans="1:9" ht="12.75" customHeight="1">
      <c r="A54" s="45" t="s">
        <v>135</v>
      </c>
      <c r="B54" s="46"/>
      <c r="C54" s="52"/>
      <c r="D54" s="52"/>
      <c r="E54" s="52"/>
      <c r="F54" s="52"/>
      <c r="G54" s="39"/>
      <c r="H54" s="39"/>
      <c r="I54" s="39"/>
    </row>
    <row r="55" spans="1:9" ht="12.75" customHeight="1">
      <c r="A55" s="33" t="s">
        <v>136</v>
      </c>
      <c r="B55" s="33" t="s">
        <v>84</v>
      </c>
      <c r="C55" s="41">
        <v>134.09841666666699</v>
      </c>
      <c r="D55" s="41">
        <v>136.36258333333299</v>
      </c>
      <c r="E55" s="41">
        <v>138.85939166666699</v>
      </c>
      <c r="F55" s="41">
        <v>141.36600000000001</v>
      </c>
      <c r="G55" s="42">
        <v>1.6884365400779533</v>
      </c>
      <c r="H55" s="42">
        <v>1.831006917220579</v>
      </c>
      <c r="I55" s="42">
        <v>1.8051413759251789</v>
      </c>
    </row>
    <row r="56" spans="1:9" ht="12.75" customHeight="1">
      <c r="A56" s="33" t="s">
        <v>137</v>
      </c>
      <c r="B56" s="33" t="s">
        <v>138</v>
      </c>
      <c r="C56" s="51">
        <v>51693.936232157728</v>
      </c>
      <c r="D56" s="51">
        <v>52248.203472238056</v>
      </c>
      <c r="E56" s="51">
        <v>53846.402899047571</v>
      </c>
      <c r="F56" s="51">
        <v>55437.417766648272</v>
      </c>
      <c r="G56" s="42">
        <v>1.0722093933630994</v>
      </c>
      <c r="H56" s="42">
        <v>3.0588600575687019</v>
      </c>
      <c r="I56" s="42">
        <v>2.9547282305627087</v>
      </c>
    </row>
    <row r="57" spans="1:9" ht="12.75" customHeight="1">
      <c r="A57" s="33" t="s">
        <v>139</v>
      </c>
      <c r="B57" s="33" t="s">
        <v>87</v>
      </c>
      <c r="C57" s="51">
        <v>6932.0749999999998</v>
      </c>
      <c r="D57" s="51">
        <v>7124.7</v>
      </c>
      <c r="E57" s="51">
        <v>7477.0787499999997</v>
      </c>
      <c r="F57" s="51">
        <v>7836.9660000000003</v>
      </c>
      <c r="G57" s="41">
        <v>2.778749508624756</v>
      </c>
      <c r="H57" s="41">
        <v>4.9458749140314673</v>
      </c>
      <c r="I57" s="41">
        <v>4.8132066283239405</v>
      </c>
    </row>
    <row r="58" spans="1:9" ht="12.75" customHeight="1">
      <c r="A58" s="33" t="s">
        <v>140</v>
      </c>
      <c r="B58" s="33" t="s">
        <v>93</v>
      </c>
      <c r="C58" s="41">
        <v>1248.893</v>
      </c>
      <c r="D58" s="41">
        <v>1290.4195833333333</v>
      </c>
      <c r="E58" s="41">
        <v>1329</v>
      </c>
      <c r="F58" s="41">
        <v>1362.4</v>
      </c>
      <c r="G58" s="42">
        <v>3.3250713498540918</v>
      </c>
      <c r="H58" s="42">
        <v>2.9897575304156598</v>
      </c>
      <c r="I58" s="42">
        <v>2.5131677953348364</v>
      </c>
    </row>
    <row r="59" spans="1:9" ht="12.75" customHeight="1">
      <c r="A59" s="48" t="s">
        <v>141</v>
      </c>
      <c r="B59" s="33" t="s">
        <v>138</v>
      </c>
      <c r="C59" s="51">
        <v>40645.595739586977</v>
      </c>
      <c r="D59" s="51">
        <v>41063.387974260309</v>
      </c>
      <c r="E59" s="51">
        <v>42528.969149736644</v>
      </c>
      <c r="F59" s="51">
        <v>43355.842630651787</v>
      </c>
      <c r="G59" s="42">
        <v>1.0278905428034335</v>
      </c>
      <c r="H59" s="42">
        <v>3.5690702783584216</v>
      </c>
      <c r="I59" s="42">
        <v>1.9442594011716441</v>
      </c>
    </row>
    <row r="60" spans="1:9" ht="12.75" customHeight="1">
      <c r="A60" s="46" t="s">
        <v>142</v>
      </c>
      <c r="B60" s="46" t="s">
        <v>72</v>
      </c>
      <c r="C60" s="51">
        <v>50762</v>
      </c>
      <c r="D60" s="51">
        <v>52989</v>
      </c>
      <c r="E60" s="51">
        <v>56521</v>
      </c>
      <c r="F60" s="51">
        <v>59068</v>
      </c>
      <c r="G60" s="58">
        <v>4.3871399866041605</v>
      </c>
      <c r="H60" s="58">
        <v>6.6655343561871305</v>
      </c>
      <c r="I60" s="58">
        <v>4.5062896976345135</v>
      </c>
    </row>
    <row r="61" spans="1:9" ht="12.75" customHeight="1">
      <c r="A61" s="45" t="s">
        <v>143</v>
      </c>
      <c r="B61" s="46"/>
      <c r="C61" s="52"/>
      <c r="D61" s="52"/>
      <c r="E61" s="52"/>
      <c r="F61" s="52"/>
      <c r="G61" s="59"/>
      <c r="H61" s="59"/>
      <c r="I61" s="59"/>
    </row>
    <row r="62" spans="1:9" ht="12.75" customHeight="1">
      <c r="A62" s="33" t="s">
        <v>144</v>
      </c>
      <c r="B62" s="33" t="s">
        <v>87</v>
      </c>
      <c r="C62" s="51">
        <v>13887.7</v>
      </c>
      <c r="D62" s="51">
        <v>14166.9</v>
      </c>
      <c r="E62" s="51">
        <v>14751.8375</v>
      </c>
      <c r="F62" s="51">
        <v>15423.16</v>
      </c>
      <c r="G62" s="41">
        <v>2.0104120912750156</v>
      </c>
      <c r="H62" s="41">
        <v>4.12890258278098</v>
      </c>
      <c r="I62" s="41">
        <v>4.550772064835984</v>
      </c>
    </row>
    <row r="63" spans="1:9" ht="12.75" customHeight="1">
      <c r="A63" s="33" t="s">
        <v>145</v>
      </c>
      <c r="B63" s="33" t="s">
        <v>134</v>
      </c>
      <c r="C63" s="41">
        <v>8.0749999999999993</v>
      </c>
      <c r="D63" s="41">
        <v>7.35</v>
      </c>
      <c r="E63" s="41">
        <v>6.2519460000000002</v>
      </c>
      <c r="F63" s="41">
        <v>5.7861874999999996</v>
      </c>
      <c r="G63" s="57">
        <v>-8.9783281733746065</v>
      </c>
      <c r="H63" s="57">
        <v>-14.93951020408163</v>
      </c>
      <c r="I63" s="57">
        <v>-7.4498164251578736</v>
      </c>
    </row>
    <row r="64" spans="1:9" ht="12.75" customHeight="1">
      <c r="A64" s="33" t="s">
        <v>146</v>
      </c>
      <c r="B64" s="33" t="s">
        <v>72</v>
      </c>
      <c r="C64" s="51">
        <v>101163</v>
      </c>
      <c r="D64" s="51">
        <v>104910</v>
      </c>
      <c r="E64" s="51">
        <v>109255</v>
      </c>
      <c r="F64" s="51">
        <v>114365</v>
      </c>
      <c r="G64" s="42">
        <v>3.7039233711930297</v>
      </c>
      <c r="H64" s="42">
        <v>4.1416452197121423</v>
      </c>
      <c r="I64" s="42">
        <v>4.6771314813967235</v>
      </c>
    </row>
    <row r="65" spans="1:9" ht="12.75" customHeight="1">
      <c r="A65" s="46" t="s">
        <v>147</v>
      </c>
      <c r="B65" s="46" t="s">
        <v>134</v>
      </c>
      <c r="C65" s="40">
        <v>5.3745093082517572</v>
      </c>
      <c r="D65" s="40">
        <v>4.42728417324511</v>
      </c>
      <c r="E65" s="40">
        <v>3.6179457026683224</v>
      </c>
      <c r="F65" s="40">
        <v>3.6023054755043056</v>
      </c>
      <c r="G65" s="55"/>
      <c r="H65" s="55"/>
      <c r="I65" s="55"/>
    </row>
    <row r="66" spans="1:9" ht="12.75" customHeight="1">
      <c r="A66" s="60" t="s">
        <v>148</v>
      </c>
      <c r="B66" s="33"/>
      <c r="C66" s="61"/>
      <c r="D66" s="61"/>
      <c r="E66" s="61"/>
      <c r="F66" s="61"/>
      <c r="G66" s="33"/>
      <c r="H66" s="33"/>
      <c r="I66" s="33"/>
    </row>
  </sheetData>
  <mergeCells count="1">
    <mergeCell ref="G3:I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/>
  </sheetViews>
  <sheetFormatPr defaultRowHeight="10.5"/>
  <cols>
    <col min="1" max="1" width="6.7109375" style="250" customWidth="1"/>
    <col min="2" max="2" width="9.7109375" style="250" bestFit="1" customWidth="1"/>
    <col min="3" max="4" width="7.28515625" style="250" bestFit="1" customWidth="1"/>
    <col min="5" max="5" width="0.85546875" style="250" customWidth="1"/>
    <col min="6" max="6" width="9.140625" style="250" bestFit="1" customWidth="1"/>
    <col min="7" max="8" width="7.28515625" style="250" bestFit="1" customWidth="1"/>
    <col min="9" max="9" width="0.85546875" style="250" customWidth="1"/>
    <col min="10" max="10" width="10.42578125" style="250" bestFit="1" customWidth="1"/>
    <col min="11" max="16384" width="9.140625" style="63"/>
  </cols>
  <sheetData>
    <row r="1" spans="1:10">
      <c r="A1" s="354" t="s">
        <v>1127</v>
      </c>
    </row>
    <row r="3" spans="1:10">
      <c r="B3" s="365" t="s">
        <v>1128</v>
      </c>
      <c r="C3" s="365" t="s">
        <v>907</v>
      </c>
      <c r="D3" s="365" t="s">
        <v>134</v>
      </c>
      <c r="E3" s="365"/>
      <c r="F3" s="365" t="s">
        <v>1129</v>
      </c>
      <c r="G3" s="365" t="s">
        <v>907</v>
      </c>
      <c r="H3" s="365" t="s">
        <v>134</v>
      </c>
      <c r="I3" s="365"/>
      <c r="J3" s="365" t="s">
        <v>1130</v>
      </c>
    </row>
    <row r="4" spans="1:10">
      <c r="A4" s="832" t="s">
        <v>4</v>
      </c>
      <c r="B4" s="356" t="s">
        <v>1131</v>
      </c>
      <c r="C4" s="356" t="s">
        <v>155</v>
      </c>
      <c r="D4" s="356" t="s">
        <v>155</v>
      </c>
      <c r="E4" s="356"/>
      <c r="F4" s="356" t="s">
        <v>1132</v>
      </c>
      <c r="G4" s="356" t="s">
        <v>155</v>
      </c>
      <c r="H4" s="356" t="s">
        <v>155</v>
      </c>
      <c r="I4" s="356"/>
      <c r="J4" s="356" t="s">
        <v>154</v>
      </c>
    </row>
    <row r="5" spans="1:10">
      <c r="A5" s="886"/>
      <c r="D5" s="836"/>
      <c r="E5" s="359"/>
      <c r="I5" s="359"/>
    </row>
    <row r="6" spans="1:10">
      <c r="A6" s="886">
        <v>1980</v>
      </c>
      <c r="B6" s="887">
        <v>342885</v>
      </c>
      <c r="C6" s="887">
        <v>10310</v>
      </c>
      <c r="D6" s="888">
        <v>3.1000526197098477E-2</v>
      </c>
      <c r="E6" s="359"/>
      <c r="F6" s="887">
        <v>1474000</v>
      </c>
      <c r="G6" s="887">
        <v>58050</v>
      </c>
      <c r="H6" s="371">
        <v>4.0997210353473035E-2</v>
      </c>
      <c r="I6" s="889"/>
      <c r="J6" s="371">
        <f t="shared" ref="J6:J19" si="0">B6/F6</f>
        <v>0.23262211668928087</v>
      </c>
    </row>
    <row r="7" spans="1:10">
      <c r="A7" s="886">
        <v>1981</v>
      </c>
      <c r="B7" s="887">
        <v>354540</v>
      </c>
      <c r="C7" s="887">
        <v>11655</v>
      </c>
      <c r="D7" s="888">
        <v>3.3990988232206032E-2</v>
      </c>
      <c r="E7" s="359"/>
      <c r="F7" s="887">
        <v>1515000</v>
      </c>
      <c r="G7" s="887">
        <f t="shared" ref="G7:G25" si="1">F7-F6</f>
        <v>41000</v>
      </c>
      <c r="H7" s="371">
        <f t="shared" ref="H7:H25" si="2">F7/F6-1</f>
        <v>2.7815468113975506E-2</v>
      </c>
      <c r="I7" s="889"/>
      <c r="J7" s="371">
        <f t="shared" si="0"/>
        <v>0.23401980198019803</v>
      </c>
    </row>
    <row r="8" spans="1:10">
      <c r="A8" s="886">
        <v>1982</v>
      </c>
      <c r="B8" s="887">
        <v>369338</v>
      </c>
      <c r="C8" s="887">
        <v>14798</v>
      </c>
      <c r="D8" s="888">
        <v>4.1738590850115553E-2</v>
      </c>
      <c r="E8" s="359"/>
      <c r="F8" s="887">
        <v>1558000</v>
      </c>
      <c r="G8" s="887">
        <f t="shared" si="1"/>
        <v>43000</v>
      </c>
      <c r="H8" s="371">
        <f t="shared" si="2"/>
        <v>2.8382838283828482E-2</v>
      </c>
      <c r="I8" s="889"/>
      <c r="J8" s="371">
        <f t="shared" si="0"/>
        <v>0.23705905006418485</v>
      </c>
    </row>
    <row r="9" spans="1:10">
      <c r="A9" s="886">
        <v>1983</v>
      </c>
      <c r="B9" s="887">
        <v>378208</v>
      </c>
      <c r="C9" s="887">
        <v>8870</v>
      </c>
      <c r="D9" s="888">
        <v>2.4015942036833549E-2</v>
      </c>
      <c r="E9" s="359"/>
      <c r="F9" s="887">
        <v>1595000</v>
      </c>
      <c r="G9" s="887">
        <f t="shared" si="1"/>
        <v>37000</v>
      </c>
      <c r="H9" s="371">
        <f t="shared" si="2"/>
        <v>2.3748395378690557E-2</v>
      </c>
      <c r="I9" s="889"/>
      <c r="J9" s="371">
        <f t="shared" si="0"/>
        <v>0.23712100313479623</v>
      </c>
    </row>
    <row r="10" spans="1:10">
      <c r="A10" s="886">
        <v>1984</v>
      </c>
      <c r="B10" s="887">
        <v>390141</v>
      </c>
      <c r="C10" s="887">
        <v>11933</v>
      </c>
      <c r="D10" s="888">
        <v>3.1551421440054073E-2</v>
      </c>
      <c r="E10" s="359"/>
      <c r="F10" s="887">
        <v>1622000</v>
      </c>
      <c r="G10" s="887">
        <f t="shared" si="1"/>
        <v>27000</v>
      </c>
      <c r="H10" s="371">
        <f t="shared" si="2"/>
        <v>1.6927899686520309E-2</v>
      </c>
      <c r="I10" s="889"/>
      <c r="J10" s="371">
        <f t="shared" si="0"/>
        <v>0.2405308261405672</v>
      </c>
    </row>
    <row r="11" spans="1:10">
      <c r="A11" s="886">
        <v>1985</v>
      </c>
      <c r="B11" s="887">
        <v>403305</v>
      </c>
      <c r="C11" s="887">
        <v>13164</v>
      </c>
      <c r="D11" s="888">
        <v>3.3741647250609352E-2</v>
      </c>
      <c r="E11" s="359"/>
      <c r="F11" s="887">
        <v>1643000</v>
      </c>
      <c r="G11" s="887">
        <f t="shared" si="1"/>
        <v>21000</v>
      </c>
      <c r="H11" s="371">
        <f t="shared" si="2"/>
        <v>1.2946979038224393E-2</v>
      </c>
      <c r="I11" s="889"/>
      <c r="J11" s="371">
        <f t="shared" si="0"/>
        <v>0.24546865489957395</v>
      </c>
    </row>
    <row r="12" spans="1:10">
      <c r="A12" s="886">
        <v>1986</v>
      </c>
      <c r="B12" s="887">
        <v>415994</v>
      </c>
      <c r="C12" s="887">
        <v>12689</v>
      </c>
      <c r="D12" s="888">
        <v>3.1462540756995283E-2</v>
      </c>
      <c r="E12" s="359"/>
      <c r="F12" s="887">
        <v>1663000</v>
      </c>
      <c r="G12" s="887">
        <f t="shared" si="1"/>
        <v>20000</v>
      </c>
      <c r="H12" s="371">
        <f t="shared" si="2"/>
        <v>1.2172854534388211E-2</v>
      </c>
      <c r="I12" s="889"/>
      <c r="J12" s="371">
        <f t="shared" si="0"/>
        <v>0.25014672279013833</v>
      </c>
    </row>
    <row r="13" spans="1:10">
      <c r="A13" s="886">
        <v>1987</v>
      </c>
      <c r="B13" s="887">
        <v>423386</v>
      </c>
      <c r="C13" s="887">
        <v>7392</v>
      </c>
      <c r="D13" s="888">
        <v>1.7769487059909439E-2</v>
      </c>
      <c r="E13" s="359"/>
      <c r="F13" s="887">
        <v>1678000</v>
      </c>
      <c r="G13" s="887">
        <f t="shared" si="1"/>
        <v>15000</v>
      </c>
      <c r="H13" s="371">
        <f t="shared" si="2"/>
        <v>9.0198436560433581E-3</v>
      </c>
      <c r="I13" s="889"/>
      <c r="J13" s="371">
        <f t="shared" si="0"/>
        <v>0.25231585220500596</v>
      </c>
    </row>
    <row r="14" spans="1:10">
      <c r="A14" s="886">
        <v>1988</v>
      </c>
      <c r="B14" s="887">
        <v>429551</v>
      </c>
      <c r="C14" s="887">
        <v>6165</v>
      </c>
      <c r="D14" s="888">
        <v>1.4561180577534527E-2</v>
      </c>
      <c r="E14" s="359"/>
      <c r="F14" s="887">
        <v>1690000</v>
      </c>
      <c r="G14" s="887">
        <f t="shared" si="1"/>
        <v>12000</v>
      </c>
      <c r="H14" s="371">
        <f t="shared" si="2"/>
        <v>7.151370679380209E-3</v>
      </c>
      <c r="I14" s="889"/>
      <c r="J14" s="371">
        <f t="shared" si="0"/>
        <v>0.2541721893491124</v>
      </c>
    </row>
    <row r="15" spans="1:10">
      <c r="A15" s="886">
        <v>1989</v>
      </c>
      <c r="B15" s="887">
        <v>435762</v>
      </c>
      <c r="C15" s="887">
        <v>6211</v>
      </c>
      <c r="D15" s="888">
        <v>1.4459284229346503E-2</v>
      </c>
      <c r="E15" s="359"/>
      <c r="F15" s="887">
        <v>1706000</v>
      </c>
      <c r="G15" s="887">
        <f t="shared" si="1"/>
        <v>16000</v>
      </c>
      <c r="H15" s="371">
        <f t="shared" si="2"/>
        <v>9.4674556213016903E-3</v>
      </c>
      <c r="I15" s="889"/>
      <c r="J15" s="371">
        <f t="shared" si="0"/>
        <v>0.25542907385697539</v>
      </c>
    </row>
    <row r="16" spans="1:10">
      <c r="A16" s="886">
        <v>1990</v>
      </c>
      <c r="B16" s="887">
        <v>444732</v>
      </c>
      <c r="C16" s="887">
        <f>B16-B15</f>
        <v>8970</v>
      </c>
      <c r="D16" s="888">
        <f>B16/B15-1</f>
        <v>2.0584631060074132E-2</v>
      </c>
      <c r="E16" s="359"/>
      <c r="F16" s="887">
        <v>1729227</v>
      </c>
      <c r="G16" s="887">
        <f t="shared" si="1"/>
        <v>23227</v>
      </c>
      <c r="H16" s="371">
        <f t="shared" si="2"/>
        <v>1.3614888628370458E-2</v>
      </c>
      <c r="I16" s="889"/>
      <c r="J16" s="371">
        <f t="shared" si="0"/>
        <v>0.25718543603587035</v>
      </c>
    </row>
    <row r="17" spans="1:10">
      <c r="A17" s="886">
        <v>1991</v>
      </c>
      <c r="B17" s="887">
        <v>454218</v>
      </c>
      <c r="C17" s="887">
        <f>B17-B16</f>
        <v>9486</v>
      </c>
      <c r="D17" s="888">
        <f>B17/B16-1</f>
        <v>2.1329699684304204E-2</v>
      </c>
      <c r="E17" s="359"/>
      <c r="F17" s="887">
        <v>1780870</v>
      </c>
      <c r="G17" s="887">
        <f t="shared" si="1"/>
        <v>51643</v>
      </c>
      <c r="H17" s="371">
        <f t="shared" si="2"/>
        <v>2.9864789296026428E-2</v>
      </c>
      <c r="I17" s="889"/>
      <c r="J17" s="371">
        <f t="shared" si="0"/>
        <v>0.25505399046533433</v>
      </c>
    </row>
    <row r="18" spans="1:10">
      <c r="A18" s="886">
        <v>1992</v>
      </c>
      <c r="B18" s="887">
        <v>461259</v>
      </c>
      <c r="C18" s="887">
        <f t="shared" ref="C18:C41" si="3">B18-B17</f>
        <v>7041</v>
      </c>
      <c r="D18" s="888">
        <f t="shared" ref="D18:D41" si="4">B18/B17-1</f>
        <v>1.5501367184920012E-2</v>
      </c>
      <c r="E18" s="359"/>
      <c r="F18" s="887">
        <v>1838149</v>
      </c>
      <c r="G18" s="887">
        <f t="shared" si="1"/>
        <v>57279</v>
      </c>
      <c r="H18" s="371">
        <f t="shared" si="2"/>
        <v>3.2163493124147235E-2</v>
      </c>
      <c r="I18" s="889"/>
      <c r="J18" s="371">
        <f t="shared" si="0"/>
        <v>0.2509366759713168</v>
      </c>
    </row>
    <row r="19" spans="1:10">
      <c r="A19" s="886">
        <v>1993</v>
      </c>
      <c r="B19" s="887">
        <v>468675</v>
      </c>
      <c r="C19" s="887">
        <f t="shared" si="3"/>
        <v>7416</v>
      </c>
      <c r="D19" s="888">
        <f t="shared" si="4"/>
        <v>1.607773506858412E-2</v>
      </c>
      <c r="E19" s="359"/>
      <c r="F19" s="887">
        <v>1889393</v>
      </c>
      <c r="G19" s="887">
        <f t="shared" si="1"/>
        <v>51244</v>
      </c>
      <c r="H19" s="371">
        <f t="shared" si="2"/>
        <v>2.7878044706930671E-2</v>
      </c>
      <c r="I19" s="889"/>
      <c r="J19" s="371">
        <f t="shared" si="0"/>
        <v>0.24805585709272768</v>
      </c>
    </row>
    <row r="20" spans="1:10">
      <c r="A20" s="886">
        <v>1994</v>
      </c>
      <c r="B20" s="887">
        <v>471402</v>
      </c>
      <c r="C20" s="887">
        <f t="shared" si="3"/>
        <v>2727</v>
      </c>
      <c r="D20" s="888">
        <f t="shared" si="4"/>
        <v>5.8185309649543271E-3</v>
      </c>
      <c r="E20" s="359"/>
      <c r="F20" s="887">
        <v>1946721</v>
      </c>
      <c r="G20" s="887">
        <f t="shared" si="1"/>
        <v>57328</v>
      </c>
      <c r="H20" s="371">
        <f t="shared" si="2"/>
        <v>3.03420198973956E-2</v>
      </c>
      <c r="I20" s="889"/>
      <c r="J20" s="371">
        <f>B20/F20</f>
        <v>0.24215180295481478</v>
      </c>
    </row>
    <row r="21" spans="1:10">
      <c r="A21" s="886">
        <v>1995</v>
      </c>
      <c r="B21" s="887">
        <v>473666</v>
      </c>
      <c r="C21" s="887">
        <f t="shared" si="3"/>
        <v>2264</v>
      </c>
      <c r="D21" s="888">
        <f t="shared" si="4"/>
        <v>4.8026949397754759E-3</v>
      </c>
      <c r="E21" s="359"/>
      <c r="F21" s="887">
        <v>1995228</v>
      </c>
      <c r="G21" s="887">
        <f t="shared" si="1"/>
        <v>48507</v>
      </c>
      <c r="H21" s="371">
        <f t="shared" si="2"/>
        <v>2.4917283986765515E-2</v>
      </c>
      <c r="I21" s="889"/>
      <c r="J21" s="371">
        <f t="shared" ref="J21:J36" si="5">B21/F21</f>
        <v>0.23739943505203415</v>
      </c>
    </row>
    <row r="22" spans="1:10">
      <c r="A22" s="886">
        <v>1996</v>
      </c>
      <c r="B22" s="887">
        <v>478028</v>
      </c>
      <c r="C22" s="887">
        <f t="shared" si="3"/>
        <v>4362</v>
      </c>
      <c r="D22" s="888">
        <f t="shared" si="4"/>
        <v>9.2090207023514115E-3</v>
      </c>
      <c r="E22" s="359"/>
      <c r="F22" s="887">
        <v>2042893</v>
      </c>
      <c r="G22" s="887">
        <f t="shared" si="1"/>
        <v>47665</v>
      </c>
      <c r="H22" s="371">
        <f t="shared" si="2"/>
        <v>2.3889500347829884E-2</v>
      </c>
      <c r="I22" s="889"/>
      <c r="J22" s="371">
        <f t="shared" si="5"/>
        <v>0.23399561308399411</v>
      </c>
    </row>
    <row r="23" spans="1:10">
      <c r="A23" s="886">
        <v>1997</v>
      </c>
      <c r="B23" s="887">
        <v>479151</v>
      </c>
      <c r="C23" s="887">
        <f t="shared" si="3"/>
        <v>1123</v>
      </c>
      <c r="D23" s="888">
        <f t="shared" si="4"/>
        <v>2.3492347728584217E-3</v>
      </c>
      <c r="E23" s="359"/>
      <c r="F23" s="887">
        <v>2099409</v>
      </c>
      <c r="G23" s="887">
        <f t="shared" si="1"/>
        <v>56516</v>
      </c>
      <c r="H23" s="371">
        <f t="shared" si="2"/>
        <v>2.7664689242167917E-2</v>
      </c>
      <c r="I23" s="889"/>
      <c r="J23" s="371">
        <f t="shared" si="5"/>
        <v>0.22823137368659466</v>
      </c>
    </row>
    <row r="24" spans="1:10">
      <c r="A24" s="886">
        <v>1998</v>
      </c>
      <c r="B24" s="887">
        <v>477061</v>
      </c>
      <c r="C24" s="887">
        <f t="shared" si="3"/>
        <v>-2090</v>
      </c>
      <c r="D24" s="888">
        <f t="shared" si="4"/>
        <v>-4.3618817450031822E-3</v>
      </c>
      <c r="E24" s="359"/>
      <c r="F24" s="887">
        <v>2141632</v>
      </c>
      <c r="G24" s="887">
        <f t="shared" si="1"/>
        <v>42223</v>
      </c>
      <c r="H24" s="371">
        <f t="shared" si="2"/>
        <v>2.0111850525552644E-2</v>
      </c>
      <c r="I24" s="889"/>
      <c r="J24" s="371">
        <f t="shared" si="5"/>
        <v>0.22275582359621074</v>
      </c>
    </row>
    <row r="25" spans="1:10">
      <c r="A25" s="886">
        <v>1999</v>
      </c>
      <c r="B25" s="887">
        <v>475974</v>
      </c>
      <c r="C25" s="887">
        <f t="shared" si="3"/>
        <v>-1087</v>
      </c>
      <c r="D25" s="888">
        <f t="shared" si="4"/>
        <v>-2.2785346108779025E-3</v>
      </c>
      <c r="E25" s="359"/>
      <c r="F25" s="887">
        <v>2193014</v>
      </c>
      <c r="G25" s="887">
        <f t="shared" si="1"/>
        <v>51382</v>
      </c>
      <c r="H25" s="371">
        <f t="shared" si="2"/>
        <v>2.3991983683471219E-2</v>
      </c>
      <c r="I25" s="889"/>
      <c r="J25" s="371">
        <f t="shared" si="5"/>
        <v>0.21704102208193837</v>
      </c>
    </row>
    <row r="26" spans="1:10">
      <c r="A26" s="886">
        <v>2000</v>
      </c>
      <c r="B26" s="887">
        <v>475269</v>
      </c>
      <c r="C26" s="887">
        <f t="shared" si="3"/>
        <v>-705</v>
      </c>
      <c r="D26" s="888">
        <f t="shared" si="4"/>
        <v>-1.4811733414009653E-3</v>
      </c>
      <c r="E26" s="359"/>
      <c r="F26" s="887">
        <v>2246468</v>
      </c>
      <c r="G26" s="887">
        <f>F26-F25</f>
        <v>53454</v>
      </c>
      <c r="H26" s="371">
        <f>F26/F25-1</f>
        <v>2.4374673394697899E-2</v>
      </c>
      <c r="I26" s="889"/>
      <c r="J26" s="371">
        <f t="shared" si="5"/>
        <v>0.21156277320665151</v>
      </c>
    </row>
    <row r="27" spans="1:10">
      <c r="A27" s="886">
        <v>2001</v>
      </c>
      <c r="B27" s="887">
        <v>477801</v>
      </c>
      <c r="C27" s="887">
        <f t="shared" si="3"/>
        <v>2532</v>
      </c>
      <c r="D27" s="888">
        <f t="shared" si="4"/>
        <v>5.3275092631752674E-3</v>
      </c>
      <c r="E27" s="359"/>
      <c r="F27" s="887">
        <v>2290634</v>
      </c>
      <c r="G27" s="887">
        <f>F27-F26</f>
        <v>44166</v>
      </c>
      <c r="H27" s="371">
        <f t="shared" ref="H27:H41" si="6">F27/F26-1</f>
        <v>1.9660195471290942E-2</v>
      </c>
      <c r="I27" s="889"/>
      <c r="J27" s="371">
        <f t="shared" si="5"/>
        <v>0.20858897580320557</v>
      </c>
    </row>
    <row r="28" spans="1:10">
      <c r="A28" s="886">
        <v>2002</v>
      </c>
      <c r="B28" s="887">
        <v>481143</v>
      </c>
      <c r="C28" s="887">
        <f t="shared" si="3"/>
        <v>3342</v>
      </c>
      <c r="D28" s="888">
        <f t="shared" si="4"/>
        <v>6.9945437535710031E-3</v>
      </c>
      <c r="E28" s="359"/>
      <c r="F28" s="887">
        <v>2331826</v>
      </c>
      <c r="G28" s="887">
        <f t="shared" ref="G28:G41" si="7">F28-F27</f>
        <v>41192</v>
      </c>
      <c r="H28" s="371">
        <f t="shared" si="6"/>
        <v>1.7982794283154746E-2</v>
      </c>
      <c r="I28" s="889"/>
      <c r="J28" s="371">
        <f t="shared" si="5"/>
        <v>0.20633743684134237</v>
      </c>
    </row>
    <row r="29" spans="1:10">
      <c r="A29" s="886">
        <v>2003</v>
      </c>
      <c r="B29" s="887">
        <v>486938</v>
      </c>
      <c r="C29" s="887">
        <f t="shared" si="3"/>
        <v>5795</v>
      </c>
      <c r="D29" s="888">
        <f t="shared" si="4"/>
        <v>1.2044236328908386E-2</v>
      </c>
      <c r="E29" s="359"/>
      <c r="F29" s="887">
        <v>2372458</v>
      </c>
      <c r="G29" s="887">
        <f t="shared" si="7"/>
        <v>40632</v>
      </c>
      <c r="H29" s="371">
        <f t="shared" si="6"/>
        <v>1.7424970816861896E-2</v>
      </c>
      <c r="I29" s="889"/>
      <c r="J29" s="371">
        <f t="shared" si="5"/>
        <v>0.20524620456926951</v>
      </c>
    </row>
    <row r="30" spans="1:10">
      <c r="A30" s="886">
        <v>2004</v>
      </c>
      <c r="B30" s="887">
        <v>495682</v>
      </c>
      <c r="C30" s="887">
        <f t="shared" si="3"/>
        <v>8744</v>
      </c>
      <c r="D30" s="888">
        <f t="shared" si="4"/>
        <v>1.7957111582994179E-2</v>
      </c>
      <c r="E30" s="359"/>
      <c r="F30" s="887">
        <v>2430223</v>
      </c>
      <c r="G30" s="887">
        <f t="shared" si="7"/>
        <v>57765</v>
      </c>
      <c r="H30" s="371">
        <f t="shared" si="6"/>
        <v>2.4348165489125551E-2</v>
      </c>
      <c r="I30" s="889"/>
      <c r="J30" s="371">
        <f t="shared" si="5"/>
        <v>0.20396564430506994</v>
      </c>
    </row>
    <row r="31" spans="1:10">
      <c r="A31" s="886">
        <v>2005</v>
      </c>
      <c r="B31" s="887">
        <v>510012</v>
      </c>
      <c r="C31" s="887">
        <f t="shared" si="3"/>
        <v>14330</v>
      </c>
      <c r="D31" s="888">
        <f t="shared" si="4"/>
        <v>2.8909663857069612E-2</v>
      </c>
      <c r="E31" s="359"/>
      <c r="F31" s="887">
        <v>2505843</v>
      </c>
      <c r="G31" s="887">
        <f t="shared" si="7"/>
        <v>75620</v>
      </c>
      <c r="H31" s="371">
        <f t="shared" si="6"/>
        <v>3.1116486017949807E-2</v>
      </c>
      <c r="I31" s="889"/>
      <c r="J31" s="371">
        <f t="shared" si="5"/>
        <v>0.20352911175999455</v>
      </c>
    </row>
    <row r="32" spans="1:10">
      <c r="A32" s="886">
        <v>2006</v>
      </c>
      <c r="B32" s="887">
        <v>525660</v>
      </c>
      <c r="C32" s="887">
        <f t="shared" si="3"/>
        <v>15648</v>
      </c>
      <c r="D32" s="888">
        <f t="shared" si="4"/>
        <v>3.068163102044652E-2</v>
      </c>
      <c r="E32" s="359"/>
      <c r="F32" s="887">
        <v>2576229</v>
      </c>
      <c r="G32" s="887">
        <f t="shared" si="7"/>
        <v>70386</v>
      </c>
      <c r="H32" s="371">
        <f t="shared" si="6"/>
        <v>2.8088750971229981E-2</v>
      </c>
      <c r="I32" s="889"/>
      <c r="J32" s="371">
        <f t="shared" si="5"/>
        <v>0.20404242014199825</v>
      </c>
    </row>
    <row r="33" spans="1:12">
      <c r="A33" s="886">
        <v>2007</v>
      </c>
      <c r="B33" s="887">
        <v>537653</v>
      </c>
      <c r="C33" s="887">
        <f t="shared" si="3"/>
        <v>11993</v>
      </c>
      <c r="D33" s="888">
        <f t="shared" si="4"/>
        <v>2.2815127649050693E-2</v>
      </c>
      <c r="E33" s="359"/>
      <c r="F33" s="887">
        <v>2636075</v>
      </c>
      <c r="G33" s="887">
        <f t="shared" si="7"/>
        <v>59846</v>
      </c>
      <c r="H33" s="371">
        <f t="shared" si="6"/>
        <v>2.3230077760944434E-2</v>
      </c>
      <c r="I33" s="889"/>
      <c r="J33" s="371">
        <f t="shared" si="5"/>
        <v>0.20395967489544115</v>
      </c>
    </row>
    <row r="34" spans="1:12">
      <c r="A34" s="886">
        <v>2008</v>
      </c>
      <c r="B34" s="887">
        <v>551013</v>
      </c>
      <c r="C34" s="887">
        <f t="shared" si="3"/>
        <v>13360</v>
      </c>
      <c r="D34" s="888">
        <f t="shared" si="4"/>
        <v>2.4848740730545549E-2</v>
      </c>
      <c r="E34" s="359"/>
      <c r="F34" s="887">
        <v>2691122</v>
      </c>
      <c r="G34" s="887">
        <f t="shared" si="7"/>
        <v>55047</v>
      </c>
      <c r="H34" s="371">
        <f t="shared" si="6"/>
        <v>2.0882182790701975E-2</v>
      </c>
      <c r="I34" s="889"/>
      <c r="J34" s="371">
        <f t="shared" si="5"/>
        <v>0.20475214427290922</v>
      </c>
    </row>
    <row r="35" spans="1:12">
      <c r="A35" s="886">
        <v>2009</v>
      </c>
      <c r="B35" s="887">
        <v>563273</v>
      </c>
      <c r="C35" s="887">
        <f t="shared" si="3"/>
        <v>12260</v>
      </c>
      <c r="D35" s="888">
        <f t="shared" si="4"/>
        <v>2.2249928767560823E-2</v>
      </c>
      <c r="E35" s="359"/>
      <c r="F35" s="887">
        <v>2731560</v>
      </c>
      <c r="G35" s="887">
        <f t="shared" si="7"/>
        <v>40438</v>
      </c>
      <c r="H35" s="371">
        <f t="shared" si="6"/>
        <v>1.5026446218343148E-2</v>
      </c>
      <c r="I35" s="889"/>
      <c r="J35" s="371">
        <f t="shared" si="5"/>
        <v>0.20620927235718783</v>
      </c>
    </row>
    <row r="36" spans="1:12">
      <c r="A36" s="886">
        <v>2010</v>
      </c>
      <c r="B36" s="887">
        <v>576335</v>
      </c>
      <c r="C36" s="887">
        <f t="shared" si="3"/>
        <v>13062</v>
      </c>
      <c r="D36" s="888">
        <f t="shared" si="4"/>
        <v>2.3189465854035252E-2</v>
      </c>
      <c r="E36" s="359"/>
      <c r="F36" s="887">
        <v>2774424</v>
      </c>
      <c r="G36" s="887">
        <f t="shared" si="7"/>
        <v>42864</v>
      </c>
      <c r="H36" s="371">
        <f t="shared" si="6"/>
        <v>1.5692131968545464E-2</v>
      </c>
      <c r="I36" s="889"/>
      <c r="J36" s="371">
        <f t="shared" si="5"/>
        <v>0.20773140659106179</v>
      </c>
    </row>
    <row r="37" spans="1:12">
      <c r="A37" s="886">
        <v>2011</v>
      </c>
      <c r="B37" s="890">
        <v>587745</v>
      </c>
      <c r="C37" s="887">
        <f t="shared" si="3"/>
        <v>11410</v>
      </c>
      <c r="D37" s="888">
        <f t="shared" si="4"/>
        <v>1.9797513598861727E-2</v>
      </c>
      <c r="E37" s="359"/>
      <c r="F37" s="890">
        <v>2814784</v>
      </c>
      <c r="G37" s="890">
        <f t="shared" si="7"/>
        <v>40360</v>
      </c>
      <c r="H37" s="371">
        <f t="shared" si="6"/>
        <v>1.4547163663520823E-2</v>
      </c>
      <c r="I37" s="359"/>
      <c r="J37" s="371">
        <f>B37/F37</f>
        <v>0.20880643061776677</v>
      </c>
      <c r="L37" s="891"/>
    </row>
    <row r="38" spans="1:12">
      <c r="A38" s="886">
        <v>2012</v>
      </c>
      <c r="B38" s="890">
        <v>600985</v>
      </c>
      <c r="C38" s="887">
        <f t="shared" si="3"/>
        <v>13240</v>
      </c>
      <c r="D38" s="888">
        <f t="shared" si="4"/>
        <v>2.2526776067852472E-2</v>
      </c>
      <c r="E38" s="359"/>
      <c r="F38" s="890">
        <v>2854871</v>
      </c>
      <c r="G38" s="890">
        <f t="shared" si="7"/>
        <v>40087</v>
      </c>
      <c r="H38" s="371">
        <f t="shared" si="6"/>
        <v>1.4241590118460268E-2</v>
      </c>
      <c r="I38" s="359"/>
      <c r="J38" s="371">
        <f t="shared" ref="J38:J41" si="8">B38/F38</f>
        <v>0.21051213872710886</v>
      </c>
      <c r="L38" s="891"/>
    </row>
    <row r="39" spans="1:12" s="64" customFormat="1">
      <c r="A39" s="886">
        <v>2013</v>
      </c>
      <c r="B39" s="890">
        <v>612551</v>
      </c>
      <c r="C39" s="887">
        <f t="shared" si="3"/>
        <v>11566</v>
      </c>
      <c r="D39" s="888">
        <f t="shared" si="4"/>
        <v>1.9245072672362973E-2</v>
      </c>
      <c r="E39" s="359"/>
      <c r="F39" s="890">
        <v>2900872</v>
      </c>
      <c r="G39" s="890">
        <f t="shared" si="7"/>
        <v>46001</v>
      </c>
      <c r="H39" s="371">
        <f t="shared" si="6"/>
        <v>1.6113162381067303E-2</v>
      </c>
      <c r="I39" s="359"/>
      <c r="J39" s="371">
        <f t="shared" si="8"/>
        <v>0.21116098883370241</v>
      </c>
      <c r="L39" s="892"/>
    </row>
    <row r="40" spans="1:12" s="64" customFormat="1">
      <c r="A40" s="886" t="s">
        <v>704</v>
      </c>
      <c r="B40" s="890">
        <v>622182</v>
      </c>
      <c r="C40" s="887">
        <f t="shared" si="3"/>
        <v>9631</v>
      </c>
      <c r="D40" s="888">
        <f t="shared" si="4"/>
        <v>1.5722772471190138E-2</v>
      </c>
      <c r="E40" s="359"/>
      <c r="F40" s="890">
        <v>2949213</v>
      </c>
      <c r="G40" s="890">
        <f t="shared" si="7"/>
        <v>48341</v>
      </c>
      <c r="H40" s="371">
        <f t="shared" si="6"/>
        <v>1.6664299562338503E-2</v>
      </c>
      <c r="I40" s="359"/>
      <c r="J40" s="371">
        <f t="shared" si="8"/>
        <v>0.21096543382929617</v>
      </c>
      <c r="L40" s="892"/>
    </row>
    <row r="41" spans="1:12" s="64" customFormat="1">
      <c r="A41" s="886" t="s">
        <v>163</v>
      </c>
      <c r="B41" s="890">
        <v>630104</v>
      </c>
      <c r="C41" s="887">
        <f t="shared" si="3"/>
        <v>7922</v>
      </c>
      <c r="D41" s="888">
        <f t="shared" si="4"/>
        <v>1.2732608786496513E-2</v>
      </c>
      <c r="E41" s="359"/>
      <c r="F41" s="890">
        <v>2998590</v>
      </c>
      <c r="G41" s="890">
        <f t="shared" si="7"/>
        <v>49377</v>
      </c>
      <c r="H41" s="371">
        <f t="shared" si="6"/>
        <v>1.6742432642199878E-2</v>
      </c>
      <c r="I41" s="359"/>
      <c r="J41" s="371">
        <f t="shared" si="8"/>
        <v>0.21013342937847454</v>
      </c>
      <c r="L41" s="892"/>
    </row>
    <row r="42" spans="1:12" s="64" customFormat="1">
      <c r="A42" s="862"/>
      <c r="B42" s="887"/>
      <c r="C42" s="893"/>
      <c r="D42" s="888"/>
      <c r="E42" s="836"/>
      <c r="F42" s="836"/>
      <c r="G42" s="836"/>
      <c r="H42" s="836"/>
      <c r="I42" s="836"/>
      <c r="J42" s="836"/>
      <c r="L42" s="892"/>
    </row>
    <row r="43" spans="1:12" s="64" customFormat="1">
      <c r="A43" s="894" t="s">
        <v>1133</v>
      </c>
      <c r="B43" s="887"/>
      <c r="C43" s="893"/>
      <c r="D43" s="888"/>
      <c r="E43" s="836"/>
      <c r="F43" s="836"/>
      <c r="G43" s="836"/>
      <c r="H43" s="836"/>
      <c r="I43" s="836"/>
      <c r="J43" s="836"/>
      <c r="L43" s="892"/>
    </row>
    <row r="44" spans="1:12">
      <c r="A44" s="862"/>
      <c r="B44" s="887"/>
      <c r="C44" s="893"/>
      <c r="D44" s="888"/>
      <c r="E44" s="836"/>
      <c r="F44" s="836"/>
      <c r="G44" s="836"/>
      <c r="H44" s="836"/>
      <c r="I44" s="836"/>
      <c r="J44" s="836"/>
      <c r="L44" s="891"/>
    </row>
    <row r="45" spans="1:12">
      <c r="A45" s="250" t="s">
        <v>997</v>
      </c>
      <c r="L45" s="891"/>
    </row>
    <row r="46" spans="1:12">
      <c r="A46" s="895" t="s">
        <v>1134</v>
      </c>
      <c r="L46" s="891"/>
    </row>
    <row r="47" spans="1:12">
      <c r="A47" s="895" t="s">
        <v>1135</v>
      </c>
      <c r="L47" s="891"/>
    </row>
    <row r="48" spans="1:12">
      <c r="A48" s="895" t="s">
        <v>1136</v>
      </c>
      <c r="L48" s="891"/>
    </row>
    <row r="49" spans="1:12">
      <c r="A49" s="895"/>
      <c r="L49" s="891"/>
    </row>
    <row r="50" spans="1:12">
      <c r="A50" s="895"/>
    </row>
  </sheetData>
  <pageMargins left="0.75" right="0.75" top="1" bottom="1" header="0.5" footer="0.5"/>
  <pageSetup paperSize="128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0"/>
  <sheetViews>
    <sheetView workbookViewId="0"/>
  </sheetViews>
  <sheetFormatPr defaultRowHeight="10.5"/>
  <cols>
    <col min="1" max="1" width="14.140625" style="250" customWidth="1"/>
    <col min="2" max="5" width="8.28515625" style="250" bestFit="1" customWidth="1"/>
    <col min="6" max="6" width="8.28515625" style="250" customWidth="1"/>
    <col min="7" max="7" width="1.42578125" style="250" customWidth="1"/>
    <col min="8" max="10" width="7.7109375" style="250" bestFit="1" customWidth="1"/>
    <col min="11" max="11" width="8.140625" style="250" customWidth="1"/>
    <col min="12" max="12" width="1.42578125" style="250" customWidth="1"/>
    <col min="13" max="15" width="7.7109375" style="250" bestFit="1" customWidth="1"/>
    <col min="16" max="16" width="8.28515625" style="250" customWidth="1"/>
    <col min="17" max="17" width="1.42578125" style="836" customWidth="1"/>
    <col min="18" max="18" width="4.42578125" style="250" bestFit="1" customWidth="1"/>
    <col min="19" max="20" width="7.28515625" style="250" bestFit="1" customWidth="1"/>
    <col min="21" max="16384" width="9.140625" style="250"/>
  </cols>
  <sheetData>
    <row r="1" spans="1:24" s="354" customFormat="1">
      <c r="A1" s="354" t="s">
        <v>1137</v>
      </c>
      <c r="Q1" s="896"/>
    </row>
    <row r="2" spans="1:24" s="354" customFormat="1">
      <c r="Q2" s="896"/>
    </row>
    <row r="3" spans="1:24">
      <c r="A3" s="897"/>
      <c r="B3" s="898"/>
      <c r="C3" s="898"/>
      <c r="D3" s="898"/>
      <c r="E3" s="898"/>
      <c r="F3" s="898"/>
      <c r="G3" s="898"/>
      <c r="H3" s="1291" t="s">
        <v>1138</v>
      </c>
      <c r="I3" s="1291"/>
      <c r="J3" s="1291"/>
      <c r="K3" s="1291"/>
      <c r="L3" s="898"/>
      <c r="M3" s="1292" t="s">
        <v>329</v>
      </c>
      <c r="N3" s="1292"/>
      <c r="O3" s="1292"/>
      <c r="P3" s="1292"/>
      <c r="Q3" s="899"/>
      <c r="R3" s="1292" t="s">
        <v>1139</v>
      </c>
      <c r="S3" s="1292"/>
      <c r="T3" s="1292"/>
      <c r="V3" s="836"/>
      <c r="W3" s="836"/>
      <c r="X3" s="836"/>
    </row>
    <row r="4" spans="1:24" ht="21">
      <c r="A4" s="900" t="s">
        <v>1140</v>
      </c>
      <c r="B4" s="901">
        <v>2011</v>
      </c>
      <c r="C4" s="901">
        <v>2012</v>
      </c>
      <c r="D4" s="901">
        <v>2013</v>
      </c>
      <c r="E4" s="901">
        <v>2014</v>
      </c>
      <c r="F4" s="901" t="s">
        <v>163</v>
      </c>
      <c r="G4" s="901"/>
      <c r="H4" s="902" t="s">
        <v>757</v>
      </c>
      <c r="I4" s="903" t="s">
        <v>1005</v>
      </c>
      <c r="J4" s="903" t="s">
        <v>1141</v>
      </c>
      <c r="K4" s="903" t="s">
        <v>1142</v>
      </c>
      <c r="L4" s="904"/>
      <c r="M4" s="903" t="s">
        <v>757</v>
      </c>
      <c r="N4" s="903" t="s">
        <v>1005</v>
      </c>
      <c r="O4" s="903" t="s">
        <v>1141</v>
      </c>
      <c r="P4" s="903" t="s">
        <v>1142</v>
      </c>
      <c r="Q4" s="904"/>
      <c r="R4" s="903" t="s">
        <v>1143</v>
      </c>
      <c r="S4" s="903" t="s">
        <v>1144</v>
      </c>
      <c r="T4" s="903" t="s">
        <v>329</v>
      </c>
      <c r="V4" s="836"/>
      <c r="W4" s="836"/>
      <c r="X4" s="836"/>
    </row>
    <row r="5" spans="1:24">
      <c r="A5" s="905"/>
      <c r="B5" s="906"/>
      <c r="C5" s="906"/>
      <c r="D5" s="906"/>
      <c r="E5" s="906"/>
      <c r="F5" s="906"/>
      <c r="G5" s="907"/>
      <c r="H5" s="908"/>
      <c r="I5" s="908"/>
      <c r="J5" s="908"/>
      <c r="K5" s="908"/>
      <c r="L5" s="905"/>
      <c r="M5" s="908"/>
      <c r="N5" s="908"/>
      <c r="O5" s="908"/>
      <c r="P5" s="908"/>
      <c r="Q5" s="907"/>
      <c r="R5" s="908"/>
      <c r="S5" s="908"/>
      <c r="T5" s="908"/>
      <c r="V5" s="836"/>
      <c r="W5" s="836"/>
      <c r="X5" s="836"/>
    </row>
    <row r="6" spans="1:24">
      <c r="A6" s="909" t="s">
        <v>1145</v>
      </c>
      <c r="B6" s="897">
        <v>68233</v>
      </c>
      <c r="C6" s="263">
        <v>70811</v>
      </c>
      <c r="D6" s="263">
        <v>72419</v>
      </c>
      <c r="E6" s="263">
        <v>73570</v>
      </c>
      <c r="F6" s="263">
        <v>75002</v>
      </c>
      <c r="G6" s="910"/>
      <c r="H6" s="911">
        <f>C6-B6</f>
        <v>2578</v>
      </c>
      <c r="I6" s="911">
        <f t="shared" ref="I6:K21" si="0">D6-C6</f>
        <v>1608</v>
      </c>
      <c r="J6" s="911">
        <f t="shared" si="0"/>
        <v>1151</v>
      </c>
      <c r="K6" s="911">
        <f t="shared" si="0"/>
        <v>1432</v>
      </c>
      <c r="L6" s="912"/>
      <c r="M6" s="913">
        <f>C6/B6-1</f>
        <v>3.7782304749901074E-2</v>
      </c>
      <c r="N6" s="913">
        <f t="shared" ref="N6:P21" si="1">D6/C6-1</f>
        <v>2.2708336275437446E-2</v>
      </c>
      <c r="O6" s="913">
        <f t="shared" si="1"/>
        <v>1.5893619077866239E-2</v>
      </c>
      <c r="P6" s="913">
        <f t="shared" si="1"/>
        <v>1.9464455620497478E-2</v>
      </c>
      <c r="Q6" s="914"/>
      <c r="R6" s="250">
        <f>RANK(F6,F$6:F$48)</f>
        <v>1</v>
      </c>
      <c r="S6" s="250">
        <f>RANK(K6,K$6:K$48)</f>
        <v>2</v>
      </c>
      <c r="T6" s="250">
        <f>RANK(P6,P$6:P$48)</f>
        <v>7</v>
      </c>
      <c r="V6" s="915"/>
      <c r="W6" s="897"/>
      <c r="X6" s="897"/>
    </row>
    <row r="7" spans="1:24">
      <c r="A7" s="909" t="s">
        <v>358</v>
      </c>
      <c r="B7" s="897">
        <v>1540</v>
      </c>
      <c r="C7" s="263">
        <v>1544</v>
      </c>
      <c r="D7" s="263">
        <v>1579</v>
      </c>
      <c r="E7" s="263">
        <v>1516</v>
      </c>
      <c r="F7" s="263">
        <v>1474</v>
      </c>
      <c r="G7" s="910"/>
      <c r="H7" s="911">
        <f t="shared" ref="H7:K50" si="2">C7-B7</f>
        <v>4</v>
      </c>
      <c r="I7" s="911">
        <f t="shared" si="0"/>
        <v>35</v>
      </c>
      <c r="J7" s="911">
        <f t="shared" si="0"/>
        <v>-63</v>
      </c>
      <c r="K7" s="911">
        <f t="shared" si="0"/>
        <v>-42</v>
      </c>
      <c r="L7" s="912"/>
      <c r="M7" s="913">
        <f t="shared" ref="M7:P50" si="3">C7/B7-1</f>
        <v>2.5974025974024872E-3</v>
      </c>
      <c r="N7" s="913">
        <f t="shared" si="1"/>
        <v>2.26683937823835E-2</v>
      </c>
      <c r="O7" s="913">
        <f t="shared" si="1"/>
        <v>-3.9898670044331896E-2</v>
      </c>
      <c r="P7" s="913">
        <f t="shared" si="1"/>
        <v>-2.7704485488126651E-2</v>
      </c>
      <c r="Q7" s="914"/>
      <c r="R7" s="250">
        <f t="shared" ref="R7:R48" si="4">RANK(F7,F$6:F$48)</f>
        <v>34</v>
      </c>
      <c r="S7" s="250">
        <f t="shared" ref="S7:S48" si="5">RANK(K7,K$6:K$48)</f>
        <v>33</v>
      </c>
      <c r="T7" s="250">
        <f t="shared" ref="T7:T48" si="6">RANK(P7,P$6:P$48)</f>
        <v>38</v>
      </c>
      <c r="V7" s="915"/>
      <c r="W7" s="897"/>
      <c r="X7" s="897"/>
    </row>
    <row r="8" spans="1:24">
      <c r="A8" s="909" t="s">
        <v>359</v>
      </c>
      <c r="B8" s="897">
        <v>11273</v>
      </c>
      <c r="C8" s="263">
        <v>11001</v>
      </c>
      <c r="D8" s="263">
        <v>11131</v>
      </c>
      <c r="E8" s="263">
        <v>11238</v>
      </c>
      <c r="F8" s="263">
        <v>11255</v>
      </c>
      <c r="G8" s="910"/>
      <c r="H8" s="911">
        <f t="shared" si="2"/>
        <v>-272</v>
      </c>
      <c r="I8" s="911">
        <f t="shared" si="0"/>
        <v>130</v>
      </c>
      <c r="J8" s="911">
        <f t="shared" si="0"/>
        <v>107</v>
      </c>
      <c r="K8" s="911">
        <f t="shared" si="0"/>
        <v>17</v>
      </c>
      <c r="L8" s="912"/>
      <c r="M8" s="913">
        <f t="shared" si="3"/>
        <v>-2.4128448505278066E-2</v>
      </c>
      <c r="N8" s="913">
        <f t="shared" si="1"/>
        <v>1.181710753567855E-2</v>
      </c>
      <c r="O8" s="913">
        <f t="shared" si="1"/>
        <v>9.6127931003504585E-3</v>
      </c>
      <c r="P8" s="913">
        <f t="shared" si="1"/>
        <v>1.5127246841075692E-3</v>
      </c>
      <c r="Q8" s="914"/>
      <c r="R8" s="250">
        <f t="shared" si="4"/>
        <v>15</v>
      </c>
      <c r="S8" s="250">
        <f t="shared" si="5"/>
        <v>21</v>
      </c>
      <c r="T8" s="250">
        <f t="shared" si="6"/>
        <v>25</v>
      </c>
      <c r="V8" s="915"/>
      <c r="W8" s="897"/>
      <c r="X8" s="897"/>
    </row>
    <row r="9" spans="1:24">
      <c r="A9" s="909" t="s">
        <v>360</v>
      </c>
      <c r="B9" s="897">
        <v>15605</v>
      </c>
      <c r="C9" s="263">
        <v>15890</v>
      </c>
      <c r="D9" s="263">
        <v>16038</v>
      </c>
      <c r="E9" s="263">
        <v>16457</v>
      </c>
      <c r="F9" s="263">
        <v>16658</v>
      </c>
      <c r="G9" s="910"/>
      <c r="H9" s="911">
        <f t="shared" si="2"/>
        <v>285</v>
      </c>
      <c r="I9" s="911">
        <f t="shared" si="0"/>
        <v>148</v>
      </c>
      <c r="J9" s="911">
        <f t="shared" si="0"/>
        <v>419</v>
      </c>
      <c r="K9" s="911">
        <f t="shared" si="0"/>
        <v>201</v>
      </c>
      <c r="L9" s="912"/>
      <c r="M9" s="913">
        <f t="shared" si="3"/>
        <v>1.8263377122716973E-2</v>
      </c>
      <c r="N9" s="913">
        <f t="shared" si="1"/>
        <v>9.3140339836375041E-3</v>
      </c>
      <c r="O9" s="913">
        <f t="shared" si="1"/>
        <v>2.6125452051378062E-2</v>
      </c>
      <c r="P9" s="913">
        <f t="shared" si="1"/>
        <v>1.2213647687913998E-2</v>
      </c>
      <c r="Q9" s="914"/>
      <c r="R9" s="250">
        <f t="shared" si="4"/>
        <v>12</v>
      </c>
      <c r="S9" s="250">
        <f t="shared" si="5"/>
        <v>7</v>
      </c>
      <c r="T9" s="250">
        <f t="shared" si="6"/>
        <v>12</v>
      </c>
      <c r="V9" s="915"/>
      <c r="W9" s="897"/>
      <c r="X9" s="897"/>
    </row>
    <row r="10" spans="1:24">
      <c r="A10" s="909" t="s">
        <v>1146</v>
      </c>
      <c r="B10" s="897">
        <v>33490</v>
      </c>
      <c r="C10" s="263">
        <v>33528</v>
      </c>
      <c r="D10" s="263">
        <v>33674</v>
      </c>
      <c r="E10" s="263">
        <v>33676</v>
      </c>
      <c r="F10" s="263">
        <v>33812</v>
      </c>
      <c r="G10" s="910"/>
      <c r="H10" s="911">
        <f t="shared" si="2"/>
        <v>38</v>
      </c>
      <c r="I10" s="911">
        <f t="shared" si="0"/>
        <v>146</v>
      </c>
      <c r="J10" s="911">
        <f t="shared" si="0"/>
        <v>2</v>
      </c>
      <c r="K10" s="911">
        <f t="shared" si="0"/>
        <v>136</v>
      </c>
      <c r="L10" s="912"/>
      <c r="M10" s="913">
        <f t="shared" si="3"/>
        <v>1.1346670647953694E-3</v>
      </c>
      <c r="N10" s="913">
        <f t="shared" si="1"/>
        <v>4.3545693151991749E-3</v>
      </c>
      <c r="O10" s="913">
        <f t="shared" si="1"/>
        <v>5.9393003504215613E-5</v>
      </c>
      <c r="P10" s="913">
        <f t="shared" si="1"/>
        <v>4.0384843805678639E-3</v>
      </c>
      <c r="Q10" s="914"/>
      <c r="R10" s="250">
        <f t="shared" si="4"/>
        <v>6</v>
      </c>
      <c r="S10" s="250">
        <f t="shared" si="5"/>
        <v>10</v>
      </c>
      <c r="T10" s="250">
        <f t="shared" si="6"/>
        <v>21</v>
      </c>
      <c r="V10" s="915"/>
      <c r="W10" s="897"/>
      <c r="X10" s="897"/>
    </row>
    <row r="11" spans="1:24">
      <c r="A11" s="909" t="s">
        <v>361</v>
      </c>
      <c r="B11" s="897">
        <v>3423</v>
      </c>
      <c r="C11" s="263">
        <v>3435</v>
      </c>
      <c r="D11" s="263">
        <v>3369</v>
      </c>
      <c r="E11" s="263">
        <v>3384</v>
      </c>
      <c r="F11" s="263">
        <v>3337</v>
      </c>
      <c r="G11" s="910"/>
      <c r="H11" s="911">
        <f t="shared" si="2"/>
        <v>12</v>
      </c>
      <c r="I11" s="911">
        <f t="shared" si="0"/>
        <v>-66</v>
      </c>
      <c r="J11" s="911">
        <f t="shared" si="0"/>
        <v>15</v>
      </c>
      <c r="K11" s="911">
        <f t="shared" si="0"/>
        <v>-47</v>
      </c>
      <c r="L11" s="912"/>
      <c r="M11" s="913">
        <f t="shared" si="3"/>
        <v>3.5056967572304476E-3</v>
      </c>
      <c r="N11" s="913">
        <f t="shared" si="1"/>
        <v>-1.9213973799126594E-2</v>
      </c>
      <c r="O11" s="913">
        <f t="shared" si="1"/>
        <v>4.4523597506678225E-3</v>
      </c>
      <c r="P11" s="913">
        <f t="shared" si="1"/>
        <v>-1.388888888888884E-2</v>
      </c>
      <c r="Q11" s="914"/>
      <c r="R11" s="250">
        <f t="shared" si="4"/>
        <v>24</v>
      </c>
      <c r="S11" s="250">
        <f t="shared" si="5"/>
        <v>34</v>
      </c>
      <c r="T11" s="250">
        <f t="shared" si="6"/>
        <v>30</v>
      </c>
      <c r="V11" s="915"/>
      <c r="W11" s="897"/>
      <c r="X11" s="897"/>
    </row>
    <row r="12" spans="1:24">
      <c r="A12" s="909" t="s">
        <v>362</v>
      </c>
      <c r="B12" s="897">
        <v>169</v>
      </c>
      <c r="C12" s="263">
        <v>181</v>
      </c>
      <c r="D12" s="263">
        <v>194</v>
      </c>
      <c r="E12" s="263">
        <v>174</v>
      </c>
      <c r="F12" s="263">
        <v>155</v>
      </c>
      <c r="G12" s="910"/>
      <c r="H12" s="911">
        <f t="shared" si="2"/>
        <v>12</v>
      </c>
      <c r="I12" s="911">
        <f t="shared" si="0"/>
        <v>13</v>
      </c>
      <c r="J12" s="911">
        <f t="shared" si="0"/>
        <v>-20</v>
      </c>
      <c r="K12" s="911">
        <f t="shared" si="0"/>
        <v>-19</v>
      </c>
      <c r="L12" s="912"/>
      <c r="M12" s="913">
        <f t="shared" si="3"/>
        <v>7.1005917159763232E-2</v>
      </c>
      <c r="N12" s="913">
        <f t="shared" si="1"/>
        <v>7.182320441988943E-2</v>
      </c>
      <c r="O12" s="913">
        <f t="shared" si="1"/>
        <v>-0.10309278350515461</v>
      </c>
      <c r="P12" s="913">
        <f t="shared" si="1"/>
        <v>-0.10919540229885061</v>
      </c>
      <c r="Q12" s="914"/>
      <c r="R12" s="250">
        <f t="shared" si="4"/>
        <v>42</v>
      </c>
      <c r="S12" s="250">
        <f t="shared" si="5"/>
        <v>30</v>
      </c>
      <c r="T12" s="250">
        <f t="shared" si="6"/>
        <v>42</v>
      </c>
      <c r="V12" s="915"/>
      <c r="W12" s="897"/>
      <c r="X12" s="897"/>
    </row>
    <row r="13" spans="1:24">
      <c r="A13" s="909" t="s">
        <v>363</v>
      </c>
      <c r="B13" s="897">
        <v>67736</v>
      </c>
      <c r="C13" s="263">
        <v>68342</v>
      </c>
      <c r="D13" s="263">
        <v>68573</v>
      </c>
      <c r="E13" s="263">
        <v>69139</v>
      </c>
      <c r="F13" s="263">
        <v>69162</v>
      </c>
      <c r="G13" s="910"/>
      <c r="H13" s="911">
        <f t="shared" si="2"/>
        <v>606</v>
      </c>
      <c r="I13" s="911">
        <f t="shared" si="0"/>
        <v>231</v>
      </c>
      <c r="J13" s="911">
        <f t="shared" si="0"/>
        <v>566</v>
      </c>
      <c r="K13" s="911">
        <f t="shared" si="0"/>
        <v>23</v>
      </c>
      <c r="L13" s="912"/>
      <c r="M13" s="913">
        <f t="shared" si="3"/>
        <v>8.9464981693634371E-3</v>
      </c>
      <c r="N13" s="913">
        <f t="shared" si="1"/>
        <v>3.3800591144537151E-3</v>
      </c>
      <c r="O13" s="913">
        <f t="shared" si="1"/>
        <v>8.2539775130152648E-3</v>
      </c>
      <c r="P13" s="913">
        <f t="shared" si="1"/>
        <v>3.3266318575631004E-4</v>
      </c>
      <c r="Q13" s="914"/>
      <c r="R13" s="250">
        <f t="shared" si="4"/>
        <v>2</v>
      </c>
      <c r="S13" s="250">
        <f t="shared" si="5"/>
        <v>20</v>
      </c>
      <c r="T13" s="250">
        <f t="shared" si="6"/>
        <v>26</v>
      </c>
      <c r="V13" s="915"/>
      <c r="W13" s="897"/>
      <c r="X13" s="897"/>
    </row>
    <row r="14" spans="1:24">
      <c r="A14" s="909" t="s">
        <v>364</v>
      </c>
      <c r="B14" s="897">
        <v>4574</v>
      </c>
      <c r="C14" s="263">
        <v>4829</v>
      </c>
      <c r="D14" s="263">
        <v>5021</v>
      </c>
      <c r="E14" s="263">
        <v>5170</v>
      </c>
      <c r="F14" s="263">
        <v>5255</v>
      </c>
      <c r="G14" s="910"/>
      <c r="H14" s="911">
        <f t="shared" si="2"/>
        <v>255</v>
      </c>
      <c r="I14" s="911">
        <f t="shared" si="0"/>
        <v>192</v>
      </c>
      <c r="J14" s="911">
        <f t="shared" si="0"/>
        <v>149</v>
      </c>
      <c r="K14" s="911">
        <f t="shared" si="0"/>
        <v>85</v>
      </c>
      <c r="L14" s="912"/>
      <c r="M14" s="913">
        <f t="shared" si="3"/>
        <v>5.5749890686488834E-2</v>
      </c>
      <c r="N14" s="913">
        <f t="shared" si="1"/>
        <v>3.9759784634499917E-2</v>
      </c>
      <c r="O14" s="913">
        <f t="shared" si="1"/>
        <v>2.9675363473411709E-2</v>
      </c>
      <c r="P14" s="913">
        <f t="shared" si="1"/>
        <v>1.644100580270802E-2</v>
      </c>
      <c r="Q14" s="914"/>
      <c r="R14" s="250">
        <f t="shared" si="4"/>
        <v>21</v>
      </c>
      <c r="S14" s="250">
        <f t="shared" si="5"/>
        <v>12</v>
      </c>
      <c r="T14" s="250">
        <f t="shared" si="6"/>
        <v>9</v>
      </c>
      <c r="V14" s="915"/>
      <c r="W14" s="897"/>
      <c r="X14" s="897"/>
    </row>
    <row r="15" spans="1:24">
      <c r="A15" s="909" t="s">
        <v>365</v>
      </c>
      <c r="B15" s="897">
        <v>2313</v>
      </c>
      <c r="C15" s="263">
        <v>2311</v>
      </c>
      <c r="D15" s="263">
        <v>2310</v>
      </c>
      <c r="E15" s="263">
        <v>2281</v>
      </c>
      <c r="F15" s="263">
        <v>2225</v>
      </c>
      <c r="G15" s="910"/>
      <c r="H15" s="911">
        <f t="shared" si="2"/>
        <v>-2</v>
      </c>
      <c r="I15" s="911">
        <f t="shared" si="0"/>
        <v>-1</v>
      </c>
      <c r="J15" s="911">
        <f t="shared" si="0"/>
        <v>-29</v>
      </c>
      <c r="K15" s="911">
        <f t="shared" si="0"/>
        <v>-56</v>
      </c>
      <c r="L15" s="912"/>
      <c r="M15" s="913">
        <f t="shared" si="3"/>
        <v>-8.6467790747946083E-4</v>
      </c>
      <c r="N15" s="913">
        <f t="shared" si="1"/>
        <v>-4.3271311120729461E-4</v>
      </c>
      <c r="O15" s="913">
        <f t="shared" si="1"/>
        <v>-1.255411255411254E-2</v>
      </c>
      <c r="P15" s="913">
        <f t="shared" si="1"/>
        <v>-2.4550635686102606E-2</v>
      </c>
      <c r="Q15" s="914"/>
      <c r="R15" s="250">
        <f t="shared" si="4"/>
        <v>31</v>
      </c>
      <c r="S15" s="250">
        <f t="shared" si="5"/>
        <v>36</v>
      </c>
      <c r="T15" s="250">
        <f t="shared" si="6"/>
        <v>35</v>
      </c>
      <c r="V15" s="915"/>
      <c r="W15" s="897"/>
      <c r="X15" s="897"/>
    </row>
    <row r="16" spans="1:24">
      <c r="A16" s="909" t="s">
        <v>366</v>
      </c>
      <c r="B16" s="897">
        <v>927</v>
      </c>
      <c r="C16" s="263">
        <v>948</v>
      </c>
      <c r="D16" s="263">
        <v>930</v>
      </c>
      <c r="E16" s="263">
        <v>926</v>
      </c>
      <c r="F16" s="263">
        <v>932</v>
      </c>
      <c r="G16" s="910"/>
      <c r="H16" s="911">
        <f t="shared" si="2"/>
        <v>21</v>
      </c>
      <c r="I16" s="911">
        <f t="shared" si="0"/>
        <v>-18</v>
      </c>
      <c r="J16" s="911">
        <f t="shared" si="0"/>
        <v>-4</v>
      </c>
      <c r="K16" s="911">
        <f t="shared" si="0"/>
        <v>6</v>
      </c>
      <c r="L16" s="912"/>
      <c r="M16" s="913">
        <f t="shared" si="3"/>
        <v>2.265372168284796E-2</v>
      </c>
      <c r="N16" s="913">
        <f t="shared" si="1"/>
        <v>-1.8987341772151889E-2</v>
      </c>
      <c r="O16" s="913">
        <f t="shared" si="1"/>
        <v>-4.3010752688171783E-3</v>
      </c>
      <c r="P16" s="913">
        <f t="shared" si="1"/>
        <v>6.4794816414686096E-3</v>
      </c>
      <c r="Q16" s="914"/>
      <c r="R16" s="250">
        <f t="shared" si="4"/>
        <v>37</v>
      </c>
      <c r="S16" s="250">
        <f t="shared" si="5"/>
        <v>24</v>
      </c>
      <c r="T16" s="250">
        <f t="shared" si="6"/>
        <v>18</v>
      </c>
      <c r="V16" s="915"/>
      <c r="W16" s="897"/>
      <c r="X16" s="897"/>
    </row>
    <row r="17" spans="1:24">
      <c r="A17" s="909" t="s">
        <v>367</v>
      </c>
      <c r="B17" s="897">
        <v>1467</v>
      </c>
      <c r="C17" s="263">
        <v>1441</v>
      </c>
      <c r="D17" s="263">
        <v>1455</v>
      </c>
      <c r="E17" s="263">
        <v>1456</v>
      </c>
      <c r="F17" s="263">
        <v>1515</v>
      </c>
      <c r="G17" s="910"/>
      <c r="H17" s="911">
        <f t="shared" si="2"/>
        <v>-26</v>
      </c>
      <c r="I17" s="911">
        <f t="shared" si="0"/>
        <v>14</v>
      </c>
      <c r="J17" s="911">
        <f t="shared" si="0"/>
        <v>1</v>
      </c>
      <c r="K17" s="911">
        <f t="shared" si="0"/>
        <v>59</v>
      </c>
      <c r="L17" s="912"/>
      <c r="M17" s="913">
        <f t="shared" si="3"/>
        <v>-1.7723244717109732E-2</v>
      </c>
      <c r="N17" s="913">
        <f t="shared" si="1"/>
        <v>9.7154753643302616E-3</v>
      </c>
      <c r="O17" s="913">
        <f t="shared" si="1"/>
        <v>6.8728522336769515E-4</v>
      </c>
      <c r="P17" s="913">
        <f t="shared" si="1"/>
        <v>4.05219780219781E-2</v>
      </c>
      <c r="Q17" s="914"/>
      <c r="R17" s="250">
        <f t="shared" si="4"/>
        <v>33</v>
      </c>
      <c r="S17" s="250">
        <f t="shared" si="5"/>
        <v>16</v>
      </c>
      <c r="T17" s="250">
        <f t="shared" si="6"/>
        <v>2</v>
      </c>
      <c r="V17" s="915"/>
      <c r="W17" s="897"/>
      <c r="X17" s="897"/>
    </row>
    <row r="18" spans="1:24">
      <c r="A18" s="909" t="s">
        <v>1147</v>
      </c>
      <c r="B18" s="897">
        <v>67736</v>
      </c>
      <c r="C18" s="263">
        <v>67600</v>
      </c>
      <c r="D18" s="263">
        <v>68106</v>
      </c>
      <c r="E18" s="263">
        <v>67660</v>
      </c>
      <c r="F18" s="263">
        <v>67485</v>
      </c>
      <c r="G18" s="910"/>
      <c r="H18" s="911">
        <f t="shared" si="2"/>
        <v>-136</v>
      </c>
      <c r="I18" s="911">
        <f t="shared" si="0"/>
        <v>506</v>
      </c>
      <c r="J18" s="911">
        <f t="shared" si="0"/>
        <v>-446</v>
      </c>
      <c r="K18" s="911">
        <f t="shared" si="0"/>
        <v>-175</v>
      </c>
      <c r="L18" s="912"/>
      <c r="M18" s="913">
        <f t="shared" si="3"/>
        <v>-2.0077949687020702E-3</v>
      </c>
      <c r="N18" s="913">
        <f t="shared" si="1"/>
        <v>7.4852071005917509E-3</v>
      </c>
      <c r="O18" s="913">
        <f t="shared" si="1"/>
        <v>-6.5486153936510361E-3</v>
      </c>
      <c r="P18" s="913">
        <f t="shared" si="1"/>
        <v>-2.5864617203665841E-3</v>
      </c>
      <c r="Q18" s="914"/>
      <c r="R18" s="250">
        <f t="shared" si="4"/>
        <v>3</v>
      </c>
      <c r="S18" s="250">
        <f t="shared" si="5"/>
        <v>39</v>
      </c>
      <c r="T18" s="250">
        <f t="shared" si="6"/>
        <v>27</v>
      </c>
      <c r="V18" s="915"/>
      <c r="W18" s="897"/>
      <c r="X18" s="897"/>
    </row>
    <row r="19" spans="1:24">
      <c r="A19" s="909" t="s">
        <v>368</v>
      </c>
      <c r="B19" s="897">
        <v>8508</v>
      </c>
      <c r="C19" s="263">
        <v>8519</v>
      </c>
      <c r="D19" s="263">
        <v>8685</v>
      </c>
      <c r="E19" s="263">
        <v>8814</v>
      </c>
      <c r="F19" s="263">
        <v>9034</v>
      </c>
      <c r="G19" s="910"/>
      <c r="H19" s="911">
        <f t="shared" si="2"/>
        <v>11</v>
      </c>
      <c r="I19" s="911">
        <f t="shared" si="0"/>
        <v>166</v>
      </c>
      <c r="J19" s="911">
        <f t="shared" si="0"/>
        <v>129</v>
      </c>
      <c r="K19" s="911">
        <f t="shared" si="0"/>
        <v>220</v>
      </c>
      <c r="L19" s="912"/>
      <c r="M19" s="913">
        <f t="shared" si="3"/>
        <v>1.2929007992477093E-3</v>
      </c>
      <c r="N19" s="913">
        <f t="shared" si="1"/>
        <v>1.9485855147317821E-2</v>
      </c>
      <c r="O19" s="913">
        <f t="shared" si="1"/>
        <v>1.4853195164076016E-2</v>
      </c>
      <c r="P19" s="913">
        <f t="shared" si="1"/>
        <v>2.4960290447016087E-2</v>
      </c>
      <c r="Q19" s="914"/>
      <c r="R19" s="250">
        <f t="shared" si="4"/>
        <v>16</v>
      </c>
      <c r="S19" s="250">
        <f t="shared" si="5"/>
        <v>6</v>
      </c>
      <c r="T19" s="250">
        <f t="shared" si="6"/>
        <v>5</v>
      </c>
      <c r="V19" s="915"/>
      <c r="W19" s="897"/>
      <c r="X19" s="897"/>
    </row>
    <row r="20" spans="1:24">
      <c r="A20" s="909" t="s">
        <v>1148</v>
      </c>
      <c r="B20" s="897">
        <v>50581</v>
      </c>
      <c r="C20" s="263">
        <v>52043</v>
      </c>
      <c r="D20" s="263">
        <v>52855</v>
      </c>
      <c r="E20" s="263">
        <v>51806</v>
      </c>
      <c r="F20" s="263">
        <v>50977</v>
      </c>
      <c r="G20" s="910"/>
      <c r="H20" s="911">
        <f t="shared" si="2"/>
        <v>1462</v>
      </c>
      <c r="I20" s="911">
        <f t="shared" si="0"/>
        <v>812</v>
      </c>
      <c r="J20" s="911">
        <f t="shared" si="0"/>
        <v>-1049</v>
      </c>
      <c r="K20" s="911">
        <f t="shared" si="0"/>
        <v>-829</v>
      </c>
      <c r="L20" s="912"/>
      <c r="M20" s="913">
        <f t="shared" si="3"/>
        <v>2.8904133963346013E-2</v>
      </c>
      <c r="N20" s="913">
        <f t="shared" si="1"/>
        <v>1.56024825624963E-2</v>
      </c>
      <c r="O20" s="913">
        <f t="shared" si="1"/>
        <v>-1.9846750543940916E-2</v>
      </c>
      <c r="P20" s="913">
        <f t="shared" si="1"/>
        <v>-1.6002007489479997E-2</v>
      </c>
      <c r="Q20" s="914"/>
      <c r="R20" s="250">
        <f t="shared" si="4"/>
        <v>5</v>
      </c>
      <c r="S20" s="250">
        <f t="shared" si="5"/>
        <v>42</v>
      </c>
      <c r="T20" s="250">
        <f t="shared" si="6"/>
        <v>32</v>
      </c>
      <c r="V20" s="915"/>
      <c r="W20" s="897"/>
      <c r="X20" s="897"/>
    </row>
    <row r="21" spans="1:24">
      <c r="A21" s="909" t="s">
        <v>369</v>
      </c>
      <c r="B21" s="897">
        <v>2297</v>
      </c>
      <c r="C21" s="263">
        <v>2283</v>
      </c>
      <c r="D21" s="263">
        <v>2287</v>
      </c>
      <c r="E21" s="263">
        <v>2322</v>
      </c>
      <c r="F21" s="263">
        <v>2311</v>
      </c>
      <c r="G21" s="910"/>
      <c r="H21" s="911">
        <f t="shared" si="2"/>
        <v>-14</v>
      </c>
      <c r="I21" s="911">
        <f t="shared" si="0"/>
        <v>4</v>
      </c>
      <c r="J21" s="911">
        <f t="shared" si="0"/>
        <v>35</v>
      </c>
      <c r="K21" s="911">
        <f t="shared" si="0"/>
        <v>-11</v>
      </c>
      <c r="L21" s="912"/>
      <c r="M21" s="913">
        <f t="shared" si="3"/>
        <v>-6.0949063996517117E-3</v>
      </c>
      <c r="N21" s="913">
        <f t="shared" si="1"/>
        <v>1.752080595707417E-3</v>
      </c>
      <c r="O21" s="913">
        <f t="shared" si="1"/>
        <v>1.5303891560996874E-2</v>
      </c>
      <c r="P21" s="913">
        <f t="shared" si="1"/>
        <v>-4.7372954349698126E-3</v>
      </c>
      <c r="Q21" s="914"/>
      <c r="R21" s="250">
        <f t="shared" si="4"/>
        <v>30</v>
      </c>
      <c r="S21" s="250">
        <f t="shared" si="5"/>
        <v>27</v>
      </c>
      <c r="T21" s="250">
        <f t="shared" si="6"/>
        <v>28</v>
      </c>
      <c r="V21" s="915"/>
      <c r="W21" s="897"/>
      <c r="X21" s="897"/>
    </row>
    <row r="22" spans="1:24">
      <c r="A22" s="909" t="s">
        <v>370</v>
      </c>
      <c r="B22" s="897">
        <v>1175</v>
      </c>
      <c r="C22" s="263">
        <v>1209</v>
      </c>
      <c r="D22" s="263">
        <v>1212</v>
      </c>
      <c r="E22" s="263">
        <v>1193</v>
      </c>
      <c r="F22" s="263">
        <v>1171</v>
      </c>
      <c r="G22" s="910"/>
      <c r="H22" s="911">
        <f t="shared" si="2"/>
        <v>34</v>
      </c>
      <c r="I22" s="911">
        <f t="shared" si="2"/>
        <v>3</v>
      </c>
      <c r="J22" s="911">
        <f t="shared" si="2"/>
        <v>-19</v>
      </c>
      <c r="K22" s="911">
        <f t="shared" si="2"/>
        <v>-22</v>
      </c>
      <c r="L22" s="912"/>
      <c r="M22" s="913">
        <f t="shared" si="3"/>
        <v>2.8936170212765955E-2</v>
      </c>
      <c r="N22" s="913">
        <f t="shared" si="3"/>
        <v>2.4813895781636841E-3</v>
      </c>
      <c r="O22" s="913">
        <f t="shared" si="3"/>
        <v>-1.5676567656765727E-2</v>
      </c>
      <c r="P22" s="913">
        <f t="shared" si="3"/>
        <v>-1.8440905280804665E-2</v>
      </c>
      <c r="Q22" s="914"/>
      <c r="R22" s="250">
        <f t="shared" si="4"/>
        <v>35</v>
      </c>
      <c r="S22" s="250">
        <f t="shared" si="5"/>
        <v>31</v>
      </c>
      <c r="T22" s="250">
        <f t="shared" si="6"/>
        <v>34</v>
      </c>
      <c r="V22" s="915"/>
      <c r="W22" s="897"/>
      <c r="X22" s="897"/>
    </row>
    <row r="23" spans="1:24">
      <c r="A23" s="909" t="s">
        <v>1149</v>
      </c>
      <c r="B23" s="897">
        <v>6120</v>
      </c>
      <c r="C23" s="263">
        <v>6063</v>
      </c>
      <c r="D23" s="263">
        <v>5987</v>
      </c>
      <c r="E23" s="263">
        <v>5965</v>
      </c>
      <c r="F23" s="263">
        <v>6041</v>
      </c>
      <c r="G23" s="910"/>
      <c r="H23" s="911">
        <f t="shared" si="2"/>
        <v>-57</v>
      </c>
      <c r="I23" s="911">
        <f t="shared" si="2"/>
        <v>-76</v>
      </c>
      <c r="J23" s="911">
        <f t="shared" si="2"/>
        <v>-22</v>
      </c>
      <c r="K23" s="911">
        <f t="shared" si="2"/>
        <v>76</v>
      </c>
      <c r="L23" s="912"/>
      <c r="M23" s="913">
        <f t="shared" si="3"/>
        <v>-9.3137254901960453E-3</v>
      </c>
      <c r="N23" s="913">
        <f t="shared" si="3"/>
        <v>-1.2535048655780923E-2</v>
      </c>
      <c r="O23" s="913">
        <f t="shared" si="3"/>
        <v>-3.6746283614498276E-3</v>
      </c>
      <c r="P23" s="913">
        <f t="shared" si="3"/>
        <v>1.2740989103101397E-2</v>
      </c>
      <c r="Q23" s="914"/>
      <c r="R23" s="250">
        <f t="shared" si="4"/>
        <v>20</v>
      </c>
      <c r="S23" s="250">
        <f t="shared" si="5"/>
        <v>14</v>
      </c>
      <c r="T23" s="250">
        <f t="shared" si="6"/>
        <v>10</v>
      </c>
      <c r="V23" s="915"/>
      <c r="W23" s="897"/>
      <c r="X23" s="897"/>
    </row>
    <row r="24" spans="1:24">
      <c r="A24" s="909" t="s">
        <v>371</v>
      </c>
      <c r="B24" s="897">
        <v>2815</v>
      </c>
      <c r="C24" s="263">
        <v>2782</v>
      </c>
      <c r="D24" s="263">
        <v>2841</v>
      </c>
      <c r="E24" s="263">
        <v>2852</v>
      </c>
      <c r="F24" s="263">
        <v>2773</v>
      </c>
      <c r="G24" s="910"/>
      <c r="H24" s="911">
        <f t="shared" si="2"/>
        <v>-33</v>
      </c>
      <c r="I24" s="911">
        <f t="shared" si="2"/>
        <v>59</v>
      </c>
      <c r="J24" s="911">
        <f t="shared" si="2"/>
        <v>11</v>
      </c>
      <c r="K24" s="911">
        <f t="shared" si="2"/>
        <v>-79</v>
      </c>
      <c r="L24" s="912"/>
      <c r="M24" s="913">
        <f t="shared" si="3"/>
        <v>-1.1722912966252275E-2</v>
      </c>
      <c r="N24" s="913">
        <f t="shared" si="3"/>
        <v>2.12077641984183E-2</v>
      </c>
      <c r="O24" s="913">
        <f t="shared" si="3"/>
        <v>3.871876099964755E-3</v>
      </c>
      <c r="P24" s="913">
        <f t="shared" si="3"/>
        <v>-2.769985974754563E-2</v>
      </c>
      <c r="Q24" s="914"/>
      <c r="R24" s="250">
        <f t="shared" si="4"/>
        <v>28</v>
      </c>
      <c r="S24" s="250">
        <f t="shared" si="5"/>
        <v>38</v>
      </c>
      <c r="T24" s="250">
        <f t="shared" si="6"/>
        <v>37</v>
      </c>
      <c r="V24" s="915"/>
      <c r="W24" s="897"/>
      <c r="X24" s="897"/>
    </row>
    <row r="25" spans="1:24">
      <c r="A25" s="909" t="s">
        <v>372</v>
      </c>
      <c r="B25" s="897">
        <v>2421</v>
      </c>
      <c r="C25" s="263">
        <v>2531</v>
      </c>
      <c r="D25" s="263">
        <v>2632</v>
      </c>
      <c r="E25" s="263">
        <v>2766</v>
      </c>
      <c r="F25" s="263">
        <v>2837</v>
      </c>
      <c r="G25" s="910"/>
      <c r="H25" s="911">
        <f t="shared" si="2"/>
        <v>110</v>
      </c>
      <c r="I25" s="911">
        <f t="shared" si="2"/>
        <v>101</v>
      </c>
      <c r="J25" s="911">
        <f t="shared" si="2"/>
        <v>134</v>
      </c>
      <c r="K25" s="911">
        <f t="shared" si="2"/>
        <v>71</v>
      </c>
      <c r="L25" s="912"/>
      <c r="M25" s="913">
        <f t="shared" si="3"/>
        <v>4.5435770342833637E-2</v>
      </c>
      <c r="N25" s="913">
        <f t="shared" si="3"/>
        <v>3.9905175819834104E-2</v>
      </c>
      <c r="O25" s="913">
        <f t="shared" si="3"/>
        <v>5.0911854103343535E-2</v>
      </c>
      <c r="P25" s="913">
        <f t="shared" si="3"/>
        <v>2.5668835864063544E-2</v>
      </c>
      <c r="Q25" s="914"/>
      <c r="R25" s="250">
        <f t="shared" si="4"/>
        <v>27</v>
      </c>
      <c r="S25" s="250">
        <f t="shared" si="5"/>
        <v>15</v>
      </c>
      <c r="T25" s="250">
        <f t="shared" si="6"/>
        <v>4</v>
      </c>
      <c r="V25" s="915"/>
      <c r="W25" s="897"/>
      <c r="X25" s="897"/>
    </row>
    <row r="26" spans="1:24">
      <c r="A26" s="909" t="s">
        <v>1150</v>
      </c>
      <c r="B26" s="897">
        <v>6417</v>
      </c>
      <c r="C26" s="263">
        <v>6428</v>
      </c>
      <c r="D26" s="263">
        <v>6435</v>
      </c>
      <c r="E26" s="263">
        <v>6415</v>
      </c>
      <c r="F26" s="263">
        <v>6440</v>
      </c>
      <c r="G26" s="910"/>
      <c r="H26" s="911">
        <f t="shared" si="2"/>
        <v>11</v>
      </c>
      <c r="I26" s="911">
        <f t="shared" si="2"/>
        <v>7</v>
      </c>
      <c r="J26" s="911">
        <f t="shared" si="2"/>
        <v>-20</v>
      </c>
      <c r="K26" s="911">
        <f t="shared" si="2"/>
        <v>25</v>
      </c>
      <c r="L26" s="912"/>
      <c r="M26" s="913">
        <f t="shared" si="3"/>
        <v>1.714196665108414E-3</v>
      </c>
      <c r="N26" s="913">
        <f t="shared" si="3"/>
        <v>1.0889856876166171E-3</v>
      </c>
      <c r="O26" s="913">
        <f t="shared" si="3"/>
        <v>-3.1080031080030768E-3</v>
      </c>
      <c r="P26" s="913">
        <f t="shared" si="3"/>
        <v>3.8971161340608518E-3</v>
      </c>
      <c r="Q26" s="914"/>
      <c r="R26" s="250">
        <f t="shared" si="4"/>
        <v>18</v>
      </c>
      <c r="S26" s="250">
        <f t="shared" si="5"/>
        <v>19</v>
      </c>
      <c r="T26" s="250">
        <f t="shared" si="6"/>
        <v>22</v>
      </c>
      <c r="V26" s="915"/>
      <c r="W26" s="897"/>
      <c r="X26" s="897"/>
    </row>
    <row r="27" spans="1:24">
      <c r="A27" s="909" t="s">
        <v>1151</v>
      </c>
      <c r="B27" s="897">
        <v>29724</v>
      </c>
      <c r="C27" s="263">
        <v>30494</v>
      </c>
      <c r="D27" s="263">
        <v>31230</v>
      </c>
      <c r="E27" s="263">
        <v>31393</v>
      </c>
      <c r="F27" s="263">
        <v>32087</v>
      </c>
      <c r="G27" s="910"/>
      <c r="H27" s="911">
        <f t="shared" si="2"/>
        <v>770</v>
      </c>
      <c r="I27" s="911">
        <f t="shared" si="2"/>
        <v>736</v>
      </c>
      <c r="J27" s="911">
        <f t="shared" si="2"/>
        <v>163</v>
      </c>
      <c r="K27" s="911">
        <f t="shared" si="2"/>
        <v>694</v>
      </c>
      <c r="L27" s="912"/>
      <c r="M27" s="913">
        <f t="shared" si="3"/>
        <v>2.5904992598573484E-2</v>
      </c>
      <c r="N27" s="913">
        <f t="shared" si="3"/>
        <v>2.413589558601692E-2</v>
      </c>
      <c r="O27" s="913">
        <f t="shared" si="3"/>
        <v>5.2193403778417746E-3</v>
      </c>
      <c r="P27" s="913">
        <f t="shared" si="3"/>
        <v>2.2106839104258924E-2</v>
      </c>
      <c r="Q27" s="914"/>
      <c r="R27" s="250">
        <f t="shared" si="4"/>
        <v>7</v>
      </c>
      <c r="S27" s="250">
        <f t="shared" si="5"/>
        <v>3</v>
      </c>
      <c r="T27" s="250">
        <f t="shared" si="6"/>
        <v>6</v>
      </c>
      <c r="V27" s="915"/>
      <c r="W27" s="897"/>
      <c r="X27" s="897"/>
    </row>
    <row r="28" spans="1:24">
      <c r="A28" s="909" t="s">
        <v>1152</v>
      </c>
      <c r="B28" s="897">
        <v>2420</v>
      </c>
      <c r="C28" s="263">
        <v>2377</v>
      </c>
      <c r="D28" s="263">
        <v>2408</v>
      </c>
      <c r="E28" s="263">
        <v>2385</v>
      </c>
      <c r="F28" s="263">
        <v>2346</v>
      </c>
      <c r="G28" s="910"/>
      <c r="H28" s="911">
        <f t="shared" si="2"/>
        <v>-43</v>
      </c>
      <c r="I28" s="911">
        <f t="shared" si="2"/>
        <v>31</v>
      </c>
      <c r="J28" s="911">
        <f t="shared" si="2"/>
        <v>-23</v>
      </c>
      <c r="K28" s="911">
        <f t="shared" si="2"/>
        <v>-39</v>
      </c>
      <c r="L28" s="912"/>
      <c r="M28" s="913">
        <f t="shared" si="3"/>
        <v>-1.7768595041322333E-2</v>
      </c>
      <c r="N28" s="913">
        <f t="shared" si="3"/>
        <v>1.3041649137568445E-2</v>
      </c>
      <c r="O28" s="913">
        <f t="shared" si="3"/>
        <v>-9.5514950166113444E-3</v>
      </c>
      <c r="P28" s="913">
        <f t="shared" si="3"/>
        <v>-1.6352201257861632E-2</v>
      </c>
      <c r="Q28" s="914"/>
      <c r="R28" s="250">
        <f t="shared" si="4"/>
        <v>29</v>
      </c>
      <c r="S28" s="250">
        <f t="shared" si="5"/>
        <v>32</v>
      </c>
      <c r="T28" s="250">
        <f t="shared" si="6"/>
        <v>33</v>
      </c>
      <c r="V28" s="915"/>
      <c r="W28" s="897"/>
      <c r="X28" s="897"/>
    </row>
    <row r="29" spans="1:24">
      <c r="A29" s="909" t="s">
        <v>1153</v>
      </c>
      <c r="B29" s="897">
        <v>983</v>
      </c>
      <c r="C29" s="263">
        <v>977</v>
      </c>
      <c r="D29" s="263">
        <v>990</v>
      </c>
      <c r="E29" s="263">
        <v>1004</v>
      </c>
      <c r="F29" s="263">
        <v>1013</v>
      </c>
      <c r="G29" s="910"/>
      <c r="H29" s="911">
        <f t="shared" si="2"/>
        <v>-6</v>
      </c>
      <c r="I29" s="911">
        <f t="shared" si="2"/>
        <v>13</v>
      </c>
      <c r="J29" s="911">
        <f t="shared" si="2"/>
        <v>14</v>
      </c>
      <c r="K29" s="911">
        <f t="shared" si="2"/>
        <v>9</v>
      </c>
      <c r="L29" s="912"/>
      <c r="M29" s="913">
        <f t="shared" si="3"/>
        <v>-6.1037639877924432E-3</v>
      </c>
      <c r="N29" s="913">
        <f t="shared" si="3"/>
        <v>1.3306038894575156E-2</v>
      </c>
      <c r="O29" s="913">
        <f t="shared" si="3"/>
        <v>1.4141414141414232E-2</v>
      </c>
      <c r="P29" s="913">
        <f t="shared" si="3"/>
        <v>8.9641434262948128E-3</v>
      </c>
      <c r="Q29" s="914"/>
      <c r="R29" s="250">
        <f t="shared" si="4"/>
        <v>36</v>
      </c>
      <c r="S29" s="250">
        <f t="shared" si="5"/>
        <v>23</v>
      </c>
      <c r="T29" s="250">
        <f t="shared" si="6"/>
        <v>15</v>
      </c>
      <c r="V29" s="915"/>
      <c r="W29" s="897"/>
      <c r="X29" s="897"/>
    </row>
    <row r="30" spans="1:24">
      <c r="A30" s="909" t="s">
        <v>1154</v>
      </c>
      <c r="B30" s="897">
        <v>12652</v>
      </c>
      <c r="C30" s="263">
        <v>12570</v>
      </c>
      <c r="D30" s="263">
        <v>12489</v>
      </c>
      <c r="E30" s="263">
        <v>12350</v>
      </c>
      <c r="F30" s="263">
        <v>11851</v>
      </c>
      <c r="G30" s="910"/>
      <c r="H30" s="911">
        <f t="shared" si="2"/>
        <v>-82</v>
      </c>
      <c r="I30" s="911">
        <f t="shared" si="2"/>
        <v>-81</v>
      </c>
      <c r="J30" s="911">
        <f t="shared" si="2"/>
        <v>-139</v>
      </c>
      <c r="K30" s="911">
        <f t="shared" si="2"/>
        <v>-499</v>
      </c>
      <c r="L30" s="912"/>
      <c r="M30" s="913">
        <f t="shared" si="3"/>
        <v>-6.4811887448624761E-3</v>
      </c>
      <c r="N30" s="913">
        <f t="shared" si="3"/>
        <v>-6.4439140811455298E-3</v>
      </c>
      <c r="O30" s="913">
        <f t="shared" si="3"/>
        <v>-1.1129794218912692E-2</v>
      </c>
      <c r="P30" s="913">
        <f t="shared" si="3"/>
        <v>-4.040485829959517E-2</v>
      </c>
      <c r="Q30" s="914"/>
      <c r="R30" s="250">
        <f t="shared" si="4"/>
        <v>14</v>
      </c>
      <c r="S30" s="250">
        <f t="shared" si="5"/>
        <v>41</v>
      </c>
      <c r="T30" s="250">
        <f t="shared" si="6"/>
        <v>39</v>
      </c>
      <c r="V30" s="915"/>
      <c r="W30" s="897"/>
      <c r="X30" s="897"/>
    </row>
    <row r="31" spans="1:24">
      <c r="A31" s="909" t="s">
        <v>1155</v>
      </c>
      <c r="B31" s="897">
        <v>4400</v>
      </c>
      <c r="C31" s="263">
        <v>4421</v>
      </c>
      <c r="D31" s="263">
        <v>4630</v>
      </c>
      <c r="E31" s="263">
        <v>4739</v>
      </c>
      <c r="F31" s="263">
        <v>4778</v>
      </c>
      <c r="G31" s="910"/>
      <c r="H31" s="911">
        <f t="shared" si="2"/>
        <v>21</v>
      </c>
      <c r="I31" s="911">
        <f t="shared" si="2"/>
        <v>209</v>
      </c>
      <c r="J31" s="911">
        <f t="shared" si="2"/>
        <v>109</v>
      </c>
      <c r="K31" s="911">
        <f t="shared" si="2"/>
        <v>39</v>
      </c>
      <c r="L31" s="912"/>
      <c r="M31" s="913">
        <f t="shared" si="3"/>
        <v>4.7727272727273728E-3</v>
      </c>
      <c r="N31" s="913">
        <f t="shared" si="3"/>
        <v>4.7274372313956148E-2</v>
      </c>
      <c r="O31" s="913">
        <f t="shared" si="3"/>
        <v>2.3542116630669518E-2</v>
      </c>
      <c r="P31" s="913">
        <f t="shared" si="3"/>
        <v>8.2295843004853708E-3</v>
      </c>
      <c r="Q31" s="914"/>
      <c r="R31" s="250">
        <f t="shared" si="4"/>
        <v>22</v>
      </c>
      <c r="S31" s="250">
        <f t="shared" si="5"/>
        <v>17</v>
      </c>
      <c r="T31" s="250">
        <f t="shared" si="6"/>
        <v>16</v>
      </c>
      <c r="V31" s="915"/>
      <c r="W31" s="897"/>
      <c r="X31" s="897"/>
    </row>
    <row r="32" spans="1:24">
      <c r="A32" s="909" t="s">
        <v>373</v>
      </c>
      <c r="B32" s="897">
        <v>317</v>
      </c>
      <c r="C32" s="263">
        <v>308</v>
      </c>
      <c r="D32" s="263">
        <v>304</v>
      </c>
      <c r="E32" s="263">
        <v>302</v>
      </c>
      <c r="F32" s="263">
        <v>286</v>
      </c>
      <c r="G32" s="910"/>
      <c r="H32" s="911">
        <f t="shared" si="2"/>
        <v>-9</v>
      </c>
      <c r="I32" s="911">
        <f t="shared" si="2"/>
        <v>-4</v>
      </c>
      <c r="J32" s="911">
        <f t="shared" si="2"/>
        <v>-2</v>
      </c>
      <c r="K32" s="911">
        <f t="shared" si="2"/>
        <v>-16</v>
      </c>
      <c r="L32" s="912"/>
      <c r="M32" s="913">
        <f t="shared" si="3"/>
        <v>-2.8391167192429068E-2</v>
      </c>
      <c r="N32" s="913">
        <f t="shared" si="3"/>
        <v>-1.2987012987012991E-2</v>
      </c>
      <c r="O32" s="913">
        <f t="shared" si="3"/>
        <v>-6.5789473684210176E-3</v>
      </c>
      <c r="P32" s="913">
        <f t="shared" si="3"/>
        <v>-5.2980132450331174E-2</v>
      </c>
      <c r="Q32" s="914"/>
      <c r="R32" s="250">
        <f t="shared" si="4"/>
        <v>40</v>
      </c>
      <c r="S32" s="250">
        <f t="shared" si="5"/>
        <v>29</v>
      </c>
      <c r="T32" s="250">
        <f t="shared" si="6"/>
        <v>41</v>
      </c>
      <c r="V32" s="915"/>
      <c r="W32" s="897"/>
      <c r="X32" s="897"/>
    </row>
    <row r="33" spans="1:24">
      <c r="A33" s="909" t="s">
        <v>1156</v>
      </c>
      <c r="B33" s="897">
        <v>13779</v>
      </c>
      <c r="C33" s="263">
        <v>14202</v>
      </c>
      <c r="D33" s="263">
        <v>14799</v>
      </c>
      <c r="E33" s="263">
        <v>16600</v>
      </c>
      <c r="F33" s="263">
        <v>16892</v>
      </c>
      <c r="G33" s="910"/>
      <c r="H33" s="911">
        <f t="shared" si="2"/>
        <v>423</v>
      </c>
      <c r="I33" s="911">
        <f t="shared" si="2"/>
        <v>597</v>
      </c>
      <c r="J33" s="911">
        <f t="shared" si="2"/>
        <v>1801</v>
      </c>
      <c r="K33" s="911">
        <f t="shared" si="2"/>
        <v>292</v>
      </c>
      <c r="L33" s="912"/>
      <c r="M33" s="913">
        <f t="shared" si="3"/>
        <v>3.0698889614630964E-2</v>
      </c>
      <c r="N33" s="913">
        <f t="shared" si="3"/>
        <v>4.2036332910857732E-2</v>
      </c>
      <c r="O33" s="913">
        <f t="shared" si="3"/>
        <v>0.12169741198729644</v>
      </c>
      <c r="P33" s="913">
        <f t="shared" si="3"/>
        <v>1.7590361445783076E-2</v>
      </c>
      <c r="Q33" s="914"/>
      <c r="R33" s="250">
        <f t="shared" si="4"/>
        <v>11</v>
      </c>
      <c r="S33" s="250">
        <f t="shared" si="5"/>
        <v>5</v>
      </c>
      <c r="T33" s="250">
        <f t="shared" si="6"/>
        <v>8</v>
      </c>
      <c r="V33" s="915"/>
      <c r="W33" s="897"/>
      <c r="X33" s="897"/>
    </row>
    <row r="34" spans="1:24">
      <c r="A34" s="909" t="s">
        <v>374</v>
      </c>
      <c r="B34" s="897">
        <v>491</v>
      </c>
      <c r="C34" s="263">
        <v>481</v>
      </c>
      <c r="D34" s="263">
        <v>479</v>
      </c>
      <c r="E34" s="263">
        <v>478</v>
      </c>
      <c r="F34" s="263">
        <v>481</v>
      </c>
      <c r="G34" s="910"/>
      <c r="H34" s="911">
        <f t="shared" si="2"/>
        <v>-10</v>
      </c>
      <c r="I34" s="911">
        <f t="shared" si="2"/>
        <v>-2</v>
      </c>
      <c r="J34" s="911">
        <f t="shared" si="2"/>
        <v>-1</v>
      </c>
      <c r="K34" s="911">
        <f t="shared" si="2"/>
        <v>3</v>
      </c>
      <c r="L34" s="912"/>
      <c r="M34" s="913">
        <f t="shared" si="3"/>
        <v>-2.0366598778004064E-2</v>
      </c>
      <c r="N34" s="913">
        <f t="shared" si="3"/>
        <v>-4.1580041580041582E-3</v>
      </c>
      <c r="O34" s="913">
        <f t="shared" si="3"/>
        <v>-2.0876826722338038E-3</v>
      </c>
      <c r="P34" s="913">
        <f t="shared" si="3"/>
        <v>6.2761506276149959E-3</v>
      </c>
      <c r="Q34" s="914"/>
      <c r="R34" s="250">
        <f t="shared" si="4"/>
        <v>38</v>
      </c>
      <c r="S34" s="250">
        <f t="shared" si="5"/>
        <v>25</v>
      </c>
      <c r="T34" s="250">
        <f t="shared" si="6"/>
        <v>19</v>
      </c>
      <c r="V34" s="915"/>
      <c r="W34" s="897"/>
      <c r="X34" s="897"/>
    </row>
    <row r="35" spans="1:24">
      <c r="A35" s="909" t="s">
        <v>375</v>
      </c>
      <c r="B35" s="897">
        <v>23919</v>
      </c>
      <c r="C35" s="263">
        <v>23759</v>
      </c>
      <c r="D35" s="263">
        <v>23965</v>
      </c>
      <c r="E35" s="263">
        <v>23615</v>
      </c>
      <c r="F35" s="263">
        <v>23752</v>
      </c>
      <c r="G35" s="910"/>
      <c r="H35" s="911">
        <f t="shared" si="2"/>
        <v>-160</v>
      </c>
      <c r="I35" s="911">
        <f t="shared" si="2"/>
        <v>206</v>
      </c>
      <c r="J35" s="911">
        <f t="shared" si="2"/>
        <v>-350</v>
      </c>
      <c r="K35" s="911">
        <f t="shared" si="2"/>
        <v>137</v>
      </c>
      <c r="L35" s="912"/>
      <c r="M35" s="913">
        <f t="shared" si="3"/>
        <v>-6.6892428613236632E-3</v>
      </c>
      <c r="N35" s="913">
        <f t="shared" si="3"/>
        <v>8.6703985857989885E-3</v>
      </c>
      <c r="O35" s="913">
        <f t="shared" si="3"/>
        <v>-1.4604631754642217E-2</v>
      </c>
      <c r="P35" s="913">
        <f t="shared" si="3"/>
        <v>5.8013974168960036E-3</v>
      </c>
      <c r="Q35" s="914"/>
      <c r="R35" s="250">
        <f t="shared" si="4"/>
        <v>10</v>
      </c>
      <c r="S35" s="250">
        <f t="shared" si="5"/>
        <v>9</v>
      </c>
      <c r="T35" s="250">
        <f t="shared" si="6"/>
        <v>20</v>
      </c>
      <c r="V35" s="915"/>
      <c r="W35" s="897"/>
      <c r="X35" s="897"/>
    </row>
    <row r="36" spans="1:24">
      <c r="A36" s="909" t="s">
        <v>376</v>
      </c>
      <c r="B36" s="897">
        <v>2922</v>
      </c>
      <c r="C36" s="263">
        <v>3064</v>
      </c>
      <c r="D36" s="263">
        <v>3020</v>
      </c>
      <c r="E36" s="263">
        <v>3022</v>
      </c>
      <c r="F36" s="263">
        <v>3050</v>
      </c>
      <c r="G36" s="910"/>
      <c r="H36" s="911">
        <f t="shared" si="2"/>
        <v>142</v>
      </c>
      <c r="I36" s="911">
        <f t="shared" si="2"/>
        <v>-44</v>
      </c>
      <c r="J36" s="911">
        <f t="shared" si="2"/>
        <v>2</v>
      </c>
      <c r="K36" s="911">
        <f t="shared" si="2"/>
        <v>28</v>
      </c>
      <c r="L36" s="912"/>
      <c r="M36" s="913">
        <f t="shared" si="3"/>
        <v>4.8596851471594871E-2</v>
      </c>
      <c r="N36" s="913">
        <f t="shared" si="3"/>
        <v>-1.4360313315926909E-2</v>
      </c>
      <c r="O36" s="913">
        <f t="shared" si="3"/>
        <v>6.6225165562916466E-4</v>
      </c>
      <c r="P36" s="913">
        <f t="shared" si="3"/>
        <v>9.2653871608205929E-3</v>
      </c>
      <c r="Q36" s="914"/>
      <c r="R36" s="250">
        <f t="shared" si="4"/>
        <v>26</v>
      </c>
      <c r="S36" s="250">
        <f t="shared" si="5"/>
        <v>18</v>
      </c>
      <c r="T36" s="250">
        <f t="shared" si="6"/>
        <v>14</v>
      </c>
      <c r="V36" s="915"/>
      <c r="W36" s="897"/>
      <c r="X36" s="897"/>
    </row>
    <row r="37" spans="1:24">
      <c r="A37" s="909" t="s">
        <v>378</v>
      </c>
      <c r="B37" s="897">
        <v>4546</v>
      </c>
      <c r="C37" s="263">
        <v>4629</v>
      </c>
      <c r="D37" s="263">
        <v>4585</v>
      </c>
      <c r="E37" s="263">
        <v>4609</v>
      </c>
      <c r="F37" s="263">
        <v>4551</v>
      </c>
      <c r="G37" s="910"/>
      <c r="H37" s="911">
        <f t="shared" si="2"/>
        <v>83</v>
      </c>
      <c r="I37" s="911">
        <f t="shared" si="2"/>
        <v>-44</v>
      </c>
      <c r="J37" s="911">
        <f t="shared" si="2"/>
        <v>24</v>
      </c>
      <c r="K37" s="911">
        <f t="shared" si="2"/>
        <v>-58</v>
      </c>
      <c r="L37" s="912"/>
      <c r="M37" s="913">
        <f t="shared" si="3"/>
        <v>1.8257809062912411E-2</v>
      </c>
      <c r="N37" s="913">
        <f t="shared" si="3"/>
        <v>-9.5052927198099324E-3</v>
      </c>
      <c r="O37" s="913">
        <f t="shared" si="3"/>
        <v>5.2344601962923676E-3</v>
      </c>
      <c r="P37" s="913">
        <f t="shared" si="3"/>
        <v>-1.2584074636580622E-2</v>
      </c>
      <c r="Q37" s="914"/>
      <c r="R37" s="250">
        <f t="shared" si="4"/>
        <v>23</v>
      </c>
      <c r="S37" s="250">
        <f t="shared" si="5"/>
        <v>37</v>
      </c>
      <c r="T37" s="250">
        <f t="shared" si="6"/>
        <v>29</v>
      </c>
      <c r="V37" s="915"/>
      <c r="W37" s="897"/>
      <c r="X37" s="897"/>
    </row>
    <row r="38" spans="1:24">
      <c r="A38" s="909" t="s">
        <v>1157</v>
      </c>
      <c r="B38" s="897">
        <v>3124</v>
      </c>
      <c r="C38" s="263">
        <v>3189</v>
      </c>
      <c r="D38" s="263">
        <v>3162</v>
      </c>
      <c r="E38" s="263">
        <v>3140</v>
      </c>
      <c r="F38" s="263">
        <v>3092</v>
      </c>
      <c r="G38" s="910"/>
      <c r="H38" s="911">
        <f t="shared" si="2"/>
        <v>65</v>
      </c>
      <c r="I38" s="911">
        <f t="shared" si="2"/>
        <v>-27</v>
      </c>
      <c r="J38" s="911">
        <f t="shared" si="2"/>
        <v>-22</v>
      </c>
      <c r="K38" s="911">
        <f t="shared" si="2"/>
        <v>-48</v>
      </c>
      <c r="L38" s="912"/>
      <c r="M38" s="913">
        <f t="shared" si="3"/>
        <v>2.0806658130601896E-2</v>
      </c>
      <c r="N38" s="913">
        <f t="shared" si="3"/>
        <v>-8.4666039510818969E-3</v>
      </c>
      <c r="O38" s="913">
        <f t="shared" si="3"/>
        <v>-6.957621758380772E-3</v>
      </c>
      <c r="P38" s="913">
        <f t="shared" si="3"/>
        <v>-1.5286624203821653E-2</v>
      </c>
      <c r="Q38" s="914"/>
      <c r="R38" s="250">
        <f t="shared" si="4"/>
        <v>25</v>
      </c>
      <c r="S38" s="250">
        <f t="shared" si="5"/>
        <v>35</v>
      </c>
      <c r="T38" s="250">
        <f t="shared" si="6"/>
        <v>31</v>
      </c>
      <c r="V38" s="915"/>
      <c r="W38" s="897"/>
      <c r="X38" s="897"/>
    </row>
    <row r="39" spans="1:24">
      <c r="A39" s="909" t="s">
        <v>1158</v>
      </c>
      <c r="B39" s="897">
        <v>1457</v>
      </c>
      <c r="C39" s="263">
        <v>1468</v>
      </c>
      <c r="D39" s="263">
        <v>1495</v>
      </c>
      <c r="E39" s="263">
        <v>1510</v>
      </c>
      <c r="F39" s="263">
        <v>1524</v>
      </c>
      <c r="G39" s="910"/>
      <c r="H39" s="911">
        <f t="shared" si="2"/>
        <v>11</v>
      </c>
      <c r="I39" s="911">
        <f t="shared" si="2"/>
        <v>27</v>
      </c>
      <c r="J39" s="911">
        <f t="shared" si="2"/>
        <v>15</v>
      </c>
      <c r="K39" s="911">
        <f t="shared" si="2"/>
        <v>14</v>
      </c>
      <c r="L39" s="912"/>
      <c r="M39" s="913">
        <f t="shared" si="3"/>
        <v>7.5497597803706462E-3</v>
      </c>
      <c r="N39" s="913">
        <f t="shared" si="3"/>
        <v>1.8392370572207106E-2</v>
      </c>
      <c r="O39" s="913">
        <f t="shared" si="3"/>
        <v>1.0033444816053505E-2</v>
      </c>
      <c r="P39" s="913">
        <f t="shared" si="3"/>
        <v>9.2715231788078611E-3</v>
      </c>
      <c r="Q39" s="914"/>
      <c r="R39" s="250">
        <f t="shared" si="4"/>
        <v>32</v>
      </c>
      <c r="S39" s="250">
        <f t="shared" si="5"/>
        <v>22</v>
      </c>
      <c r="T39" s="250">
        <f t="shared" si="6"/>
        <v>13</v>
      </c>
      <c r="V39" s="915"/>
      <c r="W39" s="897"/>
      <c r="X39" s="897"/>
    </row>
    <row r="40" spans="1:24">
      <c r="A40" s="909" t="s">
        <v>1159</v>
      </c>
      <c r="B40" s="897">
        <v>210</v>
      </c>
      <c r="C40" s="263">
        <v>228</v>
      </c>
      <c r="D40" s="263">
        <v>250</v>
      </c>
      <c r="E40" s="263">
        <v>259</v>
      </c>
      <c r="F40" s="263">
        <v>260</v>
      </c>
      <c r="G40" s="910"/>
      <c r="H40" s="911">
        <f t="shared" si="2"/>
        <v>18</v>
      </c>
      <c r="I40" s="911">
        <f t="shared" si="2"/>
        <v>22</v>
      </c>
      <c r="J40" s="911">
        <f t="shared" si="2"/>
        <v>9</v>
      </c>
      <c r="K40" s="911">
        <f t="shared" si="2"/>
        <v>1</v>
      </c>
      <c r="L40" s="912"/>
      <c r="M40" s="913">
        <f t="shared" si="3"/>
        <v>8.5714285714285632E-2</v>
      </c>
      <c r="N40" s="913">
        <f t="shared" si="3"/>
        <v>9.6491228070175517E-2</v>
      </c>
      <c r="O40" s="913">
        <f t="shared" si="3"/>
        <v>3.6000000000000032E-2</v>
      </c>
      <c r="P40" s="913">
        <f t="shared" si="3"/>
        <v>3.8610038610038533E-3</v>
      </c>
      <c r="Q40" s="914"/>
      <c r="R40" s="250">
        <f t="shared" si="4"/>
        <v>41</v>
      </c>
      <c r="S40" s="250">
        <f t="shared" si="5"/>
        <v>26</v>
      </c>
      <c r="T40" s="250">
        <f t="shared" si="6"/>
        <v>23</v>
      </c>
      <c r="V40" s="915"/>
      <c r="W40" s="897"/>
      <c r="X40" s="897"/>
    </row>
    <row r="41" spans="1:24">
      <c r="A41" s="909" t="s">
        <v>380</v>
      </c>
      <c r="B41" s="897">
        <v>13675</v>
      </c>
      <c r="C41" s="263">
        <v>14034</v>
      </c>
      <c r="D41" s="263">
        <v>14107</v>
      </c>
      <c r="E41" s="263">
        <v>13873</v>
      </c>
      <c r="F41" s="263">
        <v>13970</v>
      </c>
      <c r="G41" s="910"/>
      <c r="H41" s="911">
        <f t="shared" si="2"/>
        <v>359</v>
      </c>
      <c r="I41" s="911">
        <f t="shared" si="2"/>
        <v>73</v>
      </c>
      <c r="J41" s="911">
        <f t="shared" si="2"/>
        <v>-234</v>
      </c>
      <c r="K41" s="911">
        <f t="shared" si="2"/>
        <v>97</v>
      </c>
      <c r="L41" s="912"/>
      <c r="M41" s="913">
        <f t="shared" si="3"/>
        <v>2.6252285191956215E-2</v>
      </c>
      <c r="N41" s="913">
        <f t="shared" si="3"/>
        <v>5.2016531281173783E-3</v>
      </c>
      <c r="O41" s="913">
        <f t="shared" si="3"/>
        <v>-1.6587509746934126E-2</v>
      </c>
      <c r="P41" s="913">
        <f t="shared" si="3"/>
        <v>6.9919988466806693E-3</v>
      </c>
      <c r="Q41" s="914"/>
      <c r="R41" s="250">
        <f t="shared" si="4"/>
        <v>13</v>
      </c>
      <c r="S41" s="250">
        <f t="shared" si="5"/>
        <v>11</v>
      </c>
      <c r="T41" s="250">
        <f t="shared" si="6"/>
        <v>17</v>
      </c>
      <c r="V41" s="915"/>
      <c r="W41" s="897"/>
      <c r="X41" s="897"/>
    </row>
    <row r="42" spans="1:24">
      <c r="A42" s="909" t="s">
        <v>381</v>
      </c>
      <c r="B42" s="897">
        <v>6993</v>
      </c>
      <c r="C42" s="263">
        <v>7291</v>
      </c>
      <c r="D42" s="263">
        <v>7591</v>
      </c>
      <c r="E42" s="263">
        <v>7912</v>
      </c>
      <c r="F42" s="263">
        <v>7565</v>
      </c>
      <c r="G42" s="910"/>
      <c r="H42" s="911">
        <f t="shared" si="2"/>
        <v>298</v>
      </c>
      <c r="I42" s="911">
        <f t="shared" si="2"/>
        <v>300</v>
      </c>
      <c r="J42" s="911">
        <f t="shared" si="2"/>
        <v>321</v>
      </c>
      <c r="K42" s="911">
        <f t="shared" si="2"/>
        <v>-347</v>
      </c>
      <c r="L42" s="912"/>
      <c r="M42" s="913">
        <f t="shared" si="3"/>
        <v>4.2614042614042669E-2</v>
      </c>
      <c r="N42" s="913">
        <f t="shared" si="3"/>
        <v>4.1146619119462269E-2</v>
      </c>
      <c r="O42" s="913">
        <f t="shared" si="3"/>
        <v>4.2286918719536271E-2</v>
      </c>
      <c r="P42" s="913">
        <f t="shared" si="3"/>
        <v>-4.3857431749241615E-2</v>
      </c>
      <c r="Q42" s="914"/>
      <c r="R42" s="250">
        <f t="shared" si="4"/>
        <v>17</v>
      </c>
      <c r="S42" s="250">
        <f t="shared" si="5"/>
        <v>40</v>
      </c>
      <c r="T42" s="250">
        <f t="shared" si="6"/>
        <v>40</v>
      </c>
      <c r="V42" s="915"/>
      <c r="W42" s="897"/>
      <c r="X42" s="897"/>
    </row>
    <row r="43" spans="1:24">
      <c r="A43" s="909" t="s">
        <v>382</v>
      </c>
      <c r="B43" s="897">
        <v>5253</v>
      </c>
      <c r="C43" s="263">
        <v>5585</v>
      </c>
      <c r="D43" s="263">
        <v>5786</v>
      </c>
      <c r="E43" s="263">
        <v>5959</v>
      </c>
      <c r="F43" s="263">
        <v>6143</v>
      </c>
      <c r="G43" s="910"/>
      <c r="H43" s="911">
        <f t="shared" si="2"/>
        <v>332</v>
      </c>
      <c r="I43" s="911">
        <f t="shared" si="2"/>
        <v>201</v>
      </c>
      <c r="J43" s="911">
        <f t="shared" si="2"/>
        <v>173</v>
      </c>
      <c r="K43" s="911">
        <f t="shared" si="2"/>
        <v>184</v>
      </c>
      <c r="L43" s="912"/>
      <c r="M43" s="913">
        <f t="shared" si="3"/>
        <v>6.3201979821054577E-2</v>
      </c>
      <c r="N43" s="913">
        <f t="shared" si="3"/>
        <v>3.598925693822741E-2</v>
      </c>
      <c r="O43" s="913">
        <f t="shared" si="3"/>
        <v>2.9899758036640245E-2</v>
      </c>
      <c r="P43" s="913">
        <f t="shared" si="3"/>
        <v>3.0877664037590291E-2</v>
      </c>
      <c r="Q43" s="914"/>
      <c r="R43" s="250">
        <f t="shared" si="4"/>
        <v>19</v>
      </c>
      <c r="S43" s="250">
        <f t="shared" si="5"/>
        <v>8</v>
      </c>
      <c r="T43" s="250">
        <f t="shared" si="6"/>
        <v>3</v>
      </c>
      <c r="V43" s="915"/>
      <c r="W43" s="897"/>
      <c r="X43" s="897"/>
    </row>
    <row r="44" spans="1:24">
      <c r="A44" s="909" t="s">
        <v>295</v>
      </c>
      <c r="B44" s="897">
        <v>26206</v>
      </c>
      <c r="C44" s="263">
        <v>26131</v>
      </c>
      <c r="D44" s="263">
        <v>27099</v>
      </c>
      <c r="E44" s="263">
        <v>27118</v>
      </c>
      <c r="F44" s="263">
        <v>27463</v>
      </c>
      <c r="G44" s="910"/>
      <c r="H44" s="911">
        <f t="shared" si="2"/>
        <v>-75</v>
      </c>
      <c r="I44" s="911">
        <f t="shared" si="2"/>
        <v>968</v>
      </c>
      <c r="J44" s="911">
        <f t="shared" si="2"/>
        <v>19</v>
      </c>
      <c r="K44" s="911">
        <f t="shared" si="2"/>
        <v>345</v>
      </c>
      <c r="L44" s="912"/>
      <c r="M44" s="913">
        <f t="shared" si="3"/>
        <v>-2.8619400137372963E-3</v>
      </c>
      <c r="N44" s="913">
        <f t="shared" si="3"/>
        <v>3.7044123837587595E-2</v>
      </c>
      <c r="O44" s="913">
        <f t="shared" si="3"/>
        <v>7.0113288313211619E-4</v>
      </c>
      <c r="P44" s="913">
        <f t="shared" si="3"/>
        <v>1.2722177151707426E-2</v>
      </c>
      <c r="Q44" s="914"/>
      <c r="R44" s="250">
        <f t="shared" si="4"/>
        <v>9</v>
      </c>
      <c r="S44" s="250">
        <f t="shared" si="5"/>
        <v>4</v>
      </c>
      <c r="T44" s="250">
        <f t="shared" si="6"/>
        <v>11</v>
      </c>
      <c r="V44" s="915"/>
      <c r="W44" s="897"/>
      <c r="X44" s="897"/>
    </row>
    <row r="45" spans="1:24">
      <c r="A45" s="909" t="s">
        <v>383</v>
      </c>
      <c r="B45" s="897">
        <v>539</v>
      </c>
      <c r="C45" s="263">
        <v>525</v>
      </c>
      <c r="D45" s="263">
        <v>501</v>
      </c>
      <c r="E45" s="263">
        <v>482</v>
      </c>
      <c r="F45" s="263">
        <v>470</v>
      </c>
      <c r="G45" s="910"/>
      <c r="H45" s="911">
        <f t="shared" si="2"/>
        <v>-14</v>
      </c>
      <c r="I45" s="911">
        <f t="shared" si="2"/>
        <v>-24</v>
      </c>
      <c r="J45" s="911">
        <f t="shared" si="2"/>
        <v>-19</v>
      </c>
      <c r="K45" s="911">
        <f t="shared" si="2"/>
        <v>-12</v>
      </c>
      <c r="L45" s="912"/>
      <c r="M45" s="913">
        <f t="shared" si="3"/>
        <v>-2.5974025974025983E-2</v>
      </c>
      <c r="N45" s="913">
        <f t="shared" si="3"/>
        <v>-4.5714285714285707E-2</v>
      </c>
      <c r="O45" s="913">
        <f t="shared" si="3"/>
        <v>-3.7924151696606789E-2</v>
      </c>
      <c r="P45" s="913">
        <f t="shared" si="3"/>
        <v>-2.4896265560165998E-2</v>
      </c>
      <c r="Q45" s="914"/>
      <c r="R45" s="250">
        <f t="shared" si="4"/>
        <v>39</v>
      </c>
      <c r="S45" s="250">
        <f t="shared" si="5"/>
        <v>28</v>
      </c>
      <c r="T45" s="250">
        <f t="shared" si="6"/>
        <v>36</v>
      </c>
      <c r="V45" s="915"/>
      <c r="W45" s="897"/>
      <c r="X45" s="897"/>
    </row>
    <row r="46" spans="1:24">
      <c r="A46" s="909" t="s">
        <v>384</v>
      </c>
      <c r="B46" s="897">
        <v>30423</v>
      </c>
      <c r="C46" s="263">
        <v>30732</v>
      </c>
      <c r="D46" s="263">
        <v>31028</v>
      </c>
      <c r="E46" s="263">
        <v>31188</v>
      </c>
      <c r="F46" s="263">
        <v>31269</v>
      </c>
      <c r="G46" s="910"/>
      <c r="H46" s="911">
        <f t="shared" si="2"/>
        <v>309</v>
      </c>
      <c r="I46" s="911">
        <f t="shared" si="2"/>
        <v>296</v>
      </c>
      <c r="J46" s="911">
        <f t="shared" si="2"/>
        <v>160</v>
      </c>
      <c r="K46" s="911">
        <f t="shared" si="2"/>
        <v>81</v>
      </c>
      <c r="L46" s="912"/>
      <c r="M46" s="913">
        <f t="shared" si="3"/>
        <v>1.0156789271275057E-2</v>
      </c>
      <c r="N46" s="913">
        <f t="shared" si="3"/>
        <v>9.6316543017049838E-3</v>
      </c>
      <c r="O46" s="913">
        <f t="shared" si="3"/>
        <v>5.1566327188345973E-3</v>
      </c>
      <c r="P46" s="913">
        <f t="shared" si="3"/>
        <v>2.5971527510582071E-3</v>
      </c>
      <c r="Q46" s="914"/>
      <c r="R46" s="250">
        <f t="shared" si="4"/>
        <v>8</v>
      </c>
      <c r="S46" s="250">
        <f t="shared" si="5"/>
        <v>13</v>
      </c>
      <c r="T46" s="250">
        <f t="shared" si="6"/>
        <v>24</v>
      </c>
      <c r="V46" s="915"/>
      <c r="W46" s="897"/>
      <c r="X46" s="897"/>
    </row>
    <row r="47" spans="1:24">
      <c r="A47" s="909"/>
      <c r="B47" s="897"/>
      <c r="C47" s="897"/>
      <c r="D47" s="897"/>
      <c r="E47" s="897"/>
      <c r="F47" s="897"/>
      <c r="G47" s="910"/>
      <c r="H47" s="911"/>
      <c r="I47" s="911"/>
      <c r="J47" s="911"/>
      <c r="K47" s="911"/>
      <c r="L47" s="912"/>
      <c r="M47" s="913"/>
      <c r="N47" s="913"/>
      <c r="O47" s="913"/>
      <c r="P47" s="913"/>
      <c r="Q47" s="914"/>
      <c r="V47" s="836"/>
      <c r="W47" s="836"/>
      <c r="X47" s="836"/>
    </row>
    <row r="48" spans="1:24">
      <c r="A48" s="359" t="s">
        <v>1160</v>
      </c>
      <c r="B48" s="897">
        <v>44892</v>
      </c>
      <c r="C48" s="897">
        <v>50801</v>
      </c>
      <c r="D48" s="897">
        <v>54900</v>
      </c>
      <c r="E48" s="897">
        <v>61464</v>
      </c>
      <c r="F48" s="897">
        <v>67410</v>
      </c>
      <c r="G48" s="910"/>
      <c r="H48" s="911">
        <f t="shared" si="2"/>
        <v>5909</v>
      </c>
      <c r="I48" s="911">
        <f t="shared" si="2"/>
        <v>4099</v>
      </c>
      <c r="J48" s="911">
        <f t="shared" si="2"/>
        <v>6564</v>
      </c>
      <c r="K48" s="911">
        <f t="shared" si="2"/>
        <v>5946</v>
      </c>
      <c r="L48" s="912"/>
      <c r="M48" s="913">
        <f t="shared" si="3"/>
        <v>0.13162701594938975</v>
      </c>
      <c r="N48" s="913">
        <f t="shared" si="3"/>
        <v>8.0687388043542363E-2</v>
      </c>
      <c r="O48" s="913">
        <f t="shared" si="3"/>
        <v>0.1195628415300547</v>
      </c>
      <c r="P48" s="913">
        <f t="shared" si="3"/>
        <v>9.6739554861382304E-2</v>
      </c>
      <c r="Q48" s="914"/>
      <c r="R48" s="250">
        <f t="shared" si="4"/>
        <v>4</v>
      </c>
      <c r="S48" s="250">
        <f t="shared" si="5"/>
        <v>1</v>
      </c>
      <c r="T48" s="250">
        <f t="shared" si="6"/>
        <v>1</v>
      </c>
      <c r="V48" s="836"/>
      <c r="W48" s="836"/>
      <c r="X48" s="836"/>
    </row>
    <row r="49" spans="1:24">
      <c r="A49" s="359"/>
      <c r="B49" s="897"/>
      <c r="C49" s="897"/>
      <c r="D49" s="897"/>
      <c r="E49" s="897"/>
      <c r="F49" s="897"/>
      <c r="G49" s="910"/>
      <c r="H49" s="911"/>
      <c r="I49" s="911"/>
      <c r="J49" s="911"/>
      <c r="K49" s="911"/>
      <c r="L49" s="912"/>
      <c r="M49" s="913"/>
      <c r="N49" s="913"/>
      <c r="O49" s="913"/>
      <c r="P49" s="913"/>
      <c r="Q49" s="914"/>
      <c r="V49" s="836"/>
      <c r="W49" s="836"/>
      <c r="X49" s="836"/>
    </row>
    <row r="50" spans="1:24">
      <c r="A50" s="359" t="s">
        <v>224</v>
      </c>
      <c r="B50" s="897">
        <v>587745</v>
      </c>
      <c r="C50" s="897">
        <v>600985</v>
      </c>
      <c r="D50" s="897">
        <v>612551</v>
      </c>
      <c r="E50" s="897">
        <v>622182</v>
      </c>
      <c r="F50" s="897">
        <v>630104</v>
      </c>
      <c r="G50" s="910"/>
      <c r="H50" s="911">
        <f t="shared" si="2"/>
        <v>13240</v>
      </c>
      <c r="I50" s="911">
        <f t="shared" si="2"/>
        <v>11566</v>
      </c>
      <c r="J50" s="911">
        <f t="shared" si="2"/>
        <v>9631</v>
      </c>
      <c r="K50" s="911">
        <f t="shared" si="2"/>
        <v>7922</v>
      </c>
      <c r="L50" s="912"/>
      <c r="M50" s="913">
        <f t="shared" si="3"/>
        <v>2.2526776067852472E-2</v>
      </c>
      <c r="N50" s="913">
        <f t="shared" si="3"/>
        <v>1.9245072672362973E-2</v>
      </c>
      <c r="O50" s="913">
        <f t="shared" si="3"/>
        <v>1.5722772471190138E-2</v>
      </c>
      <c r="P50" s="913">
        <f t="shared" si="3"/>
        <v>1.2732608786496513E-2</v>
      </c>
      <c r="Q50" s="914"/>
      <c r="V50" s="836"/>
      <c r="W50" s="836"/>
      <c r="X50" s="836"/>
    </row>
    <row r="51" spans="1:24">
      <c r="A51" s="836"/>
      <c r="B51" s="897"/>
      <c r="C51" s="897"/>
      <c r="D51" s="897"/>
      <c r="E51" s="897"/>
      <c r="F51" s="897"/>
      <c r="G51" s="897"/>
      <c r="H51" s="911"/>
      <c r="I51" s="911"/>
      <c r="J51" s="911"/>
      <c r="K51" s="911"/>
      <c r="L51" s="911"/>
      <c r="M51" s="913"/>
      <c r="N51" s="913"/>
      <c r="O51" s="913"/>
      <c r="P51" s="913"/>
      <c r="Q51" s="913"/>
      <c r="V51" s="836"/>
      <c r="W51" s="836"/>
      <c r="X51" s="836"/>
    </row>
    <row r="52" spans="1:24">
      <c r="A52" s="897" t="s">
        <v>1161</v>
      </c>
      <c r="B52" s="897"/>
      <c r="C52" s="897"/>
      <c r="D52" s="897"/>
      <c r="E52" s="897"/>
      <c r="F52" s="897"/>
      <c r="G52" s="897"/>
      <c r="H52" s="897"/>
      <c r="V52" s="836"/>
      <c r="W52" s="836"/>
      <c r="X52" s="836"/>
    </row>
    <row r="53" spans="1:24">
      <c r="B53" s="897"/>
      <c r="C53" s="897"/>
      <c r="D53" s="897"/>
      <c r="E53" s="897"/>
      <c r="F53" s="897"/>
      <c r="G53" s="897"/>
      <c r="H53" s="897"/>
      <c r="V53" s="836"/>
      <c r="W53" s="836"/>
      <c r="X53" s="836"/>
    </row>
    <row r="54" spans="1:24">
      <c r="V54" s="836"/>
      <c r="W54" s="836"/>
      <c r="X54" s="836"/>
    </row>
    <row r="55" spans="1:24">
      <c r="V55" s="836"/>
      <c r="W55" s="836"/>
      <c r="X55" s="836"/>
    </row>
    <row r="56" spans="1:24">
      <c r="V56" s="836"/>
      <c r="W56" s="836"/>
      <c r="X56" s="836"/>
    </row>
    <row r="57" spans="1:24">
      <c r="V57" s="836"/>
      <c r="W57" s="836"/>
      <c r="X57" s="836"/>
    </row>
    <row r="58" spans="1:24">
      <c r="V58" s="836"/>
      <c r="W58" s="836"/>
      <c r="X58" s="836"/>
    </row>
    <row r="59" spans="1:24">
      <c r="V59" s="836"/>
      <c r="W59" s="836"/>
      <c r="X59" s="836"/>
    </row>
    <row r="60" spans="1:24">
      <c r="V60" s="836"/>
      <c r="W60" s="836"/>
      <c r="X60" s="836"/>
    </row>
    <row r="61" spans="1:24">
      <c r="V61" s="836"/>
      <c r="W61" s="836"/>
      <c r="X61" s="836"/>
    </row>
    <row r="62" spans="1:24">
      <c r="V62" s="836"/>
      <c r="W62" s="836"/>
      <c r="X62" s="836"/>
    </row>
    <row r="63" spans="1:24">
      <c r="V63" s="836"/>
      <c r="W63" s="836"/>
      <c r="X63" s="836"/>
    </row>
    <row r="64" spans="1:24">
      <c r="V64" s="836"/>
      <c r="W64" s="836"/>
      <c r="X64" s="836"/>
    </row>
    <row r="65" spans="22:24">
      <c r="V65" s="836"/>
      <c r="W65" s="836"/>
      <c r="X65" s="836"/>
    </row>
    <row r="66" spans="22:24">
      <c r="V66" s="836"/>
      <c r="W66" s="836"/>
      <c r="X66" s="836"/>
    </row>
    <row r="67" spans="22:24">
      <c r="V67" s="836"/>
      <c r="W67" s="836"/>
      <c r="X67" s="836"/>
    </row>
    <row r="68" spans="22:24">
      <c r="V68" s="836"/>
      <c r="W68" s="836"/>
      <c r="X68" s="836"/>
    </row>
    <row r="69" spans="22:24">
      <c r="V69" s="836"/>
      <c r="W69" s="836"/>
      <c r="X69" s="836"/>
    </row>
    <row r="70" spans="22:24">
      <c r="V70" s="836"/>
      <c r="W70" s="836"/>
      <c r="X70" s="836"/>
    </row>
    <row r="71" spans="22:24">
      <c r="V71" s="836"/>
      <c r="W71" s="836"/>
      <c r="X71" s="836"/>
    </row>
    <row r="72" spans="22:24">
      <c r="V72" s="836"/>
      <c r="W72" s="836"/>
      <c r="X72" s="836"/>
    </row>
    <row r="73" spans="22:24">
      <c r="V73" s="836"/>
      <c r="W73" s="836"/>
      <c r="X73" s="836"/>
    </row>
    <row r="74" spans="22:24">
      <c r="V74" s="836"/>
      <c r="W74" s="836"/>
      <c r="X74" s="836"/>
    </row>
    <row r="75" spans="22:24">
      <c r="V75" s="836"/>
      <c r="W75" s="836"/>
      <c r="X75" s="836"/>
    </row>
    <row r="76" spans="22:24">
      <c r="V76" s="836"/>
      <c r="W76" s="836"/>
      <c r="X76" s="836"/>
    </row>
    <row r="77" spans="22:24">
      <c r="V77" s="836"/>
      <c r="W77" s="836"/>
      <c r="X77" s="836"/>
    </row>
    <row r="78" spans="22:24">
      <c r="V78" s="836"/>
      <c r="W78" s="836"/>
      <c r="X78" s="836"/>
    </row>
    <row r="79" spans="22:24">
      <c r="V79" s="836"/>
      <c r="W79" s="836"/>
      <c r="X79" s="836"/>
    </row>
    <row r="80" spans="22:24">
      <c r="V80" s="836"/>
      <c r="W80" s="836"/>
      <c r="X80" s="836"/>
    </row>
    <row r="81" spans="22:24">
      <c r="V81" s="836"/>
      <c r="W81" s="836"/>
      <c r="X81" s="836"/>
    </row>
    <row r="82" spans="22:24">
      <c r="V82" s="836"/>
      <c r="W82" s="836"/>
      <c r="X82" s="836"/>
    </row>
    <row r="83" spans="22:24">
      <c r="V83" s="836"/>
      <c r="W83" s="836"/>
      <c r="X83" s="836"/>
    </row>
    <row r="84" spans="22:24">
      <c r="V84" s="836"/>
      <c r="W84" s="836"/>
      <c r="X84" s="836"/>
    </row>
    <row r="85" spans="22:24">
      <c r="V85" s="836"/>
      <c r="W85" s="836"/>
      <c r="X85" s="836"/>
    </row>
    <row r="86" spans="22:24">
      <c r="V86" s="836"/>
      <c r="W86" s="836"/>
      <c r="X86" s="836"/>
    </row>
    <row r="87" spans="22:24">
      <c r="V87" s="836"/>
      <c r="W87" s="836"/>
      <c r="X87" s="836"/>
    </row>
    <row r="88" spans="22:24">
      <c r="V88" s="836"/>
      <c r="W88" s="836"/>
      <c r="X88" s="836"/>
    </row>
    <row r="89" spans="22:24">
      <c r="V89" s="836"/>
      <c r="W89" s="836"/>
      <c r="X89" s="836"/>
    </row>
    <row r="90" spans="22:24">
      <c r="V90" s="836"/>
      <c r="W90" s="836"/>
      <c r="X90" s="836"/>
    </row>
    <row r="91" spans="22:24">
      <c r="V91" s="836"/>
      <c r="W91" s="836"/>
      <c r="X91" s="836"/>
    </row>
    <row r="92" spans="22:24">
      <c r="V92" s="836"/>
      <c r="W92" s="836"/>
      <c r="X92" s="836"/>
    </row>
    <row r="93" spans="22:24">
      <c r="V93" s="836"/>
      <c r="W93" s="836"/>
      <c r="X93" s="836"/>
    </row>
    <row r="94" spans="22:24">
      <c r="V94" s="836"/>
      <c r="W94" s="836"/>
      <c r="X94" s="836"/>
    </row>
    <row r="95" spans="22:24">
      <c r="V95" s="836"/>
      <c r="W95" s="836"/>
      <c r="X95" s="836"/>
    </row>
    <row r="96" spans="22:24">
      <c r="V96" s="836"/>
      <c r="W96" s="836"/>
      <c r="X96" s="836"/>
    </row>
    <row r="97" spans="22:24">
      <c r="V97" s="836"/>
      <c r="W97" s="836"/>
      <c r="X97" s="836"/>
    </row>
    <row r="98" spans="22:24">
      <c r="V98" s="836"/>
      <c r="W98" s="836"/>
      <c r="X98" s="836"/>
    </row>
    <row r="99" spans="22:24">
      <c r="V99" s="836"/>
      <c r="W99" s="836"/>
      <c r="X99" s="836"/>
    </row>
    <row r="100" spans="22:24">
      <c r="V100" s="836"/>
      <c r="W100" s="836"/>
      <c r="X100" s="836"/>
    </row>
    <row r="101" spans="22:24">
      <c r="V101" s="836"/>
      <c r="W101" s="836"/>
      <c r="X101" s="836"/>
    </row>
    <row r="102" spans="22:24">
      <c r="V102" s="836"/>
      <c r="W102" s="836"/>
      <c r="X102" s="836"/>
    </row>
    <row r="103" spans="22:24">
      <c r="V103" s="836"/>
      <c r="W103" s="836"/>
      <c r="X103" s="836"/>
    </row>
    <row r="104" spans="22:24">
      <c r="V104" s="836"/>
      <c r="W104" s="836"/>
      <c r="X104" s="836"/>
    </row>
    <row r="105" spans="22:24">
      <c r="V105" s="836"/>
      <c r="W105" s="836"/>
      <c r="X105" s="836"/>
    </row>
    <row r="106" spans="22:24">
      <c r="V106" s="836"/>
      <c r="W106" s="836"/>
      <c r="X106" s="836"/>
    </row>
    <row r="107" spans="22:24">
      <c r="V107" s="836"/>
      <c r="W107" s="836"/>
      <c r="X107" s="836"/>
    </row>
    <row r="108" spans="22:24">
      <c r="V108" s="836"/>
      <c r="W108" s="836"/>
      <c r="X108" s="836"/>
    </row>
    <row r="109" spans="22:24">
      <c r="V109" s="836"/>
      <c r="W109" s="836"/>
      <c r="X109" s="836"/>
    </row>
    <row r="110" spans="22:24">
      <c r="V110" s="836"/>
      <c r="W110" s="836"/>
      <c r="X110" s="836"/>
    </row>
    <row r="111" spans="22:24">
      <c r="V111" s="836"/>
      <c r="W111" s="836"/>
      <c r="X111" s="836"/>
    </row>
    <row r="112" spans="22:24">
      <c r="V112" s="836"/>
      <c r="W112" s="836"/>
      <c r="X112" s="836"/>
    </row>
    <row r="113" spans="22:24">
      <c r="V113" s="836"/>
      <c r="W113" s="836"/>
      <c r="X113" s="836"/>
    </row>
    <row r="114" spans="22:24">
      <c r="V114" s="836"/>
      <c r="W114" s="836"/>
      <c r="X114" s="836"/>
    </row>
    <row r="115" spans="22:24">
      <c r="V115" s="836"/>
      <c r="W115" s="836"/>
      <c r="X115" s="836"/>
    </row>
    <row r="116" spans="22:24">
      <c r="V116" s="836"/>
      <c r="W116" s="836"/>
      <c r="X116" s="836"/>
    </row>
    <row r="117" spans="22:24">
      <c r="V117" s="836"/>
      <c r="W117" s="836"/>
      <c r="X117" s="836"/>
    </row>
    <row r="118" spans="22:24">
      <c r="V118" s="836"/>
      <c r="W118" s="836"/>
      <c r="X118" s="836"/>
    </row>
    <row r="119" spans="22:24">
      <c r="V119" s="836"/>
      <c r="W119" s="836"/>
      <c r="X119" s="836"/>
    </row>
    <row r="120" spans="22:24">
      <c r="V120" s="836"/>
      <c r="W120" s="836"/>
      <c r="X120" s="836"/>
    </row>
    <row r="121" spans="22:24">
      <c r="V121" s="836"/>
      <c r="W121" s="836"/>
      <c r="X121" s="836"/>
    </row>
    <row r="122" spans="22:24">
      <c r="V122" s="836"/>
      <c r="W122" s="836"/>
      <c r="X122" s="836"/>
    </row>
    <row r="123" spans="22:24">
      <c r="V123" s="836"/>
      <c r="W123" s="836"/>
      <c r="X123" s="836"/>
    </row>
    <row r="124" spans="22:24">
      <c r="V124" s="836"/>
      <c r="W124" s="836"/>
      <c r="X124" s="836"/>
    </row>
    <row r="125" spans="22:24">
      <c r="V125" s="836"/>
      <c r="W125" s="836"/>
      <c r="X125" s="836"/>
    </row>
    <row r="126" spans="22:24">
      <c r="V126" s="836"/>
      <c r="W126" s="836"/>
      <c r="X126" s="836"/>
    </row>
    <row r="127" spans="22:24">
      <c r="V127" s="836"/>
      <c r="W127" s="836"/>
      <c r="X127" s="836"/>
    </row>
    <row r="128" spans="22:24">
      <c r="V128" s="836"/>
      <c r="W128" s="836"/>
      <c r="X128" s="836"/>
    </row>
    <row r="129" spans="22:24">
      <c r="V129" s="836"/>
      <c r="W129" s="836"/>
      <c r="X129" s="836"/>
    </row>
    <row r="130" spans="22:24">
      <c r="V130" s="836"/>
      <c r="W130" s="836"/>
      <c r="X130" s="836"/>
    </row>
    <row r="131" spans="22:24">
      <c r="V131" s="836"/>
      <c r="W131" s="836"/>
      <c r="X131" s="836"/>
    </row>
    <row r="132" spans="22:24">
      <c r="V132" s="836"/>
      <c r="W132" s="836"/>
      <c r="X132" s="836"/>
    </row>
    <row r="133" spans="22:24">
      <c r="V133" s="836"/>
      <c r="W133" s="836"/>
      <c r="X133" s="836"/>
    </row>
    <row r="134" spans="22:24">
      <c r="V134" s="836"/>
      <c r="W134" s="836"/>
      <c r="X134" s="836"/>
    </row>
    <row r="135" spans="22:24">
      <c r="V135" s="836"/>
      <c r="W135" s="836"/>
      <c r="X135" s="836"/>
    </row>
    <row r="136" spans="22:24">
      <c r="V136" s="836"/>
      <c r="W136" s="836"/>
      <c r="X136" s="836"/>
    </row>
    <row r="137" spans="22:24">
      <c r="V137" s="836"/>
      <c r="W137" s="836"/>
      <c r="X137" s="836"/>
    </row>
    <row r="138" spans="22:24">
      <c r="V138" s="836"/>
      <c r="W138" s="836"/>
      <c r="X138" s="836"/>
    </row>
    <row r="139" spans="22:24">
      <c r="V139" s="836"/>
      <c r="W139" s="836"/>
      <c r="X139" s="836"/>
    </row>
    <row r="140" spans="22:24">
      <c r="V140" s="836"/>
      <c r="W140" s="836"/>
      <c r="X140" s="836"/>
    </row>
    <row r="141" spans="22:24">
      <c r="V141" s="836"/>
      <c r="W141" s="836"/>
      <c r="X141" s="836"/>
    </row>
    <row r="142" spans="22:24">
      <c r="V142" s="836"/>
      <c r="W142" s="836"/>
      <c r="X142" s="836"/>
    </row>
    <row r="143" spans="22:24">
      <c r="V143" s="836"/>
      <c r="W143" s="836"/>
      <c r="X143" s="836"/>
    </row>
    <row r="144" spans="22:24">
      <c r="V144" s="836"/>
      <c r="W144" s="836"/>
      <c r="X144" s="836"/>
    </row>
    <row r="145" spans="22:24">
      <c r="V145" s="836"/>
      <c r="W145" s="836"/>
      <c r="X145" s="836"/>
    </row>
    <row r="146" spans="22:24">
      <c r="V146" s="836"/>
      <c r="W146" s="836"/>
      <c r="X146" s="836"/>
    </row>
    <row r="147" spans="22:24">
      <c r="V147" s="836"/>
      <c r="W147" s="836"/>
      <c r="X147" s="836"/>
    </row>
    <row r="148" spans="22:24">
      <c r="V148" s="836"/>
      <c r="W148" s="836"/>
      <c r="X148" s="836"/>
    </row>
    <row r="149" spans="22:24">
      <c r="V149" s="836"/>
      <c r="W149" s="836"/>
      <c r="X149" s="836"/>
    </row>
    <row r="150" spans="22:24">
      <c r="V150" s="836"/>
      <c r="W150" s="836"/>
      <c r="X150" s="836"/>
    </row>
    <row r="151" spans="22:24">
      <c r="V151" s="836"/>
      <c r="W151" s="836"/>
      <c r="X151" s="836"/>
    </row>
    <row r="152" spans="22:24">
      <c r="V152" s="836"/>
      <c r="W152" s="836"/>
      <c r="X152" s="836"/>
    </row>
    <row r="153" spans="22:24">
      <c r="V153" s="836"/>
      <c r="W153" s="836"/>
      <c r="X153" s="836"/>
    </row>
    <row r="154" spans="22:24">
      <c r="V154" s="836"/>
      <c r="W154" s="836"/>
      <c r="X154" s="836"/>
    </row>
    <row r="155" spans="22:24">
      <c r="V155" s="836"/>
      <c r="W155" s="836"/>
      <c r="X155" s="836"/>
    </row>
    <row r="156" spans="22:24">
      <c r="V156" s="836"/>
      <c r="W156" s="836"/>
      <c r="X156" s="836"/>
    </row>
    <row r="157" spans="22:24">
      <c r="V157" s="836"/>
      <c r="W157" s="836"/>
      <c r="X157" s="836"/>
    </row>
    <row r="158" spans="22:24">
      <c r="V158" s="836"/>
      <c r="W158" s="836"/>
      <c r="X158" s="836"/>
    </row>
    <row r="159" spans="22:24">
      <c r="V159" s="836"/>
      <c r="W159" s="836"/>
      <c r="X159" s="836"/>
    </row>
    <row r="160" spans="22:24">
      <c r="V160" s="836"/>
      <c r="W160" s="836"/>
      <c r="X160" s="836"/>
    </row>
    <row r="161" spans="22:24">
      <c r="V161" s="836"/>
      <c r="W161" s="836"/>
      <c r="X161" s="836"/>
    </row>
    <row r="162" spans="22:24">
      <c r="V162" s="836"/>
      <c r="W162" s="836"/>
      <c r="X162" s="836"/>
    </row>
    <row r="163" spans="22:24">
      <c r="V163" s="836"/>
      <c r="W163" s="836"/>
      <c r="X163" s="836"/>
    </row>
    <row r="164" spans="22:24">
      <c r="V164" s="836"/>
      <c r="W164" s="836"/>
      <c r="X164" s="836"/>
    </row>
    <row r="165" spans="22:24">
      <c r="V165" s="836"/>
      <c r="W165" s="836"/>
      <c r="X165" s="836"/>
    </row>
    <row r="166" spans="22:24">
      <c r="V166" s="836"/>
      <c r="W166" s="836"/>
      <c r="X166" s="836"/>
    </row>
    <row r="167" spans="22:24">
      <c r="V167" s="836"/>
      <c r="W167" s="836"/>
      <c r="X167" s="836"/>
    </row>
    <row r="168" spans="22:24">
      <c r="V168" s="836"/>
      <c r="W168" s="836"/>
      <c r="X168" s="836"/>
    </row>
    <row r="169" spans="22:24">
      <c r="V169" s="836"/>
      <c r="W169" s="836"/>
      <c r="X169" s="836"/>
    </row>
    <row r="170" spans="22:24">
      <c r="V170" s="836"/>
      <c r="W170" s="836"/>
      <c r="X170" s="836"/>
    </row>
    <row r="171" spans="22:24">
      <c r="V171" s="836"/>
      <c r="W171" s="836"/>
      <c r="X171" s="836"/>
    </row>
    <row r="172" spans="22:24">
      <c r="V172" s="836"/>
      <c r="W172" s="836"/>
      <c r="X172" s="836"/>
    </row>
    <row r="173" spans="22:24">
      <c r="V173" s="836"/>
      <c r="W173" s="836"/>
      <c r="X173" s="836"/>
    </row>
    <row r="174" spans="22:24">
      <c r="V174" s="836"/>
      <c r="W174" s="836"/>
      <c r="X174" s="836"/>
    </row>
    <row r="175" spans="22:24">
      <c r="V175" s="836"/>
      <c r="W175" s="836"/>
      <c r="X175" s="836"/>
    </row>
    <row r="176" spans="22:24">
      <c r="V176" s="836"/>
      <c r="W176" s="836"/>
      <c r="X176" s="836"/>
    </row>
    <row r="177" spans="22:24">
      <c r="V177" s="836"/>
      <c r="W177" s="836"/>
      <c r="X177" s="836"/>
    </row>
    <row r="178" spans="22:24">
      <c r="V178" s="836"/>
      <c r="W178" s="836"/>
      <c r="X178" s="836"/>
    </row>
    <row r="179" spans="22:24">
      <c r="V179" s="836"/>
      <c r="W179" s="836"/>
      <c r="X179" s="836"/>
    </row>
    <row r="180" spans="22:24">
      <c r="V180" s="836"/>
      <c r="W180" s="836"/>
      <c r="X180" s="836"/>
    </row>
    <row r="181" spans="22:24">
      <c r="V181" s="836"/>
      <c r="W181" s="836"/>
      <c r="X181" s="836"/>
    </row>
    <row r="182" spans="22:24">
      <c r="V182" s="836"/>
      <c r="W182" s="836"/>
      <c r="X182" s="836"/>
    </row>
    <row r="183" spans="22:24">
      <c r="V183" s="836"/>
      <c r="W183" s="836"/>
      <c r="X183" s="836"/>
    </row>
    <row r="184" spans="22:24">
      <c r="V184" s="836"/>
      <c r="W184" s="836"/>
      <c r="X184" s="836"/>
    </row>
    <row r="185" spans="22:24">
      <c r="V185" s="836"/>
      <c r="W185" s="836"/>
      <c r="X185" s="836"/>
    </row>
    <row r="186" spans="22:24">
      <c r="V186" s="836"/>
      <c r="W186" s="836"/>
      <c r="X186" s="836"/>
    </row>
    <row r="187" spans="22:24">
      <c r="V187" s="836"/>
      <c r="W187" s="836"/>
      <c r="X187" s="836"/>
    </row>
    <row r="188" spans="22:24">
      <c r="V188" s="836"/>
      <c r="W188" s="836"/>
      <c r="X188" s="836"/>
    </row>
    <row r="189" spans="22:24">
      <c r="V189" s="836"/>
      <c r="W189" s="836"/>
      <c r="X189" s="836"/>
    </row>
    <row r="190" spans="22:24">
      <c r="V190" s="836"/>
      <c r="W190" s="836"/>
      <c r="X190" s="836"/>
    </row>
    <row r="191" spans="22:24">
      <c r="V191" s="836"/>
      <c r="W191" s="836"/>
      <c r="X191" s="836"/>
    </row>
    <row r="192" spans="22:24">
      <c r="V192" s="836"/>
      <c r="W192" s="836"/>
      <c r="X192" s="836"/>
    </row>
    <row r="193" spans="22:24">
      <c r="V193" s="836"/>
      <c r="W193" s="836"/>
      <c r="X193" s="836"/>
    </row>
    <row r="194" spans="22:24">
      <c r="V194" s="836"/>
      <c r="W194" s="836"/>
      <c r="X194" s="836"/>
    </row>
    <row r="195" spans="22:24">
      <c r="V195" s="836"/>
      <c r="W195" s="836"/>
      <c r="X195" s="836"/>
    </row>
    <row r="196" spans="22:24">
      <c r="V196" s="836"/>
      <c r="W196" s="836"/>
      <c r="X196" s="836"/>
    </row>
    <row r="197" spans="22:24">
      <c r="V197" s="836"/>
      <c r="W197" s="836"/>
      <c r="X197" s="836"/>
    </row>
    <row r="198" spans="22:24">
      <c r="V198" s="836"/>
      <c r="W198" s="836"/>
      <c r="X198" s="836"/>
    </row>
    <row r="199" spans="22:24">
      <c r="V199" s="836"/>
      <c r="W199" s="836"/>
      <c r="X199" s="836"/>
    </row>
    <row r="200" spans="22:24">
      <c r="V200" s="836"/>
      <c r="W200" s="836"/>
      <c r="X200" s="836"/>
    </row>
    <row r="201" spans="22:24">
      <c r="V201" s="836"/>
      <c r="W201" s="836"/>
      <c r="X201" s="836"/>
    </row>
    <row r="202" spans="22:24">
      <c r="V202" s="836"/>
      <c r="W202" s="836"/>
      <c r="X202" s="836"/>
    </row>
    <row r="203" spans="22:24">
      <c r="V203" s="836"/>
      <c r="W203" s="836"/>
      <c r="X203" s="836"/>
    </row>
    <row r="204" spans="22:24">
      <c r="V204" s="836"/>
      <c r="W204" s="836"/>
      <c r="X204" s="836"/>
    </row>
    <row r="205" spans="22:24">
      <c r="V205" s="836"/>
      <c r="W205" s="836"/>
      <c r="X205" s="836"/>
    </row>
    <row r="206" spans="22:24">
      <c r="V206" s="836"/>
      <c r="W206" s="836"/>
      <c r="X206" s="836"/>
    </row>
    <row r="207" spans="22:24">
      <c r="V207" s="836"/>
      <c r="W207" s="836"/>
      <c r="X207" s="836"/>
    </row>
    <row r="208" spans="22:24">
      <c r="V208" s="836"/>
      <c r="W208" s="836"/>
      <c r="X208" s="836"/>
    </row>
    <row r="209" spans="22:24">
      <c r="V209" s="836"/>
      <c r="W209" s="836"/>
      <c r="X209" s="836"/>
    </row>
    <row r="210" spans="22:24">
      <c r="V210" s="836"/>
      <c r="W210" s="836"/>
      <c r="X210" s="836"/>
    </row>
  </sheetData>
  <mergeCells count="3">
    <mergeCell ref="H3:K3"/>
    <mergeCell ref="M3:P3"/>
    <mergeCell ref="R3:T3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workbookViewId="0"/>
  </sheetViews>
  <sheetFormatPr defaultRowHeight="10.5"/>
  <cols>
    <col min="1" max="1" width="12.85546875" style="836" customWidth="1"/>
    <col min="2" max="2" width="8.5703125" style="836" bestFit="1" customWidth="1"/>
    <col min="3" max="3" width="0.7109375" style="836" customWidth="1"/>
    <col min="4" max="5" width="7.42578125" style="836" bestFit="1" customWidth="1"/>
    <col min="6" max="7" width="0.7109375" style="836" customWidth="1"/>
    <col min="8" max="9" width="7.42578125" style="836" bestFit="1" customWidth="1"/>
    <col min="10" max="11" width="0.7109375" style="836" customWidth="1"/>
    <col min="12" max="13" width="7.42578125" style="836" bestFit="1" customWidth="1"/>
    <col min="14" max="15" width="0.7109375" style="836" customWidth="1"/>
    <col min="16" max="17" width="7.42578125" style="836" bestFit="1" customWidth="1"/>
    <col min="18" max="19" width="0.7109375" style="836" customWidth="1"/>
    <col min="20" max="21" width="7.42578125" style="836" bestFit="1" customWidth="1"/>
    <col min="22" max="23" width="0.7109375" style="836" customWidth="1"/>
    <col min="24" max="24" width="7.5703125" style="836" bestFit="1" customWidth="1"/>
    <col min="25" max="25" width="7.42578125" style="836" bestFit="1" customWidth="1"/>
    <col min="26" max="16384" width="9.140625" style="836"/>
  </cols>
  <sheetData>
    <row r="1" spans="1:25">
      <c r="A1" s="896" t="s">
        <v>1162</v>
      </c>
    </row>
    <row r="3" spans="1:25">
      <c r="B3" s="836">
        <v>2014</v>
      </c>
      <c r="D3" s="836" t="s">
        <v>1163</v>
      </c>
    </row>
    <row r="4" spans="1:25">
      <c r="B4" s="916" t="s">
        <v>330</v>
      </c>
      <c r="C4" s="917"/>
      <c r="D4" s="1293" t="s">
        <v>1164</v>
      </c>
      <c r="E4" s="1293"/>
      <c r="F4" s="917"/>
      <c r="G4" s="917"/>
      <c r="H4" s="1293" t="s">
        <v>1165</v>
      </c>
      <c r="I4" s="1293"/>
      <c r="J4" s="917"/>
      <c r="K4" s="917"/>
      <c r="L4" s="1293" t="s">
        <v>351</v>
      </c>
      <c r="M4" s="1293"/>
      <c r="N4" s="917"/>
      <c r="O4" s="917"/>
      <c r="P4" s="1293" t="s">
        <v>1166</v>
      </c>
      <c r="Q4" s="1293"/>
      <c r="R4" s="917"/>
      <c r="S4" s="917"/>
      <c r="T4" s="1293" t="s">
        <v>1167</v>
      </c>
      <c r="U4" s="1293"/>
      <c r="V4" s="917"/>
      <c r="W4" s="917"/>
      <c r="X4" s="1293" t="s">
        <v>348</v>
      </c>
      <c r="Y4" s="1293"/>
    </row>
    <row r="5" spans="1:25">
      <c r="A5" s="918" t="s">
        <v>1140</v>
      </c>
      <c r="B5" s="919" t="s">
        <v>1168</v>
      </c>
      <c r="C5" s="920"/>
      <c r="D5" s="920" t="s">
        <v>396</v>
      </c>
      <c r="E5" s="920" t="s">
        <v>134</v>
      </c>
      <c r="F5" s="920"/>
      <c r="G5" s="920"/>
      <c r="H5" s="920" t="s">
        <v>396</v>
      </c>
      <c r="I5" s="920" t="s">
        <v>134</v>
      </c>
      <c r="J5" s="920"/>
      <c r="K5" s="920"/>
      <c r="L5" s="920" t="s">
        <v>396</v>
      </c>
      <c r="M5" s="920" t="s">
        <v>134</v>
      </c>
      <c r="N5" s="920"/>
      <c r="O5" s="920"/>
      <c r="P5" s="920" t="s">
        <v>396</v>
      </c>
      <c r="Q5" s="920" t="s">
        <v>134</v>
      </c>
      <c r="R5" s="920"/>
      <c r="S5" s="920"/>
      <c r="T5" s="920" t="s">
        <v>396</v>
      </c>
      <c r="U5" s="920" t="s">
        <v>134</v>
      </c>
      <c r="V5" s="920"/>
      <c r="W5" s="920"/>
      <c r="X5" s="920" t="s">
        <v>396</v>
      </c>
      <c r="Y5" s="920" t="s">
        <v>134</v>
      </c>
    </row>
    <row r="6" spans="1:25">
      <c r="A6" s="921"/>
      <c r="B6" s="922"/>
      <c r="C6" s="923"/>
      <c r="D6" s="917"/>
      <c r="E6" s="922"/>
      <c r="F6" s="923"/>
      <c r="G6" s="917"/>
      <c r="H6" s="917"/>
      <c r="I6" s="917"/>
      <c r="J6" s="923"/>
      <c r="K6" s="917"/>
      <c r="L6" s="917"/>
      <c r="M6" s="917"/>
      <c r="N6" s="923"/>
      <c r="O6" s="917"/>
      <c r="P6" s="917"/>
      <c r="Q6" s="917"/>
      <c r="R6" s="923"/>
      <c r="S6" s="917"/>
      <c r="T6" s="917"/>
      <c r="U6" s="917"/>
      <c r="V6" s="923"/>
      <c r="W6" s="917"/>
      <c r="X6" s="917"/>
      <c r="Y6" s="917"/>
    </row>
    <row r="7" spans="1:25">
      <c r="A7" s="924" t="s">
        <v>1145</v>
      </c>
      <c r="B7" s="263">
        <v>73570</v>
      </c>
      <c r="C7" s="925"/>
      <c r="D7" s="926">
        <v>1077</v>
      </c>
      <c r="E7" s="913">
        <v>1.4639119206198179E-2</v>
      </c>
      <c r="F7" s="914"/>
      <c r="G7" s="913"/>
      <c r="H7" s="926">
        <v>1249</v>
      </c>
      <c r="I7" s="913">
        <v>1.6977028680168548E-2</v>
      </c>
      <c r="J7" s="914"/>
      <c r="K7" s="913"/>
      <c r="L7" s="926">
        <v>1614</v>
      </c>
      <c r="M7" s="913">
        <v>2.1938290063884737E-2</v>
      </c>
      <c r="N7" s="914"/>
      <c r="O7" s="913"/>
      <c r="P7" s="926">
        <v>7321</v>
      </c>
      <c r="Q7" s="913">
        <v>9.9510670110099231E-2</v>
      </c>
      <c r="R7" s="914"/>
      <c r="S7" s="913"/>
      <c r="T7" s="926">
        <v>1548</v>
      </c>
      <c r="U7" s="913">
        <v>2.1041185265733314E-2</v>
      </c>
      <c r="V7" s="914"/>
      <c r="W7" s="913"/>
      <c r="X7" s="926">
        <v>70560</v>
      </c>
      <c r="Y7" s="913">
        <v>0.95908658420551851</v>
      </c>
    </row>
    <row r="8" spans="1:25">
      <c r="A8" s="924" t="s">
        <v>358</v>
      </c>
      <c r="B8" s="263">
        <v>1516</v>
      </c>
      <c r="C8" s="925"/>
      <c r="D8" s="926">
        <v>3</v>
      </c>
      <c r="E8" s="913">
        <v>1.9788918205804751E-3</v>
      </c>
      <c r="F8" s="914"/>
      <c r="G8" s="913"/>
      <c r="H8" s="926">
        <v>13</v>
      </c>
      <c r="I8" s="913">
        <v>8.5751978891820575E-3</v>
      </c>
      <c r="J8" s="914"/>
      <c r="K8" s="913"/>
      <c r="L8" s="926">
        <v>14</v>
      </c>
      <c r="M8" s="913">
        <v>9.2348284960422165E-3</v>
      </c>
      <c r="N8" s="914"/>
      <c r="O8" s="913"/>
      <c r="P8" s="926">
        <v>196</v>
      </c>
      <c r="Q8" s="913">
        <v>0.12928759894459102</v>
      </c>
      <c r="R8" s="914"/>
      <c r="S8" s="913"/>
      <c r="T8" s="926">
        <v>6</v>
      </c>
      <c r="U8" s="913">
        <v>3.9577836411609502E-3</v>
      </c>
      <c r="V8" s="914"/>
      <c r="W8" s="913"/>
      <c r="X8" s="926">
        <v>1490</v>
      </c>
      <c r="Y8" s="913">
        <v>0.98284960422163592</v>
      </c>
    </row>
    <row r="9" spans="1:25">
      <c r="A9" s="924" t="s">
        <v>359</v>
      </c>
      <c r="B9" s="263">
        <v>11238</v>
      </c>
      <c r="C9" s="925"/>
      <c r="D9" s="926">
        <v>128</v>
      </c>
      <c r="E9" s="913">
        <v>1.1389927033279942E-2</v>
      </c>
      <c r="F9" s="914"/>
      <c r="G9" s="913"/>
      <c r="H9" s="926">
        <v>133</v>
      </c>
      <c r="I9" s="913">
        <v>1.1834846058017441E-2</v>
      </c>
      <c r="J9" s="914"/>
      <c r="K9" s="913"/>
      <c r="L9" s="926">
        <v>111</v>
      </c>
      <c r="M9" s="913">
        <v>9.8772023491724512E-3</v>
      </c>
      <c r="N9" s="914"/>
      <c r="O9" s="913"/>
      <c r="P9" s="926">
        <v>1095</v>
      </c>
      <c r="Q9" s="913">
        <v>9.743726641751202E-2</v>
      </c>
      <c r="R9" s="914"/>
      <c r="S9" s="913"/>
      <c r="T9" s="926">
        <v>73</v>
      </c>
      <c r="U9" s="913">
        <v>6.4958177611674677E-3</v>
      </c>
      <c r="V9" s="914"/>
      <c r="W9" s="913"/>
      <c r="X9" s="926">
        <v>10948</v>
      </c>
      <c r="Y9" s="913">
        <v>0.97419469656522517</v>
      </c>
    </row>
    <row r="10" spans="1:25">
      <c r="A10" s="924" t="s">
        <v>360</v>
      </c>
      <c r="B10" s="263">
        <v>16457</v>
      </c>
      <c r="C10" s="925"/>
      <c r="D10" s="926">
        <v>154</v>
      </c>
      <c r="E10" s="913">
        <v>9.3577201190982555E-3</v>
      </c>
      <c r="F10" s="914"/>
      <c r="G10" s="913"/>
      <c r="H10" s="926">
        <v>1251</v>
      </c>
      <c r="I10" s="913">
        <v>7.6016284863583888E-2</v>
      </c>
      <c r="J10" s="914"/>
      <c r="K10" s="913"/>
      <c r="L10" s="926">
        <v>194</v>
      </c>
      <c r="M10" s="913">
        <v>1.1788296773409491E-2</v>
      </c>
      <c r="N10" s="914"/>
      <c r="O10" s="913"/>
      <c r="P10" s="926">
        <v>1402</v>
      </c>
      <c r="Q10" s="913">
        <v>8.5191711733608802E-2</v>
      </c>
      <c r="R10" s="914"/>
      <c r="S10" s="913"/>
      <c r="T10" s="926">
        <v>136</v>
      </c>
      <c r="U10" s="913">
        <v>8.2639606246582009E-3</v>
      </c>
      <c r="V10" s="914"/>
      <c r="W10" s="913"/>
      <c r="X10" s="926">
        <v>15067</v>
      </c>
      <c r="Y10" s="913">
        <v>0.91553746126268454</v>
      </c>
    </row>
    <row r="11" spans="1:25">
      <c r="A11" s="924" t="s">
        <v>1146</v>
      </c>
      <c r="B11" s="263">
        <v>33676</v>
      </c>
      <c r="C11" s="925"/>
      <c r="D11" s="926">
        <v>898</v>
      </c>
      <c r="E11" s="913">
        <v>2.6665874806984201E-2</v>
      </c>
      <c r="F11" s="914"/>
      <c r="G11" s="913"/>
      <c r="H11" s="926">
        <v>1271</v>
      </c>
      <c r="I11" s="913">
        <v>3.7742012115453138E-2</v>
      </c>
      <c r="J11" s="914"/>
      <c r="K11" s="913"/>
      <c r="L11" s="926">
        <v>1528</v>
      </c>
      <c r="M11" s="913">
        <v>4.5373559805202517E-2</v>
      </c>
      <c r="N11" s="914"/>
      <c r="O11" s="913"/>
      <c r="P11" s="926">
        <v>5004</v>
      </c>
      <c r="Q11" s="913">
        <v>0.14859246941441975</v>
      </c>
      <c r="R11" s="914"/>
      <c r="S11" s="913"/>
      <c r="T11" s="926">
        <v>806</v>
      </c>
      <c r="U11" s="913">
        <v>2.3933958902482479E-2</v>
      </c>
      <c r="V11" s="914"/>
      <c r="W11" s="913"/>
      <c r="X11" s="926">
        <v>31216</v>
      </c>
      <c r="Y11" s="913">
        <v>0.92695094429267133</v>
      </c>
    </row>
    <row r="12" spans="1:25">
      <c r="A12" s="924" t="s">
        <v>361</v>
      </c>
      <c r="B12" s="263">
        <v>3384</v>
      </c>
      <c r="C12" s="925"/>
      <c r="D12" s="926">
        <v>27</v>
      </c>
      <c r="E12" s="913">
        <v>7.9787234042553185E-3</v>
      </c>
      <c r="F12" s="914"/>
      <c r="G12" s="913"/>
      <c r="H12" s="926">
        <v>45</v>
      </c>
      <c r="I12" s="913">
        <v>1.3297872340425532E-2</v>
      </c>
      <c r="J12" s="914"/>
      <c r="K12" s="913"/>
      <c r="L12" s="926">
        <v>14</v>
      </c>
      <c r="M12" s="913">
        <v>4.1371158392434987E-3</v>
      </c>
      <c r="N12" s="914"/>
      <c r="O12" s="913"/>
      <c r="P12" s="926">
        <v>453</v>
      </c>
      <c r="Q12" s="913">
        <v>0.13386524822695037</v>
      </c>
      <c r="R12" s="914"/>
      <c r="S12" s="913"/>
      <c r="T12" s="926">
        <v>9</v>
      </c>
      <c r="U12" s="913">
        <v>2.6595744680851063E-3</v>
      </c>
      <c r="V12" s="914"/>
      <c r="W12" s="913"/>
      <c r="X12" s="926">
        <v>3317</v>
      </c>
      <c r="Y12" s="913">
        <v>0.98020094562647753</v>
      </c>
    </row>
    <row r="13" spans="1:25">
      <c r="A13" s="924" t="s">
        <v>362</v>
      </c>
      <c r="B13" s="263">
        <v>174</v>
      </c>
      <c r="C13" s="925"/>
      <c r="D13" s="926">
        <v>3</v>
      </c>
      <c r="E13" s="913">
        <v>1.7241379310344827E-2</v>
      </c>
      <c r="F13" s="914"/>
      <c r="G13" s="913"/>
      <c r="H13" s="926">
        <v>6</v>
      </c>
      <c r="I13" s="913">
        <v>3.4482758620689655E-2</v>
      </c>
      <c r="J13" s="914"/>
      <c r="K13" s="913"/>
      <c r="L13" s="926">
        <v>1</v>
      </c>
      <c r="M13" s="913">
        <v>5.7471264367816091E-3</v>
      </c>
      <c r="N13" s="914"/>
      <c r="O13" s="913"/>
      <c r="P13" s="926">
        <v>8</v>
      </c>
      <c r="Q13" s="913">
        <v>4.5977011494252873E-2</v>
      </c>
      <c r="R13" s="914"/>
      <c r="S13" s="913"/>
      <c r="T13" s="926">
        <v>0</v>
      </c>
      <c r="U13" s="913">
        <v>0</v>
      </c>
      <c r="V13" s="914"/>
      <c r="W13" s="913"/>
      <c r="X13" s="926">
        <v>172</v>
      </c>
      <c r="Y13" s="913">
        <v>0.9885057471264368</v>
      </c>
    </row>
    <row r="14" spans="1:25">
      <c r="A14" s="924" t="s">
        <v>363</v>
      </c>
      <c r="B14" s="263">
        <v>69139</v>
      </c>
      <c r="C14" s="925"/>
      <c r="D14" s="926">
        <v>1507</v>
      </c>
      <c r="E14" s="913">
        <v>2.1796670475419083E-2</v>
      </c>
      <c r="F14" s="914"/>
      <c r="G14" s="913"/>
      <c r="H14" s="926">
        <v>940</v>
      </c>
      <c r="I14" s="913">
        <v>1.3595799765689408E-2</v>
      </c>
      <c r="J14" s="914"/>
      <c r="K14" s="913"/>
      <c r="L14" s="926">
        <v>1670</v>
      </c>
      <c r="M14" s="913">
        <v>2.4154240009256714E-2</v>
      </c>
      <c r="N14" s="914"/>
      <c r="O14" s="913"/>
      <c r="P14" s="926">
        <v>6285</v>
      </c>
      <c r="Q14" s="913">
        <v>9.09038314120829E-2</v>
      </c>
      <c r="R14" s="914"/>
      <c r="S14" s="913"/>
      <c r="T14" s="926">
        <v>1278</v>
      </c>
      <c r="U14" s="913">
        <v>1.8484502234628792E-2</v>
      </c>
      <c r="V14" s="914"/>
      <c r="W14" s="913"/>
      <c r="X14" s="926">
        <v>64760</v>
      </c>
      <c r="Y14" s="913">
        <v>0.93666382215536814</v>
      </c>
    </row>
    <row r="15" spans="1:25">
      <c r="A15" s="924" t="s">
        <v>364</v>
      </c>
      <c r="B15" s="263">
        <v>5170</v>
      </c>
      <c r="C15" s="925"/>
      <c r="D15" s="926">
        <v>35</v>
      </c>
      <c r="E15" s="913">
        <v>6.7698259187620891E-3</v>
      </c>
      <c r="F15" s="914"/>
      <c r="G15" s="913"/>
      <c r="H15" s="926">
        <v>306</v>
      </c>
      <c r="I15" s="913">
        <v>5.9187620889748549E-2</v>
      </c>
      <c r="J15" s="914"/>
      <c r="K15" s="913"/>
      <c r="L15" s="926">
        <v>26</v>
      </c>
      <c r="M15" s="913">
        <v>5.0290135396518377E-3</v>
      </c>
      <c r="N15" s="914"/>
      <c r="O15" s="913"/>
      <c r="P15" s="926">
        <v>316</v>
      </c>
      <c r="Q15" s="913">
        <v>6.1121856866537719E-2</v>
      </c>
      <c r="R15" s="914"/>
      <c r="S15" s="913"/>
      <c r="T15" s="926">
        <v>44</v>
      </c>
      <c r="U15" s="913">
        <v>8.5106382978723406E-3</v>
      </c>
      <c r="V15" s="914"/>
      <c r="W15" s="913"/>
      <c r="X15" s="926">
        <v>4873</v>
      </c>
      <c r="Y15" s="913">
        <v>0.94255319148936167</v>
      </c>
    </row>
    <row r="16" spans="1:25">
      <c r="A16" s="924" t="s">
        <v>365</v>
      </c>
      <c r="B16" s="263">
        <v>2281</v>
      </c>
      <c r="C16" s="925"/>
      <c r="D16" s="926">
        <v>16</v>
      </c>
      <c r="E16" s="913">
        <v>7.0144673388864535E-3</v>
      </c>
      <c r="F16" s="914"/>
      <c r="G16" s="913"/>
      <c r="H16" s="926">
        <v>21</v>
      </c>
      <c r="I16" s="913">
        <v>9.2064883822884705E-3</v>
      </c>
      <c r="J16" s="914"/>
      <c r="K16" s="913"/>
      <c r="L16" s="926">
        <v>6</v>
      </c>
      <c r="M16" s="913">
        <v>2.6304252520824201E-3</v>
      </c>
      <c r="N16" s="914"/>
      <c r="O16" s="913"/>
      <c r="P16" s="926">
        <v>165</v>
      </c>
      <c r="Q16" s="913">
        <v>7.2336694432266549E-2</v>
      </c>
      <c r="R16" s="914"/>
      <c r="S16" s="913"/>
      <c r="T16" s="926">
        <v>9</v>
      </c>
      <c r="U16" s="913">
        <v>3.9456378781236303E-3</v>
      </c>
      <c r="V16" s="914"/>
      <c r="W16" s="913"/>
      <c r="X16" s="926">
        <v>2243</v>
      </c>
      <c r="Y16" s="913">
        <v>0.98334064007014466</v>
      </c>
    </row>
    <row r="17" spans="1:25">
      <c r="A17" s="924" t="s">
        <v>366</v>
      </c>
      <c r="B17" s="263">
        <v>926</v>
      </c>
      <c r="C17" s="925"/>
      <c r="D17" s="926">
        <v>3</v>
      </c>
      <c r="E17" s="913">
        <v>3.2397408207343412E-3</v>
      </c>
      <c r="F17" s="914"/>
      <c r="G17" s="913"/>
      <c r="H17" s="926">
        <v>32</v>
      </c>
      <c r="I17" s="913">
        <v>3.4557235421166309E-2</v>
      </c>
      <c r="J17" s="914"/>
      <c r="K17" s="913"/>
      <c r="L17" s="926">
        <v>3</v>
      </c>
      <c r="M17" s="913">
        <v>3.2397408207343412E-3</v>
      </c>
      <c r="N17" s="914"/>
      <c r="O17" s="913"/>
      <c r="P17" s="926">
        <v>44</v>
      </c>
      <c r="Q17" s="913">
        <v>4.7516198704103674E-2</v>
      </c>
      <c r="R17" s="914"/>
      <c r="S17" s="913"/>
      <c r="T17" s="926">
        <v>1</v>
      </c>
      <c r="U17" s="913">
        <v>1.0799136069114472E-3</v>
      </c>
      <c r="V17" s="914"/>
      <c r="W17" s="913"/>
      <c r="X17" s="926">
        <v>888</v>
      </c>
      <c r="Y17" s="913">
        <v>0.95896328293736499</v>
      </c>
    </row>
    <row r="18" spans="1:25">
      <c r="A18" s="924" t="s">
        <v>1169</v>
      </c>
      <c r="B18" s="263">
        <v>1456</v>
      </c>
      <c r="C18" s="925"/>
      <c r="D18" s="926">
        <v>15</v>
      </c>
      <c r="E18" s="913">
        <v>1.0302197802197802E-2</v>
      </c>
      <c r="F18" s="914"/>
      <c r="G18" s="913"/>
      <c r="H18" s="926">
        <v>96</v>
      </c>
      <c r="I18" s="913">
        <v>6.5934065934065936E-2</v>
      </c>
      <c r="J18" s="914"/>
      <c r="K18" s="913"/>
      <c r="L18" s="926">
        <v>14</v>
      </c>
      <c r="M18" s="913">
        <v>9.6153846153846159E-3</v>
      </c>
      <c r="N18" s="914"/>
      <c r="O18" s="913"/>
      <c r="P18" s="926">
        <v>233</v>
      </c>
      <c r="Q18" s="913">
        <v>0.16002747252747251</v>
      </c>
      <c r="R18" s="914"/>
      <c r="S18" s="913"/>
      <c r="T18" s="926">
        <v>5</v>
      </c>
      <c r="U18" s="913">
        <v>3.434065934065934E-3</v>
      </c>
      <c r="V18" s="914"/>
      <c r="W18" s="913"/>
      <c r="X18" s="926">
        <v>1340</v>
      </c>
      <c r="Y18" s="913">
        <v>0.92032967032967028</v>
      </c>
    </row>
    <row r="19" spans="1:25">
      <c r="A19" s="924" t="s">
        <v>1147</v>
      </c>
      <c r="B19" s="263">
        <v>67660</v>
      </c>
      <c r="C19" s="925"/>
      <c r="D19" s="926">
        <v>2525</v>
      </c>
      <c r="E19" s="913">
        <v>3.7318947679574339E-2</v>
      </c>
      <c r="F19" s="914"/>
      <c r="G19" s="913"/>
      <c r="H19" s="926">
        <v>1140</v>
      </c>
      <c r="I19" s="913">
        <v>1.6848950635530595E-2</v>
      </c>
      <c r="J19" s="914"/>
      <c r="K19" s="913"/>
      <c r="L19" s="926">
        <v>3005</v>
      </c>
      <c r="M19" s="913">
        <v>4.4413242684008279E-2</v>
      </c>
      <c r="N19" s="914"/>
      <c r="O19" s="913"/>
      <c r="P19" s="926">
        <v>21907</v>
      </c>
      <c r="Q19" s="913">
        <v>0.32378066804611294</v>
      </c>
      <c r="R19" s="914"/>
      <c r="S19" s="913"/>
      <c r="T19" s="926">
        <v>2707</v>
      </c>
      <c r="U19" s="913">
        <v>4.0008867868755543E-2</v>
      </c>
      <c r="V19" s="914"/>
      <c r="W19" s="913"/>
      <c r="X19" s="926">
        <v>58678</v>
      </c>
      <c r="Y19" s="913">
        <v>0.86724800472953001</v>
      </c>
    </row>
    <row r="20" spans="1:25">
      <c r="A20" s="924" t="s">
        <v>368</v>
      </c>
      <c r="B20" s="263">
        <v>8814</v>
      </c>
      <c r="C20" s="925"/>
      <c r="D20" s="926">
        <v>102</v>
      </c>
      <c r="E20" s="913">
        <v>1.1572498298162015E-2</v>
      </c>
      <c r="F20" s="914"/>
      <c r="G20" s="913"/>
      <c r="H20" s="926">
        <v>336</v>
      </c>
      <c r="I20" s="913">
        <v>3.8121170864533697E-2</v>
      </c>
      <c r="J20" s="914"/>
      <c r="K20" s="913"/>
      <c r="L20" s="926">
        <v>102</v>
      </c>
      <c r="M20" s="913">
        <v>1.1572498298162015E-2</v>
      </c>
      <c r="N20" s="914"/>
      <c r="O20" s="913"/>
      <c r="P20" s="926">
        <v>853</v>
      </c>
      <c r="Q20" s="913">
        <v>9.6777853415021556E-2</v>
      </c>
      <c r="R20" s="914"/>
      <c r="S20" s="913"/>
      <c r="T20" s="926">
        <v>91</v>
      </c>
      <c r="U20" s="913">
        <v>1.0324483775811209E-2</v>
      </c>
      <c r="V20" s="914"/>
      <c r="W20" s="913"/>
      <c r="X20" s="926">
        <v>8396</v>
      </c>
      <c r="Y20" s="913">
        <v>0.95257544815066941</v>
      </c>
    </row>
    <row r="21" spans="1:25">
      <c r="A21" s="924" t="s">
        <v>1148</v>
      </c>
      <c r="B21" s="263">
        <v>51806</v>
      </c>
      <c r="C21" s="925"/>
      <c r="D21" s="926">
        <v>1272</v>
      </c>
      <c r="E21" s="913">
        <v>2.4553140562869166E-2</v>
      </c>
      <c r="F21" s="914"/>
      <c r="G21" s="913"/>
      <c r="H21" s="926">
        <v>2474</v>
      </c>
      <c r="I21" s="913">
        <v>4.7755086283442071E-2</v>
      </c>
      <c r="J21" s="914"/>
      <c r="K21" s="913"/>
      <c r="L21" s="926">
        <v>1634</v>
      </c>
      <c r="M21" s="913">
        <v>3.1540748175886965E-2</v>
      </c>
      <c r="N21" s="914"/>
      <c r="O21" s="913"/>
      <c r="P21" s="926">
        <v>7015</v>
      </c>
      <c r="Q21" s="913">
        <v>0.13540902598154653</v>
      </c>
      <c r="R21" s="914"/>
      <c r="S21" s="913"/>
      <c r="T21" s="926">
        <v>1347</v>
      </c>
      <c r="U21" s="913">
        <v>2.6000849322472302E-2</v>
      </c>
      <c r="V21" s="914"/>
      <c r="W21" s="913"/>
      <c r="X21" s="926">
        <v>47394</v>
      </c>
      <c r="Y21" s="913">
        <v>0.91483611936841291</v>
      </c>
    </row>
    <row r="22" spans="1:25">
      <c r="A22" s="924" t="s">
        <v>369</v>
      </c>
      <c r="B22" s="263">
        <v>2322</v>
      </c>
      <c r="C22" s="925"/>
      <c r="D22" s="926">
        <v>22</v>
      </c>
      <c r="E22" s="913">
        <v>9.4745908699397068E-3</v>
      </c>
      <c r="F22" s="914"/>
      <c r="G22" s="913"/>
      <c r="H22" s="926">
        <v>73</v>
      </c>
      <c r="I22" s="913">
        <v>3.1438415159345395E-2</v>
      </c>
      <c r="J22" s="914"/>
      <c r="K22" s="913"/>
      <c r="L22" s="926">
        <v>12</v>
      </c>
      <c r="M22" s="913">
        <v>5.1679586563307496E-3</v>
      </c>
      <c r="N22" s="914"/>
      <c r="O22" s="913"/>
      <c r="P22" s="926">
        <v>75</v>
      </c>
      <c r="Q22" s="913">
        <v>3.2299741602067181E-2</v>
      </c>
      <c r="R22" s="914"/>
      <c r="S22" s="913"/>
      <c r="T22" s="926">
        <v>21</v>
      </c>
      <c r="U22" s="913">
        <v>9.0439276485788107E-3</v>
      </c>
      <c r="V22" s="914"/>
      <c r="W22" s="913"/>
      <c r="X22" s="926">
        <v>2235</v>
      </c>
      <c r="Y22" s="913">
        <v>0.96253229974160204</v>
      </c>
    </row>
    <row r="23" spans="1:25">
      <c r="A23" s="924" t="s">
        <v>370</v>
      </c>
      <c r="B23" s="263">
        <v>1193</v>
      </c>
      <c r="C23" s="925"/>
      <c r="D23" s="926">
        <v>8</v>
      </c>
      <c r="E23" s="913">
        <v>6.7057837384744343E-3</v>
      </c>
      <c r="F23" s="914"/>
      <c r="G23" s="913"/>
      <c r="H23" s="926">
        <v>24</v>
      </c>
      <c r="I23" s="913">
        <v>2.0117351215423303E-2</v>
      </c>
      <c r="J23" s="914"/>
      <c r="K23" s="913"/>
      <c r="L23" s="926">
        <v>10</v>
      </c>
      <c r="M23" s="913">
        <v>8.3822296730930428E-3</v>
      </c>
      <c r="N23" s="914"/>
      <c r="O23" s="913"/>
      <c r="P23" s="926">
        <v>42</v>
      </c>
      <c r="Q23" s="913">
        <v>3.5205364626990782E-2</v>
      </c>
      <c r="R23" s="914"/>
      <c r="S23" s="913"/>
      <c r="T23" s="926">
        <v>2</v>
      </c>
      <c r="U23" s="913">
        <v>1.6764459346186086E-3</v>
      </c>
      <c r="V23" s="914"/>
      <c r="W23" s="913"/>
      <c r="X23" s="926">
        <v>1161</v>
      </c>
      <c r="Y23" s="913">
        <v>0.97317686504610224</v>
      </c>
    </row>
    <row r="24" spans="1:25">
      <c r="A24" s="924" t="s">
        <v>1149</v>
      </c>
      <c r="B24" s="263">
        <v>5965</v>
      </c>
      <c r="C24" s="925"/>
      <c r="D24" s="926">
        <v>108</v>
      </c>
      <c r="E24" s="913">
        <v>1.8105616093880974E-2</v>
      </c>
      <c r="F24" s="914"/>
      <c r="G24" s="913"/>
      <c r="H24" s="926">
        <v>125</v>
      </c>
      <c r="I24" s="913">
        <v>2.0955574182732608E-2</v>
      </c>
      <c r="J24" s="914"/>
      <c r="K24" s="913"/>
      <c r="L24" s="926">
        <v>272</v>
      </c>
      <c r="M24" s="913">
        <v>4.5599329421626152E-2</v>
      </c>
      <c r="N24" s="914"/>
      <c r="O24" s="913"/>
      <c r="P24" s="926">
        <v>1589</v>
      </c>
      <c r="Q24" s="913">
        <v>0.26638725901089688</v>
      </c>
      <c r="R24" s="914"/>
      <c r="S24" s="913"/>
      <c r="T24" s="926">
        <v>87</v>
      </c>
      <c r="U24" s="913">
        <v>1.4585079631181894E-2</v>
      </c>
      <c r="V24" s="914"/>
      <c r="W24" s="913"/>
      <c r="X24" s="926">
        <v>5480</v>
      </c>
      <c r="Y24" s="913">
        <v>0.91869237217099753</v>
      </c>
    </row>
    <row r="25" spans="1:25">
      <c r="A25" s="924" t="s">
        <v>371</v>
      </c>
      <c r="B25" s="263">
        <v>2852</v>
      </c>
      <c r="C25" s="925"/>
      <c r="D25" s="926">
        <v>12</v>
      </c>
      <c r="E25" s="913">
        <v>4.2075736325385693E-3</v>
      </c>
      <c r="F25" s="914"/>
      <c r="G25" s="913"/>
      <c r="H25" s="926">
        <v>45</v>
      </c>
      <c r="I25" s="913">
        <v>1.5778401122019635E-2</v>
      </c>
      <c r="J25" s="914"/>
      <c r="K25" s="913"/>
      <c r="L25" s="926">
        <v>57</v>
      </c>
      <c r="M25" s="913">
        <v>1.9985974754558204E-2</v>
      </c>
      <c r="N25" s="914"/>
      <c r="O25" s="913"/>
      <c r="P25" s="926">
        <v>459</v>
      </c>
      <c r="Q25" s="913">
        <v>0.16093969144460027</v>
      </c>
      <c r="R25" s="914"/>
      <c r="S25" s="913"/>
      <c r="T25" s="926">
        <v>12</v>
      </c>
      <c r="U25" s="913">
        <v>4.2075736325385693E-3</v>
      </c>
      <c r="V25" s="914"/>
      <c r="W25" s="913"/>
      <c r="X25" s="926">
        <v>2779</v>
      </c>
      <c r="Y25" s="913">
        <v>0.9744039270687237</v>
      </c>
    </row>
    <row r="26" spans="1:25">
      <c r="A26" s="924" t="s">
        <v>372</v>
      </c>
      <c r="B26" s="263">
        <v>2766</v>
      </c>
      <c r="C26" s="925"/>
      <c r="D26" s="926">
        <v>17</v>
      </c>
      <c r="E26" s="913">
        <v>6.1460592913955168E-3</v>
      </c>
      <c r="F26" s="914"/>
      <c r="G26" s="913"/>
      <c r="H26" s="926">
        <v>8</v>
      </c>
      <c r="I26" s="913">
        <v>2.8922631959508315E-3</v>
      </c>
      <c r="J26" s="914"/>
      <c r="K26" s="913"/>
      <c r="L26" s="926">
        <v>9</v>
      </c>
      <c r="M26" s="913">
        <v>3.2537960954446853E-3</v>
      </c>
      <c r="N26" s="914"/>
      <c r="O26" s="913"/>
      <c r="P26" s="926">
        <v>77</v>
      </c>
      <c r="Q26" s="913">
        <v>2.7838033261026754E-2</v>
      </c>
      <c r="R26" s="914"/>
      <c r="S26" s="913"/>
      <c r="T26" s="926">
        <v>17</v>
      </c>
      <c r="U26" s="913">
        <v>6.1460592913955168E-3</v>
      </c>
      <c r="V26" s="914"/>
      <c r="W26" s="913"/>
      <c r="X26" s="926">
        <v>2732</v>
      </c>
      <c r="Y26" s="913">
        <v>0.987707881417209</v>
      </c>
    </row>
    <row r="27" spans="1:25">
      <c r="A27" s="924" t="s">
        <v>1150</v>
      </c>
      <c r="B27" s="263">
        <v>6415</v>
      </c>
      <c r="C27" s="925"/>
      <c r="D27" s="926">
        <v>354</v>
      </c>
      <c r="E27" s="913">
        <v>5.5183164458300855E-2</v>
      </c>
      <c r="F27" s="914"/>
      <c r="G27" s="913"/>
      <c r="H27" s="926">
        <v>110</v>
      </c>
      <c r="I27" s="913">
        <v>1.7147310989867499E-2</v>
      </c>
      <c r="J27" s="914"/>
      <c r="K27" s="913"/>
      <c r="L27" s="926">
        <v>226</v>
      </c>
      <c r="M27" s="913">
        <v>3.5229929851909585E-2</v>
      </c>
      <c r="N27" s="914"/>
      <c r="O27" s="913"/>
      <c r="P27" s="926">
        <v>1078</v>
      </c>
      <c r="Q27" s="913">
        <v>0.16804364770070149</v>
      </c>
      <c r="R27" s="914"/>
      <c r="S27" s="913"/>
      <c r="T27" s="926">
        <v>125</v>
      </c>
      <c r="U27" s="913">
        <v>1.9485580670303974E-2</v>
      </c>
      <c r="V27" s="914"/>
      <c r="W27" s="913"/>
      <c r="X27" s="926">
        <v>5897</v>
      </c>
      <c r="Y27" s="913">
        <v>0.91925175370226031</v>
      </c>
    </row>
    <row r="28" spans="1:25">
      <c r="A28" s="924" t="s">
        <v>1151</v>
      </c>
      <c r="B28" s="263">
        <v>31393</v>
      </c>
      <c r="C28" s="925"/>
      <c r="D28" s="926">
        <v>310</v>
      </c>
      <c r="E28" s="913">
        <v>9.8748128563692535E-3</v>
      </c>
      <c r="F28" s="914"/>
      <c r="G28" s="913"/>
      <c r="H28" s="926">
        <v>246</v>
      </c>
      <c r="I28" s="913">
        <v>7.8361418150543118E-3</v>
      </c>
      <c r="J28" s="914"/>
      <c r="K28" s="913"/>
      <c r="L28" s="926">
        <v>291</v>
      </c>
      <c r="M28" s="913">
        <v>9.2695823909788814E-3</v>
      </c>
      <c r="N28" s="914"/>
      <c r="O28" s="913"/>
      <c r="P28" s="926">
        <v>3262</v>
      </c>
      <c r="Q28" s="913">
        <v>0.10390851463702099</v>
      </c>
      <c r="R28" s="914"/>
      <c r="S28" s="913"/>
      <c r="T28" s="926">
        <v>443</v>
      </c>
      <c r="U28" s="913">
        <v>1.411142611410187E-2</v>
      </c>
      <c r="V28" s="914"/>
      <c r="W28" s="913"/>
      <c r="X28" s="926">
        <v>30651</v>
      </c>
      <c r="Y28" s="913">
        <v>0.97636415761475492</v>
      </c>
    </row>
    <row r="29" spans="1:25">
      <c r="A29" s="924" t="s">
        <v>1152</v>
      </c>
      <c r="B29" s="263">
        <v>2385</v>
      </c>
      <c r="C29" s="925"/>
      <c r="D29" s="926">
        <v>20</v>
      </c>
      <c r="E29" s="913">
        <v>8.385744234800839E-3</v>
      </c>
      <c r="F29" s="914"/>
      <c r="G29" s="913"/>
      <c r="H29" s="926">
        <v>58</v>
      </c>
      <c r="I29" s="913">
        <v>2.4318658280922431E-2</v>
      </c>
      <c r="J29" s="914"/>
      <c r="K29" s="913"/>
      <c r="L29" s="926">
        <v>16</v>
      </c>
      <c r="M29" s="913">
        <v>6.7085953878406705E-3</v>
      </c>
      <c r="N29" s="914"/>
      <c r="O29" s="913"/>
      <c r="P29" s="926">
        <v>338</v>
      </c>
      <c r="Q29" s="913">
        <v>0.14171907756813418</v>
      </c>
      <c r="R29" s="914"/>
      <c r="S29" s="913"/>
      <c r="T29" s="926">
        <v>12</v>
      </c>
      <c r="U29" s="913">
        <v>5.0314465408805029E-3</v>
      </c>
      <c r="V29" s="914"/>
      <c r="W29" s="913"/>
      <c r="X29" s="926">
        <v>2325</v>
      </c>
      <c r="Y29" s="913">
        <v>0.97484276729559749</v>
      </c>
    </row>
    <row r="30" spans="1:25">
      <c r="A30" s="924" t="s">
        <v>1153</v>
      </c>
      <c r="B30" s="263">
        <v>1004</v>
      </c>
      <c r="C30" s="925"/>
      <c r="D30" s="926">
        <v>7</v>
      </c>
      <c r="E30" s="913">
        <v>6.9721115537848604E-3</v>
      </c>
      <c r="F30" s="914"/>
      <c r="G30" s="913"/>
      <c r="H30" s="926">
        <v>118</v>
      </c>
      <c r="I30" s="913">
        <v>0.11752988047808766</v>
      </c>
      <c r="J30" s="914"/>
      <c r="K30" s="913"/>
      <c r="L30" s="926">
        <v>7</v>
      </c>
      <c r="M30" s="913">
        <v>6.9721115537848604E-3</v>
      </c>
      <c r="N30" s="914"/>
      <c r="O30" s="913"/>
      <c r="P30" s="926">
        <v>115</v>
      </c>
      <c r="Q30" s="913">
        <v>0.1145418326693227</v>
      </c>
      <c r="R30" s="914"/>
      <c r="S30" s="913"/>
      <c r="T30" s="926">
        <v>7</v>
      </c>
      <c r="U30" s="913">
        <v>6.9721115537848604E-3</v>
      </c>
      <c r="V30" s="914"/>
      <c r="W30" s="913"/>
      <c r="X30" s="926">
        <v>899</v>
      </c>
      <c r="Y30" s="913">
        <v>0.89541832669322707</v>
      </c>
    </row>
    <row r="31" spans="1:25">
      <c r="A31" s="924" t="s">
        <v>1154</v>
      </c>
      <c r="B31" s="263">
        <v>12350</v>
      </c>
      <c r="C31" s="925"/>
      <c r="D31" s="926">
        <v>424</v>
      </c>
      <c r="E31" s="913">
        <v>3.4331983805668015E-2</v>
      </c>
      <c r="F31" s="914"/>
      <c r="G31" s="913"/>
      <c r="H31" s="926">
        <v>658</v>
      </c>
      <c r="I31" s="913">
        <v>5.3279352226720651E-2</v>
      </c>
      <c r="J31" s="914"/>
      <c r="K31" s="913"/>
      <c r="L31" s="926">
        <v>167</v>
      </c>
      <c r="M31" s="913">
        <v>1.3522267206477733E-2</v>
      </c>
      <c r="N31" s="914"/>
      <c r="O31" s="913"/>
      <c r="P31" s="926">
        <v>6274</v>
      </c>
      <c r="Q31" s="913">
        <v>0.50801619433198375</v>
      </c>
      <c r="R31" s="914"/>
      <c r="S31" s="913"/>
      <c r="T31" s="926">
        <v>110</v>
      </c>
      <c r="U31" s="913">
        <v>8.9068825910931168E-3</v>
      </c>
      <c r="V31" s="914"/>
      <c r="W31" s="913"/>
      <c r="X31" s="926">
        <v>11439</v>
      </c>
      <c r="Y31" s="913">
        <v>0.92623481781376515</v>
      </c>
    </row>
    <row r="32" spans="1:25">
      <c r="A32" s="924" t="s">
        <v>1155</v>
      </c>
      <c r="B32" s="263">
        <v>4739</v>
      </c>
      <c r="C32" s="925"/>
      <c r="D32" s="926">
        <v>35</v>
      </c>
      <c r="E32" s="913">
        <v>7.385524372230428E-3</v>
      </c>
      <c r="F32" s="914"/>
      <c r="G32" s="913"/>
      <c r="H32" s="926">
        <v>193</v>
      </c>
      <c r="I32" s="913">
        <v>4.0725891538299218E-2</v>
      </c>
      <c r="J32" s="914"/>
      <c r="K32" s="913"/>
      <c r="L32" s="926">
        <v>125</v>
      </c>
      <c r="M32" s="913">
        <v>2.6376872757965814E-2</v>
      </c>
      <c r="N32" s="914"/>
      <c r="O32" s="913"/>
      <c r="P32" s="926">
        <v>954</v>
      </c>
      <c r="Q32" s="913">
        <v>0.20130829288879509</v>
      </c>
      <c r="R32" s="914"/>
      <c r="S32" s="913"/>
      <c r="T32" s="926">
        <v>22</v>
      </c>
      <c r="U32" s="913">
        <v>4.6423296054019835E-3</v>
      </c>
      <c r="V32" s="914"/>
      <c r="W32" s="913"/>
      <c r="X32" s="926">
        <v>3928</v>
      </c>
      <c r="Y32" s="913">
        <v>0.82886684954631784</v>
      </c>
    </row>
    <row r="33" spans="1:25">
      <c r="A33" s="924" t="s">
        <v>373</v>
      </c>
      <c r="B33" s="263">
        <v>302</v>
      </c>
      <c r="C33" s="925"/>
      <c r="D33" s="926">
        <v>5</v>
      </c>
      <c r="E33" s="913">
        <v>1.6556291390728478E-2</v>
      </c>
      <c r="F33" s="914"/>
      <c r="G33" s="913"/>
      <c r="H33" s="926">
        <v>3</v>
      </c>
      <c r="I33" s="913">
        <v>9.9337748344370865E-3</v>
      </c>
      <c r="J33" s="914"/>
      <c r="K33" s="913"/>
      <c r="L33" s="926">
        <v>1</v>
      </c>
      <c r="M33" s="913">
        <v>3.3112582781456954E-3</v>
      </c>
      <c r="N33" s="914"/>
      <c r="O33" s="913"/>
      <c r="P33" s="926">
        <v>41</v>
      </c>
      <c r="Q33" s="913">
        <v>0.13576158940397351</v>
      </c>
      <c r="R33" s="914"/>
      <c r="S33" s="913"/>
      <c r="T33" s="926">
        <v>0</v>
      </c>
      <c r="U33" s="913">
        <v>0</v>
      </c>
      <c r="V33" s="914"/>
      <c r="W33" s="913"/>
      <c r="X33" s="926">
        <v>295</v>
      </c>
      <c r="Y33" s="913">
        <v>0.97682119205298013</v>
      </c>
    </row>
    <row r="34" spans="1:25">
      <c r="A34" s="924" t="s">
        <v>1156</v>
      </c>
      <c r="B34" s="263">
        <v>16600</v>
      </c>
      <c r="C34" s="925"/>
      <c r="D34" s="926">
        <v>267</v>
      </c>
      <c r="E34" s="913">
        <v>1.6084337349397591E-2</v>
      </c>
      <c r="F34" s="914"/>
      <c r="G34" s="913"/>
      <c r="H34" s="926">
        <v>249</v>
      </c>
      <c r="I34" s="913">
        <v>1.4999999999999999E-2</v>
      </c>
      <c r="J34" s="914"/>
      <c r="K34" s="913"/>
      <c r="L34" s="926">
        <v>484</v>
      </c>
      <c r="M34" s="913">
        <v>2.9156626506024096E-2</v>
      </c>
      <c r="N34" s="914"/>
      <c r="O34" s="913"/>
      <c r="P34" s="926">
        <v>4094</v>
      </c>
      <c r="Q34" s="913">
        <v>0.24662650602409639</v>
      </c>
      <c r="R34" s="914"/>
      <c r="S34" s="913"/>
      <c r="T34" s="926">
        <v>652</v>
      </c>
      <c r="U34" s="913">
        <v>3.9277108433734942E-2</v>
      </c>
      <c r="V34" s="914"/>
      <c r="W34" s="913"/>
      <c r="X34" s="926">
        <v>15352</v>
      </c>
      <c r="Y34" s="913">
        <v>0.9248192771084337</v>
      </c>
    </row>
    <row r="35" spans="1:25">
      <c r="A35" s="924" t="s">
        <v>374</v>
      </c>
      <c r="B35" s="263">
        <v>478</v>
      </c>
      <c r="C35" s="925"/>
      <c r="D35" s="926">
        <v>1</v>
      </c>
      <c r="E35" s="913">
        <v>2.0920502092050207E-3</v>
      </c>
      <c r="F35" s="914"/>
      <c r="G35" s="913"/>
      <c r="H35" s="926">
        <v>7</v>
      </c>
      <c r="I35" s="913">
        <v>1.4644351464435146E-2</v>
      </c>
      <c r="J35" s="914"/>
      <c r="K35" s="913"/>
      <c r="L35" s="926">
        <v>0</v>
      </c>
      <c r="M35" s="913">
        <v>0</v>
      </c>
      <c r="N35" s="914"/>
      <c r="O35" s="913"/>
      <c r="P35" s="926">
        <v>24</v>
      </c>
      <c r="Q35" s="913">
        <v>5.0209205020920501E-2</v>
      </c>
      <c r="R35" s="914"/>
      <c r="S35" s="913"/>
      <c r="T35" s="926">
        <v>1</v>
      </c>
      <c r="U35" s="913">
        <v>2.0920502092050207E-3</v>
      </c>
      <c r="V35" s="914"/>
      <c r="W35" s="913"/>
      <c r="X35" s="926">
        <v>475</v>
      </c>
      <c r="Y35" s="913">
        <v>0.99372384937238489</v>
      </c>
    </row>
    <row r="36" spans="1:25">
      <c r="A36" s="924" t="s">
        <v>375</v>
      </c>
      <c r="B36" s="263">
        <v>23615</v>
      </c>
      <c r="C36" s="925"/>
      <c r="D36" s="926">
        <v>1450</v>
      </c>
      <c r="E36" s="913">
        <v>6.1401651492695324E-2</v>
      </c>
      <c r="F36" s="914"/>
      <c r="G36" s="913"/>
      <c r="H36" s="926">
        <v>3433</v>
      </c>
      <c r="I36" s="913">
        <v>0.14537370315477452</v>
      </c>
      <c r="J36" s="914"/>
      <c r="K36" s="913"/>
      <c r="L36" s="926">
        <v>1449</v>
      </c>
      <c r="M36" s="913">
        <v>6.1359305526148634E-2</v>
      </c>
      <c r="N36" s="914"/>
      <c r="O36" s="913"/>
      <c r="P36" s="926">
        <v>9727</v>
      </c>
      <c r="Q36" s="913">
        <v>0.41189921659961887</v>
      </c>
      <c r="R36" s="914"/>
      <c r="S36" s="913"/>
      <c r="T36" s="926">
        <v>1389</v>
      </c>
      <c r="U36" s="913">
        <v>5.8818547533347448E-2</v>
      </c>
      <c r="V36" s="914"/>
      <c r="W36" s="913"/>
      <c r="X36" s="926">
        <v>16936</v>
      </c>
      <c r="Y36" s="913">
        <v>0.71717128943468134</v>
      </c>
    </row>
    <row r="37" spans="1:25">
      <c r="A37" s="924" t="s">
        <v>376</v>
      </c>
      <c r="B37" s="263">
        <v>3022</v>
      </c>
      <c r="C37" s="925"/>
      <c r="D37" s="926">
        <v>17</v>
      </c>
      <c r="E37" s="913">
        <v>5.6254136333553934E-3</v>
      </c>
      <c r="F37" s="914"/>
      <c r="G37" s="913"/>
      <c r="H37" s="926">
        <v>1682</v>
      </c>
      <c r="I37" s="913">
        <v>0.55658504301786893</v>
      </c>
      <c r="J37" s="914"/>
      <c r="K37" s="913"/>
      <c r="L37" s="926">
        <v>9</v>
      </c>
      <c r="M37" s="913">
        <v>2.9781601588352085E-3</v>
      </c>
      <c r="N37" s="914"/>
      <c r="O37" s="913"/>
      <c r="P37" s="926">
        <v>127</v>
      </c>
      <c r="Q37" s="913">
        <v>4.2025148908007945E-2</v>
      </c>
      <c r="R37" s="914"/>
      <c r="S37" s="913"/>
      <c r="T37" s="926">
        <v>11</v>
      </c>
      <c r="U37" s="913">
        <v>3.639973527465255E-3</v>
      </c>
      <c r="V37" s="914"/>
      <c r="W37" s="913"/>
      <c r="X37" s="926">
        <v>1346</v>
      </c>
      <c r="Y37" s="913">
        <v>0.4454003970880212</v>
      </c>
    </row>
    <row r="38" spans="1:25">
      <c r="A38" s="924" t="s">
        <v>378</v>
      </c>
      <c r="B38" s="263">
        <v>4609</v>
      </c>
      <c r="C38" s="925"/>
      <c r="D38" s="926">
        <v>33</v>
      </c>
      <c r="E38" s="913">
        <v>7.1599045346062056E-3</v>
      </c>
      <c r="F38" s="914"/>
      <c r="G38" s="913"/>
      <c r="H38" s="926">
        <v>81</v>
      </c>
      <c r="I38" s="913">
        <v>1.757431113039705E-2</v>
      </c>
      <c r="J38" s="914"/>
      <c r="K38" s="913"/>
      <c r="L38" s="926">
        <v>20</v>
      </c>
      <c r="M38" s="913">
        <v>4.3393360815795184E-3</v>
      </c>
      <c r="N38" s="914"/>
      <c r="O38" s="913"/>
      <c r="P38" s="926">
        <v>231</v>
      </c>
      <c r="Q38" s="913">
        <v>5.0119331742243436E-2</v>
      </c>
      <c r="R38" s="914"/>
      <c r="S38" s="913"/>
      <c r="T38" s="926">
        <v>23</v>
      </c>
      <c r="U38" s="913">
        <v>4.9902364938164464E-3</v>
      </c>
      <c r="V38" s="914"/>
      <c r="W38" s="913"/>
      <c r="X38" s="926">
        <v>4452</v>
      </c>
      <c r="Y38" s="913">
        <v>0.96593621175960076</v>
      </c>
    </row>
    <row r="39" spans="1:25">
      <c r="A39" s="924" t="s">
        <v>1157</v>
      </c>
      <c r="B39" s="263">
        <v>3140</v>
      </c>
      <c r="C39" s="925"/>
      <c r="D39" s="926">
        <v>37</v>
      </c>
      <c r="E39" s="913">
        <v>1.1783439490445861E-2</v>
      </c>
      <c r="F39" s="914"/>
      <c r="G39" s="913"/>
      <c r="H39" s="926">
        <v>49</v>
      </c>
      <c r="I39" s="913">
        <v>1.5605095541401274E-2</v>
      </c>
      <c r="J39" s="914"/>
      <c r="K39" s="913"/>
      <c r="L39" s="926">
        <v>16</v>
      </c>
      <c r="M39" s="913">
        <v>5.0955414012738851E-3</v>
      </c>
      <c r="N39" s="914"/>
      <c r="O39" s="913"/>
      <c r="P39" s="926">
        <v>337</v>
      </c>
      <c r="Q39" s="913">
        <v>0.10732484076433121</v>
      </c>
      <c r="R39" s="914"/>
      <c r="S39" s="913"/>
      <c r="T39" s="926">
        <v>32</v>
      </c>
      <c r="U39" s="913">
        <v>1.019108280254777E-2</v>
      </c>
      <c r="V39" s="914"/>
      <c r="W39" s="913"/>
      <c r="X39" s="926">
        <v>3051</v>
      </c>
      <c r="Y39" s="913">
        <v>0.97165605095541396</v>
      </c>
    </row>
    <row r="40" spans="1:25">
      <c r="A40" s="924" t="s">
        <v>1158</v>
      </c>
      <c r="B40" s="263">
        <v>1510</v>
      </c>
      <c r="C40" s="925"/>
      <c r="D40" s="926">
        <v>7</v>
      </c>
      <c r="E40" s="913">
        <v>4.6357615894039739E-3</v>
      </c>
      <c r="F40" s="914"/>
      <c r="G40" s="913"/>
      <c r="H40" s="926">
        <v>20</v>
      </c>
      <c r="I40" s="913">
        <v>1.3245033112582781E-2</v>
      </c>
      <c r="J40" s="914"/>
      <c r="K40" s="913"/>
      <c r="L40" s="926">
        <v>5</v>
      </c>
      <c r="M40" s="913">
        <v>3.3112582781456954E-3</v>
      </c>
      <c r="N40" s="914"/>
      <c r="O40" s="913"/>
      <c r="P40" s="926">
        <v>174</v>
      </c>
      <c r="Q40" s="913">
        <v>0.1152317880794702</v>
      </c>
      <c r="R40" s="914"/>
      <c r="S40" s="913"/>
      <c r="T40" s="926">
        <v>2</v>
      </c>
      <c r="U40" s="913">
        <v>1.3245033112582781E-3</v>
      </c>
      <c r="V40" s="914"/>
      <c r="W40" s="913"/>
      <c r="X40" s="926">
        <v>1495</v>
      </c>
      <c r="Y40" s="913">
        <v>0.99006622516556286</v>
      </c>
    </row>
    <row r="41" spans="1:25">
      <c r="A41" s="924" t="s">
        <v>1159</v>
      </c>
      <c r="B41" s="263">
        <v>259</v>
      </c>
      <c r="C41" s="925"/>
      <c r="D41" s="926">
        <v>2</v>
      </c>
      <c r="E41" s="913">
        <v>7.7220077220077222E-3</v>
      </c>
      <c r="F41" s="914"/>
      <c r="G41" s="913"/>
      <c r="H41" s="926">
        <v>0</v>
      </c>
      <c r="I41" s="913">
        <v>0</v>
      </c>
      <c r="J41" s="914"/>
      <c r="K41" s="913"/>
      <c r="L41" s="926">
        <v>0</v>
      </c>
      <c r="M41" s="913">
        <v>0</v>
      </c>
      <c r="N41" s="914"/>
      <c r="O41" s="913"/>
      <c r="P41" s="926">
        <v>12</v>
      </c>
      <c r="Q41" s="913">
        <v>4.633204633204633E-2</v>
      </c>
      <c r="R41" s="914"/>
      <c r="S41" s="913"/>
      <c r="T41" s="926">
        <v>0</v>
      </c>
      <c r="U41" s="913">
        <v>0</v>
      </c>
      <c r="V41" s="914"/>
      <c r="W41" s="913"/>
      <c r="X41" s="926">
        <v>259</v>
      </c>
      <c r="Y41" s="913">
        <v>1</v>
      </c>
    </row>
    <row r="42" spans="1:25">
      <c r="A42" s="924" t="s">
        <v>380</v>
      </c>
      <c r="B42" s="263">
        <v>13873</v>
      </c>
      <c r="C42" s="925"/>
      <c r="D42" s="926">
        <v>238</v>
      </c>
      <c r="E42" s="913">
        <v>1.7155626036185395E-2</v>
      </c>
      <c r="F42" s="914"/>
      <c r="G42" s="913"/>
      <c r="H42" s="926">
        <v>222</v>
      </c>
      <c r="I42" s="913">
        <v>1.6002306638794782E-2</v>
      </c>
      <c r="J42" s="914"/>
      <c r="K42" s="913"/>
      <c r="L42" s="926">
        <v>180</v>
      </c>
      <c r="M42" s="913">
        <v>1.2974843220644417E-2</v>
      </c>
      <c r="N42" s="914"/>
      <c r="O42" s="913"/>
      <c r="P42" s="926">
        <v>1852</v>
      </c>
      <c r="Q42" s="913">
        <v>0.13349672024796366</v>
      </c>
      <c r="R42" s="914"/>
      <c r="S42" s="913"/>
      <c r="T42" s="926">
        <v>206</v>
      </c>
      <c r="U42" s="913">
        <v>1.4848987241404167E-2</v>
      </c>
      <c r="V42" s="914"/>
      <c r="W42" s="913"/>
      <c r="X42" s="926">
        <v>13401</v>
      </c>
      <c r="Y42" s="913">
        <v>0.96597707777697683</v>
      </c>
    </row>
    <row r="43" spans="1:25">
      <c r="A43" s="924" t="s">
        <v>381</v>
      </c>
      <c r="B43" s="263">
        <v>7912</v>
      </c>
      <c r="C43" s="925"/>
      <c r="D43" s="926">
        <v>63</v>
      </c>
      <c r="E43" s="913">
        <v>7.9625884732052576E-3</v>
      </c>
      <c r="F43" s="914"/>
      <c r="G43" s="913"/>
      <c r="H43" s="926">
        <v>668</v>
      </c>
      <c r="I43" s="913">
        <v>8.4428715874620835E-2</v>
      </c>
      <c r="J43" s="914"/>
      <c r="K43" s="913"/>
      <c r="L43" s="926">
        <v>62</v>
      </c>
      <c r="M43" s="913">
        <v>7.8361981799797767E-3</v>
      </c>
      <c r="N43" s="914"/>
      <c r="O43" s="913"/>
      <c r="P43" s="926">
        <v>675</v>
      </c>
      <c r="Q43" s="913">
        <v>8.5313447927199193E-2</v>
      </c>
      <c r="R43" s="914"/>
      <c r="S43" s="913"/>
      <c r="T43" s="926">
        <v>72</v>
      </c>
      <c r="U43" s="913">
        <v>9.1001011122345803E-3</v>
      </c>
      <c r="V43" s="914"/>
      <c r="W43" s="913"/>
      <c r="X43" s="926">
        <v>7185</v>
      </c>
      <c r="Y43" s="913">
        <v>0.90811425682507585</v>
      </c>
    </row>
    <row r="44" spans="1:25">
      <c r="A44" s="924" t="s">
        <v>382</v>
      </c>
      <c r="B44" s="263">
        <v>5959</v>
      </c>
      <c r="C44" s="925"/>
      <c r="D44" s="926">
        <v>39</v>
      </c>
      <c r="E44" s="913">
        <v>6.5447222688370535E-3</v>
      </c>
      <c r="F44" s="914"/>
      <c r="G44" s="913"/>
      <c r="H44" s="926">
        <v>20</v>
      </c>
      <c r="I44" s="913">
        <v>3.3562678301728476E-3</v>
      </c>
      <c r="J44" s="914"/>
      <c r="K44" s="913"/>
      <c r="L44" s="926">
        <v>54</v>
      </c>
      <c r="M44" s="913">
        <v>9.0619231414666886E-3</v>
      </c>
      <c r="N44" s="914"/>
      <c r="O44" s="913"/>
      <c r="P44" s="926">
        <v>1027</v>
      </c>
      <c r="Q44" s="913">
        <v>0.17234435307937573</v>
      </c>
      <c r="R44" s="914"/>
      <c r="S44" s="913"/>
      <c r="T44" s="926">
        <v>21</v>
      </c>
      <c r="U44" s="913">
        <v>3.5240812216814901E-3</v>
      </c>
      <c r="V44" s="914"/>
      <c r="W44" s="913"/>
      <c r="X44" s="926">
        <v>5867</v>
      </c>
      <c r="Y44" s="913">
        <v>0.98456116798120485</v>
      </c>
    </row>
    <row r="45" spans="1:25">
      <c r="A45" s="924" t="s">
        <v>295</v>
      </c>
      <c r="B45" s="263">
        <v>27118</v>
      </c>
      <c r="C45" s="925"/>
      <c r="D45" s="926">
        <v>359</v>
      </c>
      <c r="E45" s="913">
        <v>1.3238439412936058E-2</v>
      </c>
      <c r="F45" s="914"/>
      <c r="G45" s="913"/>
      <c r="H45" s="926">
        <v>604</v>
      </c>
      <c r="I45" s="913">
        <v>2.2273028984438382E-2</v>
      </c>
      <c r="J45" s="914"/>
      <c r="K45" s="913"/>
      <c r="L45" s="926">
        <v>287</v>
      </c>
      <c r="M45" s="913">
        <v>1.0583376355188436E-2</v>
      </c>
      <c r="N45" s="914"/>
      <c r="O45" s="913"/>
      <c r="P45" s="926">
        <v>3566</v>
      </c>
      <c r="Q45" s="913">
        <v>0.13149937311011137</v>
      </c>
      <c r="R45" s="914"/>
      <c r="S45" s="913"/>
      <c r="T45" s="926">
        <v>574</v>
      </c>
      <c r="U45" s="913">
        <v>2.1166752710376872E-2</v>
      </c>
      <c r="V45" s="914"/>
      <c r="W45" s="913"/>
      <c r="X45" s="926">
        <v>25682</v>
      </c>
      <c r="Y45" s="913">
        <v>0.94704624234825574</v>
      </c>
    </row>
    <row r="46" spans="1:25">
      <c r="A46" s="924" t="s">
        <v>383</v>
      </c>
      <c r="B46" s="263">
        <v>482</v>
      </c>
      <c r="C46" s="925"/>
      <c r="D46" s="926">
        <v>1</v>
      </c>
      <c r="E46" s="913">
        <v>2.0746887966804979E-3</v>
      </c>
      <c r="F46" s="914"/>
      <c r="G46" s="913"/>
      <c r="H46" s="926">
        <v>4</v>
      </c>
      <c r="I46" s="913">
        <v>8.2987551867219917E-3</v>
      </c>
      <c r="J46" s="914"/>
      <c r="K46" s="913"/>
      <c r="L46" s="926">
        <v>6</v>
      </c>
      <c r="M46" s="913">
        <v>1.2448132780082987E-2</v>
      </c>
      <c r="N46" s="914"/>
      <c r="O46" s="913"/>
      <c r="P46" s="926">
        <v>19</v>
      </c>
      <c r="Q46" s="913">
        <v>3.9419087136929459E-2</v>
      </c>
      <c r="R46" s="914"/>
      <c r="S46" s="913"/>
      <c r="T46" s="926">
        <v>6</v>
      </c>
      <c r="U46" s="913">
        <v>1.2448132780082987E-2</v>
      </c>
      <c r="V46" s="914"/>
      <c r="W46" s="913"/>
      <c r="X46" s="926">
        <v>473</v>
      </c>
      <c r="Y46" s="913">
        <v>0.98132780082987547</v>
      </c>
    </row>
    <row r="47" spans="1:25">
      <c r="A47" s="924" t="s">
        <v>384</v>
      </c>
      <c r="B47" s="263">
        <v>31188</v>
      </c>
      <c r="C47" s="925"/>
      <c r="D47" s="926">
        <v>643</v>
      </c>
      <c r="E47" s="913">
        <v>2.0616903937411824E-2</v>
      </c>
      <c r="F47" s="914"/>
      <c r="G47" s="913"/>
      <c r="H47" s="926">
        <v>1156</v>
      </c>
      <c r="I47" s="913">
        <v>3.7065538027446457E-2</v>
      </c>
      <c r="J47" s="914"/>
      <c r="K47" s="913"/>
      <c r="L47" s="926">
        <v>668</v>
      </c>
      <c r="M47" s="913">
        <v>2.1418494292676671E-2</v>
      </c>
      <c r="N47" s="914"/>
      <c r="O47" s="913"/>
      <c r="P47" s="926">
        <v>3769</v>
      </c>
      <c r="Q47" s="913">
        <v>0.1208477619597281</v>
      </c>
      <c r="R47" s="914"/>
      <c r="S47" s="913"/>
      <c r="T47" s="926">
        <v>342</v>
      </c>
      <c r="U47" s="913">
        <v>1.0965756060023086E-2</v>
      </c>
      <c r="V47" s="914"/>
      <c r="W47" s="913"/>
      <c r="X47" s="926">
        <v>28210</v>
      </c>
      <c r="Y47" s="913">
        <v>0.90451455688085158</v>
      </c>
    </row>
    <row r="48" spans="1:25">
      <c r="A48" s="924" t="s">
        <v>1170</v>
      </c>
      <c r="B48" s="263">
        <v>61435</v>
      </c>
      <c r="C48" s="925"/>
      <c r="D48" s="926">
        <v>1511</v>
      </c>
      <c r="E48" s="913">
        <v>2.4595100512737039E-2</v>
      </c>
      <c r="F48" s="914"/>
      <c r="G48" s="913"/>
      <c r="H48" s="926">
        <v>817</v>
      </c>
      <c r="I48" s="913">
        <v>1.3298608285179458E-2</v>
      </c>
      <c r="J48" s="914"/>
      <c r="K48" s="913"/>
      <c r="L48" s="926">
        <v>2144</v>
      </c>
      <c r="M48" s="913">
        <v>3.4898673394644746E-2</v>
      </c>
      <c r="N48" s="914"/>
      <c r="O48" s="913"/>
      <c r="P48" s="926">
        <v>9197</v>
      </c>
      <c r="Q48" s="913">
        <v>0.14970293806462115</v>
      </c>
      <c r="R48" s="914"/>
      <c r="S48" s="913"/>
      <c r="T48" s="926">
        <v>1488</v>
      </c>
      <c r="U48" s="913">
        <v>2.4220721087328069E-2</v>
      </c>
      <c r="V48" s="914"/>
      <c r="W48" s="913"/>
      <c r="X48" s="926">
        <v>57436</v>
      </c>
      <c r="Y48" s="913">
        <v>0.93490681207780579</v>
      </c>
    </row>
    <row r="49" spans="1:25">
      <c r="A49" s="924"/>
      <c r="B49" s="926"/>
      <c r="C49" s="925"/>
      <c r="D49" s="926"/>
      <c r="E49" s="913"/>
      <c r="F49" s="914"/>
      <c r="G49" s="913"/>
      <c r="H49" s="926"/>
      <c r="I49" s="913"/>
      <c r="J49" s="914"/>
      <c r="K49" s="913"/>
      <c r="L49" s="926"/>
      <c r="M49" s="913"/>
      <c r="N49" s="914"/>
      <c r="O49" s="913"/>
      <c r="P49" s="926"/>
      <c r="Q49" s="913"/>
      <c r="R49" s="914"/>
      <c r="S49" s="913"/>
      <c r="T49" s="926"/>
      <c r="U49" s="913"/>
      <c r="V49" s="914"/>
      <c r="W49" s="913"/>
      <c r="X49" s="926"/>
      <c r="Y49" s="913"/>
    </row>
    <row r="50" spans="1:25">
      <c r="A50" s="927" t="s">
        <v>224</v>
      </c>
      <c r="B50" s="263">
        <v>622153</v>
      </c>
      <c r="C50" s="928"/>
      <c r="D50" s="929">
        <v>13755</v>
      </c>
      <c r="E50" s="913">
        <v>2.2108709593942327E-2</v>
      </c>
      <c r="F50" s="914"/>
      <c r="G50" s="913"/>
      <c r="H50" s="929">
        <v>19986</v>
      </c>
      <c r="I50" s="913">
        <v>3.2123930930173128E-2</v>
      </c>
      <c r="J50" s="914"/>
      <c r="K50" s="913"/>
      <c r="L50" s="929">
        <v>16513</v>
      </c>
      <c r="M50" s="913">
        <v>2.6541702764432542E-2</v>
      </c>
      <c r="N50" s="914"/>
      <c r="O50" s="913"/>
      <c r="P50" s="929">
        <v>101432</v>
      </c>
      <c r="Q50" s="913">
        <v>0.16303385180172722</v>
      </c>
      <c r="R50" s="914"/>
      <c r="S50" s="913"/>
      <c r="T50" s="929">
        <v>13737</v>
      </c>
      <c r="U50" s="913">
        <v>2.2079777803852108E-2</v>
      </c>
      <c r="V50" s="914"/>
      <c r="W50" s="913"/>
      <c r="X50" s="929">
        <v>572783</v>
      </c>
      <c r="Y50" s="913">
        <v>0.92064652906921607</v>
      </c>
    </row>
    <row r="51" spans="1:25">
      <c r="A51" s="930"/>
      <c r="B51" s="931"/>
      <c r="C51" s="931"/>
      <c r="D51" s="931"/>
      <c r="E51" s="931"/>
      <c r="F51" s="931"/>
      <c r="G51" s="931"/>
      <c r="H51" s="931"/>
      <c r="I51" s="931"/>
      <c r="J51" s="931"/>
      <c r="K51" s="931"/>
      <c r="L51" s="931"/>
      <c r="M51" s="931"/>
      <c r="N51" s="931"/>
      <c r="O51" s="931"/>
      <c r="P51" s="931"/>
      <c r="Q51" s="931"/>
      <c r="R51" s="931"/>
      <c r="S51" s="931"/>
      <c r="T51" s="931"/>
      <c r="U51" s="931"/>
      <c r="V51" s="931"/>
      <c r="W51" s="931"/>
      <c r="X51" s="931"/>
    </row>
    <row r="52" spans="1:25">
      <c r="A52" s="836" t="s">
        <v>1171</v>
      </c>
    </row>
    <row r="53" spans="1:25">
      <c r="A53" s="836" t="s">
        <v>1172</v>
      </c>
    </row>
    <row r="55" spans="1:25">
      <c r="A55" s="836" t="s">
        <v>1173</v>
      </c>
    </row>
  </sheetData>
  <mergeCells count="6">
    <mergeCell ref="X4:Y4"/>
    <mergeCell ref="D4:E4"/>
    <mergeCell ref="H4:I4"/>
    <mergeCell ref="L4:M4"/>
    <mergeCell ref="P4:Q4"/>
    <mergeCell ref="T4:U4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/>
  </sheetViews>
  <sheetFormatPr defaultColWidth="10.42578125" defaultRowHeight="10.5"/>
  <cols>
    <col min="1" max="1" width="14.7109375" style="935" customWidth="1"/>
    <col min="2" max="2" width="11.5703125" style="933" bestFit="1" customWidth="1"/>
    <col min="3" max="3" width="5.140625" style="933" bestFit="1" customWidth="1"/>
    <col min="4" max="4" width="1" style="933" customWidth="1"/>
    <col min="5" max="5" width="10.140625" style="933" bestFit="1" customWidth="1"/>
    <col min="6" max="6" width="5.140625" style="933" bestFit="1" customWidth="1"/>
    <col min="7" max="7" width="1" style="933" customWidth="1"/>
    <col min="8" max="8" width="7.5703125" style="933" bestFit="1" customWidth="1"/>
    <col min="9" max="9" width="5.140625" style="933" bestFit="1" customWidth="1"/>
    <col min="10" max="10" width="1" style="933" customWidth="1"/>
    <col min="11" max="11" width="12.140625" style="934" bestFit="1" customWidth="1"/>
    <col min="12" max="12" width="9.7109375" style="933" bestFit="1" customWidth="1"/>
    <col min="13" max="13" width="5.140625" style="933" bestFit="1" customWidth="1"/>
    <col min="14" max="16384" width="10.42578125" style="935"/>
  </cols>
  <sheetData>
    <row r="1" spans="1:13">
      <c r="A1" s="932" t="s">
        <v>1174</v>
      </c>
    </row>
    <row r="2" spans="1:13">
      <c r="K2" s="936"/>
    </row>
    <row r="3" spans="1:13">
      <c r="K3" s="937" t="s">
        <v>1175</v>
      </c>
    </row>
    <row r="4" spans="1:13">
      <c r="B4" s="933" t="s">
        <v>1176</v>
      </c>
      <c r="E4" s="933" t="s">
        <v>1177</v>
      </c>
      <c r="H4" s="933" t="s">
        <v>1176</v>
      </c>
      <c r="K4" s="937" t="s">
        <v>1178</v>
      </c>
    </row>
    <row r="5" spans="1:13">
      <c r="B5" s="933" t="s">
        <v>1179</v>
      </c>
      <c r="E5" s="933" t="s">
        <v>1180</v>
      </c>
      <c r="H5" s="933" t="s">
        <v>1181</v>
      </c>
      <c r="K5" s="937" t="s">
        <v>1182</v>
      </c>
      <c r="L5" s="933" t="s">
        <v>1183</v>
      </c>
    </row>
    <row r="6" spans="1:13">
      <c r="B6" s="933" t="s">
        <v>1184</v>
      </c>
      <c r="E6" s="933" t="s">
        <v>1185</v>
      </c>
      <c r="H6" s="933" t="s">
        <v>1186</v>
      </c>
      <c r="K6" s="937" t="s">
        <v>1187</v>
      </c>
      <c r="L6" s="933" t="s">
        <v>1140</v>
      </c>
    </row>
    <row r="7" spans="1:13">
      <c r="A7" s="935" t="s">
        <v>1140</v>
      </c>
      <c r="B7" s="933" t="s">
        <v>1188</v>
      </c>
      <c r="C7" s="933" t="s">
        <v>240</v>
      </c>
      <c r="E7" s="933" t="s">
        <v>703</v>
      </c>
      <c r="F7" s="933" t="s">
        <v>240</v>
      </c>
      <c r="H7" s="933" t="s">
        <v>1189</v>
      </c>
      <c r="I7" s="933" t="s">
        <v>240</v>
      </c>
      <c r="K7" s="937" t="s">
        <v>1190</v>
      </c>
      <c r="L7" s="933" t="s">
        <v>1131</v>
      </c>
      <c r="M7" s="933" t="s">
        <v>240</v>
      </c>
    </row>
    <row r="8" spans="1:13" ht="4.5" customHeight="1">
      <c r="A8" s="938"/>
      <c r="B8" s="939"/>
      <c r="C8" s="939"/>
      <c r="D8" s="939"/>
      <c r="E8" s="939"/>
      <c r="F8" s="939"/>
      <c r="G8" s="939"/>
      <c r="H8" s="939"/>
      <c r="I8" s="939"/>
      <c r="J8" s="939"/>
      <c r="K8" s="940"/>
      <c r="L8" s="939"/>
      <c r="M8" s="939"/>
    </row>
    <row r="9" spans="1:13" ht="4.5" customHeight="1">
      <c r="A9" s="941"/>
      <c r="B9" s="942"/>
      <c r="C9" s="943"/>
      <c r="D9" s="944"/>
      <c r="G9" s="944"/>
      <c r="J9" s="944"/>
    </row>
    <row r="10" spans="1:13">
      <c r="A10" s="945" t="s">
        <v>224</v>
      </c>
      <c r="B10" s="946">
        <v>6561</v>
      </c>
      <c r="C10" s="933" t="s">
        <v>339</v>
      </c>
      <c r="D10" s="947"/>
      <c r="E10" s="948">
        <v>0.81</v>
      </c>
      <c r="F10" s="933" t="s">
        <v>339</v>
      </c>
      <c r="G10" s="947"/>
      <c r="H10" s="949">
        <v>22.155614084740179</v>
      </c>
      <c r="I10" s="933" t="s">
        <v>339</v>
      </c>
      <c r="J10" s="947"/>
      <c r="K10" s="950">
        <v>221504</v>
      </c>
      <c r="L10" s="951">
        <v>0.36699999999999999</v>
      </c>
      <c r="M10" s="933" t="s">
        <v>339</v>
      </c>
    </row>
    <row r="11" spans="1:13">
      <c r="A11" s="945"/>
      <c r="B11" s="952"/>
      <c r="D11" s="947"/>
      <c r="E11" s="948"/>
      <c r="G11" s="947"/>
      <c r="H11" s="949"/>
      <c r="J11" s="947"/>
      <c r="K11" s="953"/>
      <c r="L11" s="954"/>
    </row>
    <row r="12" spans="1:13">
      <c r="A12" s="945" t="s">
        <v>1145</v>
      </c>
      <c r="B12" s="955">
        <v>5804</v>
      </c>
      <c r="C12" s="933">
        <v>39</v>
      </c>
      <c r="D12" s="947"/>
      <c r="E12" s="956">
        <v>0.87</v>
      </c>
      <c r="F12" s="935">
        <v>20</v>
      </c>
      <c r="G12" s="947"/>
      <c r="H12" s="949">
        <v>23.530180631829591</v>
      </c>
      <c r="I12" s="935">
        <v>4</v>
      </c>
      <c r="J12" s="947"/>
      <c r="K12" s="957">
        <v>18956</v>
      </c>
      <c r="L12" s="958">
        <v>0.26236315068303551</v>
      </c>
      <c r="M12" s="935">
        <v>36</v>
      </c>
    </row>
    <row r="13" spans="1:13">
      <c r="A13" s="945" t="s">
        <v>358</v>
      </c>
      <c r="B13" s="955">
        <v>8215</v>
      </c>
      <c r="C13" s="933">
        <v>18</v>
      </c>
      <c r="D13" s="947"/>
      <c r="E13" s="956">
        <v>0.85</v>
      </c>
      <c r="F13" s="935">
        <v>23</v>
      </c>
      <c r="G13" s="947"/>
      <c r="H13" s="949">
        <v>20.398213179775723</v>
      </c>
      <c r="I13" s="935">
        <v>23</v>
      </c>
      <c r="J13" s="947"/>
      <c r="K13" s="957">
        <v>740</v>
      </c>
      <c r="L13" s="958">
        <v>0.46835443037974683</v>
      </c>
      <c r="M13" s="935">
        <v>17</v>
      </c>
    </row>
    <row r="14" spans="1:13">
      <c r="A14" s="945" t="s">
        <v>359</v>
      </c>
      <c r="B14" s="955">
        <v>6589</v>
      </c>
      <c r="C14" s="933">
        <v>31</v>
      </c>
      <c r="D14" s="947"/>
      <c r="E14" s="956">
        <v>0.86</v>
      </c>
      <c r="F14" s="935">
        <v>21</v>
      </c>
      <c r="G14" s="947"/>
      <c r="H14" s="949">
        <v>22.55964048773394</v>
      </c>
      <c r="I14" s="935">
        <v>9</v>
      </c>
      <c r="J14" s="947"/>
      <c r="K14" s="957">
        <v>4468</v>
      </c>
      <c r="L14" s="958">
        <v>0.40274021993870562</v>
      </c>
      <c r="M14" s="935">
        <v>23</v>
      </c>
    </row>
    <row r="15" spans="1:13">
      <c r="A15" s="945" t="s">
        <v>360</v>
      </c>
      <c r="B15" s="955">
        <v>6284</v>
      </c>
      <c r="C15" s="933">
        <v>35</v>
      </c>
      <c r="D15" s="947"/>
      <c r="E15" s="956">
        <v>0.92</v>
      </c>
      <c r="F15" s="935">
        <v>10</v>
      </c>
      <c r="G15" s="947"/>
      <c r="H15" s="949">
        <v>23.981738842186417</v>
      </c>
      <c r="I15" s="935">
        <v>1</v>
      </c>
      <c r="J15" s="947"/>
      <c r="K15" s="957">
        <v>5166</v>
      </c>
      <c r="L15" s="958">
        <v>0.32411067193675891</v>
      </c>
      <c r="M15" s="935">
        <v>33</v>
      </c>
    </row>
    <row r="16" spans="1:13">
      <c r="A16" s="945" t="s">
        <v>1146</v>
      </c>
      <c r="B16" s="955">
        <v>6821</v>
      </c>
      <c r="C16" s="933">
        <v>26</v>
      </c>
      <c r="D16" s="947"/>
      <c r="E16" s="956">
        <v>0.83</v>
      </c>
      <c r="F16" s="935">
        <v>28</v>
      </c>
      <c r="G16" s="947"/>
      <c r="H16" s="949">
        <v>22.855125554185218</v>
      </c>
      <c r="I16" s="935">
        <v>6</v>
      </c>
      <c r="J16" s="947"/>
      <c r="K16" s="957">
        <v>1619</v>
      </c>
      <c r="L16" s="958">
        <v>0.44186681222707425</v>
      </c>
      <c r="M16" s="935">
        <v>20</v>
      </c>
    </row>
    <row r="17" spans="1:13">
      <c r="A17" s="945" t="s">
        <v>361</v>
      </c>
      <c r="B17" s="955">
        <v>8641</v>
      </c>
      <c r="C17" s="933">
        <v>15</v>
      </c>
      <c r="D17" s="947"/>
      <c r="E17" s="956">
        <v>0.96</v>
      </c>
      <c r="F17" s="935">
        <v>3</v>
      </c>
      <c r="G17" s="947"/>
      <c r="H17" s="949">
        <v>19.07293570360525</v>
      </c>
      <c r="I17" s="935">
        <v>29</v>
      </c>
      <c r="J17" s="947"/>
      <c r="K17" s="957">
        <v>72</v>
      </c>
      <c r="L17" s="958">
        <v>0.36548223350253806</v>
      </c>
      <c r="M17" s="935">
        <v>28</v>
      </c>
    </row>
    <row r="18" spans="1:13">
      <c r="A18" s="945" t="s">
        <v>362</v>
      </c>
      <c r="B18" s="955">
        <v>17100</v>
      </c>
      <c r="C18" s="933">
        <v>1</v>
      </c>
      <c r="D18" s="947"/>
      <c r="E18" s="956">
        <v>1</v>
      </c>
      <c r="F18" s="935">
        <v>1</v>
      </c>
      <c r="G18" s="947"/>
      <c r="H18" s="949">
        <v>12.281884220774359</v>
      </c>
      <c r="I18" s="935">
        <v>41</v>
      </c>
      <c r="J18" s="947"/>
      <c r="K18" s="957">
        <v>18179</v>
      </c>
      <c r="L18" s="958">
        <v>0.25370176540367034</v>
      </c>
      <c r="M18" s="935">
        <v>37</v>
      </c>
    </row>
    <row r="19" spans="1:13">
      <c r="A19" s="945" t="s">
        <v>363</v>
      </c>
      <c r="B19" s="955">
        <v>6269</v>
      </c>
      <c r="C19" s="933">
        <v>36</v>
      </c>
      <c r="D19" s="947"/>
      <c r="E19" s="956">
        <v>0.89</v>
      </c>
      <c r="F19" s="935">
        <v>17</v>
      </c>
      <c r="G19" s="947"/>
      <c r="H19" s="949">
        <v>23.933738861394801</v>
      </c>
      <c r="I19" s="935">
        <v>3</v>
      </c>
      <c r="J19" s="947"/>
      <c r="K19" s="957">
        <v>1539</v>
      </c>
      <c r="L19" s="958">
        <v>0.30158730158730157</v>
      </c>
      <c r="M19" s="935">
        <v>34</v>
      </c>
    </row>
    <row r="20" spans="1:13">
      <c r="A20" s="945" t="s">
        <v>364</v>
      </c>
      <c r="B20" s="955">
        <v>7101</v>
      </c>
      <c r="C20" s="933">
        <v>21</v>
      </c>
      <c r="D20" s="947"/>
      <c r="E20" s="956">
        <v>0.85</v>
      </c>
      <c r="F20" s="935">
        <v>24</v>
      </c>
      <c r="G20" s="947"/>
      <c r="H20" s="949">
        <v>21.605697144721958</v>
      </c>
      <c r="I20" s="935">
        <v>17</v>
      </c>
      <c r="J20" s="947"/>
      <c r="K20" s="957">
        <v>1049</v>
      </c>
      <c r="L20" s="958">
        <v>0.44848225737494657</v>
      </c>
      <c r="M20" s="935">
        <v>18</v>
      </c>
    </row>
    <row r="21" spans="1:13">
      <c r="A21" s="945" t="s">
        <v>365</v>
      </c>
      <c r="B21" s="955">
        <v>9847</v>
      </c>
      <c r="C21" s="933">
        <v>9</v>
      </c>
      <c r="D21" s="947"/>
      <c r="E21" s="956">
        <v>0.93</v>
      </c>
      <c r="F21" s="935">
        <v>8</v>
      </c>
      <c r="G21" s="947"/>
      <c r="H21" s="949">
        <v>17.580979055041404</v>
      </c>
      <c r="I21" s="935">
        <v>34</v>
      </c>
      <c r="J21" s="947"/>
      <c r="K21" s="957">
        <v>382</v>
      </c>
      <c r="L21" s="958">
        <v>0.4120819848975189</v>
      </c>
      <c r="M21" s="935">
        <v>22</v>
      </c>
    </row>
    <row r="22" spans="1:13">
      <c r="A22" s="945" t="s">
        <v>366</v>
      </c>
      <c r="B22" s="955">
        <v>9712</v>
      </c>
      <c r="C22" s="933">
        <v>10</v>
      </c>
      <c r="D22" s="947"/>
      <c r="E22" s="956">
        <v>0.87</v>
      </c>
      <c r="F22" s="935">
        <v>19</v>
      </c>
      <c r="G22" s="947"/>
      <c r="H22" s="949">
        <v>16.885152465089771</v>
      </c>
      <c r="I22" s="935">
        <v>36</v>
      </c>
      <c r="J22" s="947"/>
      <c r="K22" s="957">
        <v>725</v>
      </c>
      <c r="L22" s="958">
        <v>0.49759780370624573</v>
      </c>
      <c r="M22" s="935">
        <v>9</v>
      </c>
    </row>
    <row r="23" spans="1:13">
      <c r="A23" s="945" t="s">
        <v>367</v>
      </c>
      <c r="B23" s="955">
        <v>8650</v>
      </c>
      <c r="C23" s="933">
        <v>14</v>
      </c>
      <c r="D23" s="947"/>
      <c r="E23" s="956">
        <v>0.79</v>
      </c>
      <c r="F23" s="935">
        <v>36</v>
      </c>
      <c r="G23" s="947"/>
      <c r="H23" s="949">
        <v>16.913344053333958</v>
      </c>
      <c r="I23" s="935">
        <v>35</v>
      </c>
      <c r="J23" s="947"/>
      <c r="K23" s="957">
        <v>35449</v>
      </c>
      <c r="L23" s="958">
        <v>0.49680466406928836</v>
      </c>
      <c r="M23" s="935">
        <v>10</v>
      </c>
    </row>
    <row r="24" spans="1:13">
      <c r="A24" s="945" t="s">
        <v>1147</v>
      </c>
      <c r="B24" s="955">
        <v>6761</v>
      </c>
      <c r="C24" s="933">
        <v>28</v>
      </c>
      <c r="D24" s="947"/>
      <c r="E24" s="956">
        <v>0.71</v>
      </c>
      <c r="F24" s="935">
        <v>39</v>
      </c>
      <c r="G24" s="947"/>
      <c r="H24" s="949">
        <v>21.728630708069893</v>
      </c>
      <c r="I24" s="935">
        <v>15</v>
      </c>
      <c r="J24" s="947"/>
      <c r="K24" s="957">
        <v>4576</v>
      </c>
      <c r="L24" s="958">
        <v>0.48993576017130619</v>
      </c>
      <c r="M24" s="935">
        <v>12</v>
      </c>
    </row>
    <row r="25" spans="1:13">
      <c r="A25" s="945" t="s">
        <v>368</v>
      </c>
      <c r="B25" s="955">
        <v>6787</v>
      </c>
      <c r="C25" s="933">
        <v>27</v>
      </c>
      <c r="D25" s="947"/>
      <c r="E25" s="956">
        <v>0.8</v>
      </c>
      <c r="F25" s="935">
        <v>34</v>
      </c>
      <c r="G25" s="947"/>
      <c r="H25" s="949">
        <v>21.383540637246554</v>
      </c>
      <c r="I25" s="935">
        <v>18</v>
      </c>
      <c r="J25" s="947"/>
      <c r="K25" s="957">
        <v>12368</v>
      </c>
      <c r="L25" s="958">
        <v>0.23153677668158076</v>
      </c>
      <c r="M25" s="935">
        <v>38</v>
      </c>
    </row>
    <row r="26" spans="1:13">
      <c r="A26" s="945" t="s">
        <v>1148</v>
      </c>
      <c r="B26" s="955">
        <v>5645</v>
      </c>
      <c r="C26" s="933">
        <v>40</v>
      </c>
      <c r="D26" s="947"/>
      <c r="E26" s="956">
        <v>0.84</v>
      </c>
      <c r="F26" s="935">
        <v>27</v>
      </c>
      <c r="G26" s="947"/>
      <c r="H26" s="949">
        <v>23.977167215367629</v>
      </c>
      <c r="I26" s="935">
        <v>2</v>
      </c>
      <c r="J26" s="947"/>
      <c r="K26" s="957">
        <v>847</v>
      </c>
      <c r="L26" s="958">
        <v>0.37035417577612595</v>
      </c>
      <c r="M26" s="935">
        <v>27</v>
      </c>
    </row>
    <row r="27" spans="1:13">
      <c r="A27" s="945" t="s">
        <v>369</v>
      </c>
      <c r="B27" s="955">
        <v>6555</v>
      </c>
      <c r="C27" s="933">
        <v>32</v>
      </c>
      <c r="D27" s="947"/>
      <c r="E27" s="956">
        <v>0.93</v>
      </c>
      <c r="F27" s="935">
        <v>7</v>
      </c>
      <c r="G27" s="947"/>
      <c r="H27" s="949">
        <v>22.362716409438338</v>
      </c>
      <c r="I27" s="935">
        <v>10</v>
      </c>
      <c r="J27" s="947"/>
      <c r="K27" s="957">
        <v>576</v>
      </c>
      <c r="L27" s="958">
        <v>0.48040033361134277</v>
      </c>
      <c r="M27" s="935">
        <v>15</v>
      </c>
    </row>
    <row r="28" spans="1:13">
      <c r="A28" s="945" t="s">
        <v>370</v>
      </c>
      <c r="B28" s="955">
        <v>10258</v>
      </c>
      <c r="C28" s="933">
        <v>7</v>
      </c>
      <c r="D28" s="947"/>
      <c r="E28" s="956">
        <v>0.95</v>
      </c>
      <c r="F28" s="935">
        <v>4</v>
      </c>
      <c r="G28" s="947"/>
      <c r="H28" s="949">
        <v>17.99013873876542</v>
      </c>
      <c r="I28" s="935">
        <v>32</v>
      </c>
      <c r="J28" s="947"/>
      <c r="K28" s="957">
        <v>1582</v>
      </c>
      <c r="L28" s="958">
        <v>0.44689265536723166</v>
      </c>
      <c r="M28" s="935">
        <v>19</v>
      </c>
    </row>
    <row r="29" spans="1:13">
      <c r="A29" s="945" t="s">
        <v>1149</v>
      </c>
      <c r="B29" s="955">
        <v>6735</v>
      </c>
      <c r="C29" s="933">
        <v>29</v>
      </c>
      <c r="D29" s="947"/>
      <c r="E29" s="956">
        <v>0.81</v>
      </c>
      <c r="F29" s="935">
        <v>32</v>
      </c>
      <c r="G29" s="947"/>
      <c r="H29" s="949">
        <v>21.928138936224212</v>
      </c>
      <c r="I29" s="935">
        <v>13</v>
      </c>
      <c r="J29" s="947"/>
      <c r="K29" s="957">
        <v>383</v>
      </c>
      <c r="L29" s="958">
        <v>0.14393085306275835</v>
      </c>
      <c r="M29" s="935">
        <v>41</v>
      </c>
    </row>
    <row r="30" spans="1:13">
      <c r="A30" s="945" t="s">
        <v>371</v>
      </c>
      <c r="B30" s="955">
        <v>9542</v>
      </c>
      <c r="C30" s="933">
        <v>11</v>
      </c>
      <c r="D30" s="947"/>
      <c r="E30" s="956">
        <v>0.9</v>
      </c>
      <c r="F30" s="935">
        <v>13</v>
      </c>
      <c r="G30" s="947"/>
      <c r="H30" s="949">
        <v>19.972201432695392</v>
      </c>
      <c r="I30" s="935">
        <v>27</v>
      </c>
      <c r="J30" s="947"/>
      <c r="K30" s="957">
        <v>11596</v>
      </c>
      <c r="L30" s="958">
        <v>0.3622391603148819</v>
      </c>
      <c r="M30" s="935">
        <v>29</v>
      </c>
    </row>
    <row r="31" spans="1:13">
      <c r="A31" s="945" t="s">
        <v>372</v>
      </c>
      <c r="B31" s="955">
        <v>5971</v>
      </c>
      <c r="C31" s="933">
        <v>38</v>
      </c>
      <c r="D31" s="947"/>
      <c r="E31" s="956">
        <v>0.93</v>
      </c>
      <c r="F31" s="935">
        <v>5</v>
      </c>
      <c r="G31" s="947"/>
      <c r="H31" s="949">
        <v>22.675129667818279</v>
      </c>
      <c r="I31" s="935">
        <v>8</v>
      </c>
      <c r="J31" s="947"/>
      <c r="K31" s="957">
        <v>1245</v>
      </c>
      <c r="L31" s="958">
        <v>0.55530776092774303</v>
      </c>
      <c r="M31" s="935">
        <v>6</v>
      </c>
    </row>
    <row r="32" spans="1:13">
      <c r="A32" s="945" t="s">
        <v>1150</v>
      </c>
      <c r="B32" s="955">
        <v>6726</v>
      </c>
      <c r="C32" s="933">
        <v>30</v>
      </c>
      <c r="D32" s="947"/>
      <c r="E32" s="956">
        <v>0.84</v>
      </c>
      <c r="F32" s="935">
        <v>26</v>
      </c>
      <c r="G32" s="947"/>
      <c r="H32" s="949">
        <v>22.043751585326561</v>
      </c>
      <c r="I32" s="935">
        <v>12</v>
      </c>
      <c r="J32" s="947"/>
      <c r="K32" s="957">
        <v>366</v>
      </c>
      <c r="L32" s="958">
        <v>0.39567567567567569</v>
      </c>
      <c r="M32" s="935">
        <v>24</v>
      </c>
    </row>
    <row r="33" spans="1:13">
      <c r="A33" s="945" t="s">
        <v>1151</v>
      </c>
      <c r="B33" s="955">
        <v>6156</v>
      </c>
      <c r="C33" s="933">
        <v>37</v>
      </c>
      <c r="D33" s="947"/>
      <c r="E33" s="956">
        <v>0.91</v>
      </c>
      <c r="F33" s="935">
        <v>11</v>
      </c>
      <c r="G33" s="947"/>
      <c r="H33" s="949">
        <v>23.482639452984813</v>
      </c>
      <c r="I33" s="935">
        <v>5</v>
      </c>
      <c r="J33" s="947"/>
      <c r="K33" s="957">
        <v>1013</v>
      </c>
      <c r="L33" s="958">
        <v>0.21308371897349601</v>
      </c>
      <c r="M33" s="935">
        <v>40</v>
      </c>
    </row>
    <row r="34" spans="1:13">
      <c r="A34" s="945" t="s">
        <v>1191</v>
      </c>
      <c r="B34" s="955" t="s">
        <v>1192</v>
      </c>
      <c r="C34" s="933" t="s">
        <v>339</v>
      </c>
      <c r="D34" s="947"/>
      <c r="E34" s="956">
        <v>0.79</v>
      </c>
      <c r="F34" s="935">
        <v>35</v>
      </c>
      <c r="G34" s="947"/>
      <c r="H34" s="949">
        <v>20.627771558494526</v>
      </c>
      <c r="I34" s="935">
        <v>22</v>
      </c>
      <c r="J34" s="947"/>
      <c r="K34" s="957">
        <v>242</v>
      </c>
      <c r="L34" s="958">
        <v>0.73780487804878048</v>
      </c>
      <c r="M34" s="935">
        <v>2</v>
      </c>
    </row>
    <row r="35" spans="1:13">
      <c r="A35" s="945" t="s">
        <v>1193</v>
      </c>
      <c r="B35" s="955">
        <v>9010</v>
      </c>
      <c r="C35" s="933">
        <v>12</v>
      </c>
      <c r="D35" s="947"/>
      <c r="E35" s="956">
        <v>0.89</v>
      </c>
      <c r="F35" s="935">
        <v>15</v>
      </c>
      <c r="G35" s="947"/>
      <c r="H35" s="949">
        <v>18.730828220858896</v>
      </c>
      <c r="I35" s="935">
        <v>30</v>
      </c>
      <c r="J35" s="947"/>
      <c r="K35" s="957">
        <v>242</v>
      </c>
      <c r="L35" s="958">
        <v>0.50207468879668049</v>
      </c>
      <c r="M35" s="935">
        <v>8</v>
      </c>
    </row>
    <row r="36" spans="1:13">
      <c r="A36" s="945" t="s">
        <v>1154</v>
      </c>
      <c r="B36" s="955">
        <v>8040</v>
      </c>
      <c r="C36" s="933">
        <v>19</v>
      </c>
      <c r="D36" s="947"/>
      <c r="E36" s="956">
        <v>0.69</v>
      </c>
      <c r="F36" s="935">
        <v>40</v>
      </c>
      <c r="G36" s="947"/>
      <c r="H36" s="949">
        <v>20.634376747060841</v>
      </c>
      <c r="I36" s="935">
        <v>21</v>
      </c>
      <c r="J36" s="947"/>
      <c r="K36" s="957">
        <v>2166</v>
      </c>
      <c r="L36" s="958">
        <v>0.69378603459320953</v>
      </c>
      <c r="M36" s="935">
        <v>3</v>
      </c>
    </row>
    <row r="37" spans="1:13">
      <c r="A37" s="945" t="s">
        <v>1155</v>
      </c>
      <c r="B37" s="955">
        <v>10968</v>
      </c>
      <c r="C37" s="933">
        <v>5</v>
      </c>
      <c r="D37" s="947"/>
      <c r="E37" s="956">
        <v>0.88</v>
      </c>
      <c r="F37" s="935">
        <v>18</v>
      </c>
      <c r="G37" s="947"/>
      <c r="H37" s="949">
        <v>18.002724032088839</v>
      </c>
      <c r="I37" s="935">
        <v>31</v>
      </c>
      <c r="J37" s="947"/>
      <c r="K37" s="957">
        <v>2262</v>
      </c>
      <c r="L37" s="958">
        <v>0.48457583547557842</v>
      </c>
      <c r="M37" s="935">
        <v>13</v>
      </c>
    </row>
    <row r="38" spans="1:13">
      <c r="A38" s="945" t="s">
        <v>373</v>
      </c>
      <c r="B38" s="955">
        <v>13623</v>
      </c>
      <c r="C38" s="933">
        <v>3</v>
      </c>
      <c r="D38" s="947"/>
      <c r="E38" s="956">
        <v>0.89</v>
      </c>
      <c r="F38" s="935">
        <v>14</v>
      </c>
      <c r="G38" s="947"/>
      <c r="H38" s="949">
        <v>12.744651797906235</v>
      </c>
      <c r="I38" s="935">
        <v>39</v>
      </c>
      <c r="J38" s="947"/>
      <c r="K38" s="957">
        <v>1606</v>
      </c>
      <c r="L38" s="958">
        <v>0.53640614562458255</v>
      </c>
      <c r="M38" s="935">
        <v>7</v>
      </c>
    </row>
    <row r="39" spans="1:13">
      <c r="A39" s="945" t="s">
        <v>1156</v>
      </c>
      <c r="B39" s="955">
        <v>6910</v>
      </c>
      <c r="C39" s="933">
        <v>25</v>
      </c>
      <c r="D39" s="947"/>
      <c r="E39" s="956">
        <v>0.69</v>
      </c>
      <c r="F39" s="935">
        <v>41</v>
      </c>
      <c r="G39" s="947"/>
      <c r="H39" s="949">
        <v>21.642589052839483</v>
      </c>
      <c r="I39" s="935">
        <v>16</v>
      </c>
      <c r="J39" s="947"/>
      <c r="K39" s="957">
        <v>346</v>
      </c>
      <c r="L39" s="958">
        <v>0.22929092113982771</v>
      </c>
      <c r="M39" s="935">
        <v>39</v>
      </c>
    </row>
    <row r="40" spans="1:13">
      <c r="A40" s="945" t="s">
        <v>374</v>
      </c>
      <c r="B40" s="955">
        <v>13014</v>
      </c>
      <c r="C40" s="933">
        <v>4</v>
      </c>
      <c r="D40" s="947"/>
      <c r="E40" s="956">
        <v>0.93</v>
      </c>
      <c r="F40" s="935">
        <v>6</v>
      </c>
      <c r="G40" s="947"/>
      <c r="H40" s="949">
        <v>13.971014492753623</v>
      </c>
      <c r="I40" s="935">
        <v>38</v>
      </c>
      <c r="J40" s="947"/>
      <c r="K40" s="957">
        <v>108</v>
      </c>
      <c r="L40" s="958">
        <v>0.48430493273542602</v>
      </c>
      <c r="M40" s="935">
        <v>14</v>
      </c>
    </row>
    <row r="41" spans="1:13">
      <c r="A41" s="945" t="s">
        <v>375</v>
      </c>
      <c r="B41" s="955">
        <v>8763</v>
      </c>
      <c r="C41" s="933">
        <v>13</v>
      </c>
      <c r="D41" s="947"/>
      <c r="E41" s="956">
        <v>0.73</v>
      </c>
      <c r="F41" s="935">
        <v>38</v>
      </c>
      <c r="G41" s="947"/>
      <c r="H41" s="949">
        <v>20.379490225225769</v>
      </c>
      <c r="I41" s="935">
        <v>24</v>
      </c>
      <c r="J41" s="947"/>
      <c r="K41" s="957">
        <v>5405</v>
      </c>
      <c r="L41" s="958">
        <v>0.37451496674057649</v>
      </c>
      <c r="M41" s="935">
        <v>25</v>
      </c>
    </row>
    <row r="42" spans="1:13">
      <c r="A42" s="945" t="s">
        <v>376</v>
      </c>
      <c r="B42" s="955">
        <v>10663</v>
      </c>
      <c r="C42" s="933">
        <v>6</v>
      </c>
      <c r="D42" s="947"/>
      <c r="E42" s="956">
        <v>0.83</v>
      </c>
      <c r="F42" s="935">
        <v>29</v>
      </c>
      <c r="G42" s="947"/>
      <c r="H42" s="949">
        <v>17.648346331517043</v>
      </c>
      <c r="I42" s="935">
        <v>33</v>
      </c>
      <c r="J42" s="947"/>
      <c r="K42" s="957">
        <v>2489</v>
      </c>
      <c r="L42" s="958">
        <v>0.35947429231658001</v>
      </c>
      <c r="M42" s="935">
        <v>30</v>
      </c>
    </row>
    <row r="43" spans="1:13">
      <c r="A43" s="945" t="s">
        <v>378</v>
      </c>
      <c r="B43" s="955">
        <v>6968</v>
      </c>
      <c r="C43" s="933">
        <v>23</v>
      </c>
      <c r="D43" s="947"/>
      <c r="E43" s="956">
        <v>0.82</v>
      </c>
      <c r="F43" s="935">
        <v>30</v>
      </c>
      <c r="G43" s="947"/>
      <c r="H43" s="949">
        <v>21.78386685443488</v>
      </c>
      <c r="I43" s="935">
        <v>14</v>
      </c>
      <c r="J43" s="947"/>
      <c r="K43" s="957">
        <v>1822</v>
      </c>
      <c r="L43" s="958">
        <v>0.33647276084949213</v>
      </c>
      <c r="M43" s="935">
        <v>31</v>
      </c>
    </row>
    <row r="44" spans="1:13">
      <c r="A44" s="945" t="s">
        <v>1194</v>
      </c>
      <c r="B44" s="955">
        <v>8294</v>
      </c>
      <c r="C44" s="933">
        <v>16</v>
      </c>
      <c r="D44" s="947"/>
      <c r="E44" s="956">
        <v>0.84</v>
      </c>
      <c r="F44" s="935">
        <v>25</v>
      </c>
      <c r="G44" s="947"/>
      <c r="H44" s="949">
        <v>20.88839460944655</v>
      </c>
      <c r="I44" s="935">
        <v>20</v>
      </c>
      <c r="J44" s="947"/>
      <c r="K44" s="957">
        <v>12926</v>
      </c>
      <c r="L44" s="958">
        <v>0.41460050678384708</v>
      </c>
      <c r="M44" s="935">
        <v>21</v>
      </c>
    </row>
    <row r="45" spans="1:13">
      <c r="A45" s="945" t="s">
        <v>1195</v>
      </c>
      <c r="B45" s="955">
        <v>8241</v>
      </c>
      <c r="C45" s="933">
        <v>17</v>
      </c>
      <c r="D45" s="947"/>
      <c r="E45" s="956">
        <v>0.89</v>
      </c>
      <c r="F45" s="935">
        <v>16</v>
      </c>
      <c r="G45" s="947"/>
      <c r="H45" s="949">
        <v>19.416704193266405</v>
      </c>
      <c r="I45" s="935">
        <v>28</v>
      </c>
      <c r="J45" s="947"/>
      <c r="K45" s="957">
        <v>262</v>
      </c>
      <c r="L45" s="958">
        <v>0.4924812030075188</v>
      </c>
      <c r="M45" s="935">
        <v>11</v>
      </c>
    </row>
    <row r="46" spans="1:13">
      <c r="A46" s="945" t="s">
        <v>1159</v>
      </c>
      <c r="B46" s="955">
        <v>14401</v>
      </c>
      <c r="C46" s="933">
        <v>2</v>
      </c>
      <c r="D46" s="947"/>
      <c r="E46" s="956">
        <v>0.8</v>
      </c>
      <c r="F46" s="935">
        <v>33</v>
      </c>
      <c r="G46" s="947"/>
      <c r="H46" s="949">
        <v>12.339665530118525</v>
      </c>
      <c r="I46" s="935">
        <v>40</v>
      </c>
      <c r="J46" s="947"/>
      <c r="K46" s="957">
        <v>10935</v>
      </c>
      <c r="L46" s="958">
        <v>0.37145865887628238</v>
      </c>
      <c r="M46" s="935">
        <v>26</v>
      </c>
    </row>
    <row r="47" spans="1:13">
      <c r="A47" s="945" t="s">
        <v>380</v>
      </c>
      <c r="B47" s="955">
        <v>6429</v>
      </c>
      <c r="C47" s="933">
        <v>33</v>
      </c>
      <c r="D47" s="947"/>
      <c r="E47" s="956">
        <v>0.92</v>
      </c>
      <c r="F47" s="935">
        <v>9</v>
      </c>
      <c r="G47" s="947"/>
      <c r="H47" s="949">
        <v>21.293534450730835</v>
      </c>
      <c r="I47" s="935">
        <v>19</v>
      </c>
      <c r="J47" s="947"/>
      <c r="K47" s="957">
        <v>15232</v>
      </c>
      <c r="L47" s="958">
        <v>0.59018171955519394</v>
      </c>
      <c r="M47" s="935">
        <v>4</v>
      </c>
    </row>
    <row r="48" spans="1:13">
      <c r="A48" s="945" t="s">
        <v>381</v>
      </c>
      <c r="B48" s="955">
        <v>6936</v>
      </c>
      <c r="C48" s="933">
        <v>24</v>
      </c>
      <c r="D48" s="947"/>
      <c r="E48" s="956">
        <v>0.75</v>
      </c>
      <c r="F48" s="935">
        <v>37</v>
      </c>
      <c r="G48" s="947"/>
      <c r="H48" s="949">
        <v>22.823459663601724</v>
      </c>
      <c r="I48" s="935">
        <v>7</v>
      </c>
      <c r="J48" s="947"/>
      <c r="K48" s="957">
        <v>9453</v>
      </c>
      <c r="L48" s="958">
        <v>0.75424878321231947</v>
      </c>
      <c r="M48" s="935">
        <v>1</v>
      </c>
    </row>
    <row r="49" spans="1:13">
      <c r="A49" s="945" t="s">
        <v>382</v>
      </c>
      <c r="B49" s="955">
        <v>7509</v>
      </c>
      <c r="C49" s="933">
        <v>20</v>
      </c>
      <c r="D49" s="947"/>
      <c r="E49" s="956">
        <v>0.9</v>
      </c>
      <c r="F49" s="935">
        <v>12</v>
      </c>
      <c r="G49" s="947"/>
      <c r="H49" s="949">
        <v>20.205417525586778</v>
      </c>
      <c r="I49" s="935">
        <v>26</v>
      </c>
      <c r="J49" s="947"/>
      <c r="K49" s="957">
        <v>6735</v>
      </c>
      <c r="L49" s="958">
        <v>0.47901849217638692</v>
      </c>
      <c r="M49" s="935">
        <v>16</v>
      </c>
    </row>
    <row r="50" spans="1:13">
      <c r="A50" s="945" t="s">
        <v>295</v>
      </c>
      <c r="B50" s="955">
        <v>6976</v>
      </c>
      <c r="C50" s="933">
        <v>22</v>
      </c>
      <c r="D50" s="947"/>
      <c r="E50" s="956">
        <v>0.85</v>
      </c>
      <c r="F50" s="935">
        <v>22</v>
      </c>
      <c r="G50" s="947"/>
      <c r="H50" s="949">
        <v>20.324573504675723</v>
      </c>
      <c r="I50" s="935">
        <v>25</v>
      </c>
      <c r="J50" s="947"/>
      <c r="K50" s="957">
        <v>3489</v>
      </c>
      <c r="L50" s="958">
        <v>0.58344481605351173</v>
      </c>
      <c r="M50" s="935">
        <v>5</v>
      </c>
    </row>
    <row r="51" spans="1:13">
      <c r="A51" s="945" t="s">
        <v>383</v>
      </c>
      <c r="B51" s="955">
        <v>9938</v>
      </c>
      <c r="C51" s="933">
        <v>8</v>
      </c>
      <c r="D51" s="947"/>
      <c r="E51" s="956">
        <v>0.97</v>
      </c>
      <c r="F51" s="935">
        <v>2</v>
      </c>
      <c r="G51" s="947"/>
      <c r="H51" s="949">
        <v>14.571453551063231</v>
      </c>
      <c r="I51" s="935">
        <v>37</v>
      </c>
      <c r="J51" s="947"/>
      <c r="K51" s="957">
        <v>2137</v>
      </c>
      <c r="L51" s="958">
        <v>0.32645890620226092</v>
      </c>
      <c r="M51" s="935">
        <v>32</v>
      </c>
    </row>
    <row r="52" spans="1:13">
      <c r="A52" s="945" t="s">
        <v>384</v>
      </c>
      <c r="B52" s="955">
        <v>6352</v>
      </c>
      <c r="C52" s="933">
        <v>34</v>
      </c>
      <c r="D52" s="947"/>
      <c r="E52" s="956">
        <v>0.82</v>
      </c>
      <c r="F52" s="935">
        <v>31</v>
      </c>
      <c r="G52" s="947"/>
      <c r="H52" s="949">
        <v>22.13308625918615</v>
      </c>
      <c r="I52" s="935">
        <v>11</v>
      </c>
      <c r="J52" s="947"/>
      <c r="K52" s="957">
        <v>10095</v>
      </c>
      <c r="L52" s="958">
        <v>0.3012084141429211</v>
      </c>
      <c r="M52" s="935">
        <v>35</v>
      </c>
    </row>
    <row r="53" spans="1:13">
      <c r="A53" s="945"/>
      <c r="B53" s="959"/>
      <c r="D53" s="947"/>
      <c r="E53" s="954"/>
      <c r="G53" s="947"/>
      <c r="H53" s="949"/>
      <c r="J53" s="947"/>
      <c r="K53" s="953"/>
      <c r="L53" s="954"/>
    </row>
    <row r="54" spans="1:13">
      <c r="A54" s="945" t="s">
        <v>1160</v>
      </c>
      <c r="B54" s="955">
        <v>5541</v>
      </c>
      <c r="C54" s="960" t="s">
        <v>339</v>
      </c>
      <c r="D54" s="947"/>
      <c r="E54" s="961" t="s">
        <v>1196</v>
      </c>
      <c r="F54" s="960" t="s">
        <v>339</v>
      </c>
      <c r="G54" s="947"/>
      <c r="H54" s="949">
        <v>21.095184000009198</v>
      </c>
      <c r="I54" s="960" t="s">
        <v>339</v>
      </c>
      <c r="J54" s="947"/>
      <c r="K54" s="957">
        <v>10637</v>
      </c>
      <c r="L54" s="958">
        <v>0.36699999999999999</v>
      </c>
      <c r="M54" s="960" t="s">
        <v>339</v>
      </c>
    </row>
    <row r="55" spans="1:13">
      <c r="B55" s="962"/>
      <c r="C55" s="960"/>
      <c r="E55" s="961"/>
      <c r="H55" s="949"/>
      <c r="I55" s="960"/>
      <c r="K55" s="957"/>
      <c r="L55" s="958"/>
      <c r="M55" s="960"/>
    </row>
    <row r="56" spans="1:13">
      <c r="A56" s="935" t="s">
        <v>1197</v>
      </c>
    </row>
  </sheetData>
  <pageMargins left="0.75" right="0.75" top="1" bottom="1" header="0.5" footer="0.5"/>
  <pageSetup paperSize="128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/>
  </sheetViews>
  <sheetFormatPr defaultRowHeight="10.5"/>
  <cols>
    <col min="1" max="1" width="17.28515625" style="250" customWidth="1"/>
    <col min="2" max="2" width="9.42578125" style="250" bestFit="1" customWidth="1"/>
    <col min="3" max="6" width="7.85546875" style="250" bestFit="1" customWidth="1"/>
    <col min="7" max="7" width="9.7109375" style="250" bestFit="1" customWidth="1"/>
    <col min="8" max="8" width="5.140625" style="250" bestFit="1" customWidth="1"/>
    <col min="9" max="16384" width="9.140625" style="250"/>
  </cols>
  <sheetData>
    <row r="1" spans="1:8">
      <c r="A1" s="354" t="s">
        <v>1198</v>
      </c>
    </row>
    <row r="3" spans="1:8">
      <c r="B3" s="1260" t="s">
        <v>1199</v>
      </c>
      <c r="C3" s="1260"/>
      <c r="D3" s="1260"/>
      <c r="E3" s="1260"/>
      <c r="F3" s="1260"/>
      <c r="G3" s="1260"/>
      <c r="H3" s="1260"/>
    </row>
    <row r="4" spans="1:8" ht="4.5" customHeight="1">
      <c r="B4" s="862"/>
      <c r="C4" s="862"/>
      <c r="D4" s="862"/>
      <c r="E4" s="862"/>
      <c r="F4" s="862"/>
      <c r="G4" s="862"/>
      <c r="H4" s="862"/>
    </row>
    <row r="5" spans="1:8">
      <c r="B5" s="963" t="s">
        <v>1200</v>
      </c>
      <c r="C5" s="963" t="s">
        <v>1201</v>
      </c>
      <c r="D5" s="963" t="s">
        <v>1201</v>
      </c>
      <c r="E5" s="963" t="s">
        <v>1201</v>
      </c>
      <c r="F5" s="963" t="s">
        <v>1201</v>
      </c>
      <c r="G5" s="963" t="s">
        <v>1201</v>
      </c>
      <c r="H5" s="862"/>
    </row>
    <row r="6" spans="1:8">
      <c r="B6" s="963" t="s">
        <v>1202</v>
      </c>
      <c r="C6" s="963" t="s">
        <v>1203</v>
      </c>
      <c r="D6" s="963" t="s">
        <v>1204</v>
      </c>
      <c r="E6" s="963" t="s">
        <v>1205</v>
      </c>
      <c r="F6" s="963" t="s">
        <v>1206</v>
      </c>
      <c r="G6" s="963" t="s">
        <v>1207</v>
      </c>
      <c r="H6" s="862"/>
    </row>
    <row r="7" spans="1:8">
      <c r="A7" s="355" t="s">
        <v>248</v>
      </c>
      <c r="B7" s="964" t="s">
        <v>1208</v>
      </c>
      <c r="C7" s="964" t="s">
        <v>1209</v>
      </c>
      <c r="D7" s="964" t="s">
        <v>1209</v>
      </c>
      <c r="E7" s="964" t="s">
        <v>1209</v>
      </c>
      <c r="F7" s="964" t="s">
        <v>1209</v>
      </c>
      <c r="G7" s="964" t="s">
        <v>1209</v>
      </c>
      <c r="H7" s="964" t="s">
        <v>240</v>
      </c>
    </row>
    <row r="8" spans="1:8">
      <c r="A8" s="359"/>
      <c r="B8" s="965"/>
      <c r="C8" s="836"/>
      <c r="E8" s="836"/>
      <c r="F8" s="357"/>
      <c r="G8" s="836"/>
      <c r="H8" s="836"/>
    </row>
    <row r="9" spans="1:8">
      <c r="A9" s="359" t="s">
        <v>1210</v>
      </c>
      <c r="B9" s="966">
        <v>80</v>
      </c>
      <c r="C9" s="967">
        <v>20.7</v>
      </c>
      <c r="D9" s="968">
        <v>19.5</v>
      </c>
      <c r="E9" s="967">
        <v>21.3</v>
      </c>
      <c r="F9" s="969">
        <v>20.399999999999999</v>
      </c>
      <c r="G9" s="967">
        <v>20.6</v>
      </c>
      <c r="H9" s="968">
        <v>34</v>
      </c>
    </row>
    <row r="10" spans="1:8">
      <c r="A10" s="359" t="s">
        <v>1016</v>
      </c>
      <c r="B10" s="966">
        <v>37</v>
      </c>
      <c r="C10" s="967">
        <v>19.899999999999999</v>
      </c>
      <c r="D10" s="968">
        <v>21.1</v>
      </c>
      <c r="E10" s="967">
        <v>21.6</v>
      </c>
      <c r="F10" s="969">
        <v>20.8</v>
      </c>
      <c r="G10" s="967">
        <v>21</v>
      </c>
      <c r="H10" s="968">
        <v>28</v>
      </c>
    </row>
    <row r="11" spans="1:8">
      <c r="A11" s="359" t="s">
        <v>1211</v>
      </c>
      <c r="B11" s="966">
        <v>55</v>
      </c>
      <c r="C11" s="967">
        <v>18.8</v>
      </c>
      <c r="D11" s="968">
        <v>20.2</v>
      </c>
      <c r="E11" s="967">
        <v>20</v>
      </c>
      <c r="F11" s="969">
        <v>19.5</v>
      </c>
      <c r="G11" s="967">
        <v>19.7</v>
      </c>
      <c r="H11" s="968">
        <v>46</v>
      </c>
    </row>
    <row r="12" spans="1:8">
      <c r="A12" s="359" t="s">
        <v>1212</v>
      </c>
      <c r="B12" s="966">
        <v>93</v>
      </c>
      <c r="C12" s="967">
        <v>20.100000000000001</v>
      </c>
      <c r="D12" s="968">
        <v>19.899999999999999</v>
      </c>
      <c r="E12" s="967">
        <v>20.8</v>
      </c>
      <c r="F12" s="969">
        <v>20.3</v>
      </c>
      <c r="G12" s="967">
        <v>20.399999999999999</v>
      </c>
      <c r="H12" s="968">
        <v>39</v>
      </c>
    </row>
    <row r="13" spans="1:8">
      <c r="A13" s="359" t="s">
        <v>1213</v>
      </c>
      <c r="B13" s="966">
        <v>29</v>
      </c>
      <c r="C13" s="967">
        <v>21.8</v>
      </c>
      <c r="D13" s="968">
        <v>22.8</v>
      </c>
      <c r="E13" s="967">
        <v>22.3</v>
      </c>
      <c r="F13" s="969">
        <v>21.7</v>
      </c>
      <c r="G13" s="967">
        <v>22.3</v>
      </c>
      <c r="H13" s="968">
        <v>16</v>
      </c>
    </row>
    <row r="14" spans="1:8">
      <c r="A14" s="359" t="s">
        <v>1214</v>
      </c>
      <c r="B14" s="966">
        <v>100</v>
      </c>
      <c r="C14" s="967">
        <v>20.100000000000001</v>
      </c>
      <c r="D14" s="968">
        <v>20.399999999999999</v>
      </c>
      <c r="E14" s="967">
        <v>20.9</v>
      </c>
      <c r="F14" s="969">
        <v>20.6</v>
      </c>
      <c r="G14" s="967">
        <v>20.6</v>
      </c>
      <c r="H14" s="968">
        <v>35</v>
      </c>
    </row>
    <row r="15" spans="1:8">
      <c r="A15" s="359" t="s">
        <v>255</v>
      </c>
      <c r="B15" s="966">
        <v>29</v>
      </c>
      <c r="C15" s="967">
        <v>24.2</v>
      </c>
      <c r="D15" s="968">
        <v>24.1</v>
      </c>
      <c r="E15" s="967">
        <v>24.5</v>
      </c>
      <c r="F15" s="969">
        <v>23.6</v>
      </c>
      <c r="G15" s="967">
        <v>24.2</v>
      </c>
      <c r="H15" s="968">
        <v>2</v>
      </c>
    </row>
    <row r="16" spans="1:8">
      <c r="A16" s="359" t="s">
        <v>1215</v>
      </c>
      <c r="B16" s="966">
        <v>18</v>
      </c>
      <c r="C16" s="967">
        <v>22.7</v>
      </c>
      <c r="D16" s="968">
        <v>23.2</v>
      </c>
      <c r="E16" s="967">
        <v>23.7</v>
      </c>
      <c r="F16" s="969">
        <v>22.9</v>
      </c>
      <c r="G16" s="967">
        <v>23.2</v>
      </c>
      <c r="H16" s="968">
        <v>6</v>
      </c>
    </row>
    <row r="17" spans="1:8">
      <c r="A17" s="359" t="s">
        <v>1216</v>
      </c>
      <c r="B17" s="966">
        <v>37</v>
      </c>
      <c r="C17" s="967">
        <v>21.2</v>
      </c>
      <c r="D17" s="968">
        <v>21.5</v>
      </c>
      <c r="E17" s="967">
        <v>22</v>
      </c>
      <c r="F17" s="969">
        <v>21.1</v>
      </c>
      <c r="G17" s="967">
        <v>21.6</v>
      </c>
      <c r="H17" s="968">
        <v>25</v>
      </c>
    </row>
    <row r="18" spans="1:8">
      <c r="A18" s="359" t="s">
        <v>1217</v>
      </c>
      <c r="B18" s="966">
        <v>81</v>
      </c>
      <c r="C18" s="967">
        <v>18.7</v>
      </c>
      <c r="D18" s="968">
        <v>19.5</v>
      </c>
      <c r="E18" s="967">
        <v>20.7</v>
      </c>
      <c r="F18" s="969">
        <v>19.100000000000001</v>
      </c>
      <c r="G18" s="967">
        <v>19.600000000000001</v>
      </c>
      <c r="H18" s="968">
        <v>47</v>
      </c>
    </row>
    <row r="19" spans="1:8">
      <c r="A19" s="359" t="s">
        <v>259</v>
      </c>
      <c r="B19" s="966">
        <v>53</v>
      </c>
      <c r="C19" s="967">
        <v>20.3</v>
      </c>
      <c r="D19" s="968">
        <v>20.5</v>
      </c>
      <c r="E19" s="967">
        <v>21.4</v>
      </c>
      <c r="F19" s="969">
        <v>20.7</v>
      </c>
      <c r="G19" s="967">
        <v>20.8</v>
      </c>
      <c r="H19" s="968">
        <v>30</v>
      </c>
    </row>
    <row r="20" spans="1:8">
      <c r="A20" s="359" t="s">
        <v>1021</v>
      </c>
      <c r="B20" s="966">
        <v>90</v>
      </c>
      <c r="C20" s="967">
        <v>16.899999999999999</v>
      </c>
      <c r="D20" s="968">
        <v>19</v>
      </c>
      <c r="E20" s="967">
        <v>18.3</v>
      </c>
      <c r="F20" s="969">
        <v>18.100000000000001</v>
      </c>
      <c r="G20" s="967">
        <v>18.2</v>
      </c>
      <c r="H20" s="968">
        <v>51</v>
      </c>
    </row>
    <row r="21" spans="1:8">
      <c r="A21" s="359" t="s">
        <v>1009</v>
      </c>
      <c r="B21" s="966">
        <v>45</v>
      </c>
      <c r="C21" s="967">
        <v>21.9</v>
      </c>
      <c r="D21" s="968">
        <v>22</v>
      </c>
      <c r="E21" s="967">
        <v>23</v>
      </c>
      <c r="F21" s="969">
        <v>22.1</v>
      </c>
      <c r="G21" s="967">
        <v>22.4</v>
      </c>
      <c r="H21" s="968">
        <v>15</v>
      </c>
    </row>
    <row r="22" spans="1:8">
      <c r="A22" s="359" t="s">
        <v>1218</v>
      </c>
      <c r="B22" s="966">
        <v>100</v>
      </c>
      <c r="C22" s="967">
        <v>20.3</v>
      </c>
      <c r="D22" s="968">
        <v>20.7</v>
      </c>
      <c r="E22" s="967">
        <v>20.8</v>
      </c>
      <c r="F22" s="969">
        <v>20.5</v>
      </c>
      <c r="G22" s="967">
        <v>20.7</v>
      </c>
      <c r="H22" s="968">
        <v>32</v>
      </c>
    </row>
    <row r="23" spans="1:8">
      <c r="A23" s="359" t="s">
        <v>1219</v>
      </c>
      <c r="B23" s="966">
        <v>40</v>
      </c>
      <c r="C23" s="967">
        <v>21.1</v>
      </c>
      <c r="D23" s="968">
        <v>21.9</v>
      </c>
      <c r="E23" s="967">
        <v>22.3</v>
      </c>
      <c r="F23" s="969">
        <v>21.6</v>
      </c>
      <c r="G23" s="967">
        <v>21.9</v>
      </c>
      <c r="H23" s="968">
        <v>21</v>
      </c>
    </row>
    <row r="24" spans="1:8">
      <c r="A24" s="359" t="s">
        <v>1220</v>
      </c>
      <c r="B24" s="966">
        <v>68</v>
      </c>
      <c r="C24" s="967">
        <v>21.5</v>
      </c>
      <c r="D24" s="968">
        <v>21.4</v>
      </c>
      <c r="E24" s="967">
        <v>22.5</v>
      </c>
      <c r="F24" s="969">
        <v>22.2</v>
      </c>
      <c r="G24" s="967">
        <v>22</v>
      </c>
      <c r="H24" s="968">
        <v>18</v>
      </c>
    </row>
    <row r="25" spans="1:8">
      <c r="A25" s="359" t="s">
        <v>1025</v>
      </c>
      <c r="B25" s="966">
        <v>75</v>
      </c>
      <c r="C25" s="967">
        <v>21.4</v>
      </c>
      <c r="D25" s="968">
        <v>21.7</v>
      </c>
      <c r="E25" s="967">
        <v>22.5</v>
      </c>
      <c r="F25" s="969">
        <v>21.8</v>
      </c>
      <c r="G25" s="967">
        <v>22</v>
      </c>
      <c r="H25" s="968">
        <v>19</v>
      </c>
    </row>
    <row r="26" spans="1:8">
      <c r="A26" s="359" t="s">
        <v>1221</v>
      </c>
      <c r="B26" s="966">
        <v>100</v>
      </c>
      <c r="C26" s="967">
        <v>19.399999999999999</v>
      </c>
      <c r="D26" s="968">
        <v>19.399999999999999</v>
      </c>
      <c r="E26" s="967">
        <v>20.3</v>
      </c>
      <c r="F26" s="969">
        <v>20</v>
      </c>
      <c r="G26" s="967">
        <v>19.899999999999999</v>
      </c>
      <c r="H26" s="968">
        <v>43</v>
      </c>
    </row>
    <row r="27" spans="1:8">
      <c r="A27" s="359" t="s">
        <v>1222</v>
      </c>
      <c r="B27" s="966">
        <v>100</v>
      </c>
      <c r="C27" s="967">
        <v>18.899999999999999</v>
      </c>
      <c r="D27" s="968">
        <v>18.899999999999999</v>
      </c>
      <c r="E27" s="967">
        <v>19.5</v>
      </c>
      <c r="F27" s="969">
        <v>19.100000000000001</v>
      </c>
      <c r="G27" s="967">
        <v>19.2</v>
      </c>
      <c r="H27" s="968">
        <v>48</v>
      </c>
    </row>
    <row r="28" spans="1:8">
      <c r="A28" s="359" t="s">
        <v>1028</v>
      </c>
      <c r="B28" s="966">
        <v>9</v>
      </c>
      <c r="C28" s="967">
        <v>23.3</v>
      </c>
      <c r="D28" s="968">
        <v>23.6</v>
      </c>
      <c r="E28" s="967">
        <v>24.1</v>
      </c>
      <c r="F28" s="969">
        <v>22.8</v>
      </c>
      <c r="G28" s="967">
        <v>23.6</v>
      </c>
      <c r="H28" s="968">
        <v>4</v>
      </c>
    </row>
    <row r="29" spans="1:8">
      <c r="A29" s="359" t="s">
        <v>1223</v>
      </c>
      <c r="B29" s="966">
        <v>22</v>
      </c>
      <c r="C29" s="967">
        <v>22.1</v>
      </c>
      <c r="D29" s="968">
        <v>22.5</v>
      </c>
      <c r="E29" s="967">
        <v>23</v>
      </c>
      <c r="F29" s="969">
        <v>22.2</v>
      </c>
      <c r="G29" s="967">
        <v>22.6</v>
      </c>
      <c r="H29" s="968">
        <v>14</v>
      </c>
    </row>
    <row r="30" spans="1:8">
      <c r="A30" s="359" t="s">
        <v>1224</v>
      </c>
      <c r="B30" s="966">
        <v>23</v>
      </c>
      <c r="C30" s="967">
        <v>24</v>
      </c>
      <c r="D30" s="968">
        <v>24.6</v>
      </c>
      <c r="E30" s="967">
        <v>24.5</v>
      </c>
      <c r="F30" s="969">
        <v>23.5</v>
      </c>
      <c r="G30" s="967">
        <v>24.3</v>
      </c>
      <c r="H30" s="968">
        <v>1</v>
      </c>
    </row>
    <row r="31" spans="1:8">
      <c r="A31" s="359" t="s">
        <v>1225</v>
      </c>
      <c r="B31" s="966">
        <v>100</v>
      </c>
      <c r="C31" s="967">
        <v>19.3</v>
      </c>
      <c r="D31" s="968">
        <v>19.899999999999999</v>
      </c>
      <c r="E31" s="967">
        <v>20.2</v>
      </c>
      <c r="F31" s="969">
        <v>20.399999999999999</v>
      </c>
      <c r="G31" s="967">
        <v>20.100000000000001</v>
      </c>
      <c r="H31" s="968">
        <v>41</v>
      </c>
    </row>
    <row r="32" spans="1:8">
      <c r="A32" s="359" t="s">
        <v>1226</v>
      </c>
      <c r="B32" s="966">
        <v>76</v>
      </c>
      <c r="C32" s="967">
        <v>22.1</v>
      </c>
      <c r="D32" s="968">
        <v>23</v>
      </c>
      <c r="E32" s="967">
        <v>23.1</v>
      </c>
      <c r="F32" s="969">
        <v>22.9</v>
      </c>
      <c r="G32" s="967">
        <v>22.9</v>
      </c>
      <c r="H32" s="968">
        <v>10</v>
      </c>
    </row>
    <row r="33" spans="1:8">
      <c r="A33" s="359" t="s">
        <v>1033</v>
      </c>
      <c r="B33" s="966">
        <v>100</v>
      </c>
      <c r="C33" s="967">
        <v>18.8</v>
      </c>
      <c r="D33" s="968">
        <v>18.3</v>
      </c>
      <c r="E33" s="967">
        <v>19.399999999999999</v>
      </c>
      <c r="F33" s="969">
        <v>18.899999999999999</v>
      </c>
      <c r="G33" s="967">
        <v>19</v>
      </c>
      <c r="H33" s="968">
        <v>49</v>
      </c>
    </row>
    <row r="34" spans="1:8">
      <c r="A34" s="359" t="s">
        <v>1227</v>
      </c>
      <c r="B34" s="966">
        <v>76</v>
      </c>
      <c r="C34" s="967">
        <v>21.6</v>
      </c>
      <c r="D34" s="968">
        <v>21.1</v>
      </c>
      <c r="E34" s="967">
        <v>22.3</v>
      </c>
      <c r="F34" s="969">
        <v>21.7</v>
      </c>
      <c r="G34" s="967">
        <v>21.8</v>
      </c>
      <c r="H34" s="968">
        <v>23</v>
      </c>
    </row>
    <row r="35" spans="1:8">
      <c r="A35" s="359" t="s">
        <v>1228</v>
      </c>
      <c r="B35" s="966">
        <v>100</v>
      </c>
      <c r="C35" s="967">
        <v>19.3</v>
      </c>
      <c r="D35" s="968">
        <v>20.5</v>
      </c>
      <c r="E35" s="967">
        <v>21.1</v>
      </c>
      <c r="F35" s="969">
        <v>20.399999999999999</v>
      </c>
      <c r="G35" s="967">
        <v>20.5</v>
      </c>
      <c r="H35" s="968">
        <v>38</v>
      </c>
    </row>
    <row r="36" spans="1:8">
      <c r="A36" s="359" t="s">
        <v>1229</v>
      </c>
      <c r="B36" s="966">
        <v>86</v>
      </c>
      <c r="C36" s="967">
        <v>21.3</v>
      </c>
      <c r="D36" s="968">
        <v>21.1</v>
      </c>
      <c r="E36" s="967">
        <v>22</v>
      </c>
      <c r="F36" s="969">
        <v>21.7</v>
      </c>
      <c r="G36" s="967">
        <v>21.7</v>
      </c>
      <c r="H36" s="968">
        <v>24</v>
      </c>
    </row>
    <row r="37" spans="1:8">
      <c r="A37" s="359" t="s">
        <v>1011</v>
      </c>
      <c r="B37" s="966">
        <v>36</v>
      </c>
      <c r="C37" s="967">
        <v>20.2</v>
      </c>
      <c r="D37" s="968">
        <v>21.2</v>
      </c>
      <c r="E37" s="967">
        <v>21.7</v>
      </c>
      <c r="F37" s="969">
        <v>21.1</v>
      </c>
      <c r="G37" s="967">
        <v>21.2</v>
      </c>
      <c r="H37" s="968">
        <v>27</v>
      </c>
    </row>
    <row r="38" spans="1:8">
      <c r="A38" s="359" t="s">
        <v>1230</v>
      </c>
      <c r="B38" s="966">
        <v>20</v>
      </c>
      <c r="C38" s="967">
        <v>23.9</v>
      </c>
      <c r="D38" s="968">
        <v>24.2</v>
      </c>
      <c r="E38" s="967">
        <v>24.5</v>
      </c>
      <c r="F38" s="969">
        <v>23.6</v>
      </c>
      <c r="G38" s="967">
        <v>24.2</v>
      </c>
      <c r="H38" s="968">
        <v>3</v>
      </c>
    </row>
    <row r="39" spans="1:8">
      <c r="A39" s="359" t="s">
        <v>1037</v>
      </c>
      <c r="B39" s="966">
        <v>25</v>
      </c>
      <c r="C39" s="967">
        <v>22.8</v>
      </c>
      <c r="D39" s="968">
        <v>23.7</v>
      </c>
      <c r="E39" s="967">
        <v>23.1</v>
      </c>
      <c r="F39" s="969">
        <v>22.4</v>
      </c>
      <c r="G39" s="967">
        <v>23.1</v>
      </c>
      <c r="H39" s="968">
        <v>8</v>
      </c>
    </row>
    <row r="40" spans="1:8">
      <c r="A40" s="359" t="s">
        <v>1012</v>
      </c>
      <c r="B40" s="966">
        <v>69</v>
      </c>
      <c r="C40" s="967">
        <v>18.899999999999999</v>
      </c>
      <c r="D40" s="968">
        <v>19.7</v>
      </c>
      <c r="E40" s="967">
        <v>20.5</v>
      </c>
      <c r="F40" s="969">
        <v>20.100000000000001</v>
      </c>
      <c r="G40" s="967">
        <v>19.899999999999999</v>
      </c>
      <c r="H40" s="968">
        <v>44</v>
      </c>
    </row>
    <row r="41" spans="1:8">
      <c r="A41" s="359" t="s">
        <v>1231</v>
      </c>
      <c r="B41" s="966">
        <v>27</v>
      </c>
      <c r="C41" s="967">
        <v>22.7</v>
      </c>
      <c r="D41" s="968">
        <v>23.8</v>
      </c>
      <c r="E41" s="967">
        <v>23.6</v>
      </c>
      <c r="F41" s="969">
        <v>23.2</v>
      </c>
      <c r="G41" s="967">
        <v>23.4</v>
      </c>
      <c r="H41" s="968">
        <v>5</v>
      </c>
    </row>
    <row r="42" spans="1:8">
      <c r="A42" s="359" t="s">
        <v>1232</v>
      </c>
      <c r="B42" s="966">
        <v>100</v>
      </c>
      <c r="C42" s="967">
        <v>17.5</v>
      </c>
      <c r="D42" s="968">
        <v>19.600000000000001</v>
      </c>
      <c r="E42" s="967">
        <v>19</v>
      </c>
      <c r="F42" s="969">
        <v>18.899999999999999</v>
      </c>
      <c r="G42" s="967">
        <v>18.899999999999999</v>
      </c>
      <c r="H42" s="968">
        <v>50</v>
      </c>
    </row>
    <row r="43" spans="1:8">
      <c r="A43" s="359" t="s">
        <v>1233</v>
      </c>
      <c r="B43" s="966">
        <v>100</v>
      </c>
      <c r="C43" s="967">
        <v>19.600000000000001</v>
      </c>
      <c r="D43" s="968">
        <v>20.7</v>
      </c>
      <c r="E43" s="967">
        <v>20.8</v>
      </c>
      <c r="F43" s="969">
        <v>20.6</v>
      </c>
      <c r="G43" s="967">
        <v>20.6</v>
      </c>
      <c r="H43" s="968">
        <v>36</v>
      </c>
    </row>
    <row r="44" spans="1:8">
      <c r="A44" s="359" t="s">
        <v>1234</v>
      </c>
      <c r="B44" s="966">
        <v>72</v>
      </c>
      <c r="C44" s="967">
        <v>21.4</v>
      </c>
      <c r="D44" s="968">
        <v>21.7</v>
      </c>
      <c r="E44" s="967">
        <v>22.4</v>
      </c>
      <c r="F44" s="969">
        <v>22</v>
      </c>
      <c r="G44" s="967">
        <v>22</v>
      </c>
      <c r="H44" s="968">
        <v>20</v>
      </c>
    </row>
    <row r="45" spans="1:8">
      <c r="A45" s="359" t="s">
        <v>1235</v>
      </c>
      <c r="B45" s="966">
        <v>75</v>
      </c>
      <c r="C45" s="967">
        <v>20.3</v>
      </c>
      <c r="D45" s="968">
        <v>19.899999999999999</v>
      </c>
      <c r="E45" s="967">
        <v>21.5</v>
      </c>
      <c r="F45" s="969">
        <v>20.8</v>
      </c>
      <c r="G45" s="967">
        <v>20.7</v>
      </c>
      <c r="H45" s="968">
        <v>33</v>
      </c>
    </row>
    <row r="46" spans="1:8">
      <c r="A46" s="359" t="s">
        <v>1043</v>
      </c>
      <c r="B46" s="966">
        <v>36</v>
      </c>
      <c r="C46" s="967">
        <v>20.8</v>
      </c>
      <c r="D46" s="968">
        <v>21.4</v>
      </c>
      <c r="E46" s="967">
        <v>21.9</v>
      </c>
      <c r="F46" s="969">
        <v>21.1</v>
      </c>
      <c r="G46" s="967">
        <v>21.4</v>
      </c>
      <c r="H46" s="968">
        <v>26</v>
      </c>
    </row>
    <row r="47" spans="1:8">
      <c r="A47" s="359" t="s">
        <v>1236</v>
      </c>
      <c r="B47" s="966">
        <v>19</v>
      </c>
      <c r="C47" s="967">
        <v>22.1</v>
      </c>
      <c r="D47" s="968">
        <v>22.8</v>
      </c>
      <c r="E47" s="967">
        <v>23</v>
      </c>
      <c r="F47" s="969">
        <v>22.2</v>
      </c>
      <c r="G47" s="967">
        <v>22.7</v>
      </c>
      <c r="H47" s="968">
        <v>13</v>
      </c>
    </row>
    <row r="48" spans="1:8">
      <c r="A48" s="359" t="s">
        <v>1237</v>
      </c>
      <c r="B48" s="966">
        <v>16</v>
      </c>
      <c r="C48" s="967">
        <v>22.7</v>
      </c>
      <c r="D48" s="968">
        <v>22.8</v>
      </c>
      <c r="E48" s="967">
        <v>23.6</v>
      </c>
      <c r="F48" s="969">
        <v>22</v>
      </c>
      <c r="G48" s="967">
        <v>22.9</v>
      </c>
      <c r="H48" s="968">
        <v>11</v>
      </c>
    </row>
    <row r="49" spans="1:8">
      <c r="A49" s="359" t="s">
        <v>1238</v>
      </c>
      <c r="B49" s="966">
        <v>58</v>
      </c>
      <c r="C49" s="967">
        <v>19.7</v>
      </c>
      <c r="D49" s="968">
        <v>20.3</v>
      </c>
      <c r="E49" s="967">
        <v>20.9</v>
      </c>
      <c r="F49" s="969">
        <v>20.399999999999999</v>
      </c>
      <c r="G49" s="967">
        <v>20.399999999999999</v>
      </c>
      <c r="H49" s="968">
        <v>40</v>
      </c>
    </row>
    <row r="50" spans="1:8">
      <c r="A50" s="359" t="s">
        <v>1239</v>
      </c>
      <c r="B50" s="966">
        <v>78</v>
      </c>
      <c r="C50" s="967">
        <v>21</v>
      </c>
      <c r="D50" s="968">
        <v>21.8</v>
      </c>
      <c r="E50" s="967">
        <v>22.3</v>
      </c>
      <c r="F50" s="969">
        <v>22.1</v>
      </c>
      <c r="G50" s="967">
        <v>21.9</v>
      </c>
      <c r="H50" s="968">
        <v>22</v>
      </c>
    </row>
    <row r="51" spans="1:8">
      <c r="A51" s="359" t="s">
        <v>1240</v>
      </c>
      <c r="B51" s="966">
        <v>100</v>
      </c>
      <c r="C51" s="967">
        <v>19.600000000000001</v>
      </c>
      <c r="D51" s="968">
        <v>19.2</v>
      </c>
      <c r="E51" s="967">
        <v>20.100000000000001</v>
      </c>
      <c r="F51" s="969">
        <v>19.600000000000001</v>
      </c>
      <c r="G51" s="967">
        <v>19.8</v>
      </c>
      <c r="H51" s="968">
        <v>45</v>
      </c>
    </row>
    <row r="52" spans="1:8">
      <c r="A52" s="359" t="s">
        <v>1049</v>
      </c>
      <c r="B52" s="966">
        <v>40</v>
      </c>
      <c r="C52" s="967">
        <v>19.8</v>
      </c>
      <c r="D52" s="968">
        <v>21.4</v>
      </c>
      <c r="E52" s="967">
        <v>21.1</v>
      </c>
      <c r="F52" s="969">
        <v>21</v>
      </c>
      <c r="G52" s="967">
        <v>20.9</v>
      </c>
      <c r="H52" s="968">
        <v>29</v>
      </c>
    </row>
    <row r="53" spans="1:8">
      <c r="A53" s="852" t="s">
        <v>211</v>
      </c>
      <c r="B53" s="970">
        <v>100</v>
      </c>
      <c r="C53" s="971">
        <v>20</v>
      </c>
      <c r="D53" s="972">
        <v>20.3</v>
      </c>
      <c r="E53" s="971">
        <v>21.3</v>
      </c>
      <c r="F53" s="973">
        <v>20.9</v>
      </c>
      <c r="G53" s="971">
        <v>20.8</v>
      </c>
      <c r="H53" s="972">
        <v>31</v>
      </c>
    </row>
    <row r="54" spans="1:8">
      <c r="A54" s="359" t="s">
        <v>1241</v>
      </c>
      <c r="B54" s="966">
        <v>29</v>
      </c>
      <c r="C54" s="967">
        <v>22.8</v>
      </c>
      <c r="D54" s="968">
        <v>23</v>
      </c>
      <c r="E54" s="967">
        <v>23.7</v>
      </c>
      <c r="F54" s="969">
        <v>22.8</v>
      </c>
      <c r="G54" s="967">
        <v>23.2</v>
      </c>
      <c r="H54" s="968">
        <v>7</v>
      </c>
    </row>
    <row r="55" spans="1:8">
      <c r="A55" s="359" t="s">
        <v>1242</v>
      </c>
      <c r="B55" s="966">
        <v>28</v>
      </c>
      <c r="C55" s="967">
        <v>22.4</v>
      </c>
      <c r="D55" s="968">
        <v>22.7</v>
      </c>
      <c r="E55" s="967">
        <v>23.4</v>
      </c>
      <c r="F55" s="969">
        <v>22.4</v>
      </c>
      <c r="G55" s="967">
        <v>22.8</v>
      </c>
      <c r="H55" s="968">
        <v>12</v>
      </c>
    </row>
    <row r="56" spans="1:8">
      <c r="A56" s="359" t="s">
        <v>213</v>
      </c>
      <c r="B56" s="966">
        <v>22</v>
      </c>
      <c r="C56" s="967">
        <v>22.3</v>
      </c>
      <c r="D56" s="968">
        <v>23.3</v>
      </c>
      <c r="E56" s="967">
        <v>23.4</v>
      </c>
      <c r="F56" s="969">
        <v>22.7</v>
      </c>
      <c r="G56" s="967">
        <v>23</v>
      </c>
      <c r="H56" s="968">
        <v>9</v>
      </c>
    </row>
    <row r="57" spans="1:8">
      <c r="A57" s="359" t="s">
        <v>1243</v>
      </c>
      <c r="B57" s="966">
        <v>65</v>
      </c>
      <c r="C57" s="967">
        <v>20.399999999999999</v>
      </c>
      <c r="D57" s="968">
        <v>19.5</v>
      </c>
      <c r="E57" s="967">
        <v>21.4</v>
      </c>
      <c r="F57" s="969">
        <v>20.6</v>
      </c>
      <c r="G57" s="967">
        <v>20.6</v>
      </c>
      <c r="H57" s="968">
        <v>37</v>
      </c>
    </row>
    <row r="58" spans="1:8">
      <c r="A58" s="359" t="s">
        <v>1244</v>
      </c>
      <c r="B58" s="966">
        <v>73</v>
      </c>
      <c r="C58" s="967">
        <v>21.6</v>
      </c>
      <c r="D58" s="968">
        <v>22</v>
      </c>
      <c r="E58" s="967">
        <v>22.4</v>
      </c>
      <c r="F58" s="969">
        <v>22.3</v>
      </c>
      <c r="G58" s="967">
        <v>22.2</v>
      </c>
      <c r="H58" s="968">
        <v>17</v>
      </c>
    </row>
    <row r="59" spans="1:8">
      <c r="A59" s="359" t="s">
        <v>1245</v>
      </c>
      <c r="B59" s="966">
        <v>100</v>
      </c>
      <c r="C59" s="967">
        <v>19.3</v>
      </c>
      <c r="D59" s="968">
        <v>19.899999999999999</v>
      </c>
      <c r="E59" s="967">
        <v>20.6</v>
      </c>
      <c r="F59" s="969">
        <v>20.2</v>
      </c>
      <c r="G59" s="967">
        <v>20.100000000000001</v>
      </c>
      <c r="H59" s="968">
        <v>42</v>
      </c>
    </row>
    <row r="60" spans="1:8">
      <c r="A60" s="359"/>
      <c r="B60" s="974"/>
      <c r="C60" s="963"/>
      <c r="D60" s="963"/>
      <c r="E60" s="963"/>
      <c r="F60" s="975"/>
      <c r="G60" s="963"/>
      <c r="H60" s="963"/>
    </row>
    <row r="61" spans="1:8">
      <c r="A61" s="359" t="s">
        <v>1246</v>
      </c>
      <c r="B61" s="976">
        <v>57</v>
      </c>
      <c r="C61" s="977">
        <v>20.3</v>
      </c>
      <c r="D61" s="977">
        <v>20.9</v>
      </c>
      <c r="E61" s="977">
        <v>21.3</v>
      </c>
      <c r="F61" s="978">
        <v>20.8</v>
      </c>
      <c r="G61" s="979">
        <v>21</v>
      </c>
      <c r="H61" s="980" t="s">
        <v>339</v>
      </c>
    </row>
    <row r="62" spans="1:8">
      <c r="B62" s="836"/>
    </row>
    <row r="63" spans="1:8">
      <c r="A63" s="250" t="s">
        <v>1247</v>
      </c>
    </row>
  </sheetData>
  <mergeCells count="1">
    <mergeCell ref="B3:H3"/>
  </mergeCells>
  <pageMargins left="0.75" right="0.75" top="1" bottom="1" header="0.5" footer="0.5"/>
  <pageSetup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/>
  </sheetViews>
  <sheetFormatPr defaultRowHeight="10.5"/>
  <cols>
    <col min="1" max="1" width="17.7109375" style="250" customWidth="1"/>
    <col min="2" max="2" width="12" style="250" bestFit="1" customWidth="1"/>
    <col min="3" max="3" width="12.140625" style="250" bestFit="1" customWidth="1"/>
    <col min="4" max="4" width="11.5703125" style="250" bestFit="1" customWidth="1"/>
    <col min="5" max="5" width="5.140625" style="250" bestFit="1" customWidth="1"/>
    <col min="6" max="6" width="11.140625" style="250" bestFit="1" customWidth="1"/>
    <col min="7" max="7" width="11.42578125" style="250" bestFit="1" customWidth="1"/>
    <col min="8" max="8" width="5.140625" style="250" bestFit="1" customWidth="1"/>
    <col min="9" max="9" width="7.5703125" style="250" bestFit="1" customWidth="1"/>
    <col min="10" max="10" width="5.140625" style="250" bestFit="1" customWidth="1"/>
    <col min="11" max="16384" width="9.140625" style="250"/>
  </cols>
  <sheetData>
    <row r="1" spans="1:10">
      <c r="A1" s="354" t="s">
        <v>1248</v>
      </c>
    </row>
    <row r="3" spans="1:10">
      <c r="F3" s="365" t="s">
        <v>1249</v>
      </c>
      <c r="G3" s="365" t="s">
        <v>1250</v>
      </c>
    </row>
    <row r="4" spans="1:10">
      <c r="F4" s="365" t="s">
        <v>330</v>
      </c>
      <c r="G4" s="365" t="s">
        <v>1251</v>
      </c>
      <c r="I4" s="365" t="s">
        <v>1250</v>
      </c>
    </row>
    <row r="5" spans="1:10">
      <c r="C5" s="365" t="s">
        <v>1184</v>
      </c>
      <c r="D5" s="365" t="s">
        <v>1184</v>
      </c>
      <c r="F5" s="963" t="s">
        <v>1252</v>
      </c>
      <c r="G5" s="963" t="s">
        <v>1253</v>
      </c>
      <c r="I5" s="365" t="s">
        <v>1254</v>
      </c>
    </row>
    <row r="6" spans="1:10">
      <c r="A6" s="836"/>
      <c r="B6" s="981" t="s">
        <v>1255</v>
      </c>
      <c r="C6" s="963" t="s">
        <v>1188</v>
      </c>
      <c r="D6" s="963" t="s">
        <v>1188</v>
      </c>
      <c r="E6" s="836"/>
      <c r="F6" s="365" t="s">
        <v>1256</v>
      </c>
      <c r="G6" s="365" t="s">
        <v>1252</v>
      </c>
      <c r="H6" s="836"/>
      <c r="I6" s="963" t="s">
        <v>1186</v>
      </c>
      <c r="J6" s="836"/>
    </row>
    <row r="7" spans="1:10">
      <c r="A7" s="355"/>
      <c r="B7" s="356" t="s">
        <v>1131</v>
      </c>
      <c r="C7" s="356" t="s">
        <v>996</v>
      </c>
      <c r="D7" s="356" t="s">
        <v>1257</v>
      </c>
      <c r="E7" s="356" t="s">
        <v>240</v>
      </c>
      <c r="F7" s="356" t="s">
        <v>949</v>
      </c>
      <c r="G7" s="356" t="s">
        <v>1256</v>
      </c>
      <c r="H7" s="356" t="s">
        <v>240</v>
      </c>
      <c r="I7" s="356" t="s">
        <v>1189</v>
      </c>
      <c r="J7" s="356" t="s">
        <v>240</v>
      </c>
    </row>
    <row r="8" spans="1:10">
      <c r="A8" s="357"/>
      <c r="B8" s="965"/>
      <c r="E8" s="357"/>
      <c r="F8" s="965"/>
      <c r="H8" s="357"/>
    </row>
    <row r="9" spans="1:10">
      <c r="A9" s="359" t="s">
        <v>1258</v>
      </c>
      <c r="B9" s="982">
        <v>49484181</v>
      </c>
      <c r="C9" s="360">
        <v>527166105.59800005</v>
      </c>
      <c r="D9" s="360">
        <v>10658</v>
      </c>
      <c r="E9" s="975" t="s">
        <v>339</v>
      </c>
      <c r="F9" s="983">
        <v>12949905</v>
      </c>
      <c r="G9" s="371">
        <v>4.070810601297848E-2</v>
      </c>
      <c r="H9" s="975" t="s">
        <v>339</v>
      </c>
      <c r="I9" s="846">
        <v>15.967301947993713</v>
      </c>
      <c r="J9" s="365" t="s">
        <v>339</v>
      </c>
    </row>
    <row r="10" spans="1:10">
      <c r="A10" s="359"/>
      <c r="B10" s="982"/>
      <c r="C10" s="263"/>
      <c r="E10" s="359"/>
      <c r="F10" s="982"/>
      <c r="G10" s="371"/>
      <c r="H10" s="359"/>
      <c r="I10" s="846"/>
    </row>
    <row r="11" spans="1:10">
      <c r="A11" s="359" t="s">
        <v>1210</v>
      </c>
      <c r="B11" s="982">
        <v>755552</v>
      </c>
      <c r="C11" s="263">
        <v>6592924.8499999996</v>
      </c>
      <c r="D11" s="263">
        <v>8725.9710119224092</v>
      </c>
      <c r="E11" s="359">
        <v>42</v>
      </c>
      <c r="F11" s="982">
        <v>167517</v>
      </c>
      <c r="G11" s="371">
        <v>3.9356750956619328E-2</v>
      </c>
      <c r="H11" s="359">
        <v>30</v>
      </c>
      <c r="I11" s="846">
        <v>15.305964519346784</v>
      </c>
      <c r="J11" s="250">
        <v>32</v>
      </c>
    </row>
    <row r="12" spans="1:10">
      <c r="A12" s="359" t="s">
        <v>1016</v>
      </c>
      <c r="B12" s="982">
        <v>132104</v>
      </c>
      <c r="C12" s="263">
        <v>2201270.165</v>
      </c>
      <c r="D12" s="263">
        <v>16663.16057802943</v>
      </c>
      <c r="E12" s="359">
        <v>4</v>
      </c>
      <c r="F12" s="982">
        <v>33003</v>
      </c>
      <c r="G12" s="371">
        <v>6.6699092961245945E-2</v>
      </c>
      <c r="H12" s="359">
        <v>1</v>
      </c>
      <c r="I12" s="846">
        <v>16.168133708008188</v>
      </c>
      <c r="J12" s="250">
        <v>40</v>
      </c>
    </row>
    <row r="13" spans="1:10">
      <c r="A13" s="359" t="s">
        <v>1211</v>
      </c>
      <c r="B13" s="982">
        <v>1071751</v>
      </c>
      <c r="C13" s="263">
        <v>8340210.7519999994</v>
      </c>
      <c r="D13" s="263">
        <v>7781.8548823374076</v>
      </c>
      <c r="E13" s="359">
        <v>48</v>
      </c>
      <c r="F13" s="982">
        <v>227287</v>
      </c>
      <c r="G13" s="371">
        <v>3.6694622886482724E-2</v>
      </c>
      <c r="H13" s="359">
        <v>37</v>
      </c>
      <c r="I13" s="846">
        <v>21.421901227688167</v>
      </c>
      <c r="J13" s="250">
        <v>49</v>
      </c>
    </row>
    <row r="14" spans="1:10">
      <c r="A14" s="359" t="s">
        <v>1212</v>
      </c>
      <c r="B14" s="982">
        <v>482114</v>
      </c>
      <c r="C14" s="263">
        <v>4578136.3820000002</v>
      </c>
      <c r="D14" s="263">
        <v>9495.9623284119516</v>
      </c>
      <c r="E14" s="359">
        <v>31</v>
      </c>
      <c r="F14" s="982">
        <v>99127</v>
      </c>
      <c r="G14" s="371">
        <v>4.6184554985019222E-2</v>
      </c>
      <c r="H14" s="359">
        <v>10</v>
      </c>
      <c r="I14" s="846">
        <v>14.066956887094138</v>
      </c>
      <c r="J14" s="250">
        <v>19</v>
      </c>
    </row>
    <row r="15" spans="1:10">
      <c r="A15" s="359" t="s">
        <v>1213</v>
      </c>
      <c r="B15" s="982">
        <v>6289578</v>
      </c>
      <c r="C15" s="263">
        <v>57526834.875</v>
      </c>
      <c r="D15" s="263">
        <v>9146.3743473727482</v>
      </c>
      <c r="E15" s="359">
        <v>37</v>
      </c>
      <c r="F15" s="982">
        <v>1645138</v>
      </c>
      <c r="G15" s="371">
        <v>3.4967786820923233E-2</v>
      </c>
      <c r="H15" s="359">
        <v>44</v>
      </c>
      <c r="I15" s="846">
        <v>24.115897507077094</v>
      </c>
      <c r="J15" s="250">
        <v>51</v>
      </c>
    </row>
    <row r="16" spans="1:10">
      <c r="A16" s="359" t="s">
        <v>1214</v>
      </c>
      <c r="B16" s="982">
        <v>843316</v>
      </c>
      <c r="C16" s="263">
        <v>7409461.7419999996</v>
      </c>
      <c r="D16" s="263">
        <v>8786.1035981767218</v>
      </c>
      <c r="E16" s="359">
        <v>41</v>
      </c>
      <c r="F16" s="982">
        <v>225410</v>
      </c>
      <c r="G16" s="371">
        <v>3.2871042731023467E-2</v>
      </c>
      <c r="H16" s="359">
        <v>47</v>
      </c>
      <c r="I16" s="846">
        <v>17.372559869097472</v>
      </c>
      <c r="J16" s="250">
        <v>41</v>
      </c>
    </row>
    <row r="17" spans="1:10">
      <c r="A17" s="359" t="s">
        <v>1017</v>
      </c>
      <c r="B17" s="982">
        <v>560546</v>
      </c>
      <c r="C17" s="263">
        <v>9094036.2860000003</v>
      </c>
      <c r="D17" s="263">
        <v>16223.532566461987</v>
      </c>
      <c r="E17" s="359">
        <v>5</v>
      </c>
      <c r="F17" s="982">
        <v>207329</v>
      </c>
      <c r="G17" s="371">
        <v>4.3862828094477863E-2</v>
      </c>
      <c r="H17" s="359">
        <v>15</v>
      </c>
      <c r="I17" s="846">
        <v>13.05070685721696</v>
      </c>
      <c r="J17" s="250">
        <v>10</v>
      </c>
    </row>
    <row r="18" spans="1:10">
      <c r="A18" s="359" t="s">
        <v>1215</v>
      </c>
      <c r="B18" s="982">
        <v>129403</v>
      </c>
      <c r="C18" s="263">
        <v>1613304.1640000001</v>
      </c>
      <c r="D18" s="263">
        <v>12467.285642527608</v>
      </c>
      <c r="E18" s="359">
        <v>14</v>
      </c>
      <c r="F18" s="982">
        <v>37600</v>
      </c>
      <c r="G18" s="371">
        <v>4.2907025638297874E-2</v>
      </c>
      <c r="H18" s="359">
        <v>19</v>
      </c>
      <c r="I18" s="846">
        <v>14.485950968319713</v>
      </c>
      <c r="J18" s="250">
        <v>22</v>
      </c>
    </row>
    <row r="19" spans="1:10">
      <c r="A19" s="359" t="s">
        <v>1216</v>
      </c>
      <c r="B19" s="982">
        <v>71284</v>
      </c>
      <c r="C19" s="263">
        <v>1482201.8759999999</v>
      </c>
      <c r="D19" s="263">
        <v>20792.911116098985</v>
      </c>
      <c r="E19" s="359">
        <v>1</v>
      </c>
      <c r="F19" s="982">
        <v>45598</v>
      </c>
      <c r="G19" s="371">
        <v>3.2505852800561424E-2</v>
      </c>
      <c r="H19" s="359">
        <v>48</v>
      </c>
      <c r="I19" s="846">
        <v>12.030384805572011</v>
      </c>
      <c r="J19" s="250">
        <v>3</v>
      </c>
    </row>
    <row r="20" spans="1:10">
      <c r="A20" s="359" t="s">
        <v>1217</v>
      </c>
      <c r="B20" s="982">
        <v>2643347</v>
      </c>
      <c r="C20" s="263">
        <v>23870090.268000003</v>
      </c>
      <c r="D20" s="263">
        <v>9030.2522778886014</v>
      </c>
      <c r="E20" s="359">
        <v>38</v>
      </c>
      <c r="F20" s="982">
        <v>755358</v>
      </c>
      <c r="G20" s="371">
        <v>3.1601029270888772E-2</v>
      </c>
      <c r="H20" s="359">
        <v>50</v>
      </c>
      <c r="I20" s="846">
        <v>15.052432590553725</v>
      </c>
      <c r="J20" s="250">
        <v>27</v>
      </c>
    </row>
    <row r="21" spans="1:10">
      <c r="A21" s="359" t="s">
        <v>1259</v>
      </c>
      <c r="B21" s="982">
        <v>1677067</v>
      </c>
      <c r="C21" s="263">
        <v>15527906.77</v>
      </c>
      <c r="D21" s="263">
        <v>9258.9662607397313</v>
      </c>
      <c r="E21" s="359">
        <v>33</v>
      </c>
      <c r="F21" s="982">
        <v>353142</v>
      </c>
      <c r="G21" s="371">
        <v>4.3970716510638781E-2</v>
      </c>
      <c r="H21" s="359">
        <v>14</v>
      </c>
      <c r="I21" s="846">
        <v>14.912617508865406</v>
      </c>
      <c r="J21" s="250">
        <v>26</v>
      </c>
    </row>
    <row r="22" spans="1:10">
      <c r="A22" s="359" t="s">
        <v>1021</v>
      </c>
      <c r="B22" s="982">
        <v>179601</v>
      </c>
      <c r="C22" s="263">
        <v>2141560.557</v>
      </c>
      <c r="D22" s="263">
        <v>11923.990161524713</v>
      </c>
      <c r="E22" s="359">
        <v>17</v>
      </c>
      <c r="F22" s="982">
        <v>59014</v>
      </c>
      <c r="G22" s="371">
        <v>3.6289025604093944E-2</v>
      </c>
      <c r="H22" s="359">
        <v>39</v>
      </c>
      <c r="I22" s="846">
        <v>15.76007265739144</v>
      </c>
      <c r="J22" s="250">
        <v>34</v>
      </c>
    </row>
    <row r="23" spans="1:10">
      <c r="A23" s="359" t="s">
        <v>1009</v>
      </c>
      <c r="B23" s="982">
        <v>275859</v>
      </c>
      <c r="C23" s="263">
        <v>1881746.483</v>
      </c>
      <c r="D23" s="263">
        <v>6821.4068890266408</v>
      </c>
      <c r="E23" s="359">
        <v>50</v>
      </c>
      <c r="F23" s="982">
        <v>52116</v>
      </c>
      <c r="G23" s="371">
        <v>3.6106886234553687E-2</v>
      </c>
      <c r="H23" s="359">
        <v>40</v>
      </c>
      <c r="I23" s="846">
        <v>17.601422615606658</v>
      </c>
      <c r="J23" s="250">
        <v>42</v>
      </c>
    </row>
    <row r="24" spans="1:10">
      <c r="A24" s="359" t="s">
        <v>1218</v>
      </c>
      <c r="B24" s="982">
        <v>2091654</v>
      </c>
      <c r="C24" s="263">
        <v>24554467.102000002</v>
      </c>
      <c r="D24" s="263">
        <v>11742.144046787878</v>
      </c>
      <c r="E24" s="359">
        <v>18</v>
      </c>
      <c r="F24" s="982">
        <v>562663</v>
      </c>
      <c r="G24" s="371">
        <v>4.3639740132192809E-2</v>
      </c>
      <c r="H24" s="359">
        <v>16</v>
      </c>
      <c r="I24" s="846">
        <v>15.728764178626806</v>
      </c>
      <c r="J24" s="250">
        <v>33</v>
      </c>
    </row>
    <row r="25" spans="1:10">
      <c r="A25" s="359" t="s">
        <v>1219</v>
      </c>
      <c r="B25" s="982">
        <v>1047232</v>
      </c>
      <c r="C25" s="263">
        <v>9687948.9859999996</v>
      </c>
      <c r="D25" s="263">
        <v>9251.0054944845069</v>
      </c>
      <c r="E25" s="359">
        <v>34</v>
      </c>
      <c r="F25" s="982">
        <v>232586</v>
      </c>
      <c r="G25" s="371">
        <v>4.1653190587567605E-2</v>
      </c>
      <c r="H25" s="359">
        <v>24</v>
      </c>
      <c r="I25" s="846">
        <v>18.018134581304519</v>
      </c>
      <c r="J25" s="250">
        <v>45</v>
      </c>
    </row>
    <row r="26" spans="1:10">
      <c r="A26" s="359" t="s">
        <v>1220</v>
      </c>
      <c r="B26" s="982">
        <v>495775</v>
      </c>
      <c r="C26" s="263">
        <v>4855870.8379999995</v>
      </c>
      <c r="D26" s="263">
        <v>9794.5052453229782</v>
      </c>
      <c r="E26" s="359">
        <v>28</v>
      </c>
      <c r="F26" s="982">
        <v>126032</v>
      </c>
      <c r="G26" s="371">
        <v>3.8528872334010408E-2</v>
      </c>
      <c r="H26" s="359">
        <v>33</v>
      </c>
      <c r="I26" s="846">
        <v>14.31135197424635</v>
      </c>
      <c r="J26" s="250">
        <v>20</v>
      </c>
    </row>
    <row r="27" spans="1:10">
      <c r="A27" s="359" t="s">
        <v>1025</v>
      </c>
      <c r="B27" s="982">
        <v>483701</v>
      </c>
      <c r="C27" s="263">
        <v>4741372.2799999993</v>
      </c>
      <c r="D27" s="263">
        <v>9802.2792592944788</v>
      </c>
      <c r="E27" s="359">
        <v>27</v>
      </c>
      <c r="F27" s="982">
        <v>117386</v>
      </c>
      <c r="G27" s="371">
        <v>4.0391292658409003E-2</v>
      </c>
      <c r="H27" s="359">
        <v>29</v>
      </c>
      <c r="I27" s="846">
        <v>13.962123092732323</v>
      </c>
      <c r="J27" s="250">
        <v>18</v>
      </c>
    </row>
    <row r="28" spans="1:10">
      <c r="A28" s="359" t="s">
        <v>1221</v>
      </c>
      <c r="B28" s="982">
        <v>673128</v>
      </c>
      <c r="C28" s="263">
        <v>6211453.4239999987</v>
      </c>
      <c r="D28" s="263">
        <v>9227.7448330778079</v>
      </c>
      <c r="E28" s="359">
        <v>36</v>
      </c>
      <c r="F28" s="982">
        <v>148510</v>
      </c>
      <c r="G28" s="371">
        <v>4.1825152676587429E-2</v>
      </c>
      <c r="H28" s="359">
        <v>23</v>
      </c>
      <c r="I28" s="846">
        <v>16.010907229559884</v>
      </c>
      <c r="J28" s="250">
        <v>37</v>
      </c>
    </row>
    <row r="29" spans="1:10">
      <c r="A29" s="359" t="s">
        <v>1222</v>
      </c>
      <c r="B29" s="982">
        <v>696558</v>
      </c>
      <c r="C29" s="263">
        <v>7522098.375</v>
      </c>
      <c r="D29" s="263">
        <v>10798.954825010982</v>
      </c>
      <c r="E29" s="359">
        <v>22</v>
      </c>
      <c r="F29" s="982">
        <v>176356</v>
      </c>
      <c r="G29" s="371">
        <v>4.2652920087776998E-2</v>
      </c>
      <c r="H29" s="359">
        <v>20</v>
      </c>
      <c r="I29" s="846">
        <v>14.316258771189741</v>
      </c>
      <c r="J29" s="250">
        <v>21</v>
      </c>
    </row>
    <row r="30" spans="1:10">
      <c r="A30" s="359" t="s">
        <v>1028</v>
      </c>
      <c r="B30" s="982">
        <v>189077</v>
      </c>
      <c r="C30" s="263">
        <v>2377878.0389999999</v>
      </c>
      <c r="D30" s="263">
        <v>12576.241631716177</v>
      </c>
      <c r="E30" s="359">
        <v>13</v>
      </c>
      <c r="F30" s="982">
        <v>50869</v>
      </c>
      <c r="G30" s="371">
        <v>4.6745130413414847E-2</v>
      </c>
      <c r="H30" s="359">
        <v>8</v>
      </c>
      <c r="I30" s="846">
        <v>12.290256950267482</v>
      </c>
      <c r="J30" s="250">
        <v>4</v>
      </c>
    </row>
    <row r="31" spans="1:10">
      <c r="A31" s="359" t="s">
        <v>1223</v>
      </c>
      <c r="B31" s="982">
        <v>852211</v>
      </c>
      <c r="C31" s="263">
        <v>12035718.634</v>
      </c>
      <c r="D31" s="263">
        <v>14122.932740835307</v>
      </c>
      <c r="E31" s="359">
        <v>10</v>
      </c>
      <c r="F31" s="982">
        <v>295235</v>
      </c>
      <c r="G31" s="371">
        <v>4.0766571151794329E-2</v>
      </c>
      <c r="H31" s="359">
        <v>28</v>
      </c>
      <c r="I31" s="846">
        <v>14.585543657056226</v>
      </c>
      <c r="J31" s="250">
        <v>23</v>
      </c>
    </row>
    <row r="32" spans="1:10">
      <c r="A32" s="359" t="s">
        <v>1224</v>
      </c>
      <c r="B32" s="982">
        <v>955563</v>
      </c>
      <c r="C32" s="263">
        <v>13649965.364999998</v>
      </c>
      <c r="D32" s="263">
        <v>14284.736186939008</v>
      </c>
      <c r="E32" s="359">
        <v>9</v>
      </c>
      <c r="F32" s="982">
        <v>352243</v>
      </c>
      <c r="G32" s="371">
        <v>3.8751558909616367E-2</v>
      </c>
      <c r="H32" s="359">
        <v>32</v>
      </c>
      <c r="I32" s="846">
        <v>13.89821071789016</v>
      </c>
      <c r="J32" s="250">
        <v>16</v>
      </c>
    </row>
    <row r="33" spans="1:10">
      <c r="A33" s="359" t="s">
        <v>1225</v>
      </c>
      <c r="B33" s="982">
        <v>1587067</v>
      </c>
      <c r="C33" s="263">
        <v>16786444.460999999</v>
      </c>
      <c r="D33" s="263">
        <v>10577.023188687055</v>
      </c>
      <c r="E33" s="359">
        <v>25</v>
      </c>
      <c r="F33" s="982">
        <v>358152</v>
      </c>
      <c r="G33" s="371">
        <v>4.6869609721570726E-2</v>
      </c>
      <c r="H33" s="359">
        <v>7</v>
      </c>
      <c r="I33" s="846">
        <v>17.909746587220113</v>
      </c>
      <c r="J33" s="250">
        <v>44</v>
      </c>
    </row>
    <row r="34" spans="1:10">
      <c r="A34" s="359" t="s">
        <v>1226</v>
      </c>
      <c r="B34" s="982">
        <v>838037</v>
      </c>
      <c r="C34" s="263">
        <v>8944866.5010000002</v>
      </c>
      <c r="D34" s="263">
        <v>10673.593768532894</v>
      </c>
      <c r="E34" s="359">
        <v>24</v>
      </c>
      <c r="F34" s="982">
        <v>238166</v>
      </c>
      <c r="G34" s="371">
        <v>3.7557277281391972E-2</v>
      </c>
      <c r="H34" s="359">
        <v>35</v>
      </c>
      <c r="I34" s="846">
        <v>15.910571348452516</v>
      </c>
      <c r="J34" s="250">
        <v>35</v>
      </c>
    </row>
    <row r="35" spans="1:10">
      <c r="A35" s="359" t="s">
        <v>1033</v>
      </c>
      <c r="B35" s="982">
        <v>490526</v>
      </c>
      <c r="C35" s="263">
        <v>3887981.2140000002</v>
      </c>
      <c r="D35" s="263">
        <v>7926.1470625410275</v>
      </c>
      <c r="E35" s="359">
        <v>47</v>
      </c>
      <c r="F35" s="982">
        <v>95313</v>
      </c>
      <c r="G35" s="371">
        <v>4.0791720059173461E-2</v>
      </c>
      <c r="H35" s="359">
        <v>27</v>
      </c>
      <c r="I35" s="846">
        <v>15.207830889203262</v>
      </c>
      <c r="J35" s="250">
        <v>31</v>
      </c>
    </row>
    <row r="36" spans="1:10">
      <c r="A36" s="359" t="s">
        <v>1227</v>
      </c>
      <c r="B36" s="982">
        <v>918710</v>
      </c>
      <c r="C36" s="263">
        <v>8691886.8389999997</v>
      </c>
      <c r="D36" s="263">
        <v>9460.9690098072297</v>
      </c>
      <c r="E36" s="359">
        <v>32</v>
      </c>
      <c r="F36" s="982">
        <v>228218</v>
      </c>
      <c r="G36" s="371">
        <v>3.8085895236133871E-2</v>
      </c>
      <c r="H36" s="359">
        <v>34</v>
      </c>
      <c r="I36" s="846">
        <v>13.766572303162786</v>
      </c>
      <c r="J36" s="250">
        <v>14</v>
      </c>
    </row>
    <row r="37" spans="1:10">
      <c r="A37" s="359" t="s">
        <v>1228</v>
      </c>
      <c r="B37" s="982">
        <v>141693</v>
      </c>
      <c r="C37" s="263">
        <v>1518818.05</v>
      </c>
      <c r="D37" s="263">
        <v>10719.076101148257</v>
      </c>
      <c r="E37" s="359">
        <v>23</v>
      </c>
      <c r="F37" s="982">
        <v>35952</v>
      </c>
      <c r="G37" s="371">
        <v>4.2245717901646641E-2</v>
      </c>
      <c r="H37" s="359">
        <v>21</v>
      </c>
      <c r="I37" s="846">
        <v>13.675623661445478</v>
      </c>
      <c r="J37" s="250">
        <v>13</v>
      </c>
    </row>
    <row r="38" spans="1:10">
      <c r="A38" s="359" t="s">
        <v>1229</v>
      </c>
      <c r="B38" s="982">
        <v>298500</v>
      </c>
      <c r="C38" s="263">
        <v>3298535.8859999999</v>
      </c>
      <c r="D38" s="263">
        <v>11539.636605980884</v>
      </c>
      <c r="E38" s="359">
        <v>19</v>
      </c>
      <c r="F38" s="982">
        <v>78220</v>
      </c>
      <c r="G38" s="371">
        <v>4.2169980644336483E-2</v>
      </c>
      <c r="H38" s="359">
        <v>22</v>
      </c>
      <c r="I38" s="846">
        <v>13.358597566542374</v>
      </c>
      <c r="J38" s="250">
        <v>12</v>
      </c>
    </row>
    <row r="39" spans="1:10">
      <c r="A39" s="359" t="s">
        <v>1011</v>
      </c>
      <c r="B39" s="982">
        <v>437149</v>
      </c>
      <c r="C39" s="263">
        <v>3676996.8449999997</v>
      </c>
      <c r="D39" s="263">
        <v>8411.3124929943788</v>
      </c>
      <c r="E39" s="359">
        <v>45</v>
      </c>
      <c r="F39" s="982">
        <v>100665</v>
      </c>
      <c r="G39" s="371">
        <v>3.652706347787215E-2</v>
      </c>
      <c r="H39" s="359">
        <v>38</v>
      </c>
      <c r="I39" s="846">
        <v>20.016456435775943</v>
      </c>
      <c r="J39" s="250">
        <v>47</v>
      </c>
    </row>
    <row r="40" spans="1:10">
      <c r="A40" s="359" t="s">
        <v>1230</v>
      </c>
      <c r="B40" s="982">
        <v>194711</v>
      </c>
      <c r="C40" s="263">
        <v>2637910.6359999999</v>
      </c>
      <c r="D40" s="263">
        <v>13547.825423319688</v>
      </c>
      <c r="E40" s="359">
        <v>11</v>
      </c>
      <c r="F40" s="982">
        <v>60481</v>
      </c>
      <c r="G40" s="371">
        <v>4.3615526132173739E-2</v>
      </c>
      <c r="H40" s="359">
        <v>17</v>
      </c>
      <c r="I40" s="846">
        <v>12.672207325644964</v>
      </c>
      <c r="J40" s="250">
        <v>6</v>
      </c>
    </row>
    <row r="41" spans="1:10">
      <c r="A41" s="359" t="s">
        <v>1037</v>
      </c>
      <c r="B41" s="982">
        <v>1402548</v>
      </c>
      <c r="C41" s="263">
        <v>23639280.501000002</v>
      </c>
      <c r="D41" s="263">
        <v>16854.525122134859</v>
      </c>
      <c r="E41" s="359">
        <v>3</v>
      </c>
      <c r="F41" s="982">
        <v>462494</v>
      </c>
      <c r="G41" s="371">
        <v>5.1112620922649815E-2</v>
      </c>
      <c r="H41" s="359">
        <v>6</v>
      </c>
      <c r="I41" s="846">
        <v>12.727018649321611</v>
      </c>
      <c r="J41" s="250">
        <v>7</v>
      </c>
    </row>
    <row r="42" spans="1:10">
      <c r="A42" s="359" t="s">
        <v>1012</v>
      </c>
      <c r="B42" s="982">
        <v>338122</v>
      </c>
      <c r="C42" s="263">
        <v>3127463.1790000005</v>
      </c>
      <c r="D42" s="263">
        <v>9249.5110610962929</v>
      </c>
      <c r="E42" s="359">
        <v>35</v>
      </c>
      <c r="F42" s="982">
        <v>71073</v>
      </c>
      <c r="G42" s="371">
        <v>4.4003534098743552E-2</v>
      </c>
      <c r="H42" s="359">
        <v>13</v>
      </c>
      <c r="I42" s="846">
        <v>15.069551191914583</v>
      </c>
      <c r="J42" s="250">
        <v>28</v>
      </c>
    </row>
    <row r="43" spans="1:10">
      <c r="A43" s="359" t="s">
        <v>1231</v>
      </c>
      <c r="B43" s="982">
        <v>2734955</v>
      </c>
      <c r="C43" s="263">
        <v>51509285.301999994</v>
      </c>
      <c r="D43" s="263">
        <v>18833.686587896325</v>
      </c>
      <c r="E43" s="359">
        <v>2</v>
      </c>
      <c r="F43" s="982">
        <v>995185</v>
      </c>
      <c r="G43" s="371">
        <v>5.175850249149655E-2</v>
      </c>
      <c r="H43" s="359">
        <v>4</v>
      </c>
      <c r="I43" s="846">
        <v>12.924779757656628</v>
      </c>
      <c r="J43" s="250">
        <v>9</v>
      </c>
    </row>
    <row r="44" spans="1:10">
      <c r="A44" s="359" t="s">
        <v>1232</v>
      </c>
      <c r="B44" s="982">
        <v>1490605</v>
      </c>
      <c r="C44" s="263">
        <v>12322554.692</v>
      </c>
      <c r="D44" s="263">
        <v>8266.8142747407946</v>
      </c>
      <c r="E44" s="359">
        <v>46</v>
      </c>
      <c r="F44" s="982">
        <v>347905</v>
      </c>
      <c r="G44" s="371">
        <v>3.5419308983774309E-2</v>
      </c>
      <c r="H44" s="359">
        <v>42</v>
      </c>
      <c r="I44" s="846">
        <v>15.154975011048982</v>
      </c>
      <c r="J44" s="250">
        <v>30</v>
      </c>
    </row>
    <row r="45" spans="1:10">
      <c r="A45" s="359" t="s">
        <v>1233</v>
      </c>
      <c r="B45" s="982">
        <v>96323</v>
      </c>
      <c r="C45" s="263">
        <v>1049772.22</v>
      </c>
      <c r="D45" s="263">
        <v>10898.458519772017</v>
      </c>
      <c r="E45" s="359">
        <v>21</v>
      </c>
      <c r="F45" s="982">
        <v>32306</v>
      </c>
      <c r="G45" s="371">
        <v>3.2494651767473536E-2</v>
      </c>
      <c r="H45" s="359">
        <v>49</v>
      </c>
      <c r="I45" s="846">
        <v>11.443931590421707</v>
      </c>
      <c r="J45" s="250">
        <v>1</v>
      </c>
    </row>
    <row r="46" spans="1:10">
      <c r="A46" s="359" t="s">
        <v>1234</v>
      </c>
      <c r="B46" s="982">
        <v>1754191</v>
      </c>
      <c r="C46" s="263">
        <v>19988921.291000001</v>
      </c>
      <c r="D46" s="263">
        <v>11394.951456825398</v>
      </c>
      <c r="E46" s="359">
        <v>20</v>
      </c>
      <c r="F46" s="982">
        <v>436818</v>
      </c>
      <c r="G46" s="371">
        <v>4.5760296716252535E-2</v>
      </c>
      <c r="H46" s="359">
        <v>11</v>
      </c>
      <c r="I46" s="846">
        <v>16.05197528521181</v>
      </c>
      <c r="J46" s="250">
        <v>38</v>
      </c>
    </row>
    <row r="47" spans="1:10">
      <c r="A47" s="359" t="s">
        <v>1235</v>
      </c>
      <c r="B47" s="982">
        <v>659911</v>
      </c>
      <c r="C47" s="263">
        <v>5036031.1090000002</v>
      </c>
      <c r="D47" s="263">
        <v>7631.3792450800183</v>
      </c>
      <c r="E47" s="359">
        <v>49</v>
      </c>
      <c r="F47" s="982">
        <v>142862</v>
      </c>
      <c r="G47" s="371">
        <v>3.5251019228346239E-2</v>
      </c>
      <c r="H47" s="359">
        <v>43</v>
      </c>
      <c r="I47" s="846">
        <v>15.987068109250007</v>
      </c>
      <c r="J47" s="250">
        <v>36</v>
      </c>
    </row>
    <row r="48" spans="1:10">
      <c r="A48" s="359" t="s">
        <v>1043</v>
      </c>
      <c r="B48" s="982">
        <v>570720</v>
      </c>
      <c r="C48" s="263">
        <v>5430888.2489999998</v>
      </c>
      <c r="D48" s="263">
        <v>9515.8540948275859</v>
      </c>
      <c r="E48" s="359">
        <v>30</v>
      </c>
      <c r="F48" s="982">
        <v>145300</v>
      </c>
      <c r="G48" s="371">
        <v>3.7377069848589121E-2</v>
      </c>
      <c r="H48" s="359">
        <v>36</v>
      </c>
      <c r="I48" s="846">
        <v>20.303622256999201</v>
      </c>
      <c r="J48" s="250">
        <v>48</v>
      </c>
    </row>
    <row r="49" spans="1:10">
      <c r="A49" s="359" t="s">
        <v>1236</v>
      </c>
      <c r="B49" s="982">
        <v>1793284</v>
      </c>
      <c r="C49" s="263">
        <v>23485203.140000001</v>
      </c>
      <c r="D49" s="263">
        <v>13096.198449325373</v>
      </c>
      <c r="E49" s="359">
        <v>12</v>
      </c>
      <c r="F49" s="982">
        <v>538909</v>
      </c>
      <c r="G49" s="371">
        <v>4.3579162975567305E-2</v>
      </c>
      <c r="H49" s="359">
        <v>18</v>
      </c>
      <c r="I49" s="846">
        <v>13.803901259158261</v>
      </c>
      <c r="J49" s="250">
        <v>15</v>
      </c>
    </row>
    <row r="50" spans="1:10">
      <c r="A50" s="359" t="s">
        <v>1237</v>
      </c>
      <c r="B50" s="982">
        <v>143793</v>
      </c>
      <c r="C50" s="263">
        <v>2149365.7459999998</v>
      </c>
      <c r="D50" s="263">
        <v>14947.638243864443</v>
      </c>
      <c r="E50" s="359">
        <v>7</v>
      </c>
      <c r="F50" s="982">
        <v>46125</v>
      </c>
      <c r="G50" s="371">
        <v>4.6598715360433599E-2</v>
      </c>
      <c r="H50" s="359">
        <v>9</v>
      </c>
      <c r="I50" s="846">
        <v>12.825148504254445</v>
      </c>
      <c r="J50" s="250">
        <v>8</v>
      </c>
    </row>
    <row r="51" spans="1:10">
      <c r="A51" s="359" t="s">
        <v>1238</v>
      </c>
      <c r="B51" s="982">
        <v>725838</v>
      </c>
      <c r="C51" s="263">
        <v>6461884.1260000002</v>
      </c>
      <c r="D51" s="263">
        <v>8902.6533827107414</v>
      </c>
      <c r="E51" s="359">
        <v>40</v>
      </c>
      <c r="F51" s="982">
        <v>156231</v>
      </c>
      <c r="G51" s="371">
        <v>4.1361087914690425E-2</v>
      </c>
      <c r="H51" s="359">
        <v>26</v>
      </c>
      <c r="I51" s="846">
        <v>16.054668837258685</v>
      </c>
      <c r="J51" s="250">
        <v>39</v>
      </c>
    </row>
    <row r="52" spans="1:10">
      <c r="A52" s="359" t="s">
        <v>1239</v>
      </c>
      <c r="B52" s="982">
        <v>126128</v>
      </c>
      <c r="C52" s="263">
        <v>1126503.196</v>
      </c>
      <c r="D52" s="263">
        <v>8931.4283584929599</v>
      </c>
      <c r="E52" s="359">
        <v>39</v>
      </c>
      <c r="F52" s="982">
        <v>36439</v>
      </c>
      <c r="G52" s="371">
        <v>3.0914767035319302E-2</v>
      </c>
      <c r="H52" s="359">
        <v>51</v>
      </c>
      <c r="I52" s="846">
        <v>13.260342295306712</v>
      </c>
      <c r="J52" s="250">
        <v>11</v>
      </c>
    </row>
    <row r="53" spans="1:10">
      <c r="A53" s="359" t="s">
        <v>1240</v>
      </c>
      <c r="B53" s="982">
        <v>987422</v>
      </c>
      <c r="C53" s="263">
        <v>8377599.091</v>
      </c>
      <c r="D53" s="263">
        <v>8484.3148025869377</v>
      </c>
      <c r="E53" s="359">
        <v>44</v>
      </c>
      <c r="F53" s="982">
        <v>234154</v>
      </c>
      <c r="G53" s="371">
        <v>3.577815920718843E-2</v>
      </c>
      <c r="H53" s="359">
        <v>41</v>
      </c>
      <c r="I53" s="846">
        <v>14.835489594805139</v>
      </c>
      <c r="J53" s="250">
        <v>25</v>
      </c>
    </row>
    <row r="54" spans="1:10">
      <c r="A54" s="359" t="s">
        <v>1049</v>
      </c>
      <c r="B54" s="982">
        <v>4935715</v>
      </c>
      <c r="C54" s="263">
        <v>42864291.402999997</v>
      </c>
      <c r="D54" s="263">
        <v>8684.5150911266155</v>
      </c>
      <c r="E54" s="359">
        <v>43</v>
      </c>
      <c r="F54" s="982">
        <v>1030750</v>
      </c>
      <c r="G54" s="371">
        <v>4.1585536165898614E-2</v>
      </c>
      <c r="H54" s="359">
        <v>25</v>
      </c>
      <c r="I54" s="846">
        <v>14.733612193591977</v>
      </c>
      <c r="J54" s="250">
        <v>24</v>
      </c>
    </row>
    <row r="55" spans="1:10">
      <c r="A55" s="359" t="s">
        <v>211</v>
      </c>
      <c r="B55" s="982">
        <v>585552</v>
      </c>
      <c r="C55" s="263">
        <v>3704132.9920000006</v>
      </c>
      <c r="D55" s="263">
        <v>6325.8822307839446</v>
      </c>
      <c r="E55" s="359">
        <v>51</v>
      </c>
      <c r="F55" s="982">
        <v>94401</v>
      </c>
      <c r="G55" s="371">
        <v>3.9238281289393127E-2</v>
      </c>
      <c r="H55" s="359">
        <v>31</v>
      </c>
      <c r="I55" s="846">
        <v>22.804790800690586</v>
      </c>
      <c r="J55" s="250">
        <v>50</v>
      </c>
    </row>
    <row r="56" spans="1:10">
      <c r="A56" s="359" t="s">
        <v>1241</v>
      </c>
      <c r="B56" s="982">
        <v>96858</v>
      </c>
      <c r="C56" s="263">
        <v>1424507.4349999998</v>
      </c>
      <c r="D56" s="263">
        <v>14707.173749199859</v>
      </c>
      <c r="E56" s="359">
        <v>8</v>
      </c>
      <c r="F56" s="982">
        <v>26042</v>
      </c>
      <c r="G56" s="371">
        <v>5.4700385339067653E-2</v>
      </c>
      <c r="H56" s="359">
        <v>2</v>
      </c>
      <c r="I56" s="846">
        <v>11.55536573261052</v>
      </c>
      <c r="J56" s="250">
        <v>2</v>
      </c>
    </row>
    <row r="57" spans="1:10">
      <c r="A57" s="359" t="s">
        <v>1242</v>
      </c>
      <c r="B57" s="982">
        <v>1251440</v>
      </c>
      <c r="C57" s="263">
        <v>12968457.149</v>
      </c>
      <c r="D57" s="263">
        <v>10362.827741641629</v>
      </c>
      <c r="E57" s="359">
        <v>26</v>
      </c>
      <c r="F57" s="982">
        <v>373312</v>
      </c>
      <c r="G57" s="371">
        <v>3.4738923873328477E-2</v>
      </c>
      <c r="H57" s="359">
        <v>45</v>
      </c>
      <c r="I57" s="846">
        <v>17.639050374553559</v>
      </c>
      <c r="J57" s="250">
        <v>43</v>
      </c>
    </row>
    <row r="58" spans="1:10">
      <c r="A58" s="359" t="s">
        <v>213</v>
      </c>
      <c r="B58" s="982">
        <v>1043788</v>
      </c>
      <c r="C58" s="263">
        <v>10040311.947000001</v>
      </c>
      <c r="D58" s="263">
        <v>9619.1103432881009</v>
      </c>
      <c r="E58" s="359">
        <v>29</v>
      </c>
      <c r="F58" s="982">
        <v>299685</v>
      </c>
      <c r="G58" s="371">
        <v>3.3502884518744683E-2</v>
      </c>
      <c r="H58" s="359">
        <v>46</v>
      </c>
      <c r="I58" s="846">
        <v>19.353021677747162</v>
      </c>
      <c r="J58" s="250">
        <v>46</v>
      </c>
    </row>
    <row r="59" spans="1:10">
      <c r="A59" s="359" t="s">
        <v>1243</v>
      </c>
      <c r="B59" s="982">
        <v>282879</v>
      </c>
      <c r="C59" s="263">
        <v>3388294.227</v>
      </c>
      <c r="D59" s="263">
        <v>11977.892409828937</v>
      </c>
      <c r="E59" s="359">
        <v>15</v>
      </c>
      <c r="F59" s="982">
        <v>61976</v>
      </c>
      <c r="G59" s="371">
        <v>5.4671069881889765E-2</v>
      </c>
      <c r="H59" s="359">
        <v>3</v>
      </c>
      <c r="I59" s="846">
        <v>13.90857518219177</v>
      </c>
      <c r="J59" s="250">
        <v>17</v>
      </c>
    </row>
    <row r="60" spans="1:10">
      <c r="A60" s="359" t="s">
        <v>1244</v>
      </c>
      <c r="B60" s="982">
        <v>872286</v>
      </c>
      <c r="C60" s="263">
        <v>10333015.703</v>
      </c>
      <c r="D60" s="263">
        <v>11945.862426834161</v>
      </c>
      <c r="E60" s="359">
        <v>16</v>
      </c>
      <c r="F60" s="982">
        <v>226042</v>
      </c>
      <c r="G60" s="371">
        <v>4.5712813118800932E-2</v>
      </c>
      <c r="H60" s="359">
        <v>12</v>
      </c>
      <c r="I60" s="846">
        <v>15.137173837518235</v>
      </c>
      <c r="J60" s="250">
        <v>29</v>
      </c>
    </row>
    <row r="61" spans="1:10">
      <c r="A61" s="359" t="s">
        <v>1245</v>
      </c>
      <c r="B61" s="982">
        <v>89009</v>
      </c>
      <c r="C61" s="263">
        <v>1398444.2549999999</v>
      </c>
      <c r="D61" s="263">
        <v>15814.674873059133</v>
      </c>
      <c r="E61" s="359">
        <v>6</v>
      </c>
      <c r="F61" s="982">
        <v>27214</v>
      </c>
      <c r="G61" s="371">
        <v>5.1386942566326151E-2</v>
      </c>
      <c r="H61" s="359">
        <v>5</v>
      </c>
      <c r="I61" s="846">
        <v>12.488197041017473</v>
      </c>
      <c r="J61" s="250">
        <v>5</v>
      </c>
    </row>
    <row r="63" spans="1:10">
      <c r="A63" s="250" t="s">
        <v>1260</v>
      </c>
    </row>
    <row r="64" spans="1:10">
      <c r="A64" s="250" t="s">
        <v>1261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/>
  </sheetViews>
  <sheetFormatPr defaultRowHeight="10.5"/>
  <cols>
    <col min="1" max="1" width="6.5703125" style="63" customWidth="1"/>
    <col min="2" max="2" width="9.7109375" style="63" bestFit="1" customWidth="1"/>
    <col min="3" max="4" width="7.28515625" style="63" bestFit="1" customWidth="1"/>
    <col min="5" max="5" width="1.140625" style="63" customWidth="1"/>
    <col min="6" max="6" width="9.42578125" style="63" bestFit="1" customWidth="1"/>
    <col min="7" max="8" width="7.28515625" style="63" bestFit="1" customWidth="1"/>
    <col min="9" max="9" width="0.7109375" style="63" customWidth="1"/>
    <col min="10" max="10" width="10.42578125" style="63" bestFit="1" customWidth="1"/>
    <col min="11" max="11" width="9.140625" style="63"/>
    <col min="12" max="12" width="10.28515625" style="63" bestFit="1" customWidth="1"/>
    <col min="13" max="16384" width="9.140625" style="63"/>
  </cols>
  <sheetData>
    <row r="1" spans="1:10">
      <c r="A1" s="62" t="s">
        <v>1262</v>
      </c>
    </row>
    <row r="3" spans="1:10">
      <c r="F3" s="94" t="s">
        <v>248</v>
      </c>
    </row>
    <row r="4" spans="1:10">
      <c r="B4" s="91" t="s">
        <v>1263</v>
      </c>
      <c r="C4" s="91" t="s">
        <v>907</v>
      </c>
      <c r="D4" s="91" t="s">
        <v>134</v>
      </c>
      <c r="E4" s="91"/>
      <c r="F4" s="91" t="s">
        <v>154</v>
      </c>
      <c r="G4" s="91" t="s">
        <v>907</v>
      </c>
      <c r="H4" s="91" t="s">
        <v>134</v>
      </c>
      <c r="I4" s="91"/>
      <c r="J4" s="91" t="s">
        <v>1130</v>
      </c>
    </row>
    <row r="5" spans="1:10">
      <c r="A5" s="867" t="s">
        <v>4</v>
      </c>
      <c r="B5" s="96" t="s">
        <v>1131</v>
      </c>
      <c r="C5" s="96" t="s">
        <v>155</v>
      </c>
      <c r="D5" s="96" t="s">
        <v>155</v>
      </c>
      <c r="E5" s="96"/>
      <c r="F5" s="984" t="s">
        <v>1264</v>
      </c>
      <c r="G5" s="96" t="s">
        <v>155</v>
      </c>
      <c r="H5" s="96" t="s">
        <v>155</v>
      </c>
      <c r="I5" s="96"/>
      <c r="J5" s="96" t="s">
        <v>154</v>
      </c>
    </row>
    <row r="6" spans="1:10" ht="7.5" customHeight="1">
      <c r="A6" s="985"/>
      <c r="B6" s="120"/>
      <c r="C6" s="120"/>
      <c r="D6" s="120"/>
      <c r="E6" s="115"/>
      <c r="F6" s="120"/>
      <c r="G6" s="120"/>
      <c r="H6" s="120"/>
      <c r="I6" s="115"/>
      <c r="J6" s="120"/>
    </row>
    <row r="7" spans="1:10">
      <c r="A7" s="986">
        <v>1976</v>
      </c>
      <c r="B7" s="987">
        <v>55586</v>
      </c>
      <c r="C7" s="987"/>
      <c r="E7" s="117"/>
      <c r="F7" s="80">
        <v>1272050</v>
      </c>
      <c r="G7" s="987"/>
      <c r="I7" s="117"/>
      <c r="J7" s="217">
        <f t="shared" ref="J7:J31" si="0">B7/F7</f>
        <v>4.369796784717582E-2</v>
      </c>
    </row>
    <row r="8" spans="1:10">
      <c r="A8" s="986">
        <v>1977</v>
      </c>
      <c r="B8" s="987">
        <v>56838</v>
      </c>
      <c r="C8" s="80">
        <v>1252</v>
      </c>
      <c r="D8" s="217">
        <v>2.2523657035944302E-2</v>
      </c>
      <c r="E8" s="988"/>
      <c r="F8" s="80">
        <v>1315950</v>
      </c>
      <c r="G8" s="80">
        <v>43900</v>
      </c>
      <c r="H8" s="217">
        <f>F8/F7-1</f>
        <v>3.4511222043158707E-2</v>
      </c>
      <c r="I8" s="117"/>
      <c r="J8" s="217">
        <f t="shared" si="0"/>
        <v>4.3191610623503934E-2</v>
      </c>
    </row>
    <row r="9" spans="1:10">
      <c r="A9" s="986">
        <v>1978</v>
      </c>
      <c r="B9" s="987">
        <v>56588</v>
      </c>
      <c r="C9" s="80">
        <v>-250</v>
      </c>
      <c r="D9" s="217">
        <v>-4.3984658151236845E-3</v>
      </c>
      <c r="E9" s="988"/>
      <c r="F9" s="80">
        <v>1363750</v>
      </c>
      <c r="G9" s="80">
        <v>47800</v>
      </c>
      <c r="H9" s="217">
        <f t="shared" ref="H9:H45" si="1">F9/F8-1</f>
        <v>3.6323568524639915E-2</v>
      </c>
      <c r="I9" s="117"/>
      <c r="J9" s="217">
        <f t="shared" si="0"/>
        <v>4.1494408799266726E-2</v>
      </c>
    </row>
    <row r="10" spans="1:10">
      <c r="A10" s="986">
        <v>1979</v>
      </c>
      <c r="B10" s="987">
        <v>57641</v>
      </c>
      <c r="C10" s="80">
        <v>1053</v>
      </c>
      <c r="D10" s="217">
        <v>1.8608185481020712E-2</v>
      </c>
      <c r="E10" s="988"/>
      <c r="F10" s="80">
        <v>1415950</v>
      </c>
      <c r="G10" s="80">
        <v>52200</v>
      </c>
      <c r="H10" s="217">
        <f t="shared" si="1"/>
        <v>3.827681026581109E-2</v>
      </c>
      <c r="I10" s="117"/>
      <c r="J10" s="217">
        <f t="shared" si="0"/>
        <v>4.0708358345986795E-2</v>
      </c>
    </row>
    <row r="11" spans="1:10">
      <c r="A11" s="986">
        <v>1980</v>
      </c>
      <c r="B11" s="987">
        <v>61115</v>
      </c>
      <c r="C11" s="80">
        <v>3474</v>
      </c>
      <c r="D11" s="217">
        <v>6.0269599764056832E-2</v>
      </c>
      <c r="E11" s="988"/>
      <c r="F11" s="80">
        <v>1474000</v>
      </c>
      <c r="G11" s="80">
        <v>58050</v>
      </c>
      <c r="H11" s="217">
        <f t="shared" si="1"/>
        <v>4.0997210353473035E-2</v>
      </c>
      <c r="I11" s="117"/>
      <c r="J11" s="217">
        <f t="shared" si="0"/>
        <v>4.1462008141112616E-2</v>
      </c>
    </row>
    <row r="12" spans="1:10">
      <c r="A12" s="986">
        <v>1981</v>
      </c>
      <c r="B12" s="987">
        <v>63090</v>
      </c>
      <c r="C12" s="80">
        <v>1975</v>
      </c>
      <c r="D12" s="217">
        <v>3.2316125337478525E-2</v>
      </c>
      <c r="E12" s="988"/>
      <c r="F12" s="80">
        <v>1515000</v>
      </c>
      <c r="G12" s="80">
        <v>41000</v>
      </c>
      <c r="H12" s="217">
        <f t="shared" si="1"/>
        <v>2.7815468113975506E-2</v>
      </c>
      <c r="I12" s="117"/>
      <c r="J12" s="217">
        <f t="shared" si="0"/>
        <v>4.1643564356435646E-2</v>
      </c>
    </row>
    <row r="13" spans="1:10">
      <c r="A13" s="986">
        <v>1982</v>
      </c>
      <c r="B13" s="987">
        <v>67056</v>
      </c>
      <c r="C13" s="80">
        <v>3966</v>
      </c>
      <c r="D13" s="217">
        <v>6.2862577270565864E-2</v>
      </c>
      <c r="E13" s="988"/>
      <c r="F13" s="80">
        <v>1558000</v>
      </c>
      <c r="G13" s="80">
        <v>43000</v>
      </c>
      <c r="H13" s="217">
        <f t="shared" si="1"/>
        <v>2.8382838283828482E-2</v>
      </c>
      <c r="I13" s="117"/>
      <c r="J13" s="217">
        <f t="shared" si="0"/>
        <v>4.3039794608472404E-2</v>
      </c>
    </row>
    <row r="14" spans="1:10">
      <c r="A14" s="986">
        <v>1983</v>
      </c>
      <c r="B14" s="987">
        <v>69579</v>
      </c>
      <c r="C14" s="80">
        <v>2523</v>
      </c>
      <c r="D14" s="217">
        <v>3.7625268432355044E-2</v>
      </c>
      <c r="E14" s="988"/>
      <c r="F14" s="80">
        <v>1595000</v>
      </c>
      <c r="G14" s="80">
        <v>37000</v>
      </c>
      <c r="H14" s="217">
        <f t="shared" si="1"/>
        <v>2.3748395378690557E-2</v>
      </c>
      <c r="I14" s="117"/>
      <c r="J14" s="217">
        <f t="shared" si="0"/>
        <v>4.3623197492163007E-2</v>
      </c>
    </row>
    <row r="15" spans="1:10">
      <c r="A15" s="986">
        <v>1984</v>
      </c>
      <c r="B15" s="987">
        <v>69212</v>
      </c>
      <c r="C15" s="80">
        <v>-367</v>
      </c>
      <c r="D15" s="217">
        <v>-5.2745799738426824E-3</v>
      </c>
      <c r="E15" s="988"/>
      <c r="F15" s="80">
        <v>1622000</v>
      </c>
      <c r="G15" s="80">
        <v>27000</v>
      </c>
      <c r="H15" s="217">
        <f t="shared" si="1"/>
        <v>1.6927899686520309E-2</v>
      </c>
      <c r="I15" s="117"/>
      <c r="J15" s="217">
        <f t="shared" si="0"/>
        <v>4.2670776818742297E-2</v>
      </c>
    </row>
    <row r="16" spans="1:10">
      <c r="A16" s="986">
        <v>1985</v>
      </c>
      <c r="B16" s="987">
        <v>70615</v>
      </c>
      <c r="C16" s="80">
        <v>1403</v>
      </c>
      <c r="D16" s="217">
        <v>2.0271051262786801E-2</v>
      </c>
      <c r="E16" s="988"/>
      <c r="F16" s="80">
        <v>1643000</v>
      </c>
      <c r="G16" s="80">
        <v>21000</v>
      </c>
      <c r="H16" s="217">
        <f t="shared" si="1"/>
        <v>1.2946979038224393E-2</v>
      </c>
      <c r="I16" s="117"/>
      <c r="J16" s="217">
        <f t="shared" si="0"/>
        <v>4.2979306147291542E-2</v>
      </c>
    </row>
    <row r="17" spans="1:10">
      <c r="A17" s="986">
        <v>1986</v>
      </c>
      <c r="B17" s="987">
        <v>72674</v>
      </c>
      <c r="C17" s="80">
        <v>2059</v>
      </c>
      <c r="D17" s="217">
        <v>2.9158110882956879E-2</v>
      </c>
      <c r="E17" s="988"/>
      <c r="F17" s="80">
        <v>1663000</v>
      </c>
      <c r="G17" s="80">
        <v>20000</v>
      </c>
      <c r="H17" s="217">
        <f t="shared" si="1"/>
        <v>1.2172854534388211E-2</v>
      </c>
      <c r="I17" s="117"/>
      <c r="J17" s="217">
        <f t="shared" si="0"/>
        <v>4.3700541190619363E-2</v>
      </c>
    </row>
    <row r="18" spans="1:10">
      <c r="A18" s="986">
        <v>1987</v>
      </c>
      <c r="B18" s="987">
        <v>73088</v>
      </c>
      <c r="C18" s="80">
        <v>414</v>
      </c>
      <c r="D18" s="217">
        <v>5.6966728128354021E-3</v>
      </c>
      <c r="E18" s="988"/>
      <c r="F18" s="80">
        <v>1678000</v>
      </c>
      <c r="G18" s="80">
        <v>15000</v>
      </c>
      <c r="H18" s="217">
        <f t="shared" si="1"/>
        <v>9.0198436560433581E-3</v>
      </c>
      <c r="I18" s="117"/>
      <c r="J18" s="217">
        <f t="shared" si="0"/>
        <v>4.3556615017878428E-2</v>
      </c>
    </row>
    <row r="19" spans="1:10">
      <c r="A19" s="986">
        <v>1988</v>
      </c>
      <c r="B19" s="987">
        <v>74929</v>
      </c>
      <c r="C19" s="80">
        <v>1841</v>
      </c>
      <c r="D19" s="217">
        <v>2.5188813485113835E-2</v>
      </c>
      <c r="E19" s="988"/>
      <c r="F19" s="80">
        <v>1690000</v>
      </c>
      <c r="G19" s="80">
        <v>12000</v>
      </c>
      <c r="H19" s="217">
        <f t="shared" si="1"/>
        <v>7.151370679380209E-3</v>
      </c>
      <c r="I19" s="117"/>
      <c r="J19" s="217">
        <f t="shared" si="0"/>
        <v>4.4336686390532544E-2</v>
      </c>
    </row>
    <row r="20" spans="1:10">
      <c r="A20" s="986">
        <v>1989</v>
      </c>
      <c r="B20" s="987">
        <v>74884</v>
      </c>
      <c r="C20" s="80">
        <v>-45</v>
      </c>
      <c r="D20" s="217">
        <v>-6.0056853821617801E-4</v>
      </c>
      <c r="E20" s="988"/>
      <c r="F20" s="80">
        <v>1706000</v>
      </c>
      <c r="G20" s="80">
        <v>16000</v>
      </c>
      <c r="H20" s="217">
        <f t="shared" si="1"/>
        <v>9.4674556213016903E-3</v>
      </c>
      <c r="I20" s="117"/>
      <c r="J20" s="217">
        <f t="shared" si="0"/>
        <v>4.3894490035169986E-2</v>
      </c>
    </row>
    <row r="21" spans="1:10">
      <c r="A21" s="986">
        <v>1990</v>
      </c>
      <c r="B21" s="987">
        <v>80430</v>
      </c>
      <c r="C21" s="80">
        <v>5546</v>
      </c>
      <c r="D21" s="217">
        <v>7.4061214678703066E-2</v>
      </c>
      <c r="E21" s="988"/>
      <c r="F21" s="80">
        <v>1729227</v>
      </c>
      <c r="G21" s="80">
        <v>23227</v>
      </c>
      <c r="H21" s="217">
        <f t="shared" si="1"/>
        <v>1.3614888628370458E-2</v>
      </c>
      <c r="I21" s="117"/>
      <c r="J21" s="217">
        <f t="shared" si="0"/>
        <v>4.6512112059318989E-2</v>
      </c>
    </row>
    <row r="22" spans="1:10">
      <c r="A22" s="986">
        <v>1991</v>
      </c>
      <c r="B22" s="987">
        <v>86843</v>
      </c>
      <c r="C22" s="80">
        <v>6413</v>
      </c>
      <c r="D22" s="217">
        <v>7.9733930125575031E-2</v>
      </c>
      <c r="E22" s="988"/>
      <c r="F22" s="80">
        <v>1780870</v>
      </c>
      <c r="G22" s="80">
        <v>51643</v>
      </c>
      <c r="H22" s="217">
        <f t="shared" si="1"/>
        <v>2.9864789296026428E-2</v>
      </c>
      <c r="I22" s="117"/>
      <c r="J22" s="217">
        <f t="shared" si="0"/>
        <v>4.8764367977449222E-2</v>
      </c>
    </row>
    <row r="23" spans="1:10">
      <c r="A23" s="986">
        <v>1992</v>
      </c>
      <c r="B23" s="987">
        <v>94923</v>
      </c>
      <c r="C23" s="80">
        <v>8080</v>
      </c>
      <c r="D23" s="217">
        <v>9.3041465633384376E-2</v>
      </c>
      <c r="E23" s="988"/>
      <c r="F23" s="80">
        <v>1838149</v>
      </c>
      <c r="G23" s="80">
        <v>57279</v>
      </c>
      <c r="H23" s="217">
        <f t="shared" si="1"/>
        <v>3.2163493124147235E-2</v>
      </c>
      <c r="I23" s="117"/>
      <c r="J23" s="217">
        <f t="shared" si="0"/>
        <v>5.1640536213331999E-2</v>
      </c>
    </row>
    <row r="24" spans="1:10">
      <c r="A24" s="986">
        <v>1993</v>
      </c>
      <c r="B24" s="987">
        <v>99163</v>
      </c>
      <c r="C24" s="80">
        <v>4240</v>
      </c>
      <c r="D24" s="217">
        <v>4.4667783361250699E-2</v>
      </c>
      <c r="E24" s="988"/>
      <c r="F24" s="80">
        <v>1889393</v>
      </c>
      <c r="G24" s="80">
        <v>51244</v>
      </c>
      <c r="H24" s="217">
        <f t="shared" si="1"/>
        <v>2.7878044706930671E-2</v>
      </c>
      <c r="I24" s="117"/>
      <c r="J24" s="217">
        <f t="shared" si="0"/>
        <v>5.24840517563048E-2</v>
      </c>
    </row>
    <row r="25" spans="1:10">
      <c r="A25" s="986">
        <v>1994</v>
      </c>
      <c r="B25" s="987">
        <v>103633</v>
      </c>
      <c r="C25" s="80">
        <v>4470</v>
      </c>
      <c r="D25" s="217">
        <v>4.5077296975686493E-2</v>
      </c>
      <c r="E25" s="988"/>
      <c r="F25" s="80">
        <v>1946721</v>
      </c>
      <c r="G25" s="80">
        <v>57328</v>
      </c>
      <c r="H25" s="217">
        <f t="shared" si="1"/>
        <v>3.03420198973956E-2</v>
      </c>
      <c r="I25" s="117"/>
      <c r="J25" s="217">
        <f t="shared" si="0"/>
        <v>5.3234644307016771E-2</v>
      </c>
    </row>
    <row r="26" spans="1:10">
      <c r="A26" s="986">
        <v>1995</v>
      </c>
      <c r="B26" s="987">
        <v>110594</v>
      </c>
      <c r="C26" s="80">
        <v>6961</v>
      </c>
      <c r="D26" s="217">
        <v>6.7169723929636313E-2</v>
      </c>
      <c r="E26" s="988"/>
      <c r="F26" s="80">
        <v>1995228</v>
      </c>
      <c r="G26" s="80">
        <v>48507</v>
      </c>
      <c r="H26" s="217">
        <f t="shared" si="1"/>
        <v>2.4917283986765515E-2</v>
      </c>
      <c r="I26" s="117"/>
      <c r="J26" s="217">
        <f t="shared" si="0"/>
        <v>5.5429254200522443E-2</v>
      </c>
    </row>
    <row r="27" spans="1:10">
      <c r="A27" s="986">
        <v>1996</v>
      </c>
      <c r="B27" s="987">
        <v>112666</v>
      </c>
      <c r="C27" s="80">
        <v>2072</v>
      </c>
      <c r="D27" s="217">
        <v>1.8735193590972386E-2</v>
      </c>
      <c r="E27" s="988"/>
      <c r="F27" s="80">
        <v>2042893</v>
      </c>
      <c r="G27" s="80">
        <v>47665</v>
      </c>
      <c r="H27" s="217">
        <f t="shared" si="1"/>
        <v>2.3889500347829884E-2</v>
      </c>
      <c r="I27" s="117"/>
      <c r="J27" s="217">
        <f t="shared" si="0"/>
        <v>5.5150220789830895E-2</v>
      </c>
    </row>
    <row r="28" spans="1:10">
      <c r="A28" s="986">
        <v>1997</v>
      </c>
      <c r="B28" s="987">
        <v>116047</v>
      </c>
      <c r="C28" s="80">
        <v>3381</v>
      </c>
      <c r="D28" s="217">
        <v>3.0009053308007738E-2</v>
      </c>
      <c r="E28" s="988"/>
      <c r="F28" s="80">
        <v>2099409</v>
      </c>
      <c r="G28" s="80">
        <v>56516</v>
      </c>
      <c r="H28" s="217">
        <f t="shared" si="1"/>
        <v>2.7664689242167917E-2</v>
      </c>
      <c r="I28" s="117"/>
      <c r="J28" s="217">
        <f t="shared" si="0"/>
        <v>5.5276032445321518E-2</v>
      </c>
    </row>
    <row r="29" spans="1:10">
      <c r="A29" s="986">
        <v>1998</v>
      </c>
      <c r="B29" s="987">
        <v>121053</v>
      </c>
      <c r="C29" s="80">
        <v>5006</v>
      </c>
      <c r="D29" s="217">
        <v>4.3137694210104528E-2</v>
      </c>
      <c r="E29" s="988"/>
      <c r="F29" s="80">
        <v>2141632</v>
      </c>
      <c r="G29" s="80">
        <v>42223</v>
      </c>
      <c r="H29" s="217">
        <f t="shared" si="1"/>
        <v>2.0111850525552644E-2</v>
      </c>
      <c r="I29" s="117"/>
      <c r="J29" s="217">
        <f t="shared" si="0"/>
        <v>5.6523716492842845E-2</v>
      </c>
    </row>
    <row r="30" spans="1:10">
      <c r="A30" s="986">
        <v>1999</v>
      </c>
      <c r="B30" s="987">
        <v>113704</v>
      </c>
      <c r="C30" s="80">
        <v>-7349</v>
      </c>
      <c r="D30" s="217">
        <v>-6.0708945668426224E-2</v>
      </c>
      <c r="E30" s="988"/>
      <c r="F30" s="80">
        <v>2193014</v>
      </c>
      <c r="G30" s="80">
        <v>51382</v>
      </c>
      <c r="H30" s="217">
        <f t="shared" si="1"/>
        <v>2.3991983683471219E-2</v>
      </c>
      <c r="I30" s="117"/>
      <c r="J30" s="217">
        <f t="shared" si="0"/>
        <v>5.1848278214366161E-2</v>
      </c>
    </row>
    <row r="31" spans="1:10">
      <c r="A31" s="986">
        <v>2000</v>
      </c>
      <c r="B31" s="987">
        <v>122417</v>
      </c>
      <c r="C31" s="80">
        <v>8713</v>
      </c>
      <c r="D31" s="217">
        <v>7.6628790543868286E-2</v>
      </c>
      <c r="E31" s="988"/>
      <c r="F31" s="80">
        <v>2246466.6683826451</v>
      </c>
      <c r="G31" s="80">
        <v>53539</v>
      </c>
      <c r="H31" s="217">
        <f t="shared" si="1"/>
        <v>2.4374066185918197E-2</v>
      </c>
      <c r="I31" s="117"/>
      <c r="J31" s="217">
        <f t="shared" si="0"/>
        <v>5.4493129910596329E-2</v>
      </c>
    </row>
    <row r="32" spans="1:10">
      <c r="A32" s="986">
        <v>2001</v>
      </c>
      <c r="B32" s="987">
        <v>126377</v>
      </c>
      <c r="C32" s="80">
        <v>3960</v>
      </c>
      <c r="D32" s="217">
        <v>3.2348448336423863E-2</v>
      </c>
      <c r="E32" s="988"/>
      <c r="F32" s="80">
        <v>2290631.9040283873</v>
      </c>
      <c r="G32" s="80">
        <f>F32-F31</f>
        <v>44165.235645742156</v>
      </c>
      <c r="H32" s="217">
        <f t="shared" si="1"/>
        <v>1.965986687776633E-2</v>
      </c>
      <c r="I32" s="117"/>
      <c r="J32" s="217">
        <f>B32/F32</f>
        <v>5.5171238896022046E-2</v>
      </c>
    </row>
    <row r="33" spans="1:14">
      <c r="A33" s="986">
        <v>2002</v>
      </c>
      <c r="B33" s="987">
        <v>134939</v>
      </c>
      <c r="C33" s="80">
        <v>8562</v>
      </c>
      <c r="D33" s="217">
        <v>6.7749669639253982E-2</v>
      </c>
      <c r="E33" s="988"/>
      <c r="F33" s="80">
        <v>2331825.6217872603</v>
      </c>
      <c r="G33" s="80">
        <f t="shared" ref="G33:G41" si="2">F33-F32</f>
        <v>41193.717758873012</v>
      </c>
      <c r="H33" s="217">
        <f t="shared" si="1"/>
        <v>1.7983560643867857E-2</v>
      </c>
      <c r="I33" s="117"/>
      <c r="J33" s="217">
        <f t="shared" ref="J33:J41" si="3">B33/F33</f>
        <v>5.7868392361421141E-2</v>
      </c>
    </row>
    <row r="34" spans="1:14">
      <c r="A34" s="986">
        <v>2003</v>
      </c>
      <c r="B34" s="987">
        <v>138625</v>
      </c>
      <c r="C34" s="80">
        <v>3686</v>
      </c>
      <c r="D34" s="217">
        <v>2.7316046509904476E-2</v>
      </c>
      <c r="E34" s="988"/>
      <c r="F34" s="80">
        <v>2372456.9378045634</v>
      </c>
      <c r="G34" s="80">
        <f t="shared" si="2"/>
        <v>40631.31601730315</v>
      </c>
      <c r="H34" s="217">
        <f t="shared" si="1"/>
        <v>1.7424680318145258E-2</v>
      </c>
      <c r="I34" s="117"/>
      <c r="J34" s="217">
        <f t="shared" si="3"/>
        <v>5.8430986793076012E-2</v>
      </c>
    </row>
    <row r="35" spans="1:14">
      <c r="A35" s="986">
        <v>2004</v>
      </c>
      <c r="B35" s="987">
        <v>140933</v>
      </c>
      <c r="C35" s="80">
        <v>2308</v>
      </c>
      <c r="D35" s="217">
        <v>1.6649233543733093E-2</v>
      </c>
      <c r="E35" s="988"/>
      <c r="F35" s="80">
        <v>2430224.4375971025</v>
      </c>
      <c r="G35" s="80">
        <f t="shared" si="2"/>
        <v>57767.499792539049</v>
      </c>
      <c r="H35" s="217">
        <f t="shared" si="1"/>
        <v>2.4349230062736593E-2</v>
      </c>
      <c r="I35" s="117"/>
      <c r="J35" s="217">
        <f t="shared" si="3"/>
        <v>5.7991763155566103E-2</v>
      </c>
    </row>
    <row r="36" spans="1:14">
      <c r="A36" s="986">
        <v>2005</v>
      </c>
      <c r="B36" s="987">
        <v>144937</v>
      </c>
      <c r="C36" s="80">
        <v>4004</v>
      </c>
      <c r="D36" s="217">
        <v>2.8410663222949911E-2</v>
      </c>
      <c r="E36" s="988"/>
      <c r="F36" s="80">
        <v>2505844.1737971823</v>
      </c>
      <c r="G36" s="80">
        <f t="shared" si="2"/>
        <v>75619.736200079788</v>
      </c>
      <c r="H36" s="217">
        <f t="shared" si="1"/>
        <v>3.1116359061408083E-2</v>
      </c>
      <c r="I36" s="117"/>
      <c r="J36" s="217">
        <f t="shared" si="3"/>
        <v>5.7839590153114961E-2</v>
      </c>
    </row>
    <row r="37" spans="1:14">
      <c r="A37" s="986">
        <v>2006</v>
      </c>
      <c r="B37" s="987">
        <v>144302</v>
      </c>
      <c r="C37" s="80">
        <v>-635</v>
      </c>
      <c r="D37" s="217">
        <v>-4.3812139067318902E-3</v>
      </c>
      <c r="E37" s="988"/>
      <c r="F37" s="80">
        <v>2576227.7912113843</v>
      </c>
      <c r="G37" s="80">
        <f t="shared" si="2"/>
        <v>70383.617414202075</v>
      </c>
      <c r="H37" s="217">
        <f t="shared" si="1"/>
        <v>2.8087787002153197E-2</v>
      </c>
      <c r="I37" s="117"/>
      <c r="J37" s="217">
        <f t="shared" si="3"/>
        <v>5.601290401892095E-2</v>
      </c>
      <c r="N37" s="891"/>
    </row>
    <row r="38" spans="1:14">
      <c r="A38" s="986">
        <v>2007</v>
      </c>
      <c r="B38" s="987">
        <v>140397</v>
      </c>
      <c r="C38" s="80">
        <v>-3905</v>
      </c>
      <c r="D38" s="217">
        <v>-2.7061301991656388E-2</v>
      </c>
      <c r="E38" s="988"/>
      <c r="F38" s="80">
        <v>2636076.5095431111</v>
      </c>
      <c r="G38" s="80">
        <f t="shared" si="2"/>
        <v>59848.718331726734</v>
      </c>
      <c r="H38" s="217">
        <f t="shared" si="1"/>
        <v>2.3231143820393596E-2</v>
      </c>
      <c r="I38" s="117"/>
      <c r="J38" s="217">
        <f t="shared" si="3"/>
        <v>5.3259835020620788E-2</v>
      </c>
      <c r="N38" s="891"/>
    </row>
    <row r="39" spans="1:14">
      <c r="A39" s="986">
        <v>2008</v>
      </c>
      <c r="B39" s="987">
        <v>152228</v>
      </c>
      <c r="C39" s="80">
        <v>11831</v>
      </c>
      <c r="D39" s="217">
        <v>8.4268182368569131E-2</v>
      </c>
      <c r="E39" s="988"/>
      <c r="F39" s="80">
        <v>2691121.56612015</v>
      </c>
      <c r="G39" s="80">
        <f t="shared" si="2"/>
        <v>55045.056577038951</v>
      </c>
      <c r="H39" s="217">
        <f t="shared" si="1"/>
        <v>2.0881433591841914E-2</v>
      </c>
      <c r="I39" s="117"/>
      <c r="J39" s="217">
        <f t="shared" si="3"/>
        <v>5.6566749684025051E-2</v>
      </c>
      <c r="L39" s="989"/>
      <c r="N39" s="891"/>
    </row>
    <row r="40" spans="1:14">
      <c r="A40" s="986">
        <v>2009</v>
      </c>
      <c r="B40" s="987">
        <v>164860</v>
      </c>
      <c r="C40" s="80">
        <v>12632</v>
      </c>
      <c r="D40" s="217">
        <v>8.2980791969939821E-2</v>
      </c>
      <c r="E40" s="988"/>
      <c r="F40" s="80">
        <v>2731558.4505114607</v>
      </c>
      <c r="G40" s="80">
        <f t="shared" si="2"/>
        <v>40436.884391310625</v>
      </c>
      <c r="H40" s="217">
        <f t="shared" si="1"/>
        <v>1.5026034089425933E-2</v>
      </c>
      <c r="I40" s="117"/>
      <c r="J40" s="217">
        <f t="shared" si="3"/>
        <v>6.0353824743941097E-2</v>
      </c>
      <c r="L40" s="989"/>
      <c r="N40" s="891"/>
    </row>
    <row r="41" spans="1:14">
      <c r="A41" s="986">
        <v>2010</v>
      </c>
      <c r="B41" s="987">
        <v>171178</v>
      </c>
      <c r="C41" s="80">
        <f>B41-B40</f>
        <v>6318</v>
      </c>
      <c r="D41" s="217">
        <f>C41/B40</f>
        <v>3.8323425937158803E-2</v>
      </c>
      <c r="E41" s="988"/>
      <c r="F41" s="80">
        <v>2774424</v>
      </c>
      <c r="G41" s="80">
        <f t="shared" si="2"/>
        <v>42865.549488539342</v>
      </c>
      <c r="H41" s="217">
        <f t="shared" si="1"/>
        <v>1.5692708124372512E-2</v>
      </c>
      <c r="I41" s="117"/>
      <c r="J41" s="217">
        <f t="shared" si="3"/>
        <v>6.1698572388358811E-2</v>
      </c>
      <c r="L41" s="989"/>
    </row>
    <row r="42" spans="1:14">
      <c r="A42" s="986">
        <v>2011</v>
      </c>
      <c r="B42" s="987">
        <v>174013</v>
      </c>
      <c r="C42" s="80">
        <f>B42-B41</f>
        <v>2835</v>
      </c>
      <c r="D42" s="217">
        <f>C42/B41</f>
        <v>1.656170769608244E-2</v>
      </c>
      <c r="E42" s="988"/>
      <c r="F42" s="80">
        <v>2814784</v>
      </c>
      <c r="G42" s="80">
        <f>F42-F41</f>
        <v>40360</v>
      </c>
      <c r="H42" s="217">
        <f t="shared" si="1"/>
        <v>1.4547163663520823E-2</v>
      </c>
      <c r="I42" s="117"/>
      <c r="J42" s="217">
        <f>B42/F42</f>
        <v>6.1821084672926949E-2</v>
      </c>
      <c r="L42" s="989"/>
    </row>
    <row r="43" spans="1:14">
      <c r="A43" s="986">
        <v>2012</v>
      </c>
      <c r="B43" s="987">
        <v>171291</v>
      </c>
      <c r="C43" s="80">
        <f t="shared" ref="C43:C45" si="4">B43-B42</f>
        <v>-2722</v>
      </c>
      <c r="D43" s="217">
        <f t="shared" ref="D43:D45" si="5">C43/B42</f>
        <v>-1.564250946768345E-2</v>
      </c>
      <c r="E43" s="988"/>
      <c r="F43" s="80">
        <v>2854871</v>
      </c>
      <c r="G43" s="80">
        <f t="shared" ref="G43:G45" si="6">F43-F42</f>
        <v>40087</v>
      </c>
      <c r="H43" s="217">
        <f t="shared" si="1"/>
        <v>1.4241590118460268E-2</v>
      </c>
      <c r="I43" s="117"/>
      <c r="J43" s="217">
        <f t="shared" ref="J43:J45" si="7">B43/F43</f>
        <v>5.99995586490598E-2</v>
      </c>
      <c r="L43" s="989"/>
    </row>
    <row r="44" spans="1:14">
      <c r="A44" s="986" t="s">
        <v>161</v>
      </c>
      <c r="B44" s="987">
        <v>167594</v>
      </c>
      <c r="C44" s="80">
        <f t="shared" si="4"/>
        <v>-3697</v>
      </c>
      <c r="D44" s="217">
        <f t="shared" si="5"/>
        <v>-2.1583153814269285E-2</v>
      </c>
      <c r="E44" s="988"/>
      <c r="F44" s="80">
        <v>2900872</v>
      </c>
      <c r="G44" s="80">
        <f t="shared" si="6"/>
        <v>46001</v>
      </c>
      <c r="H44" s="217">
        <f t="shared" si="1"/>
        <v>1.6113162381067303E-2</v>
      </c>
      <c r="I44" s="117"/>
      <c r="J44" s="217">
        <f t="shared" si="7"/>
        <v>5.7773662540091392E-2</v>
      </c>
      <c r="L44" s="989"/>
    </row>
    <row r="45" spans="1:14">
      <c r="A45" s="986" t="s">
        <v>162</v>
      </c>
      <c r="B45" s="987">
        <v>167317</v>
      </c>
      <c r="C45" s="80">
        <f t="shared" si="4"/>
        <v>-277</v>
      </c>
      <c r="D45" s="217">
        <f t="shared" si="5"/>
        <v>-1.6528037996586991E-3</v>
      </c>
      <c r="E45" s="988"/>
      <c r="F45" s="80">
        <v>2949213</v>
      </c>
      <c r="G45" s="80">
        <f t="shared" si="6"/>
        <v>48341</v>
      </c>
      <c r="H45" s="217">
        <f t="shared" si="1"/>
        <v>1.6664299562338503E-2</v>
      </c>
      <c r="I45" s="117"/>
      <c r="J45" s="217">
        <f t="shared" si="7"/>
        <v>5.6732762265729875E-2</v>
      </c>
      <c r="L45" s="989"/>
    </row>
    <row r="46" spans="1:14">
      <c r="A46" s="379"/>
      <c r="B46" s="987"/>
      <c r="C46" s="80"/>
      <c r="D46" s="217"/>
      <c r="E46" s="990"/>
      <c r="F46" s="80"/>
      <c r="G46" s="80"/>
      <c r="H46" s="217"/>
      <c r="I46" s="64"/>
      <c r="J46" s="217"/>
      <c r="L46" s="989"/>
    </row>
    <row r="47" spans="1:14">
      <c r="A47" s="375" t="s">
        <v>705</v>
      </c>
      <c r="B47" s="987"/>
      <c r="C47" s="80"/>
      <c r="D47" s="217"/>
      <c r="E47" s="990"/>
      <c r="F47" s="80"/>
      <c r="G47" s="80"/>
      <c r="H47" s="217"/>
      <c r="I47" s="64"/>
      <c r="J47" s="217"/>
      <c r="L47" s="989"/>
    </row>
    <row r="48" spans="1:14">
      <c r="A48" s="375" t="s">
        <v>706</v>
      </c>
      <c r="B48" s="987"/>
      <c r="C48" s="80"/>
      <c r="D48" s="217"/>
      <c r="E48" s="990"/>
      <c r="F48" s="80"/>
      <c r="G48" s="80"/>
      <c r="H48" s="217"/>
      <c r="I48" s="64"/>
      <c r="J48" s="217"/>
      <c r="L48" s="989"/>
    </row>
    <row r="49" spans="1:12">
      <c r="A49" s="379"/>
      <c r="B49" s="987"/>
      <c r="C49" s="80"/>
      <c r="D49" s="217"/>
      <c r="E49" s="990"/>
      <c r="F49" s="80"/>
      <c r="G49" s="80"/>
      <c r="H49" s="217"/>
      <c r="I49" s="64"/>
      <c r="J49" s="217"/>
      <c r="L49" s="989"/>
    </row>
    <row r="50" spans="1:12">
      <c r="A50" s="63" t="s">
        <v>997</v>
      </c>
    </row>
    <row r="51" spans="1:12">
      <c r="A51" s="90" t="s">
        <v>1265</v>
      </c>
    </row>
    <row r="52" spans="1:12">
      <c r="A52" s="90" t="s">
        <v>1266</v>
      </c>
    </row>
    <row r="53" spans="1:12">
      <c r="A53" s="90" t="s">
        <v>1267</v>
      </c>
    </row>
  </sheetData>
  <pageMargins left="0.75" right="0.75" top="1" bottom="1" header="0.5" footer="0.5"/>
  <pageSetup paperSize="128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/>
  </sheetViews>
  <sheetFormatPr defaultRowHeight="10.5"/>
  <cols>
    <col min="1" max="1" width="18.85546875" style="63" customWidth="1"/>
    <col min="2" max="5" width="7.42578125" style="63" customWidth="1"/>
    <col min="6" max="6" width="0.85546875" style="63" customWidth="1"/>
    <col min="7" max="9" width="7.28515625" style="63" customWidth="1"/>
    <col min="10" max="10" width="0.85546875" style="63" customWidth="1"/>
    <col min="11" max="13" width="7.28515625" style="63" customWidth="1"/>
    <col min="14" max="16384" width="9.140625" style="63"/>
  </cols>
  <sheetData>
    <row r="1" spans="1:13">
      <c r="A1" s="62" t="s">
        <v>1268</v>
      </c>
    </row>
    <row r="3" spans="1:13">
      <c r="G3" s="1249" t="s">
        <v>1138</v>
      </c>
      <c r="H3" s="1249"/>
      <c r="I3" s="1249"/>
      <c r="J3" s="991"/>
      <c r="K3" s="1249" t="s">
        <v>329</v>
      </c>
      <c r="L3" s="1249"/>
      <c r="M3" s="1249"/>
    </row>
    <row r="4" spans="1:13" ht="12.75" customHeight="1">
      <c r="A4" s="64"/>
      <c r="B4" s="120" t="s">
        <v>1263</v>
      </c>
      <c r="C4" s="120" t="s">
        <v>1263</v>
      </c>
      <c r="D4" s="120" t="s">
        <v>1263</v>
      </c>
      <c r="E4" s="120" t="s">
        <v>1263</v>
      </c>
      <c r="F4" s="120"/>
      <c r="G4" s="1294" t="s">
        <v>1269</v>
      </c>
      <c r="H4" s="1294" t="s">
        <v>394</v>
      </c>
      <c r="I4" s="1294" t="s">
        <v>1270</v>
      </c>
      <c r="J4" s="120"/>
      <c r="K4" s="1294" t="s">
        <v>1269</v>
      </c>
      <c r="L4" s="1294" t="s">
        <v>394</v>
      </c>
      <c r="M4" s="1294" t="s">
        <v>1270</v>
      </c>
    </row>
    <row r="5" spans="1:13" ht="13.5" customHeight="1">
      <c r="A5" s="69" t="s">
        <v>186</v>
      </c>
      <c r="B5" s="69">
        <v>2011</v>
      </c>
      <c r="C5" s="69">
        <v>2012</v>
      </c>
      <c r="D5" s="69">
        <v>2013</v>
      </c>
      <c r="E5" s="69">
        <v>2014</v>
      </c>
      <c r="F5" s="96"/>
      <c r="G5" s="1295"/>
      <c r="H5" s="1295"/>
      <c r="I5" s="1295"/>
      <c r="J5" s="96"/>
      <c r="K5" s="1295"/>
      <c r="L5" s="1295"/>
      <c r="M5" s="1295"/>
    </row>
    <row r="6" spans="1:13" ht="6.75" customHeight="1">
      <c r="A6" s="117"/>
      <c r="B6" s="64"/>
      <c r="C6" s="64"/>
      <c r="D6" s="64"/>
      <c r="E6" s="64"/>
      <c r="F6" s="119"/>
      <c r="G6" s="219"/>
      <c r="H6" s="219"/>
      <c r="I6" s="219"/>
      <c r="J6" s="119"/>
      <c r="K6" s="219"/>
      <c r="L6" s="219"/>
      <c r="M6" s="219"/>
    </row>
    <row r="7" spans="1:13">
      <c r="A7" s="117" t="s">
        <v>358</v>
      </c>
      <c r="B7" s="80">
        <v>350</v>
      </c>
      <c r="C7" s="80">
        <v>401</v>
      </c>
      <c r="D7" s="80">
        <v>333</v>
      </c>
      <c r="E7" s="80">
        <v>278</v>
      </c>
      <c r="F7" s="992"/>
      <c r="G7" s="80">
        <f t="shared" ref="G7:I38" si="0">C7-B7</f>
        <v>51</v>
      </c>
      <c r="H7" s="80">
        <f t="shared" si="0"/>
        <v>-68</v>
      </c>
      <c r="I7" s="80">
        <f t="shared" si="0"/>
        <v>-55</v>
      </c>
      <c r="J7" s="122"/>
      <c r="K7" s="217">
        <f t="shared" ref="K7:M38" si="1">(C7-B7)/B7</f>
        <v>0.14571428571428571</v>
      </c>
      <c r="L7" s="217">
        <f t="shared" si="1"/>
        <v>-0.16957605985037408</v>
      </c>
      <c r="M7" s="217">
        <f t="shared" si="1"/>
        <v>-0.16516516516516516</v>
      </c>
    </row>
    <row r="8" spans="1:13">
      <c r="A8" s="117" t="s">
        <v>359</v>
      </c>
      <c r="B8" s="80">
        <v>2387</v>
      </c>
      <c r="C8" s="80">
        <v>2183</v>
      </c>
      <c r="D8" s="80">
        <v>2005</v>
      </c>
      <c r="E8" s="80">
        <v>1964</v>
      </c>
      <c r="F8" s="992"/>
      <c r="G8" s="80">
        <f t="shared" si="0"/>
        <v>-204</v>
      </c>
      <c r="H8" s="80">
        <f t="shared" si="0"/>
        <v>-178</v>
      </c>
      <c r="I8" s="80">
        <f t="shared" si="0"/>
        <v>-41</v>
      </c>
      <c r="J8" s="122"/>
      <c r="K8" s="217">
        <f t="shared" si="1"/>
        <v>-8.5462924172601595E-2</v>
      </c>
      <c r="L8" s="217">
        <f t="shared" si="1"/>
        <v>-8.1539166284928993E-2</v>
      </c>
      <c r="M8" s="217">
        <f t="shared" si="1"/>
        <v>-2.0448877805486283E-2</v>
      </c>
    </row>
    <row r="9" spans="1:13">
      <c r="A9" s="117" t="s">
        <v>360</v>
      </c>
      <c r="B9" s="80">
        <v>5471</v>
      </c>
      <c r="C9" s="80">
        <v>5724</v>
      </c>
      <c r="D9" s="80">
        <v>5564</v>
      </c>
      <c r="E9" s="80">
        <v>5332</v>
      </c>
      <c r="F9" s="992"/>
      <c r="G9" s="80">
        <f t="shared" si="0"/>
        <v>253</v>
      </c>
      <c r="H9" s="80">
        <f t="shared" si="0"/>
        <v>-160</v>
      </c>
      <c r="I9" s="80">
        <f t="shared" si="0"/>
        <v>-232</v>
      </c>
      <c r="J9" s="122"/>
      <c r="K9" s="217">
        <f t="shared" si="1"/>
        <v>4.6243831109486384E-2</v>
      </c>
      <c r="L9" s="217">
        <f t="shared" si="1"/>
        <v>-2.7952480782669462E-2</v>
      </c>
      <c r="M9" s="217">
        <f t="shared" si="1"/>
        <v>-4.1696621135873475E-2</v>
      </c>
    </row>
    <row r="10" spans="1:13">
      <c r="A10" s="117" t="s">
        <v>361</v>
      </c>
      <c r="B10" s="80">
        <v>717</v>
      </c>
      <c r="C10" s="80">
        <v>824</v>
      </c>
      <c r="D10" s="80">
        <v>883</v>
      </c>
      <c r="E10" s="80">
        <v>863</v>
      </c>
      <c r="F10" s="992"/>
      <c r="G10" s="80">
        <f t="shared" si="0"/>
        <v>107</v>
      </c>
      <c r="H10" s="80">
        <f t="shared" si="0"/>
        <v>59</v>
      </c>
      <c r="I10" s="80">
        <f t="shared" si="0"/>
        <v>-20</v>
      </c>
      <c r="J10" s="122"/>
      <c r="K10" s="217">
        <f t="shared" si="1"/>
        <v>0.14923291492329149</v>
      </c>
      <c r="L10" s="217">
        <f t="shared" si="1"/>
        <v>7.1601941747572811E-2</v>
      </c>
      <c r="M10" s="217">
        <f t="shared" si="1"/>
        <v>-2.2650056625141562E-2</v>
      </c>
    </row>
    <row r="11" spans="1:13">
      <c r="A11" s="117" t="s">
        <v>362</v>
      </c>
      <c r="B11" s="80">
        <v>26</v>
      </c>
      <c r="C11" s="80">
        <v>31</v>
      </c>
      <c r="D11" s="80">
        <v>26</v>
      </c>
      <c r="E11" s="80">
        <v>28</v>
      </c>
      <c r="F11" s="992"/>
      <c r="G11" s="80">
        <f t="shared" si="0"/>
        <v>5</v>
      </c>
      <c r="H11" s="80">
        <f t="shared" si="0"/>
        <v>-5</v>
      </c>
      <c r="I11" s="80">
        <f t="shared" si="0"/>
        <v>2</v>
      </c>
      <c r="J11" s="122"/>
      <c r="K11" s="217">
        <f t="shared" si="1"/>
        <v>0.19230769230769232</v>
      </c>
      <c r="L11" s="217">
        <f t="shared" si="1"/>
        <v>-0.16129032258064516</v>
      </c>
      <c r="M11" s="217">
        <f t="shared" si="1"/>
        <v>7.6923076923076927E-2</v>
      </c>
    </row>
    <row r="12" spans="1:13">
      <c r="A12" s="117" t="s">
        <v>363</v>
      </c>
      <c r="B12" s="80">
        <v>17591</v>
      </c>
      <c r="C12" s="80">
        <v>17936</v>
      </c>
      <c r="D12" s="80">
        <v>17249</v>
      </c>
      <c r="E12" s="80">
        <v>17295</v>
      </c>
      <c r="F12" s="992"/>
      <c r="G12" s="80">
        <f t="shared" si="0"/>
        <v>345</v>
      </c>
      <c r="H12" s="80">
        <f t="shared" si="0"/>
        <v>-687</v>
      </c>
      <c r="I12" s="80">
        <f t="shared" si="0"/>
        <v>46</v>
      </c>
      <c r="J12" s="122"/>
      <c r="K12" s="217">
        <f t="shared" si="1"/>
        <v>1.9612301745210618E-2</v>
      </c>
      <c r="L12" s="217">
        <f t="shared" si="1"/>
        <v>-3.8302854594112402E-2</v>
      </c>
      <c r="M12" s="217">
        <f t="shared" si="1"/>
        <v>2.6668212650008695E-3</v>
      </c>
    </row>
    <row r="13" spans="1:13">
      <c r="A13" s="117" t="s">
        <v>364</v>
      </c>
      <c r="B13" s="80">
        <v>526</v>
      </c>
      <c r="C13" s="80">
        <v>549</v>
      </c>
      <c r="D13" s="80">
        <v>487</v>
      </c>
      <c r="E13" s="80">
        <v>477</v>
      </c>
      <c r="F13" s="992"/>
      <c r="G13" s="80">
        <f t="shared" si="0"/>
        <v>23</v>
      </c>
      <c r="H13" s="80">
        <f t="shared" si="0"/>
        <v>-62</v>
      </c>
      <c r="I13" s="80">
        <f t="shared" si="0"/>
        <v>-10</v>
      </c>
      <c r="J13" s="122"/>
      <c r="K13" s="217">
        <f t="shared" si="1"/>
        <v>4.3726235741444866E-2</v>
      </c>
      <c r="L13" s="217">
        <f t="shared" si="1"/>
        <v>-0.11293260473588343</v>
      </c>
      <c r="M13" s="217">
        <f t="shared" si="1"/>
        <v>-2.0533880903490759E-2</v>
      </c>
    </row>
    <row r="14" spans="1:13">
      <c r="A14" s="117" t="s">
        <v>365</v>
      </c>
      <c r="B14" s="80">
        <v>520</v>
      </c>
      <c r="C14" s="80">
        <v>503</v>
      </c>
      <c r="D14" s="80">
        <v>531</v>
      </c>
      <c r="E14" s="80">
        <v>487</v>
      </c>
      <c r="F14" s="992"/>
      <c r="G14" s="80">
        <f t="shared" si="0"/>
        <v>-17</v>
      </c>
      <c r="H14" s="80">
        <f t="shared" si="0"/>
        <v>28</v>
      </c>
      <c r="I14" s="80">
        <f t="shared" si="0"/>
        <v>-44</v>
      </c>
      <c r="J14" s="122"/>
      <c r="K14" s="217">
        <f t="shared" si="1"/>
        <v>-3.2692307692307694E-2</v>
      </c>
      <c r="L14" s="217">
        <f t="shared" si="1"/>
        <v>5.5666003976143144E-2</v>
      </c>
      <c r="M14" s="217">
        <f t="shared" si="1"/>
        <v>-8.2862523540489647E-2</v>
      </c>
    </row>
    <row r="15" spans="1:13">
      <c r="A15" s="117" t="s">
        <v>366</v>
      </c>
      <c r="B15" s="80">
        <v>209</v>
      </c>
      <c r="C15" s="80">
        <v>255</v>
      </c>
      <c r="D15" s="80">
        <v>201</v>
      </c>
      <c r="E15" s="80">
        <v>227</v>
      </c>
      <c r="F15" s="992"/>
      <c r="G15" s="80">
        <f t="shared" si="0"/>
        <v>46</v>
      </c>
      <c r="H15" s="80">
        <f t="shared" si="0"/>
        <v>-54</v>
      </c>
      <c r="I15" s="80">
        <f t="shared" si="0"/>
        <v>26</v>
      </c>
      <c r="J15" s="122"/>
      <c r="K15" s="217">
        <f t="shared" si="1"/>
        <v>0.22009569377990432</v>
      </c>
      <c r="L15" s="217">
        <f t="shared" si="1"/>
        <v>-0.21176470588235294</v>
      </c>
      <c r="M15" s="217">
        <f t="shared" si="1"/>
        <v>0.12935323383084577</v>
      </c>
    </row>
    <row r="16" spans="1:13">
      <c r="A16" s="117" t="s">
        <v>367</v>
      </c>
      <c r="B16" s="80">
        <v>227</v>
      </c>
      <c r="C16" s="80">
        <v>248</v>
      </c>
      <c r="D16" s="80">
        <v>282</v>
      </c>
      <c r="E16" s="80">
        <v>267</v>
      </c>
      <c r="F16" s="992"/>
      <c r="G16" s="80">
        <f t="shared" si="0"/>
        <v>21</v>
      </c>
      <c r="H16" s="80">
        <f t="shared" si="0"/>
        <v>34</v>
      </c>
      <c r="I16" s="80">
        <f t="shared" si="0"/>
        <v>-15</v>
      </c>
      <c r="J16" s="122"/>
      <c r="K16" s="217">
        <f t="shared" si="1"/>
        <v>9.2511013215859028E-2</v>
      </c>
      <c r="L16" s="217">
        <f t="shared" si="1"/>
        <v>0.13709677419354838</v>
      </c>
      <c r="M16" s="217">
        <f t="shared" si="1"/>
        <v>-5.3191489361702128E-2</v>
      </c>
    </row>
    <row r="17" spans="1:13">
      <c r="A17" s="117" t="s">
        <v>368</v>
      </c>
      <c r="B17" s="80">
        <v>2738</v>
      </c>
      <c r="C17" s="80">
        <v>2673</v>
      </c>
      <c r="D17" s="80">
        <v>2442</v>
      </c>
      <c r="E17" s="80">
        <v>2495</v>
      </c>
      <c r="F17" s="992"/>
      <c r="G17" s="80">
        <f t="shared" si="0"/>
        <v>-65</v>
      </c>
      <c r="H17" s="80">
        <f t="shared" si="0"/>
        <v>-231</v>
      </c>
      <c r="I17" s="80">
        <f t="shared" si="0"/>
        <v>53</v>
      </c>
      <c r="J17" s="122"/>
      <c r="K17" s="217">
        <f t="shared" si="1"/>
        <v>-2.3739956172388606E-2</v>
      </c>
      <c r="L17" s="217">
        <f t="shared" si="1"/>
        <v>-8.6419753086419748E-2</v>
      </c>
      <c r="M17" s="217">
        <f t="shared" si="1"/>
        <v>2.1703521703521703E-2</v>
      </c>
    </row>
    <row r="18" spans="1:13">
      <c r="A18" s="117" t="s">
        <v>369</v>
      </c>
      <c r="B18" s="80">
        <v>661</v>
      </c>
      <c r="C18" s="80">
        <v>629</v>
      </c>
      <c r="D18" s="80">
        <v>604</v>
      </c>
      <c r="E18" s="80">
        <v>530</v>
      </c>
      <c r="F18" s="992"/>
      <c r="G18" s="80">
        <f t="shared" si="0"/>
        <v>-32</v>
      </c>
      <c r="H18" s="80">
        <f t="shared" si="0"/>
        <v>-25</v>
      </c>
      <c r="I18" s="80">
        <f t="shared" si="0"/>
        <v>-74</v>
      </c>
      <c r="J18" s="122"/>
      <c r="K18" s="217">
        <f t="shared" si="1"/>
        <v>-4.8411497730711045E-2</v>
      </c>
      <c r="L18" s="217">
        <f t="shared" si="1"/>
        <v>-3.9745627980922099E-2</v>
      </c>
      <c r="M18" s="217">
        <f t="shared" si="1"/>
        <v>-0.12251655629139073</v>
      </c>
    </row>
    <row r="19" spans="1:13">
      <c r="A19" s="117" t="s">
        <v>370</v>
      </c>
      <c r="B19" s="80">
        <v>242</v>
      </c>
      <c r="C19" s="80">
        <v>269</v>
      </c>
      <c r="D19" s="80">
        <v>223</v>
      </c>
      <c r="E19" s="80">
        <v>223</v>
      </c>
      <c r="F19" s="992"/>
      <c r="G19" s="80">
        <f t="shared" si="0"/>
        <v>27</v>
      </c>
      <c r="H19" s="80">
        <f t="shared" si="0"/>
        <v>-46</v>
      </c>
      <c r="I19" s="80">
        <f t="shared" si="0"/>
        <v>0</v>
      </c>
      <c r="J19" s="122"/>
      <c r="K19" s="217">
        <f t="shared" si="1"/>
        <v>0.1115702479338843</v>
      </c>
      <c r="L19" s="217">
        <f t="shared" si="1"/>
        <v>-0.17100371747211895</v>
      </c>
      <c r="M19" s="217">
        <f t="shared" si="1"/>
        <v>0</v>
      </c>
    </row>
    <row r="20" spans="1:13">
      <c r="A20" s="117" t="s">
        <v>371</v>
      </c>
      <c r="B20" s="80">
        <v>934</v>
      </c>
      <c r="C20" s="80">
        <v>902</v>
      </c>
      <c r="D20" s="80">
        <v>774</v>
      </c>
      <c r="E20" s="80">
        <v>703</v>
      </c>
      <c r="F20" s="992"/>
      <c r="G20" s="80">
        <f t="shared" si="0"/>
        <v>-32</v>
      </c>
      <c r="H20" s="80">
        <f t="shared" si="0"/>
        <v>-128</v>
      </c>
      <c r="I20" s="80">
        <f t="shared" si="0"/>
        <v>-71</v>
      </c>
      <c r="J20" s="122"/>
      <c r="K20" s="217">
        <f t="shared" si="1"/>
        <v>-3.4261241970021415E-2</v>
      </c>
      <c r="L20" s="217">
        <f t="shared" si="1"/>
        <v>-0.14190687361419069</v>
      </c>
      <c r="M20" s="217">
        <f t="shared" si="1"/>
        <v>-9.1731266149870802E-2</v>
      </c>
    </row>
    <row r="21" spans="1:13">
      <c r="A21" s="117" t="s">
        <v>372</v>
      </c>
      <c r="B21" s="80">
        <v>561</v>
      </c>
      <c r="C21" s="80">
        <v>594</v>
      </c>
      <c r="D21" s="80">
        <v>524</v>
      </c>
      <c r="E21" s="80">
        <v>548</v>
      </c>
      <c r="F21" s="992"/>
      <c r="G21" s="80">
        <f t="shared" si="0"/>
        <v>33</v>
      </c>
      <c r="H21" s="80">
        <f t="shared" si="0"/>
        <v>-70</v>
      </c>
      <c r="I21" s="80">
        <f t="shared" si="0"/>
        <v>24</v>
      </c>
      <c r="J21" s="122"/>
      <c r="K21" s="217">
        <f t="shared" si="1"/>
        <v>5.8823529411764705E-2</v>
      </c>
      <c r="L21" s="217">
        <f t="shared" si="1"/>
        <v>-0.11784511784511785</v>
      </c>
      <c r="M21" s="217">
        <f t="shared" si="1"/>
        <v>4.5801526717557252E-2</v>
      </c>
    </row>
    <row r="22" spans="1:13">
      <c r="A22" s="117" t="s">
        <v>373</v>
      </c>
      <c r="B22" s="80">
        <v>103</v>
      </c>
      <c r="C22" s="80">
        <v>117</v>
      </c>
      <c r="D22" s="80">
        <v>80</v>
      </c>
      <c r="E22" s="80">
        <v>85</v>
      </c>
      <c r="F22" s="992"/>
      <c r="G22" s="80">
        <f t="shared" si="0"/>
        <v>14</v>
      </c>
      <c r="H22" s="80">
        <f t="shared" si="0"/>
        <v>-37</v>
      </c>
      <c r="I22" s="80">
        <f t="shared" si="0"/>
        <v>5</v>
      </c>
      <c r="J22" s="122"/>
      <c r="K22" s="217">
        <f t="shared" si="1"/>
        <v>0.13592233009708737</v>
      </c>
      <c r="L22" s="217">
        <f t="shared" si="1"/>
        <v>-0.31623931623931623</v>
      </c>
      <c r="M22" s="217">
        <f t="shared" si="1"/>
        <v>6.25E-2</v>
      </c>
    </row>
    <row r="23" spans="1:13">
      <c r="A23" s="117" t="s">
        <v>374</v>
      </c>
      <c r="B23" s="80">
        <v>105</v>
      </c>
      <c r="C23" s="80">
        <v>113</v>
      </c>
      <c r="D23" s="80">
        <v>135</v>
      </c>
      <c r="E23" s="80">
        <v>120</v>
      </c>
      <c r="F23" s="992"/>
      <c r="G23" s="80">
        <f t="shared" si="0"/>
        <v>8</v>
      </c>
      <c r="H23" s="80">
        <f t="shared" si="0"/>
        <v>22</v>
      </c>
      <c r="I23" s="80">
        <f t="shared" si="0"/>
        <v>-15</v>
      </c>
      <c r="J23" s="122"/>
      <c r="K23" s="217">
        <f t="shared" si="1"/>
        <v>7.6190476190476197E-2</v>
      </c>
      <c r="L23" s="217">
        <f t="shared" si="1"/>
        <v>0.19469026548672566</v>
      </c>
      <c r="M23" s="217">
        <f t="shared" si="1"/>
        <v>-0.1111111111111111</v>
      </c>
    </row>
    <row r="24" spans="1:13">
      <c r="A24" s="117" t="s">
        <v>375</v>
      </c>
      <c r="B24" s="80">
        <v>46529</v>
      </c>
      <c r="C24" s="80">
        <v>45400</v>
      </c>
      <c r="D24" s="80">
        <v>46372</v>
      </c>
      <c r="E24" s="80">
        <v>46834</v>
      </c>
      <c r="F24" s="992"/>
      <c r="G24" s="80">
        <f t="shared" si="0"/>
        <v>-1129</v>
      </c>
      <c r="H24" s="80">
        <f t="shared" si="0"/>
        <v>972</v>
      </c>
      <c r="I24" s="80">
        <f t="shared" si="0"/>
        <v>462</v>
      </c>
      <c r="J24" s="122"/>
      <c r="K24" s="217">
        <f t="shared" si="1"/>
        <v>-2.426443723269359E-2</v>
      </c>
      <c r="L24" s="217">
        <f t="shared" si="1"/>
        <v>2.1409691629955947E-2</v>
      </c>
      <c r="M24" s="217">
        <f t="shared" si="1"/>
        <v>9.9629086517726215E-3</v>
      </c>
    </row>
    <row r="25" spans="1:13">
      <c r="A25" s="117" t="s">
        <v>376</v>
      </c>
      <c r="B25" s="80">
        <v>438</v>
      </c>
      <c r="C25" s="80">
        <v>520</v>
      </c>
      <c r="D25" s="80">
        <v>562</v>
      </c>
      <c r="E25" s="80">
        <v>551</v>
      </c>
      <c r="F25" s="992"/>
      <c r="G25" s="80">
        <f t="shared" si="0"/>
        <v>82</v>
      </c>
      <c r="H25" s="80">
        <f t="shared" si="0"/>
        <v>42</v>
      </c>
      <c r="I25" s="80">
        <f t="shared" si="0"/>
        <v>-11</v>
      </c>
      <c r="J25" s="122"/>
      <c r="K25" s="217">
        <f t="shared" si="1"/>
        <v>0.18721461187214611</v>
      </c>
      <c r="L25" s="217">
        <f t="shared" si="1"/>
        <v>8.0769230769230774E-2</v>
      </c>
      <c r="M25" s="217">
        <f t="shared" si="1"/>
        <v>-1.9572953736654804E-2</v>
      </c>
    </row>
    <row r="26" spans="1:13">
      <c r="A26" s="117" t="s">
        <v>377</v>
      </c>
      <c r="B26" s="80">
        <v>1704</v>
      </c>
      <c r="C26" s="80">
        <v>1594</v>
      </c>
      <c r="D26" s="80">
        <v>1377</v>
      </c>
      <c r="E26" s="80">
        <v>1333</v>
      </c>
      <c r="F26" s="992"/>
      <c r="G26" s="80">
        <f t="shared" si="0"/>
        <v>-110</v>
      </c>
      <c r="H26" s="80">
        <f t="shared" si="0"/>
        <v>-217</v>
      </c>
      <c r="I26" s="80">
        <f t="shared" si="0"/>
        <v>-44</v>
      </c>
      <c r="J26" s="122"/>
      <c r="K26" s="217">
        <f t="shared" si="1"/>
        <v>-6.455399061032864E-2</v>
      </c>
      <c r="L26" s="217">
        <f t="shared" si="1"/>
        <v>-0.13613550815558345</v>
      </c>
      <c r="M26" s="217">
        <f t="shared" si="1"/>
        <v>-3.195352214960058E-2</v>
      </c>
    </row>
    <row r="27" spans="1:13">
      <c r="A27" s="117" t="s">
        <v>378</v>
      </c>
      <c r="B27" s="80">
        <v>1237</v>
      </c>
      <c r="C27" s="80">
        <v>1197</v>
      </c>
      <c r="D27" s="80">
        <v>1133</v>
      </c>
      <c r="E27" s="80">
        <v>1017</v>
      </c>
      <c r="F27" s="992"/>
      <c r="G27" s="80">
        <f t="shared" si="0"/>
        <v>-40</v>
      </c>
      <c r="H27" s="80">
        <f t="shared" si="0"/>
        <v>-64</v>
      </c>
      <c r="I27" s="80">
        <f t="shared" si="0"/>
        <v>-116</v>
      </c>
      <c r="J27" s="122"/>
      <c r="K27" s="217">
        <f t="shared" si="1"/>
        <v>-3.2336297493936947E-2</v>
      </c>
      <c r="L27" s="217">
        <f t="shared" si="1"/>
        <v>-5.3467000835421885E-2</v>
      </c>
      <c r="M27" s="217">
        <f t="shared" si="1"/>
        <v>-0.10238305383936452</v>
      </c>
    </row>
    <row r="28" spans="1:13">
      <c r="A28" s="117" t="s">
        <v>379</v>
      </c>
      <c r="B28" s="80">
        <v>1500</v>
      </c>
      <c r="C28" s="80">
        <v>1541</v>
      </c>
      <c r="D28" s="80">
        <v>1648</v>
      </c>
      <c r="E28" s="80">
        <v>1546</v>
      </c>
      <c r="F28" s="992"/>
      <c r="G28" s="80">
        <f t="shared" si="0"/>
        <v>41</v>
      </c>
      <c r="H28" s="80">
        <f t="shared" si="0"/>
        <v>107</v>
      </c>
      <c r="I28" s="80">
        <f t="shared" si="0"/>
        <v>-102</v>
      </c>
      <c r="J28" s="122"/>
      <c r="K28" s="217">
        <f t="shared" si="1"/>
        <v>2.7333333333333334E-2</v>
      </c>
      <c r="L28" s="217">
        <f t="shared" si="1"/>
        <v>6.9435431537962361E-2</v>
      </c>
      <c r="M28" s="217">
        <f t="shared" si="1"/>
        <v>-6.1893203883495146E-2</v>
      </c>
    </row>
    <row r="29" spans="1:13">
      <c r="A29" s="117" t="s">
        <v>380</v>
      </c>
      <c r="B29" s="80">
        <v>2051</v>
      </c>
      <c r="C29" s="80">
        <v>1978</v>
      </c>
      <c r="D29" s="80">
        <v>2173</v>
      </c>
      <c r="E29" s="80">
        <v>2145</v>
      </c>
      <c r="F29" s="992"/>
      <c r="G29" s="80">
        <f t="shared" si="0"/>
        <v>-73</v>
      </c>
      <c r="H29" s="80">
        <f t="shared" si="0"/>
        <v>195</v>
      </c>
      <c r="I29" s="80">
        <f t="shared" si="0"/>
        <v>-28</v>
      </c>
      <c r="J29" s="122"/>
      <c r="K29" s="217">
        <f t="shared" si="1"/>
        <v>-3.5592393954168695E-2</v>
      </c>
      <c r="L29" s="217">
        <f t="shared" si="1"/>
        <v>9.8584428715874625E-2</v>
      </c>
      <c r="M29" s="217">
        <f t="shared" si="1"/>
        <v>-1.2885411872986655E-2</v>
      </c>
    </row>
    <row r="30" spans="1:13">
      <c r="A30" s="117" t="s">
        <v>381</v>
      </c>
      <c r="B30" s="80">
        <v>695</v>
      </c>
      <c r="C30" s="80">
        <v>727</v>
      </c>
      <c r="D30" s="80">
        <v>644</v>
      </c>
      <c r="E30" s="80">
        <v>586</v>
      </c>
      <c r="F30" s="992"/>
      <c r="G30" s="80">
        <f t="shared" si="0"/>
        <v>32</v>
      </c>
      <c r="H30" s="80">
        <f t="shared" si="0"/>
        <v>-83</v>
      </c>
      <c r="I30" s="80">
        <f t="shared" si="0"/>
        <v>-58</v>
      </c>
      <c r="J30" s="122"/>
      <c r="K30" s="217">
        <f t="shared" si="1"/>
        <v>4.60431654676259E-2</v>
      </c>
      <c r="L30" s="217">
        <f t="shared" si="1"/>
        <v>-0.11416781292984869</v>
      </c>
      <c r="M30" s="217">
        <f t="shared" si="1"/>
        <v>-9.0062111801242239E-2</v>
      </c>
    </row>
    <row r="31" spans="1:13">
      <c r="A31" s="117" t="s">
        <v>211</v>
      </c>
      <c r="B31" s="80">
        <v>27309</v>
      </c>
      <c r="C31" s="80">
        <v>26829</v>
      </c>
      <c r="D31" s="80">
        <v>25781</v>
      </c>
      <c r="E31" s="80">
        <v>26150</v>
      </c>
      <c r="F31" s="992"/>
      <c r="G31" s="80">
        <f t="shared" si="0"/>
        <v>-480</v>
      </c>
      <c r="H31" s="80">
        <f t="shared" si="0"/>
        <v>-1048</v>
      </c>
      <c r="I31" s="80">
        <f t="shared" si="0"/>
        <v>369</v>
      </c>
      <c r="J31" s="122"/>
      <c r="K31" s="217">
        <f t="shared" si="1"/>
        <v>-1.7576623091288587E-2</v>
      </c>
      <c r="L31" s="217">
        <f t="shared" si="1"/>
        <v>-3.906220880390622E-2</v>
      </c>
      <c r="M31" s="217">
        <f t="shared" si="1"/>
        <v>1.4312866064155773E-2</v>
      </c>
    </row>
    <row r="32" spans="1:13">
      <c r="A32" s="117" t="s">
        <v>382</v>
      </c>
      <c r="B32" s="80">
        <v>1216</v>
      </c>
      <c r="C32" s="80">
        <v>1286</v>
      </c>
      <c r="D32" s="80">
        <v>1263</v>
      </c>
      <c r="E32" s="80">
        <v>1265</v>
      </c>
      <c r="F32" s="992"/>
      <c r="G32" s="80">
        <f t="shared" si="0"/>
        <v>70</v>
      </c>
      <c r="H32" s="80">
        <f t="shared" si="0"/>
        <v>-23</v>
      </c>
      <c r="I32" s="80">
        <f t="shared" si="0"/>
        <v>2</v>
      </c>
      <c r="J32" s="122"/>
      <c r="K32" s="217">
        <f t="shared" si="1"/>
        <v>5.7565789473684209E-2</v>
      </c>
      <c r="L32" s="217">
        <f t="shared" si="1"/>
        <v>-1.7884914463452566E-2</v>
      </c>
      <c r="M32" s="217">
        <f t="shared" si="1"/>
        <v>1.5835312747426761E-3</v>
      </c>
    </row>
    <row r="33" spans="1:13">
      <c r="A33" s="117" t="s">
        <v>295</v>
      </c>
      <c r="B33" s="80">
        <v>7527</v>
      </c>
      <c r="C33" s="80">
        <v>7418</v>
      </c>
      <c r="D33" s="80">
        <v>6715</v>
      </c>
      <c r="E33" s="80">
        <v>6502</v>
      </c>
      <c r="F33" s="992"/>
      <c r="G33" s="80">
        <f t="shared" si="0"/>
        <v>-109</v>
      </c>
      <c r="H33" s="80">
        <f t="shared" si="0"/>
        <v>-703</v>
      </c>
      <c r="I33" s="80">
        <f t="shared" si="0"/>
        <v>-213</v>
      </c>
      <c r="J33" s="122"/>
      <c r="K33" s="217">
        <f t="shared" si="1"/>
        <v>-1.4481201009698418E-2</v>
      </c>
      <c r="L33" s="217">
        <f t="shared" si="1"/>
        <v>-9.4769479644108923E-2</v>
      </c>
      <c r="M33" s="217">
        <f t="shared" si="1"/>
        <v>-3.1720029784065525E-2</v>
      </c>
    </row>
    <row r="34" spans="1:13">
      <c r="A34" s="117" t="s">
        <v>383</v>
      </c>
      <c r="B34" s="80">
        <v>157</v>
      </c>
      <c r="C34" s="80">
        <v>187</v>
      </c>
      <c r="D34" s="80">
        <v>138</v>
      </c>
      <c r="E34" s="80">
        <v>130</v>
      </c>
      <c r="F34" s="992"/>
      <c r="G34" s="80">
        <f t="shared" si="0"/>
        <v>30</v>
      </c>
      <c r="H34" s="80">
        <f t="shared" si="0"/>
        <v>-49</v>
      </c>
      <c r="I34" s="80">
        <f t="shared" si="0"/>
        <v>-8</v>
      </c>
      <c r="J34" s="122"/>
      <c r="K34" s="217">
        <f t="shared" si="1"/>
        <v>0.19108280254777071</v>
      </c>
      <c r="L34" s="217">
        <f t="shared" si="1"/>
        <v>-0.26203208556149732</v>
      </c>
      <c r="M34" s="217">
        <f t="shared" si="1"/>
        <v>-5.7971014492753624E-2</v>
      </c>
    </row>
    <row r="35" spans="1:13">
      <c r="A35" s="117" t="s">
        <v>384</v>
      </c>
      <c r="B35" s="80">
        <v>11384</v>
      </c>
      <c r="C35" s="80">
        <v>11565</v>
      </c>
      <c r="D35" s="80">
        <v>10800</v>
      </c>
      <c r="E35" s="80">
        <v>10910</v>
      </c>
      <c r="F35" s="992"/>
      <c r="G35" s="80">
        <f t="shared" si="0"/>
        <v>181</v>
      </c>
      <c r="H35" s="80">
        <f t="shared" si="0"/>
        <v>-765</v>
      </c>
      <c r="I35" s="80">
        <f t="shared" si="0"/>
        <v>110</v>
      </c>
      <c r="J35" s="122"/>
      <c r="K35" s="217">
        <f t="shared" si="1"/>
        <v>1.5899508081517921E-2</v>
      </c>
      <c r="L35" s="217">
        <f t="shared" si="1"/>
        <v>-6.6147859922178989E-2</v>
      </c>
      <c r="M35" s="217">
        <f t="shared" si="1"/>
        <v>1.0185185185185186E-2</v>
      </c>
    </row>
    <row r="36" spans="1:13">
      <c r="A36" s="117" t="s">
        <v>1271</v>
      </c>
      <c r="B36" s="80">
        <v>24460</v>
      </c>
      <c r="C36" s="80">
        <v>22735</v>
      </c>
      <c r="D36" s="80">
        <v>22841</v>
      </c>
      <c r="E36" s="80">
        <v>23042</v>
      </c>
      <c r="F36" s="992"/>
      <c r="G36" s="80">
        <f t="shared" si="0"/>
        <v>-1725</v>
      </c>
      <c r="H36" s="80">
        <f t="shared" si="0"/>
        <v>106</v>
      </c>
      <c r="I36" s="80">
        <f t="shared" si="0"/>
        <v>201</v>
      </c>
      <c r="J36" s="122"/>
      <c r="K36" s="217">
        <f t="shared" si="1"/>
        <v>-7.0523303352412095E-2</v>
      </c>
      <c r="L36" s="217">
        <f t="shared" si="1"/>
        <v>4.6624147789751484E-3</v>
      </c>
      <c r="M36" s="217">
        <f t="shared" si="1"/>
        <v>8.7999649752637799E-3</v>
      </c>
    </row>
    <row r="37" spans="1:13">
      <c r="A37" s="117" t="s">
        <v>1272</v>
      </c>
      <c r="B37" s="80">
        <v>6985</v>
      </c>
      <c r="C37" s="80">
        <v>7973</v>
      </c>
      <c r="D37" s="80">
        <v>7929</v>
      </c>
      <c r="E37" s="80">
        <v>7174</v>
      </c>
      <c r="F37" s="992"/>
      <c r="G37" s="80">
        <f t="shared" si="0"/>
        <v>988</v>
      </c>
      <c r="H37" s="80">
        <f t="shared" si="0"/>
        <v>-44</v>
      </c>
      <c r="I37" s="80">
        <f t="shared" si="0"/>
        <v>-755</v>
      </c>
      <c r="J37" s="122"/>
      <c r="K37" s="217">
        <f t="shared" si="1"/>
        <v>0.14144595561918397</v>
      </c>
      <c r="L37" s="217">
        <f t="shared" si="1"/>
        <v>-5.5186253605919982E-3</v>
      </c>
      <c r="M37" s="217">
        <f t="shared" si="1"/>
        <v>-9.5220078193971491E-2</v>
      </c>
    </row>
    <row r="38" spans="1:13">
      <c r="A38" s="117" t="s">
        <v>1273</v>
      </c>
      <c r="B38" s="80">
        <v>7453</v>
      </c>
      <c r="C38" s="80">
        <v>6390</v>
      </c>
      <c r="D38" s="80">
        <v>5875</v>
      </c>
      <c r="E38" s="80">
        <v>6210</v>
      </c>
      <c r="F38" s="992"/>
      <c r="G38" s="80">
        <f t="shared" si="0"/>
        <v>-1063</v>
      </c>
      <c r="H38" s="80">
        <f t="shared" si="0"/>
        <v>-515</v>
      </c>
      <c r="I38" s="80">
        <f t="shared" si="0"/>
        <v>335</v>
      </c>
      <c r="J38" s="122"/>
      <c r="K38" s="217">
        <f t="shared" si="1"/>
        <v>-0.14262713001475916</v>
      </c>
      <c r="L38" s="217">
        <f t="shared" si="1"/>
        <v>-8.0594679186228479E-2</v>
      </c>
      <c r="M38" s="217">
        <f t="shared" si="1"/>
        <v>5.7021276595744678E-2</v>
      </c>
    </row>
    <row r="39" spans="1:13">
      <c r="A39" s="117"/>
      <c r="B39" s="80"/>
      <c r="C39" s="80"/>
      <c r="D39" s="80"/>
      <c r="E39" s="80"/>
      <c r="F39" s="992"/>
      <c r="G39" s="80"/>
      <c r="H39" s="80"/>
      <c r="I39" s="80"/>
      <c r="J39" s="122"/>
      <c r="K39" s="217"/>
      <c r="L39" s="217"/>
      <c r="M39" s="217"/>
    </row>
    <row r="40" spans="1:13">
      <c r="A40" s="117" t="s">
        <v>330</v>
      </c>
      <c r="B40" s="80">
        <v>174013</v>
      </c>
      <c r="C40" s="80">
        <v>171291</v>
      </c>
      <c r="D40" s="80">
        <v>167594</v>
      </c>
      <c r="E40" s="80">
        <v>167317</v>
      </c>
      <c r="F40" s="992"/>
      <c r="G40" s="80">
        <f>C40-B40</f>
        <v>-2722</v>
      </c>
      <c r="H40" s="80">
        <f>D40-C40</f>
        <v>-3697</v>
      </c>
      <c r="I40" s="80">
        <f>E40-D40</f>
        <v>-277</v>
      </c>
      <c r="J40" s="122"/>
      <c r="K40" s="217">
        <f>(C40-B40)/B40</f>
        <v>-1.564250946768345E-2</v>
      </c>
      <c r="L40" s="217">
        <f>(D40-C40)/C40</f>
        <v>-2.1583153814269285E-2</v>
      </c>
      <c r="M40" s="217">
        <f>(E40-D40)/D40</f>
        <v>-1.6528037996586991E-3</v>
      </c>
    </row>
    <row r="41" spans="1:13">
      <c r="B41" s="987"/>
      <c r="C41" s="987"/>
      <c r="D41" s="987"/>
      <c r="E41" s="987"/>
      <c r="F41" s="993"/>
      <c r="G41" s="77"/>
      <c r="H41" s="77"/>
      <c r="I41" s="77"/>
      <c r="J41" s="77"/>
      <c r="K41" s="990"/>
      <c r="L41" s="990"/>
      <c r="M41" s="990"/>
    </row>
    <row r="42" spans="1:13">
      <c r="A42" s="63" t="s">
        <v>1274</v>
      </c>
    </row>
    <row r="44" spans="1:13">
      <c r="D44" s="987"/>
      <c r="E44" s="987"/>
      <c r="F44" s="987"/>
    </row>
    <row r="46" spans="1:13">
      <c r="E46" s="987"/>
    </row>
    <row r="47" spans="1:13">
      <c r="E47" s="382"/>
    </row>
  </sheetData>
  <mergeCells count="8">
    <mergeCell ref="G3:I3"/>
    <mergeCell ref="K3:M3"/>
    <mergeCell ref="G4:G5"/>
    <mergeCell ref="H4:H5"/>
    <mergeCell ref="I4:I5"/>
    <mergeCell ref="K4:K5"/>
    <mergeCell ref="L4:L5"/>
    <mergeCell ref="M4:M5"/>
  </mergeCells>
  <pageMargins left="0.75" right="0.75" top="1" bottom="1" header="0.5" footer="0.5"/>
  <pageSetup paperSize="128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/>
  </sheetViews>
  <sheetFormatPr defaultRowHeight="10.5"/>
  <cols>
    <col min="1" max="1" width="25.28515625" style="63" customWidth="1"/>
    <col min="2" max="2" width="8.140625" style="63" bestFit="1" customWidth="1"/>
    <col min="3" max="4" width="7.7109375" style="63" bestFit="1" customWidth="1"/>
    <col min="5" max="5" width="8.7109375" style="63" bestFit="1" customWidth="1"/>
    <col min="6" max="6" width="5.42578125" style="63" bestFit="1" customWidth="1"/>
    <col min="7" max="8" width="7.7109375" style="63" bestFit="1" customWidth="1"/>
    <col min="9" max="9" width="7.140625" style="63" bestFit="1" customWidth="1"/>
    <col min="10" max="10" width="8" style="63" bestFit="1" customWidth="1"/>
    <col min="11" max="11" width="8.42578125" style="63" bestFit="1" customWidth="1"/>
    <col min="12" max="12" width="9.7109375" style="63" customWidth="1"/>
    <col min="13" max="16384" width="9.140625" style="63"/>
  </cols>
  <sheetData>
    <row r="1" spans="1:12">
      <c r="A1" s="62" t="s">
        <v>1275</v>
      </c>
    </row>
    <row r="4" spans="1:12">
      <c r="E4" s="91" t="s">
        <v>1276</v>
      </c>
      <c r="I4" s="91"/>
    </row>
    <row r="5" spans="1:12">
      <c r="B5" s="91" t="s">
        <v>330</v>
      </c>
      <c r="C5" s="91" t="s">
        <v>1277</v>
      </c>
      <c r="D5" s="91" t="s">
        <v>1278</v>
      </c>
      <c r="E5" s="91" t="s">
        <v>1279</v>
      </c>
      <c r="F5" s="91"/>
      <c r="G5" s="91"/>
      <c r="H5" s="91"/>
      <c r="I5" s="91"/>
      <c r="J5" s="91" t="s">
        <v>1280</v>
      </c>
      <c r="K5" s="91" t="s">
        <v>1281</v>
      </c>
    </row>
    <row r="6" spans="1:12">
      <c r="B6" s="91" t="s">
        <v>1282</v>
      </c>
      <c r="C6" s="91" t="s">
        <v>1280</v>
      </c>
      <c r="D6" s="91" t="s">
        <v>1280</v>
      </c>
      <c r="E6" s="91" t="s">
        <v>1283</v>
      </c>
      <c r="F6" s="91"/>
      <c r="G6" s="91" t="s">
        <v>1284</v>
      </c>
      <c r="H6" s="91"/>
      <c r="I6" s="91"/>
      <c r="J6" s="91" t="s">
        <v>1285</v>
      </c>
      <c r="K6" s="91" t="s">
        <v>1286</v>
      </c>
    </row>
    <row r="7" spans="1:12" s="91" customFormat="1">
      <c r="A7" s="96"/>
      <c r="B7" s="96" t="s">
        <v>1287</v>
      </c>
      <c r="C7" s="96" t="s">
        <v>1288</v>
      </c>
      <c r="D7" s="96" t="s">
        <v>1288</v>
      </c>
      <c r="E7" s="96" t="s">
        <v>1289</v>
      </c>
      <c r="F7" s="96" t="s">
        <v>351</v>
      </c>
      <c r="G7" s="96" t="s">
        <v>1290</v>
      </c>
      <c r="H7" s="96" t="s">
        <v>1288</v>
      </c>
      <c r="I7" s="96" t="s">
        <v>1291</v>
      </c>
      <c r="J7" s="96" t="s">
        <v>1292</v>
      </c>
      <c r="K7" s="96" t="s">
        <v>1293</v>
      </c>
    </row>
    <row r="8" spans="1:12" s="995" customFormat="1" ht="6.75" customHeight="1">
      <c r="A8" s="994"/>
      <c r="B8" s="219"/>
      <c r="C8" s="219"/>
      <c r="D8" s="219"/>
      <c r="E8" s="219"/>
      <c r="F8" s="219"/>
      <c r="G8" s="219"/>
      <c r="H8" s="219"/>
      <c r="I8" s="219"/>
      <c r="J8" s="219"/>
      <c r="K8" s="219"/>
    </row>
    <row r="9" spans="1:12">
      <c r="A9" s="117" t="s">
        <v>1294</v>
      </c>
      <c r="B9" s="80">
        <v>8023</v>
      </c>
      <c r="C9" s="80">
        <v>6047</v>
      </c>
      <c r="D9" s="63">
        <v>95</v>
      </c>
      <c r="E9" s="63">
        <v>39</v>
      </c>
      <c r="F9" s="63">
        <v>325</v>
      </c>
      <c r="G9" s="63">
        <v>31</v>
      </c>
      <c r="H9" s="63">
        <v>595</v>
      </c>
      <c r="I9" s="63">
        <v>138</v>
      </c>
      <c r="J9" s="80">
        <v>547</v>
      </c>
      <c r="K9" s="63">
        <v>206</v>
      </c>
      <c r="L9" s="80"/>
    </row>
    <row r="10" spans="1:12">
      <c r="A10" s="117" t="s">
        <v>1295</v>
      </c>
      <c r="B10" s="80">
        <v>5795</v>
      </c>
      <c r="C10" s="80">
        <v>4652</v>
      </c>
      <c r="D10" s="63">
        <v>77</v>
      </c>
      <c r="E10" s="63">
        <v>65</v>
      </c>
      <c r="F10" s="63">
        <v>59</v>
      </c>
      <c r="G10" s="63">
        <v>20</v>
      </c>
      <c r="H10" s="63">
        <v>239</v>
      </c>
      <c r="I10" s="63">
        <v>57</v>
      </c>
      <c r="J10" s="80">
        <v>256</v>
      </c>
      <c r="K10" s="63">
        <v>370</v>
      </c>
      <c r="L10" s="80"/>
    </row>
    <row r="11" spans="1:12">
      <c r="A11" s="117" t="s">
        <v>1296</v>
      </c>
      <c r="B11" s="80">
        <v>4690</v>
      </c>
      <c r="C11" s="80">
        <v>3628</v>
      </c>
      <c r="D11" s="63">
        <v>54</v>
      </c>
      <c r="E11" s="63">
        <v>20</v>
      </c>
      <c r="F11" s="63">
        <v>75</v>
      </c>
      <c r="G11" s="63">
        <v>19</v>
      </c>
      <c r="H11" s="63">
        <v>173</v>
      </c>
      <c r="I11" s="63">
        <v>56</v>
      </c>
      <c r="J11" s="80">
        <v>83</v>
      </c>
      <c r="K11" s="63">
        <v>582</v>
      </c>
      <c r="L11" s="80"/>
    </row>
    <row r="12" spans="1:12">
      <c r="A12" s="117" t="s">
        <v>1297</v>
      </c>
      <c r="B12" s="80">
        <v>1565</v>
      </c>
      <c r="C12" s="80">
        <v>1389</v>
      </c>
      <c r="D12" s="63">
        <v>19</v>
      </c>
      <c r="E12" s="63">
        <v>21</v>
      </c>
      <c r="F12" s="63">
        <v>16</v>
      </c>
      <c r="G12" s="63">
        <v>19</v>
      </c>
      <c r="H12" s="63">
        <v>51</v>
      </c>
      <c r="I12" s="63">
        <v>0</v>
      </c>
      <c r="J12" s="80">
        <v>24</v>
      </c>
      <c r="K12" s="63">
        <v>26</v>
      </c>
      <c r="L12" s="80"/>
    </row>
    <row r="13" spans="1:12">
      <c r="A13" s="117" t="s">
        <v>1298</v>
      </c>
      <c r="B13" s="80">
        <v>745</v>
      </c>
      <c r="C13" s="80">
        <v>668</v>
      </c>
      <c r="D13" s="63">
        <v>4</v>
      </c>
      <c r="E13" s="63">
        <v>3</v>
      </c>
      <c r="F13" s="63">
        <v>4</v>
      </c>
      <c r="G13" s="63">
        <v>10</v>
      </c>
      <c r="H13" s="63">
        <v>19</v>
      </c>
      <c r="I13" s="63">
        <v>0</v>
      </c>
      <c r="J13" s="80">
        <v>21</v>
      </c>
      <c r="K13" s="63">
        <v>16</v>
      </c>
      <c r="L13" s="80"/>
    </row>
    <row r="14" spans="1:12">
      <c r="A14" s="117" t="s">
        <v>1299</v>
      </c>
      <c r="B14" s="80">
        <v>2003</v>
      </c>
      <c r="C14" s="80">
        <v>1694</v>
      </c>
      <c r="D14" s="63">
        <v>29</v>
      </c>
      <c r="E14" s="63">
        <v>21</v>
      </c>
      <c r="F14" s="63">
        <v>19</v>
      </c>
      <c r="G14" s="63">
        <v>23</v>
      </c>
      <c r="H14" s="63">
        <v>123</v>
      </c>
      <c r="I14" s="63">
        <v>26</v>
      </c>
      <c r="J14" s="80">
        <v>32</v>
      </c>
      <c r="K14" s="63">
        <v>36</v>
      </c>
      <c r="L14" s="80"/>
    </row>
    <row r="15" spans="1:12">
      <c r="A15" s="117" t="s">
        <v>1300</v>
      </c>
      <c r="B15" s="80">
        <v>5242</v>
      </c>
      <c r="C15" s="80">
        <v>4465</v>
      </c>
      <c r="D15" s="63">
        <v>27</v>
      </c>
      <c r="E15" s="63">
        <v>51</v>
      </c>
      <c r="F15" s="63">
        <v>94</v>
      </c>
      <c r="G15" s="63">
        <v>31</v>
      </c>
      <c r="H15" s="63">
        <v>338</v>
      </c>
      <c r="I15" s="63">
        <v>102</v>
      </c>
      <c r="J15" s="80">
        <v>31</v>
      </c>
      <c r="K15" s="63">
        <v>103</v>
      </c>
      <c r="L15" s="80"/>
    </row>
    <row r="16" spans="1:12">
      <c r="A16" s="117" t="s">
        <v>1301</v>
      </c>
      <c r="B16" s="80">
        <v>4428</v>
      </c>
      <c r="C16" s="80">
        <v>3214</v>
      </c>
      <c r="D16" s="63">
        <v>74</v>
      </c>
      <c r="E16" s="63">
        <v>29</v>
      </c>
      <c r="F16" s="63">
        <v>163</v>
      </c>
      <c r="G16" s="63">
        <v>33</v>
      </c>
      <c r="H16" s="63">
        <v>441</v>
      </c>
      <c r="I16" s="63">
        <v>0</v>
      </c>
      <c r="J16" s="80">
        <v>64</v>
      </c>
      <c r="K16" s="63">
        <v>410</v>
      </c>
      <c r="L16" s="80"/>
    </row>
    <row r="17" spans="1:12">
      <c r="A17" s="117"/>
      <c r="B17" s="80"/>
      <c r="C17" s="80"/>
      <c r="J17" s="80"/>
    </row>
    <row r="18" spans="1:12">
      <c r="A18" s="117" t="s">
        <v>1302</v>
      </c>
      <c r="B18" s="80">
        <f t="shared" ref="B18:K18" si="0">SUM(B9:B17)</f>
        <v>32491</v>
      </c>
      <c r="C18" s="80">
        <f t="shared" si="0"/>
        <v>25757</v>
      </c>
      <c r="D18" s="80">
        <f t="shared" si="0"/>
        <v>379</v>
      </c>
      <c r="E18" s="80">
        <f t="shared" si="0"/>
        <v>249</v>
      </c>
      <c r="F18" s="80">
        <f t="shared" si="0"/>
        <v>755</v>
      </c>
      <c r="G18" s="80">
        <f t="shared" si="0"/>
        <v>186</v>
      </c>
      <c r="H18" s="80">
        <f t="shared" si="0"/>
        <v>1979</v>
      </c>
      <c r="I18" s="80">
        <f t="shared" si="0"/>
        <v>379</v>
      </c>
      <c r="J18" s="80">
        <f t="shared" si="0"/>
        <v>1058</v>
      </c>
      <c r="K18" s="80">
        <f t="shared" si="0"/>
        <v>1749</v>
      </c>
      <c r="L18" s="80"/>
    </row>
    <row r="19" spans="1:12">
      <c r="A19" s="117"/>
      <c r="B19" s="80"/>
      <c r="C19" s="80"/>
      <c r="J19" s="80"/>
    </row>
    <row r="20" spans="1:12">
      <c r="A20" s="117" t="s">
        <v>1303</v>
      </c>
      <c r="B20" s="217">
        <v>1</v>
      </c>
      <c r="C20" s="217">
        <f>C18/$B18</f>
        <v>0.79274260564464005</v>
      </c>
      <c r="D20" s="217">
        <f t="shared" ref="D20:K20" si="1">D18/$B18</f>
        <v>1.1664768705179896E-2</v>
      </c>
      <c r="E20" s="217">
        <f t="shared" si="1"/>
        <v>7.6636607060416731E-3</v>
      </c>
      <c r="F20" s="217">
        <f t="shared" si="1"/>
        <v>2.3237204148841218E-2</v>
      </c>
      <c r="G20" s="217">
        <f t="shared" si="1"/>
        <v>5.7246622141516115E-3</v>
      </c>
      <c r="H20" s="217">
        <f t="shared" si="1"/>
        <v>6.090917484841956E-2</v>
      </c>
      <c r="I20" s="217">
        <f t="shared" si="1"/>
        <v>1.1664768705179896E-2</v>
      </c>
      <c r="J20" s="217">
        <f t="shared" si="1"/>
        <v>3.2562863562217229E-2</v>
      </c>
      <c r="K20" s="217">
        <f t="shared" si="1"/>
        <v>5.3830291465328861E-2</v>
      </c>
    </row>
    <row r="21" spans="1:12">
      <c r="B21" s="996"/>
      <c r="C21" s="217"/>
      <c r="D21" s="217"/>
      <c r="E21" s="217"/>
      <c r="F21" s="217"/>
      <c r="G21" s="217"/>
      <c r="H21" s="217"/>
      <c r="I21" s="217"/>
      <c r="J21" s="217"/>
      <c r="K21" s="217"/>
    </row>
    <row r="22" spans="1:12">
      <c r="A22" s="63" t="s">
        <v>1304</v>
      </c>
    </row>
    <row r="23" spans="1:12">
      <c r="A23" s="90" t="s">
        <v>1305</v>
      </c>
    </row>
    <row r="24" spans="1:12">
      <c r="A24" s="90" t="s">
        <v>1306</v>
      </c>
    </row>
    <row r="26" spans="1:12">
      <c r="A26" s="63" t="s">
        <v>1307</v>
      </c>
    </row>
  </sheetData>
  <pageMargins left="0.75" right="0.75" top="1" bottom="1" header="0.5" footer="0.5"/>
  <pageSetup paperSize="128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workbookViewId="0"/>
  </sheetViews>
  <sheetFormatPr defaultRowHeight="10.5"/>
  <cols>
    <col min="1" max="1" width="18.5703125" style="63" customWidth="1"/>
    <col min="2" max="2" width="7.5703125" style="63" bestFit="1" customWidth="1"/>
    <col min="3" max="3" width="7.28515625" style="64" bestFit="1" customWidth="1"/>
    <col min="4" max="4" width="7.42578125" style="63" bestFit="1" customWidth="1"/>
    <col min="5" max="5" width="7.140625" style="63" bestFit="1" customWidth="1"/>
    <col min="6" max="6" width="7.42578125" style="63" bestFit="1" customWidth="1"/>
    <col min="7" max="7" width="7.140625" style="63" bestFit="1" customWidth="1"/>
    <col min="8" max="8" width="7.42578125" style="63" bestFit="1" customWidth="1"/>
    <col min="9" max="9" width="7.140625" style="63" bestFit="1" customWidth="1"/>
    <col min="10" max="10" width="7.42578125" style="63" bestFit="1" customWidth="1"/>
    <col min="11" max="11" width="7.140625" style="63" bestFit="1" customWidth="1"/>
    <col min="12" max="12" width="7.42578125" style="63" bestFit="1" customWidth="1"/>
    <col min="13" max="13" width="7.140625" style="63" bestFit="1" customWidth="1"/>
    <col min="14" max="14" width="7.5703125" style="63" bestFit="1" customWidth="1"/>
    <col min="15" max="15" width="7.140625" style="63" bestFit="1" customWidth="1"/>
    <col min="16" max="16" width="7.42578125" style="63" bestFit="1" customWidth="1"/>
    <col min="17" max="17" width="7.140625" style="63" bestFit="1" customWidth="1"/>
    <col min="18" max="18" width="7.42578125" style="63" bestFit="1" customWidth="1"/>
    <col min="19" max="19" width="7.140625" style="63" bestFit="1" customWidth="1"/>
    <col min="20" max="20" width="7.42578125" style="63" bestFit="1" customWidth="1"/>
    <col min="21" max="21" width="7.140625" style="63" bestFit="1" customWidth="1"/>
    <col min="22" max="22" width="9.140625" style="64"/>
    <col min="23" max="16384" width="9.140625" style="63"/>
  </cols>
  <sheetData>
    <row r="1" spans="1:21">
      <c r="A1" s="997" t="s">
        <v>1308</v>
      </c>
      <c r="B1" s="64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64"/>
      <c r="O1" s="64"/>
      <c r="P1" s="64"/>
      <c r="Q1" s="64"/>
      <c r="R1" s="64"/>
      <c r="S1" s="998"/>
      <c r="T1" s="64"/>
      <c r="U1" s="64"/>
    </row>
    <row r="2" spans="1:21" ht="18.75" customHeight="1">
      <c r="S2" s="999"/>
    </row>
    <row r="3" spans="1:21" ht="12.75" customHeight="1">
      <c r="A3" s="1302" t="s">
        <v>186</v>
      </c>
      <c r="B3" s="1305" t="s">
        <v>330</v>
      </c>
      <c r="C3" s="1305"/>
      <c r="D3" s="1307" t="s">
        <v>1309</v>
      </c>
      <c r="E3" s="1308"/>
      <c r="F3" s="1307" t="s">
        <v>1310</v>
      </c>
      <c r="G3" s="1308"/>
      <c r="H3" s="1296" t="s">
        <v>351</v>
      </c>
      <c r="I3" s="1297"/>
      <c r="J3" s="1296" t="s">
        <v>1167</v>
      </c>
      <c r="K3" s="1297"/>
      <c r="L3" s="1296" t="s">
        <v>1311</v>
      </c>
      <c r="M3" s="1297"/>
      <c r="N3" s="1296" t="s">
        <v>348</v>
      </c>
      <c r="O3" s="1297"/>
      <c r="P3" s="1296" t="s">
        <v>1293</v>
      </c>
      <c r="Q3" s="1297"/>
      <c r="R3" s="1296" t="s">
        <v>1312</v>
      </c>
      <c r="S3" s="1297"/>
      <c r="T3" s="1296" t="s">
        <v>1291</v>
      </c>
      <c r="U3" s="1311"/>
    </row>
    <row r="4" spans="1:21">
      <c r="A4" s="1303"/>
      <c r="B4" s="1306"/>
      <c r="C4" s="1306"/>
      <c r="D4" s="1309"/>
      <c r="E4" s="1310"/>
      <c r="F4" s="1309"/>
      <c r="G4" s="1310"/>
      <c r="H4" s="1298"/>
      <c r="I4" s="1299"/>
      <c r="J4" s="1298"/>
      <c r="K4" s="1299"/>
      <c r="L4" s="1298"/>
      <c r="M4" s="1299"/>
      <c r="N4" s="1298"/>
      <c r="O4" s="1299"/>
      <c r="P4" s="1298"/>
      <c r="Q4" s="1299"/>
      <c r="R4" s="1298"/>
      <c r="S4" s="1299"/>
      <c r="T4" s="1298"/>
      <c r="U4" s="1312"/>
    </row>
    <row r="5" spans="1:21">
      <c r="A5" s="1303"/>
      <c r="B5" s="1000" t="s">
        <v>1313</v>
      </c>
      <c r="C5" s="1001"/>
      <c r="D5" s="1002" t="s">
        <v>1313</v>
      </c>
      <c r="E5" s="1003"/>
      <c r="F5" s="1300" t="s">
        <v>1313</v>
      </c>
      <c r="G5" s="1301"/>
      <c r="H5" s="1002" t="s">
        <v>1313</v>
      </c>
      <c r="I5" s="1003"/>
      <c r="J5" s="1002" t="s">
        <v>1313</v>
      </c>
      <c r="K5" s="1003"/>
      <c r="L5" s="1002" t="s">
        <v>1313</v>
      </c>
      <c r="M5" s="1003"/>
      <c r="N5" s="1002" t="s">
        <v>1313</v>
      </c>
      <c r="O5" s="1003"/>
      <c r="P5" s="1002" t="s">
        <v>1313</v>
      </c>
      <c r="Q5" s="1003"/>
      <c r="R5" s="1002" t="s">
        <v>1313</v>
      </c>
      <c r="S5" s="1003"/>
      <c r="T5" s="1002" t="s">
        <v>1313</v>
      </c>
      <c r="U5" s="1001"/>
    </row>
    <row r="6" spans="1:21">
      <c r="A6" s="1304"/>
      <c r="B6" s="1004" t="s">
        <v>396</v>
      </c>
      <c r="C6" s="1005" t="s">
        <v>134</v>
      </c>
      <c r="D6" s="1005" t="s">
        <v>396</v>
      </c>
      <c r="E6" s="1006" t="s">
        <v>134</v>
      </c>
      <c r="F6" s="1005" t="s">
        <v>396</v>
      </c>
      <c r="G6" s="1006" t="s">
        <v>134</v>
      </c>
      <c r="H6" s="1005" t="s">
        <v>396</v>
      </c>
      <c r="I6" s="1006" t="s">
        <v>134</v>
      </c>
      <c r="J6" s="1005" t="s">
        <v>396</v>
      </c>
      <c r="K6" s="1006" t="s">
        <v>134</v>
      </c>
      <c r="L6" s="1005" t="s">
        <v>396</v>
      </c>
      <c r="M6" s="1006" t="s">
        <v>134</v>
      </c>
      <c r="N6" s="1005" t="s">
        <v>396</v>
      </c>
      <c r="O6" s="1006" t="s">
        <v>134</v>
      </c>
      <c r="P6" s="1005" t="s">
        <v>396</v>
      </c>
      <c r="Q6" s="1006" t="s">
        <v>134</v>
      </c>
      <c r="R6" s="1005" t="s">
        <v>396</v>
      </c>
      <c r="S6" s="1006" t="s">
        <v>134</v>
      </c>
      <c r="T6" s="1005" t="s">
        <v>396</v>
      </c>
      <c r="U6" s="1005" t="s">
        <v>134</v>
      </c>
    </row>
    <row r="7" spans="1:21">
      <c r="A7" s="1007"/>
      <c r="B7" s="1008"/>
      <c r="C7" s="1009"/>
      <c r="D7" s="1010"/>
      <c r="E7" s="1011"/>
      <c r="F7" s="1012"/>
      <c r="G7" s="1007"/>
      <c r="H7" s="1010"/>
      <c r="I7" s="1011"/>
      <c r="J7" s="1010"/>
      <c r="K7" s="1011"/>
      <c r="L7" s="1010"/>
      <c r="M7" s="1011"/>
      <c r="N7" s="1010"/>
      <c r="O7" s="1011"/>
      <c r="P7" s="1010"/>
      <c r="Q7" s="1011"/>
      <c r="R7" s="1010"/>
      <c r="S7" s="1011"/>
      <c r="T7" s="1013"/>
      <c r="U7" s="1009"/>
    </row>
    <row r="8" spans="1:21">
      <c r="A8" s="117" t="s">
        <v>358</v>
      </c>
      <c r="B8" s="66">
        <f t="shared" ref="B8:B39" si="0">SUM(D8,F8,H8,J8,L8,N8,P8,R8,T8)</f>
        <v>278</v>
      </c>
      <c r="C8" s="990">
        <f>B8/B41</f>
        <v>1.6615167615962514E-3</v>
      </c>
      <c r="D8" s="1014">
        <v>5</v>
      </c>
      <c r="E8" s="988">
        <f>D8/B8</f>
        <v>1.7985611510791366E-2</v>
      </c>
      <c r="F8" s="101">
        <v>21</v>
      </c>
      <c r="G8" s="988">
        <f>F8/B8</f>
        <v>7.5539568345323743E-2</v>
      </c>
      <c r="H8" s="101">
        <v>3</v>
      </c>
      <c r="I8" s="988">
        <f>H8/B8</f>
        <v>1.0791366906474821E-2</v>
      </c>
      <c r="J8" s="101">
        <v>1</v>
      </c>
      <c r="K8" s="988">
        <f>J8/B8</f>
        <v>3.5971223021582736E-3</v>
      </c>
      <c r="L8" s="101" t="s">
        <v>339</v>
      </c>
      <c r="M8" s="1015" t="s">
        <v>339</v>
      </c>
      <c r="N8" s="101">
        <v>235</v>
      </c>
      <c r="O8" s="988">
        <f t="shared" ref="O8:O39" si="1">N8/B8</f>
        <v>0.84532374100719421</v>
      </c>
      <c r="P8" s="101">
        <v>13</v>
      </c>
      <c r="Q8" s="988">
        <f t="shared" ref="Q8:Q39" si="2">P8/B8</f>
        <v>4.6762589928057555E-2</v>
      </c>
      <c r="R8" s="101" t="s">
        <v>339</v>
      </c>
      <c r="S8" s="1015" t="s">
        <v>339</v>
      </c>
      <c r="T8" s="101" t="s">
        <v>339</v>
      </c>
      <c r="U8" s="1016" t="s">
        <v>339</v>
      </c>
    </row>
    <row r="9" spans="1:21">
      <c r="A9" s="117" t="s">
        <v>359</v>
      </c>
      <c r="B9" s="66">
        <f t="shared" si="0"/>
        <v>1964</v>
      </c>
      <c r="C9" s="990">
        <f>B9/B41</f>
        <v>1.1738197553147619E-2</v>
      </c>
      <c r="D9" s="1014">
        <v>11</v>
      </c>
      <c r="E9" s="988">
        <f>D9/B9</f>
        <v>5.6008146639511197E-3</v>
      </c>
      <c r="F9" s="101">
        <v>104</v>
      </c>
      <c r="G9" s="988">
        <f>F9/B9</f>
        <v>5.2953156822810592E-2</v>
      </c>
      <c r="H9" s="101">
        <v>21</v>
      </c>
      <c r="I9" s="988">
        <f>H9/B9</f>
        <v>1.0692464358452138E-2</v>
      </c>
      <c r="J9" s="101">
        <v>5</v>
      </c>
      <c r="K9" s="988">
        <f>J9/B9</f>
        <v>2.5458248472505093E-3</v>
      </c>
      <c r="L9" s="101">
        <v>10</v>
      </c>
      <c r="M9" s="988">
        <f>L9/B9</f>
        <v>5.0916496945010185E-3</v>
      </c>
      <c r="N9" s="101">
        <v>1655</v>
      </c>
      <c r="O9" s="988">
        <f t="shared" si="1"/>
        <v>0.84266802443991851</v>
      </c>
      <c r="P9" s="101">
        <v>135</v>
      </c>
      <c r="Q9" s="988">
        <f t="shared" si="2"/>
        <v>6.8737270875763742E-2</v>
      </c>
      <c r="R9" s="101">
        <v>2</v>
      </c>
      <c r="S9" s="988">
        <f>R9/B9</f>
        <v>1.0183299389002036E-3</v>
      </c>
      <c r="T9" s="101">
        <v>21</v>
      </c>
      <c r="U9" s="990">
        <f>T9/B9</f>
        <v>1.0692464358452138E-2</v>
      </c>
    </row>
    <row r="10" spans="1:21">
      <c r="A10" s="117" t="s">
        <v>360</v>
      </c>
      <c r="B10" s="66">
        <f t="shared" si="0"/>
        <v>5332</v>
      </c>
      <c r="C10" s="990">
        <f>B10/B41</f>
        <v>3.186765242025616E-2</v>
      </c>
      <c r="D10" s="1014">
        <v>14</v>
      </c>
      <c r="E10" s="988">
        <f>D10/B10</f>
        <v>2.6256564141035259E-3</v>
      </c>
      <c r="F10" s="101">
        <v>327</v>
      </c>
      <c r="G10" s="988">
        <f>F10/B10</f>
        <v>6.13278319579895E-2</v>
      </c>
      <c r="H10" s="101">
        <v>60</v>
      </c>
      <c r="I10" s="988">
        <f>H10/B10</f>
        <v>1.1252813203300824E-2</v>
      </c>
      <c r="J10" s="101">
        <v>11</v>
      </c>
      <c r="K10" s="988">
        <f>J10/B10</f>
        <v>2.0630157539384846E-3</v>
      </c>
      <c r="L10" s="101">
        <v>37</v>
      </c>
      <c r="M10" s="988">
        <f>L10/B10</f>
        <v>6.9392348087021754E-3</v>
      </c>
      <c r="N10" s="101">
        <v>4210</v>
      </c>
      <c r="O10" s="988">
        <f t="shared" si="1"/>
        <v>0.78957239309827454</v>
      </c>
      <c r="P10" s="101">
        <v>602</v>
      </c>
      <c r="Q10" s="988">
        <f t="shared" si="2"/>
        <v>0.11290322580645161</v>
      </c>
      <c r="R10" s="101">
        <v>7</v>
      </c>
      <c r="S10" s="988">
        <f>R10/B10</f>
        <v>1.3128282070517629E-3</v>
      </c>
      <c r="T10" s="101">
        <v>64</v>
      </c>
      <c r="U10" s="990">
        <f>T10/B10</f>
        <v>1.2003000750187547E-2</v>
      </c>
    </row>
    <row r="11" spans="1:21">
      <c r="A11" s="117" t="s">
        <v>361</v>
      </c>
      <c r="B11" s="66">
        <f t="shared" si="0"/>
        <v>863</v>
      </c>
      <c r="C11" s="990">
        <f>B11/B41</f>
        <v>5.1578739757466366E-3</v>
      </c>
      <c r="D11" s="1014">
        <v>8</v>
      </c>
      <c r="E11" s="988">
        <f>D11/B11</f>
        <v>9.2699884125144842E-3</v>
      </c>
      <c r="F11" s="101">
        <v>83</v>
      </c>
      <c r="G11" s="988">
        <f>F11/B11</f>
        <v>9.6176129779837777E-2</v>
      </c>
      <c r="H11" s="101">
        <v>10</v>
      </c>
      <c r="I11" s="988">
        <f>H11/B11</f>
        <v>1.1587485515643106E-2</v>
      </c>
      <c r="J11" s="101">
        <v>1</v>
      </c>
      <c r="K11" s="988">
        <f>J11/B11</f>
        <v>1.1587485515643105E-3</v>
      </c>
      <c r="L11" s="101">
        <v>1</v>
      </c>
      <c r="M11" s="988">
        <f>L11/B11</f>
        <v>1.1587485515643105E-3</v>
      </c>
      <c r="N11" s="101">
        <v>707</v>
      </c>
      <c r="O11" s="988">
        <f t="shared" si="1"/>
        <v>0.81923522595596754</v>
      </c>
      <c r="P11" s="101">
        <v>46</v>
      </c>
      <c r="Q11" s="988">
        <f t="shared" si="2"/>
        <v>5.3302433371958287E-2</v>
      </c>
      <c r="R11" s="101">
        <v>1</v>
      </c>
      <c r="S11" s="988">
        <f>R11/B11</f>
        <v>1.1587485515643105E-3</v>
      </c>
      <c r="T11" s="101">
        <v>6</v>
      </c>
      <c r="U11" s="990">
        <f>T11/B11</f>
        <v>6.9524913093858632E-3</v>
      </c>
    </row>
    <row r="12" spans="1:21">
      <c r="A12" s="117" t="s">
        <v>362</v>
      </c>
      <c r="B12" s="66">
        <f t="shared" si="0"/>
        <v>28</v>
      </c>
      <c r="C12" s="990">
        <f>B12/B41</f>
        <v>1.6734701195933468E-4</v>
      </c>
      <c r="D12" s="1014" t="s">
        <v>339</v>
      </c>
      <c r="E12" s="1015" t="s">
        <v>339</v>
      </c>
      <c r="F12" s="101" t="s">
        <v>339</v>
      </c>
      <c r="G12" s="1015" t="s">
        <v>339</v>
      </c>
      <c r="H12" s="101" t="s">
        <v>339</v>
      </c>
      <c r="I12" s="1015" t="s">
        <v>339</v>
      </c>
      <c r="J12" s="101" t="s">
        <v>339</v>
      </c>
      <c r="K12" s="1015" t="s">
        <v>339</v>
      </c>
      <c r="L12" s="101" t="s">
        <v>339</v>
      </c>
      <c r="M12" s="1015" t="s">
        <v>339</v>
      </c>
      <c r="N12" s="101">
        <v>26</v>
      </c>
      <c r="O12" s="988">
        <f t="shared" si="1"/>
        <v>0.9285714285714286</v>
      </c>
      <c r="P12" s="101">
        <v>2</v>
      </c>
      <c r="Q12" s="988">
        <f t="shared" si="2"/>
        <v>7.1428571428571425E-2</v>
      </c>
      <c r="R12" s="101" t="s">
        <v>339</v>
      </c>
      <c r="S12" s="1015" t="s">
        <v>339</v>
      </c>
      <c r="T12" s="101" t="s">
        <v>339</v>
      </c>
      <c r="U12" s="1016" t="s">
        <v>339</v>
      </c>
    </row>
    <row r="13" spans="1:21">
      <c r="A13" s="117" t="s">
        <v>363</v>
      </c>
      <c r="B13" s="66">
        <f t="shared" si="0"/>
        <v>17295</v>
      </c>
      <c r="C13" s="990">
        <f>B13/B41</f>
        <v>0.10336666327988191</v>
      </c>
      <c r="D13" s="1014">
        <v>50</v>
      </c>
      <c r="E13" s="988">
        <f t="shared" ref="E13:E21" si="3">D13/B13</f>
        <v>2.8910089621277824E-3</v>
      </c>
      <c r="F13" s="101">
        <v>1262</v>
      </c>
      <c r="G13" s="988">
        <f t="shared" ref="G13:G34" si="4">F13/B13</f>
        <v>7.2969066204105232E-2</v>
      </c>
      <c r="H13" s="101">
        <v>249</v>
      </c>
      <c r="I13" s="988">
        <f>H13/B13</f>
        <v>1.4397224631396357E-2</v>
      </c>
      <c r="J13" s="101">
        <v>70</v>
      </c>
      <c r="K13" s="988">
        <f>J13/B13</f>
        <v>4.0474125469788956E-3</v>
      </c>
      <c r="L13" s="101">
        <v>127</v>
      </c>
      <c r="M13" s="988">
        <f>L13/B13</f>
        <v>7.3431627638045676E-3</v>
      </c>
      <c r="N13" s="101">
        <v>10695</v>
      </c>
      <c r="O13" s="988">
        <f t="shared" si="1"/>
        <v>0.61838681699913267</v>
      </c>
      <c r="P13" s="101">
        <v>4620</v>
      </c>
      <c r="Q13" s="988">
        <f t="shared" si="2"/>
        <v>0.26712922810060713</v>
      </c>
      <c r="R13" s="101">
        <v>12</v>
      </c>
      <c r="S13" s="988">
        <f>R13/B13</f>
        <v>6.9384215091066782E-4</v>
      </c>
      <c r="T13" s="101">
        <v>210</v>
      </c>
      <c r="U13" s="990">
        <f>T13/B13</f>
        <v>1.2142237640936688E-2</v>
      </c>
    </row>
    <row r="14" spans="1:21">
      <c r="A14" s="117" t="s">
        <v>364</v>
      </c>
      <c r="B14" s="66">
        <f t="shared" si="0"/>
        <v>477</v>
      </c>
      <c r="C14" s="990">
        <f>B14/B41</f>
        <v>2.8508758823072374E-3</v>
      </c>
      <c r="D14" s="1014">
        <v>8</v>
      </c>
      <c r="E14" s="988">
        <f t="shared" si="3"/>
        <v>1.6771488469601678E-2</v>
      </c>
      <c r="F14" s="101">
        <v>12</v>
      </c>
      <c r="G14" s="988">
        <f t="shared" si="4"/>
        <v>2.5157232704402517E-2</v>
      </c>
      <c r="H14" s="101" t="s">
        <v>339</v>
      </c>
      <c r="I14" s="1015" t="s">
        <v>339</v>
      </c>
      <c r="J14" s="101" t="s">
        <v>339</v>
      </c>
      <c r="K14" s="1015" t="s">
        <v>339</v>
      </c>
      <c r="L14" s="101">
        <v>1</v>
      </c>
      <c r="M14" s="988">
        <f>L14/B14</f>
        <v>2.0964360587002098E-3</v>
      </c>
      <c r="N14" s="101">
        <v>435</v>
      </c>
      <c r="O14" s="988">
        <f t="shared" si="1"/>
        <v>0.91194968553459121</v>
      </c>
      <c r="P14" s="101">
        <v>14</v>
      </c>
      <c r="Q14" s="988">
        <f t="shared" si="2"/>
        <v>2.9350104821802937E-2</v>
      </c>
      <c r="R14" s="101" t="s">
        <v>339</v>
      </c>
      <c r="S14" s="1015" t="s">
        <v>339</v>
      </c>
      <c r="T14" s="101">
        <v>7</v>
      </c>
      <c r="U14" s="990">
        <f>T14/B14</f>
        <v>1.4675052410901468E-2</v>
      </c>
    </row>
    <row r="15" spans="1:21">
      <c r="A15" s="117" t="s">
        <v>365</v>
      </c>
      <c r="B15" s="66">
        <f t="shared" si="0"/>
        <v>487</v>
      </c>
      <c r="C15" s="990">
        <f>B15/B41</f>
        <v>2.9106426722927139E-3</v>
      </c>
      <c r="D15" s="1014">
        <v>5</v>
      </c>
      <c r="E15" s="988">
        <f t="shared" si="3"/>
        <v>1.0266940451745379E-2</v>
      </c>
      <c r="F15" s="101">
        <v>9</v>
      </c>
      <c r="G15" s="988">
        <f t="shared" si="4"/>
        <v>1.8480492813141684E-2</v>
      </c>
      <c r="H15" s="101">
        <v>2</v>
      </c>
      <c r="I15" s="988">
        <f t="shared" ref="I15:I22" si="5">H15/B15</f>
        <v>4.1067761806981521E-3</v>
      </c>
      <c r="J15" s="101">
        <v>1</v>
      </c>
      <c r="K15" s="988">
        <f>J15/B15</f>
        <v>2.0533880903490761E-3</v>
      </c>
      <c r="L15" s="101" t="s">
        <v>339</v>
      </c>
      <c r="M15" s="1015" t="s">
        <v>339</v>
      </c>
      <c r="N15" s="101">
        <v>420</v>
      </c>
      <c r="O15" s="988">
        <f t="shared" si="1"/>
        <v>0.86242299794661192</v>
      </c>
      <c r="P15" s="101">
        <v>46</v>
      </c>
      <c r="Q15" s="988">
        <f t="shared" si="2"/>
        <v>9.4455852156057493E-2</v>
      </c>
      <c r="R15" s="101" t="s">
        <v>339</v>
      </c>
      <c r="S15" s="1015" t="s">
        <v>339</v>
      </c>
      <c r="T15" s="101">
        <v>4</v>
      </c>
      <c r="U15" s="990">
        <f>T15/B15</f>
        <v>8.2135523613963042E-3</v>
      </c>
    </row>
    <row r="16" spans="1:21">
      <c r="A16" s="117" t="s">
        <v>366</v>
      </c>
      <c r="B16" s="66">
        <f t="shared" si="0"/>
        <v>227</v>
      </c>
      <c r="C16" s="990">
        <f>B16/B41</f>
        <v>1.3567061326703203E-3</v>
      </c>
      <c r="D16" s="1014">
        <v>4</v>
      </c>
      <c r="E16" s="988">
        <f t="shared" si="3"/>
        <v>1.7621145374449341E-2</v>
      </c>
      <c r="F16" s="101">
        <v>9</v>
      </c>
      <c r="G16" s="988">
        <f t="shared" si="4"/>
        <v>3.9647577092511016E-2</v>
      </c>
      <c r="H16" s="101">
        <v>1</v>
      </c>
      <c r="I16" s="988">
        <f t="shared" si="5"/>
        <v>4.4052863436123352E-3</v>
      </c>
      <c r="J16" s="101" t="s">
        <v>339</v>
      </c>
      <c r="K16" s="1015" t="s">
        <v>339</v>
      </c>
      <c r="L16" s="101" t="s">
        <v>339</v>
      </c>
      <c r="M16" s="1015" t="s">
        <v>339</v>
      </c>
      <c r="N16" s="101">
        <v>208</v>
      </c>
      <c r="O16" s="988">
        <f t="shared" si="1"/>
        <v>0.91629955947136565</v>
      </c>
      <c r="P16" s="101">
        <v>5</v>
      </c>
      <c r="Q16" s="988">
        <f t="shared" si="2"/>
        <v>2.2026431718061675E-2</v>
      </c>
      <c r="R16" s="101" t="s">
        <v>339</v>
      </c>
      <c r="S16" s="1015" t="s">
        <v>339</v>
      </c>
      <c r="T16" s="101" t="s">
        <v>339</v>
      </c>
      <c r="U16" s="1016" t="s">
        <v>339</v>
      </c>
    </row>
    <row r="17" spans="1:21">
      <c r="A17" s="117" t="s">
        <v>367</v>
      </c>
      <c r="B17" s="66">
        <f t="shared" si="0"/>
        <v>267</v>
      </c>
      <c r="C17" s="990">
        <f>B17/B41</f>
        <v>1.5957732926122272E-3</v>
      </c>
      <c r="D17" s="1014">
        <v>3</v>
      </c>
      <c r="E17" s="988">
        <f t="shared" si="3"/>
        <v>1.1235955056179775E-2</v>
      </c>
      <c r="F17" s="101">
        <v>17</v>
      </c>
      <c r="G17" s="988">
        <f t="shared" si="4"/>
        <v>6.3670411985018729E-2</v>
      </c>
      <c r="H17" s="101">
        <v>1</v>
      </c>
      <c r="I17" s="988">
        <f t="shared" si="5"/>
        <v>3.7453183520599251E-3</v>
      </c>
      <c r="J17" s="101" t="s">
        <v>339</v>
      </c>
      <c r="K17" s="1015" t="s">
        <v>339</v>
      </c>
      <c r="L17" s="101">
        <v>1</v>
      </c>
      <c r="M17" s="988">
        <f>L17/B17</f>
        <v>3.7453183520599251E-3</v>
      </c>
      <c r="N17" s="101">
        <v>228</v>
      </c>
      <c r="O17" s="988">
        <f t="shared" si="1"/>
        <v>0.8539325842696629</v>
      </c>
      <c r="P17" s="101">
        <v>13</v>
      </c>
      <c r="Q17" s="988">
        <f t="shared" si="2"/>
        <v>4.8689138576779027E-2</v>
      </c>
      <c r="R17" s="101">
        <v>2</v>
      </c>
      <c r="S17" s="988">
        <f>R17/B17</f>
        <v>7.4906367041198503E-3</v>
      </c>
      <c r="T17" s="101">
        <v>2</v>
      </c>
      <c r="U17" s="990">
        <f>T17/B17</f>
        <v>7.4906367041198503E-3</v>
      </c>
    </row>
    <row r="18" spans="1:21">
      <c r="A18" s="117" t="s">
        <v>368</v>
      </c>
      <c r="B18" s="66">
        <f t="shared" si="0"/>
        <v>2495</v>
      </c>
      <c r="C18" s="990">
        <f>B18/B41</f>
        <v>1.4911814101376429E-2</v>
      </c>
      <c r="D18" s="1014">
        <v>39</v>
      </c>
      <c r="E18" s="988">
        <f t="shared" si="3"/>
        <v>1.5631262525050101E-2</v>
      </c>
      <c r="F18" s="101">
        <v>145</v>
      </c>
      <c r="G18" s="988">
        <f t="shared" si="4"/>
        <v>5.8116232464929862E-2</v>
      </c>
      <c r="H18" s="101">
        <v>18</v>
      </c>
      <c r="I18" s="988">
        <f t="shared" si="5"/>
        <v>7.214428857715431E-3</v>
      </c>
      <c r="J18" s="101">
        <v>14</v>
      </c>
      <c r="K18" s="988">
        <f>J18/B18</f>
        <v>5.6112224448897794E-3</v>
      </c>
      <c r="L18" s="101">
        <v>17</v>
      </c>
      <c r="M18" s="988">
        <f>L18/B18</f>
        <v>6.8136272545090181E-3</v>
      </c>
      <c r="N18" s="101">
        <v>2094</v>
      </c>
      <c r="O18" s="988">
        <f t="shared" si="1"/>
        <v>0.8392785571142285</v>
      </c>
      <c r="P18" s="101">
        <v>153</v>
      </c>
      <c r="Q18" s="988">
        <f t="shared" si="2"/>
        <v>6.1322645290581165E-2</v>
      </c>
      <c r="R18" s="101">
        <v>10</v>
      </c>
      <c r="S18" s="988">
        <f>R18/B18</f>
        <v>4.0080160320641279E-3</v>
      </c>
      <c r="T18" s="101">
        <v>5</v>
      </c>
      <c r="U18" s="990">
        <f>T18/B18</f>
        <v>2.004008016032064E-3</v>
      </c>
    </row>
    <row r="19" spans="1:21">
      <c r="A19" s="117" t="s">
        <v>369</v>
      </c>
      <c r="B19" s="66">
        <f t="shared" si="0"/>
        <v>530</v>
      </c>
      <c r="C19" s="990">
        <f>B19/B41</f>
        <v>3.1676398692302636E-3</v>
      </c>
      <c r="D19" s="1014">
        <v>2</v>
      </c>
      <c r="E19" s="988">
        <f t="shared" si="3"/>
        <v>3.7735849056603774E-3</v>
      </c>
      <c r="F19" s="101">
        <v>13</v>
      </c>
      <c r="G19" s="988">
        <f t="shared" si="4"/>
        <v>2.4528301886792454E-2</v>
      </c>
      <c r="H19" s="101">
        <v>3</v>
      </c>
      <c r="I19" s="988">
        <f t="shared" si="5"/>
        <v>5.6603773584905656E-3</v>
      </c>
      <c r="J19" s="101">
        <v>2</v>
      </c>
      <c r="K19" s="988">
        <f>J19/B19</f>
        <v>3.7735849056603774E-3</v>
      </c>
      <c r="L19" s="101">
        <v>2</v>
      </c>
      <c r="M19" s="988">
        <f>L19/B19</f>
        <v>3.7735849056603774E-3</v>
      </c>
      <c r="N19" s="101">
        <v>493</v>
      </c>
      <c r="O19" s="988">
        <f t="shared" si="1"/>
        <v>0.93018867924528303</v>
      </c>
      <c r="P19" s="101">
        <v>11</v>
      </c>
      <c r="Q19" s="988">
        <f t="shared" si="2"/>
        <v>2.0754716981132074E-2</v>
      </c>
      <c r="R19" s="101">
        <v>2</v>
      </c>
      <c r="S19" s="988">
        <f>R19/B19</f>
        <v>3.7735849056603774E-3</v>
      </c>
      <c r="T19" s="101">
        <v>2</v>
      </c>
      <c r="U19" s="990">
        <f>T19/B19</f>
        <v>3.7735849056603774E-3</v>
      </c>
    </row>
    <row r="20" spans="1:21">
      <c r="A20" s="117" t="s">
        <v>370</v>
      </c>
      <c r="B20" s="66">
        <f t="shared" si="0"/>
        <v>223</v>
      </c>
      <c r="C20" s="990">
        <f>B20/B41</f>
        <v>1.3327994166761298E-3</v>
      </c>
      <c r="D20" s="1014">
        <v>3</v>
      </c>
      <c r="E20" s="988">
        <f t="shared" si="3"/>
        <v>1.3452914798206279E-2</v>
      </c>
      <c r="F20" s="101">
        <v>6</v>
      </c>
      <c r="G20" s="988">
        <f t="shared" si="4"/>
        <v>2.6905829596412557E-2</v>
      </c>
      <c r="H20" s="101">
        <v>1</v>
      </c>
      <c r="I20" s="988">
        <f t="shared" si="5"/>
        <v>4.4843049327354259E-3</v>
      </c>
      <c r="J20" s="101">
        <v>1</v>
      </c>
      <c r="K20" s="988">
        <f>J20/B20</f>
        <v>4.4843049327354259E-3</v>
      </c>
      <c r="L20" s="101" t="s">
        <v>339</v>
      </c>
      <c r="M20" s="1015" t="s">
        <v>339</v>
      </c>
      <c r="N20" s="101">
        <v>193</v>
      </c>
      <c r="O20" s="988">
        <f t="shared" si="1"/>
        <v>0.86547085201793716</v>
      </c>
      <c r="P20" s="101">
        <v>19</v>
      </c>
      <c r="Q20" s="988">
        <f t="shared" si="2"/>
        <v>8.520179372197309E-2</v>
      </c>
      <c r="R20" s="101" t="s">
        <v>339</v>
      </c>
      <c r="S20" s="1015" t="s">
        <v>339</v>
      </c>
      <c r="T20" s="101" t="s">
        <v>339</v>
      </c>
      <c r="U20" s="1016" t="s">
        <v>339</v>
      </c>
    </row>
    <row r="21" spans="1:21">
      <c r="A21" s="117" t="s">
        <v>371</v>
      </c>
      <c r="B21" s="66">
        <f t="shared" si="0"/>
        <v>703</v>
      </c>
      <c r="C21" s="990">
        <f>B21/B41</f>
        <v>4.20160533597901E-3</v>
      </c>
      <c r="D21" s="1014">
        <v>4</v>
      </c>
      <c r="E21" s="988">
        <f t="shared" si="3"/>
        <v>5.6899004267425323E-3</v>
      </c>
      <c r="F21" s="101">
        <v>45</v>
      </c>
      <c r="G21" s="988">
        <f t="shared" si="4"/>
        <v>6.4011379800853488E-2</v>
      </c>
      <c r="H21" s="101">
        <v>4</v>
      </c>
      <c r="I21" s="988">
        <f t="shared" si="5"/>
        <v>5.6899004267425323E-3</v>
      </c>
      <c r="J21" s="101" t="s">
        <v>339</v>
      </c>
      <c r="K21" s="1015" t="s">
        <v>339</v>
      </c>
      <c r="L21" s="101" t="s">
        <v>339</v>
      </c>
      <c r="M21" s="1015" t="s">
        <v>339</v>
      </c>
      <c r="N21" s="101">
        <v>634</v>
      </c>
      <c r="O21" s="988">
        <f t="shared" si="1"/>
        <v>0.9018492176386913</v>
      </c>
      <c r="P21" s="101">
        <v>12</v>
      </c>
      <c r="Q21" s="988">
        <f t="shared" si="2"/>
        <v>1.7069701280227598E-2</v>
      </c>
      <c r="R21" s="101">
        <v>1</v>
      </c>
      <c r="S21" s="988">
        <f>R21/B21</f>
        <v>1.4224751066856331E-3</v>
      </c>
      <c r="T21" s="101">
        <v>3</v>
      </c>
      <c r="U21" s="990">
        <f>T21/B21</f>
        <v>4.2674253200568994E-3</v>
      </c>
    </row>
    <row r="22" spans="1:21">
      <c r="A22" s="117" t="s">
        <v>372</v>
      </c>
      <c r="B22" s="66">
        <f t="shared" si="0"/>
        <v>548</v>
      </c>
      <c r="C22" s="990">
        <f>B22/B41</f>
        <v>3.2752200912041216E-3</v>
      </c>
      <c r="D22" s="1014" t="s">
        <v>339</v>
      </c>
      <c r="E22" s="1015" t="s">
        <v>339</v>
      </c>
      <c r="F22" s="101">
        <v>12</v>
      </c>
      <c r="G22" s="988">
        <f t="shared" si="4"/>
        <v>2.1897810218978103E-2</v>
      </c>
      <c r="H22" s="101">
        <v>1</v>
      </c>
      <c r="I22" s="988">
        <f t="shared" si="5"/>
        <v>1.8248175182481751E-3</v>
      </c>
      <c r="J22" s="101">
        <v>1</v>
      </c>
      <c r="K22" s="988">
        <f>J22/B22</f>
        <v>1.8248175182481751E-3</v>
      </c>
      <c r="L22" s="101">
        <v>1</v>
      </c>
      <c r="M22" s="988">
        <f t="shared" ref="M22:M34" si="6">L22/B22</f>
        <v>1.8248175182481751E-3</v>
      </c>
      <c r="N22" s="101">
        <v>492</v>
      </c>
      <c r="O22" s="988">
        <f t="shared" si="1"/>
        <v>0.8978102189781022</v>
      </c>
      <c r="P22" s="101">
        <v>37</v>
      </c>
      <c r="Q22" s="988">
        <f t="shared" si="2"/>
        <v>6.7518248175182483E-2</v>
      </c>
      <c r="R22" s="101" t="s">
        <v>339</v>
      </c>
      <c r="S22" s="1015" t="s">
        <v>339</v>
      </c>
      <c r="T22" s="101">
        <v>4</v>
      </c>
      <c r="U22" s="990">
        <f>T22/B22</f>
        <v>7.2992700729927005E-3</v>
      </c>
    </row>
    <row r="23" spans="1:21">
      <c r="A23" s="117" t="s">
        <v>373</v>
      </c>
      <c r="B23" s="66">
        <f t="shared" si="0"/>
        <v>85</v>
      </c>
      <c r="C23" s="990">
        <f>B23/B41</f>
        <v>5.0801771487655166E-4</v>
      </c>
      <c r="D23" s="1014">
        <v>2</v>
      </c>
      <c r="E23" s="988">
        <f>D23/B23</f>
        <v>2.3529411764705882E-2</v>
      </c>
      <c r="F23" s="101">
        <v>5</v>
      </c>
      <c r="G23" s="988">
        <f t="shared" si="4"/>
        <v>5.8823529411764705E-2</v>
      </c>
      <c r="H23" s="101" t="s">
        <v>339</v>
      </c>
      <c r="I23" s="1015" t="s">
        <v>339</v>
      </c>
      <c r="J23" s="101" t="s">
        <v>339</v>
      </c>
      <c r="K23" s="1015" t="s">
        <v>339</v>
      </c>
      <c r="L23" s="101">
        <v>2</v>
      </c>
      <c r="M23" s="988">
        <f t="shared" si="6"/>
        <v>2.3529411764705882E-2</v>
      </c>
      <c r="N23" s="101">
        <v>73</v>
      </c>
      <c r="O23" s="988">
        <f t="shared" si="1"/>
        <v>0.85882352941176465</v>
      </c>
      <c r="P23" s="101">
        <v>3</v>
      </c>
      <c r="Q23" s="988">
        <f t="shared" si="2"/>
        <v>3.5294117647058823E-2</v>
      </c>
      <c r="R23" s="101" t="s">
        <v>339</v>
      </c>
      <c r="S23" s="1015" t="s">
        <v>339</v>
      </c>
      <c r="T23" s="101" t="s">
        <v>339</v>
      </c>
      <c r="U23" s="1016" t="s">
        <v>339</v>
      </c>
    </row>
    <row r="24" spans="1:21">
      <c r="A24" s="117" t="s">
        <v>374</v>
      </c>
      <c r="B24" s="66">
        <f t="shared" si="0"/>
        <v>120</v>
      </c>
      <c r="C24" s="990">
        <f>B24/B41</f>
        <v>7.1720147982572006E-4</v>
      </c>
      <c r="D24" s="1014" t="s">
        <v>339</v>
      </c>
      <c r="E24" s="1015" t="s">
        <v>339</v>
      </c>
      <c r="F24" s="101">
        <v>5</v>
      </c>
      <c r="G24" s="988">
        <f t="shared" si="4"/>
        <v>4.1666666666666664E-2</v>
      </c>
      <c r="H24" s="101" t="s">
        <v>339</v>
      </c>
      <c r="I24" s="1015" t="s">
        <v>339</v>
      </c>
      <c r="J24" s="101" t="s">
        <v>339</v>
      </c>
      <c r="K24" s="1015" t="s">
        <v>339</v>
      </c>
      <c r="L24" s="101">
        <v>1</v>
      </c>
      <c r="M24" s="988">
        <f t="shared" si="6"/>
        <v>8.3333333333333332E-3</v>
      </c>
      <c r="N24" s="101">
        <v>100</v>
      </c>
      <c r="O24" s="988">
        <f t="shared" si="1"/>
        <v>0.83333333333333337</v>
      </c>
      <c r="P24" s="101">
        <v>14</v>
      </c>
      <c r="Q24" s="988">
        <f t="shared" si="2"/>
        <v>0.11666666666666667</v>
      </c>
      <c r="R24" s="101" t="s">
        <v>339</v>
      </c>
      <c r="S24" s="1015" t="s">
        <v>339</v>
      </c>
      <c r="T24" s="101" t="s">
        <v>339</v>
      </c>
      <c r="U24" s="1016" t="s">
        <v>339</v>
      </c>
    </row>
    <row r="25" spans="1:21">
      <c r="A25" s="117" t="s">
        <v>375</v>
      </c>
      <c r="B25" s="66">
        <f t="shared" si="0"/>
        <v>46834</v>
      </c>
      <c r="C25" s="990">
        <f>B25/B41</f>
        <v>0.27991178421798146</v>
      </c>
      <c r="D25" s="1014">
        <v>311</v>
      </c>
      <c r="E25" s="988">
        <f t="shared" ref="E25:E34" si="7">D25/B25</f>
        <v>6.6404748686851433E-3</v>
      </c>
      <c r="F25" s="101">
        <v>5651</v>
      </c>
      <c r="G25" s="988">
        <f t="shared" si="4"/>
        <v>0.12066020412520818</v>
      </c>
      <c r="H25" s="101">
        <v>2037</v>
      </c>
      <c r="I25" s="988">
        <f t="shared" ref="I25:I30" si="8">H25/B25</f>
        <v>4.3494042789426486E-2</v>
      </c>
      <c r="J25" s="101">
        <v>503</v>
      </c>
      <c r="K25" s="988">
        <f>J25/B25</f>
        <v>1.0740060639706197E-2</v>
      </c>
      <c r="L25" s="101">
        <v>827</v>
      </c>
      <c r="M25" s="988">
        <f t="shared" si="6"/>
        <v>1.7658111628304222E-2</v>
      </c>
      <c r="N25" s="101">
        <v>34021</v>
      </c>
      <c r="O25" s="988">
        <f t="shared" si="1"/>
        <v>0.72641670581201689</v>
      </c>
      <c r="P25" s="101">
        <v>3262</v>
      </c>
      <c r="Q25" s="988">
        <f t="shared" si="2"/>
        <v>6.9650254088909763E-2</v>
      </c>
      <c r="R25" s="101">
        <v>62</v>
      </c>
      <c r="S25" s="988">
        <f>R25/B25</f>
        <v>1.3238245718922151E-3</v>
      </c>
      <c r="T25" s="101">
        <v>160</v>
      </c>
      <c r="U25" s="990">
        <f t="shared" ref="U25:U34" si="9">T25/B25</f>
        <v>3.4163214758508777E-3</v>
      </c>
    </row>
    <row r="26" spans="1:21">
      <c r="A26" s="117" t="s">
        <v>376</v>
      </c>
      <c r="B26" s="66">
        <f t="shared" si="0"/>
        <v>551</v>
      </c>
      <c r="C26" s="990">
        <f>B26/B41</f>
        <v>3.2931501281997645E-3</v>
      </c>
      <c r="D26" s="1014">
        <v>207</v>
      </c>
      <c r="E26" s="988">
        <f t="shared" si="7"/>
        <v>0.37568058076225047</v>
      </c>
      <c r="F26" s="101">
        <v>22</v>
      </c>
      <c r="G26" s="988">
        <f t="shared" si="4"/>
        <v>3.9927404718693285E-2</v>
      </c>
      <c r="H26" s="101">
        <v>6</v>
      </c>
      <c r="I26" s="988">
        <f t="shared" si="8"/>
        <v>1.0889292196007259E-2</v>
      </c>
      <c r="J26" s="101">
        <v>1</v>
      </c>
      <c r="K26" s="988">
        <f>J26/B26</f>
        <v>1.8148820326678765E-3</v>
      </c>
      <c r="L26" s="101">
        <v>2</v>
      </c>
      <c r="M26" s="988">
        <f t="shared" si="6"/>
        <v>3.629764065335753E-3</v>
      </c>
      <c r="N26" s="101">
        <v>284</v>
      </c>
      <c r="O26" s="988">
        <f t="shared" si="1"/>
        <v>0.51542649727767698</v>
      </c>
      <c r="P26" s="101">
        <v>24</v>
      </c>
      <c r="Q26" s="988">
        <f t="shared" si="2"/>
        <v>4.3557168784029036E-2</v>
      </c>
      <c r="R26" s="101">
        <v>1</v>
      </c>
      <c r="S26" s="988">
        <f>R26/B26</f>
        <v>1.8148820326678765E-3</v>
      </c>
      <c r="T26" s="101">
        <v>4</v>
      </c>
      <c r="U26" s="990">
        <f t="shared" si="9"/>
        <v>7.2595281306715061E-3</v>
      </c>
    </row>
    <row r="27" spans="1:21">
      <c r="A27" s="117" t="s">
        <v>377</v>
      </c>
      <c r="B27" s="66">
        <f t="shared" si="0"/>
        <v>1333</v>
      </c>
      <c r="C27" s="990">
        <f>B27/B41</f>
        <v>7.9669131050640399E-3</v>
      </c>
      <c r="D27" s="1014">
        <v>13</v>
      </c>
      <c r="E27" s="988">
        <f t="shared" si="7"/>
        <v>9.7524381095273824E-3</v>
      </c>
      <c r="F27" s="101">
        <v>85</v>
      </c>
      <c r="G27" s="988">
        <f t="shared" si="4"/>
        <v>6.3765941485371347E-2</v>
      </c>
      <c r="H27" s="101">
        <v>4</v>
      </c>
      <c r="I27" s="988">
        <f t="shared" si="8"/>
        <v>3.0007501875468868E-3</v>
      </c>
      <c r="J27" s="101">
        <v>6</v>
      </c>
      <c r="K27" s="988">
        <f>J27/B27</f>
        <v>4.5011252813203298E-3</v>
      </c>
      <c r="L27" s="101">
        <v>8</v>
      </c>
      <c r="M27" s="988">
        <f t="shared" si="6"/>
        <v>6.0015003750937736E-3</v>
      </c>
      <c r="N27" s="101">
        <v>1171</v>
      </c>
      <c r="O27" s="988">
        <f t="shared" si="1"/>
        <v>0.87846961740435103</v>
      </c>
      <c r="P27" s="101">
        <v>29</v>
      </c>
      <c r="Q27" s="988">
        <f t="shared" si="2"/>
        <v>2.175543885971493E-2</v>
      </c>
      <c r="R27" s="101">
        <v>12</v>
      </c>
      <c r="S27" s="988">
        <f>R27/B27</f>
        <v>9.0022505626406596E-3</v>
      </c>
      <c r="T27" s="101">
        <v>5</v>
      </c>
      <c r="U27" s="990">
        <f t="shared" si="9"/>
        <v>3.7509377344336083E-3</v>
      </c>
    </row>
    <row r="28" spans="1:21">
      <c r="A28" s="117" t="s">
        <v>378</v>
      </c>
      <c r="B28" s="66">
        <f t="shared" si="0"/>
        <v>1017</v>
      </c>
      <c r="C28" s="990">
        <f>B28/B41</f>
        <v>6.0782825415229775E-3</v>
      </c>
      <c r="D28" s="1014">
        <v>18</v>
      </c>
      <c r="E28" s="988">
        <f t="shared" si="7"/>
        <v>1.7699115044247787E-2</v>
      </c>
      <c r="F28" s="101">
        <v>35</v>
      </c>
      <c r="G28" s="988">
        <f t="shared" si="4"/>
        <v>3.44149459193707E-2</v>
      </c>
      <c r="H28" s="101">
        <v>2</v>
      </c>
      <c r="I28" s="988">
        <f t="shared" si="8"/>
        <v>1.9665683382497543E-3</v>
      </c>
      <c r="J28" s="101">
        <v>4</v>
      </c>
      <c r="K28" s="988">
        <f>J28/B28</f>
        <v>3.9331366764995086E-3</v>
      </c>
      <c r="L28" s="101">
        <v>4</v>
      </c>
      <c r="M28" s="988">
        <f t="shared" si="6"/>
        <v>3.9331366764995086E-3</v>
      </c>
      <c r="N28" s="101">
        <v>916</v>
      </c>
      <c r="O28" s="988">
        <f t="shared" si="1"/>
        <v>0.90068829891838742</v>
      </c>
      <c r="P28" s="101">
        <v>35</v>
      </c>
      <c r="Q28" s="988">
        <f t="shared" si="2"/>
        <v>3.44149459193707E-2</v>
      </c>
      <c r="R28" s="101" t="s">
        <v>339</v>
      </c>
      <c r="S28" s="1015" t="s">
        <v>339</v>
      </c>
      <c r="T28" s="101">
        <v>3</v>
      </c>
      <c r="U28" s="990">
        <f t="shared" si="9"/>
        <v>2.9498525073746312E-3</v>
      </c>
    </row>
    <row r="29" spans="1:21">
      <c r="A29" s="117" t="s">
        <v>1314</v>
      </c>
      <c r="B29" s="66">
        <f t="shared" si="0"/>
        <v>1546</v>
      </c>
      <c r="C29" s="990">
        <f>B29/B41</f>
        <v>9.2399457317546927E-3</v>
      </c>
      <c r="D29" s="1014">
        <v>3</v>
      </c>
      <c r="E29" s="988">
        <f t="shared" si="7"/>
        <v>1.9404915912031048E-3</v>
      </c>
      <c r="F29" s="101">
        <v>106</v>
      </c>
      <c r="G29" s="988">
        <f t="shared" si="4"/>
        <v>6.85640362225097E-2</v>
      </c>
      <c r="H29" s="101">
        <v>10</v>
      </c>
      <c r="I29" s="988">
        <f t="shared" si="8"/>
        <v>6.4683053040103496E-3</v>
      </c>
      <c r="J29" s="101" t="s">
        <v>339</v>
      </c>
      <c r="K29" s="1015" t="s">
        <v>339</v>
      </c>
      <c r="L29" s="101">
        <v>8</v>
      </c>
      <c r="M29" s="988">
        <f t="shared" si="6"/>
        <v>5.1746442432082798E-3</v>
      </c>
      <c r="N29" s="101">
        <v>1227</v>
      </c>
      <c r="O29" s="988">
        <f t="shared" si="1"/>
        <v>0.79366106080206988</v>
      </c>
      <c r="P29" s="101">
        <v>183</v>
      </c>
      <c r="Q29" s="988">
        <f t="shared" si="2"/>
        <v>0.11836998706338939</v>
      </c>
      <c r="R29" s="101">
        <v>2</v>
      </c>
      <c r="S29" s="988">
        <f t="shared" ref="S29:S34" si="10">R29/B29</f>
        <v>1.29366106080207E-3</v>
      </c>
      <c r="T29" s="101">
        <v>7</v>
      </c>
      <c r="U29" s="990">
        <f t="shared" si="9"/>
        <v>4.5278137128072441E-3</v>
      </c>
    </row>
    <row r="30" spans="1:21">
      <c r="A30" s="117" t="s">
        <v>380</v>
      </c>
      <c r="B30" s="66">
        <f t="shared" si="0"/>
        <v>2145</v>
      </c>
      <c r="C30" s="990">
        <f>B30/B41</f>
        <v>1.2819976451884745E-2</v>
      </c>
      <c r="D30" s="1014">
        <v>18</v>
      </c>
      <c r="E30" s="988">
        <f t="shared" si="7"/>
        <v>8.3916083916083916E-3</v>
      </c>
      <c r="F30" s="101">
        <v>209</v>
      </c>
      <c r="G30" s="988">
        <f t="shared" si="4"/>
        <v>9.7435897435897437E-2</v>
      </c>
      <c r="H30" s="101">
        <v>9</v>
      </c>
      <c r="I30" s="988">
        <f t="shared" si="8"/>
        <v>4.1958041958041958E-3</v>
      </c>
      <c r="J30" s="101">
        <v>11</v>
      </c>
      <c r="K30" s="988">
        <f t="shared" ref="K30:K39" si="11">J30/B30</f>
        <v>5.1282051282051282E-3</v>
      </c>
      <c r="L30" s="101">
        <v>18</v>
      </c>
      <c r="M30" s="988">
        <f t="shared" si="6"/>
        <v>8.3916083916083916E-3</v>
      </c>
      <c r="N30" s="101">
        <v>1727</v>
      </c>
      <c r="O30" s="988">
        <f t="shared" si="1"/>
        <v>0.80512820512820515</v>
      </c>
      <c r="P30" s="101">
        <v>127</v>
      </c>
      <c r="Q30" s="988">
        <f t="shared" si="2"/>
        <v>5.9207459207459207E-2</v>
      </c>
      <c r="R30" s="101">
        <v>1</v>
      </c>
      <c r="S30" s="988">
        <f t="shared" si="10"/>
        <v>4.662004662004662E-4</v>
      </c>
      <c r="T30" s="101">
        <v>25</v>
      </c>
      <c r="U30" s="990">
        <f t="shared" si="9"/>
        <v>1.1655011655011656E-2</v>
      </c>
    </row>
    <row r="31" spans="1:21">
      <c r="A31" s="117" t="s">
        <v>1315</v>
      </c>
      <c r="B31" s="66">
        <f t="shared" si="0"/>
        <v>586</v>
      </c>
      <c r="C31" s="990">
        <f>B31/B41</f>
        <v>3.5023338931489327E-3</v>
      </c>
      <c r="D31" s="1014">
        <v>14</v>
      </c>
      <c r="E31" s="988">
        <f t="shared" si="7"/>
        <v>2.3890784982935155E-2</v>
      </c>
      <c r="F31" s="101">
        <v>34</v>
      </c>
      <c r="G31" s="988">
        <f t="shared" si="4"/>
        <v>5.8020477815699661E-2</v>
      </c>
      <c r="H31" s="101" t="s">
        <v>339</v>
      </c>
      <c r="I31" s="1015" t="s">
        <v>339</v>
      </c>
      <c r="J31" s="101">
        <v>1</v>
      </c>
      <c r="K31" s="988">
        <f t="shared" si="11"/>
        <v>1.7064846416382253E-3</v>
      </c>
      <c r="L31" s="101">
        <v>4</v>
      </c>
      <c r="M31" s="988">
        <f t="shared" si="6"/>
        <v>6.8259385665529011E-3</v>
      </c>
      <c r="N31" s="101">
        <v>485</v>
      </c>
      <c r="O31" s="988">
        <f t="shared" si="1"/>
        <v>0.82764505119453924</v>
      </c>
      <c r="P31" s="101">
        <v>38</v>
      </c>
      <c r="Q31" s="988">
        <f t="shared" si="2"/>
        <v>6.4846416382252553E-2</v>
      </c>
      <c r="R31" s="101">
        <v>1</v>
      </c>
      <c r="S31" s="988">
        <f t="shared" si="10"/>
        <v>1.7064846416382253E-3</v>
      </c>
      <c r="T31" s="101">
        <v>9</v>
      </c>
      <c r="U31" s="990">
        <f t="shared" si="9"/>
        <v>1.5358361774744027E-2</v>
      </c>
    </row>
    <row r="32" spans="1:21">
      <c r="A32" s="117" t="s">
        <v>211</v>
      </c>
      <c r="B32" s="66">
        <f t="shared" si="0"/>
        <v>26150</v>
      </c>
      <c r="C32" s="990">
        <f>B32/B41</f>
        <v>0.15629015581202149</v>
      </c>
      <c r="D32" s="1014">
        <v>150</v>
      </c>
      <c r="E32" s="988">
        <f t="shared" si="7"/>
        <v>5.7361376673040155E-3</v>
      </c>
      <c r="F32" s="101">
        <v>2682</v>
      </c>
      <c r="G32" s="988">
        <f t="shared" si="4"/>
        <v>0.10256214149139579</v>
      </c>
      <c r="H32" s="101">
        <v>306</v>
      </c>
      <c r="I32" s="988">
        <f>H32/B32</f>
        <v>1.1701720841300191E-2</v>
      </c>
      <c r="J32" s="101">
        <v>217</v>
      </c>
      <c r="K32" s="988">
        <f t="shared" si="11"/>
        <v>8.2982791586998089E-3</v>
      </c>
      <c r="L32" s="101">
        <v>161</v>
      </c>
      <c r="M32" s="988">
        <f t="shared" si="6"/>
        <v>6.1567877629063097E-3</v>
      </c>
      <c r="N32" s="101">
        <v>19078</v>
      </c>
      <c r="O32" s="988">
        <f t="shared" si="1"/>
        <v>0.72956022944550669</v>
      </c>
      <c r="P32" s="101">
        <v>3068</v>
      </c>
      <c r="Q32" s="988">
        <f t="shared" si="2"/>
        <v>0.11732313575525813</v>
      </c>
      <c r="R32" s="101">
        <v>71</v>
      </c>
      <c r="S32" s="988">
        <f t="shared" si="10"/>
        <v>2.7151051625239004E-3</v>
      </c>
      <c r="T32" s="101">
        <v>417</v>
      </c>
      <c r="U32" s="990">
        <f t="shared" si="9"/>
        <v>1.5946462715105164E-2</v>
      </c>
    </row>
    <row r="33" spans="1:21">
      <c r="A33" s="117" t="s">
        <v>1316</v>
      </c>
      <c r="B33" s="66">
        <f t="shared" si="0"/>
        <v>1265</v>
      </c>
      <c r="C33" s="990">
        <f>B33/B41</f>
        <v>7.5604989331627985E-3</v>
      </c>
      <c r="D33" s="1014">
        <v>5</v>
      </c>
      <c r="E33" s="988">
        <f t="shared" si="7"/>
        <v>3.952569169960474E-3</v>
      </c>
      <c r="F33" s="101">
        <v>96</v>
      </c>
      <c r="G33" s="988">
        <f t="shared" si="4"/>
        <v>7.5889328063241113E-2</v>
      </c>
      <c r="H33" s="101">
        <v>11</v>
      </c>
      <c r="I33" s="988">
        <f>H33/B33</f>
        <v>8.6956521739130436E-3</v>
      </c>
      <c r="J33" s="101">
        <v>5</v>
      </c>
      <c r="K33" s="988">
        <f t="shared" si="11"/>
        <v>3.952569169960474E-3</v>
      </c>
      <c r="L33" s="101">
        <v>4</v>
      </c>
      <c r="M33" s="988">
        <f t="shared" si="6"/>
        <v>3.1620553359683794E-3</v>
      </c>
      <c r="N33" s="101">
        <v>999</v>
      </c>
      <c r="O33" s="988">
        <f t="shared" si="1"/>
        <v>0.78972332015810276</v>
      </c>
      <c r="P33" s="101">
        <v>137</v>
      </c>
      <c r="Q33" s="988">
        <f t="shared" si="2"/>
        <v>0.108300395256917</v>
      </c>
      <c r="R33" s="101">
        <v>1</v>
      </c>
      <c r="S33" s="988">
        <f t="shared" si="10"/>
        <v>7.9051383399209485E-4</v>
      </c>
      <c r="T33" s="101">
        <v>7</v>
      </c>
      <c r="U33" s="990">
        <f t="shared" si="9"/>
        <v>5.5335968379446642E-3</v>
      </c>
    </row>
    <row r="34" spans="1:21">
      <c r="A34" s="117" t="s">
        <v>295</v>
      </c>
      <c r="B34" s="66">
        <f t="shared" si="0"/>
        <v>6502</v>
      </c>
      <c r="C34" s="990">
        <f>B34/B41</f>
        <v>3.8860366848556933E-2</v>
      </c>
      <c r="D34" s="1014">
        <v>63</v>
      </c>
      <c r="E34" s="988">
        <f t="shared" si="7"/>
        <v>9.6893263611196549E-3</v>
      </c>
      <c r="F34" s="101">
        <v>481</v>
      </c>
      <c r="G34" s="988">
        <f t="shared" si="4"/>
        <v>7.3977237772992921E-2</v>
      </c>
      <c r="H34" s="101">
        <v>62</v>
      </c>
      <c r="I34" s="988">
        <f>H34/B34</f>
        <v>9.535527529990772E-3</v>
      </c>
      <c r="J34" s="101">
        <v>74</v>
      </c>
      <c r="K34" s="988">
        <f t="shared" si="11"/>
        <v>1.1381113503537373E-2</v>
      </c>
      <c r="L34" s="101">
        <v>43</v>
      </c>
      <c r="M34" s="988">
        <f t="shared" si="6"/>
        <v>6.6133497385419873E-3</v>
      </c>
      <c r="N34" s="101">
        <v>5435</v>
      </c>
      <c r="O34" s="988">
        <f t="shared" si="1"/>
        <v>0.8358966471854814</v>
      </c>
      <c r="P34" s="101">
        <v>215</v>
      </c>
      <c r="Q34" s="988">
        <f t="shared" si="2"/>
        <v>3.3066748692709938E-2</v>
      </c>
      <c r="R34" s="101">
        <v>10</v>
      </c>
      <c r="S34" s="988">
        <f t="shared" si="10"/>
        <v>1.5379883112888342E-3</v>
      </c>
      <c r="T34" s="101">
        <v>119</v>
      </c>
      <c r="U34" s="990">
        <f t="shared" si="9"/>
        <v>1.8302060904337128E-2</v>
      </c>
    </row>
    <row r="35" spans="1:21">
      <c r="A35" s="117" t="s">
        <v>383</v>
      </c>
      <c r="B35" s="66">
        <f t="shared" si="0"/>
        <v>130</v>
      </c>
      <c r="C35" s="990">
        <f>B35/B41</f>
        <v>7.7696826981119666E-4</v>
      </c>
      <c r="D35" s="1014" t="s">
        <v>339</v>
      </c>
      <c r="E35" s="1015" t="s">
        <v>339</v>
      </c>
      <c r="F35" s="101" t="s">
        <v>339</v>
      </c>
      <c r="G35" s="1015" t="s">
        <v>339</v>
      </c>
      <c r="H35" s="101" t="s">
        <v>339</v>
      </c>
      <c r="I35" s="1015" t="s">
        <v>339</v>
      </c>
      <c r="J35" s="101">
        <v>1</v>
      </c>
      <c r="K35" s="988">
        <f t="shared" si="11"/>
        <v>7.6923076923076927E-3</v>
      </c>
      <c r="L35" s="101" t="s">
        <v>339</v>
      </c>
      <c r="M35" s="1015" t="s">
        <v>339</v>
      </c>
      <c r="N35" s="101">
        <v>125</v>
      </c>
      <c r="O35" s="988">
        <f t="shared" si="1"/>
        <v>0.96153846153846156</v>
      </c>
      <c r="P35" s="101">
        <v>4</v>
      </c>
      <c r="Q35" s="988">
        <f t="shared" si="2"/>
        <v>3.0769230769230771E-2</v>
      </c>
      <c r="R35" s="101" t="s">
        <v>339</v>
      </c>
      <c r="S35" s="1015" t="s">
        <v>339</v>
      </c>
      <c r="T35" s="101" t="s">
        <v>339</v>
      </c>
      <c r="U35" s="1016" t="s">
        <v>339</v>
      </c>
    </row>
    <row r="36" spans="1:21">
      <c r="A36" s="117" t="s">
        <v>384</v>
      </c>
      <c r="B36" s="66">
        <f t="shared" si="0"/>
        <v>10910</v>
      </c>
      <c r="C36" s="990">
        <f>B36/B41</f>
        <v>6.5205567874155046E-2</v>
      </c>
      <c r="D36" s="1014">
        <v>45</v>
      </c>
      <c r="E36" s="988">
        <f>D36/B36</f>
        <v>4.124656278643446E-3</v>
      </c>
      <c r="F36" s="101">
        <v>1257</v>
      </c>
      <c r="G36" s="988">
        <f>F36/B36</f>
        <v>0.1152153987167736</v>
      </c>
      <c r="H36" s="101">
        <v>137</v>
      </c>
      <c r="I36" s="988">
        <f>H36/B36</f>
        <v>1.2557286892758937E-2</v>
      </c>
      <c r="J36" s="101">
        <v>24</v>
      </c>
      <c r="K36" s="988">
        <f t="shared" si="11"/>
        <v>2.1998166819431715E-3</v>
      </c>
      <c r="L36" s="101">
        <v>83</v>
      </c>
      <c r="M36" s="988">
        <f>L36/B36</f>
        <v>7.607699358386801E-3</v>
      </c>
      <c r="N36" s="101">
        <v>6025</v>
      </c>
      <c r="O36" s="988">
        <f t="shared" si="1"/>
        <v>0.55224564619615035</v>
      </c>
      <c r="P36" s="101">
        <v>3171</v>
      </c>
      <c r="Q36" s="988">
        <f t="shared" si="2"/>
        <v>0.29065077910174153</v>
      </c>
      <c r="R36" s="101">
        <v>17</v>
      </c>
      <c r="S36" s="988">
        <f>R36/B36</f>
        <v>1.5582034830430797E-3</v>
      </c>
      <c r="T36" s="101">
        <v>151</v>
      </c>
      <c r="U36" s="990">
        <f>T36/B36</f>
        <v>1.3840513290559121E-2</v>
      </c>
    </row>
    <row r="37" spans="1:21">
      <c r="A37" s="117" t="s">
        <v>1271</v>
      </c>
      <c r="B37" s="66">
        <f t="shared" si="0"/>
        <v>23042</v>
      </c>
      <c r="C37" s="990">
        <f>B37/B41</f>
        <v>0.13771463748453533</v>
      </c>
      <c r="D37" s="1014">
        <v>404</v>
      </c>
      <c r="E37" s="988">
        <f>D37/B37</f>
        <v>1.7533200243034459E-2</v>
      </c>
      <c r="F37" s="101">
        <v>2040</v>
      </c>
      <c r="G37" s="988">
        <f>F37/B37</f>
        <v>8.8533981425223507E-2</v>
      </c>
      <c r="H37" s="101">
        <v>531</v>
      </c>
      <c r="I37" s="988">
        <f>H37/B37</f>
        <v>2.3044874576859647E-2</v>
      </c>
      <c r="J37" s="101">
        <v>209</v>
      </c>
      <c r="K37" s="988">
        <f t="shared" si="11"/>
        <v>9.0703931950351525E-3</v>
      </c>
      <c r="L37" s="101">
        <v>714</v>
      </c>
      <c r="M37" s="988">
        <f>L37/B37</f>
        <v>3.0986893498828227E-2</v>
      </c>
      <c r="N37" s="101">
        <v>15875</v>
      </c>
      <c r="O37" s="988">
        <f t="shared" si="1"/>
        <v>0.68895929172814863</v>
      </c>
      <c r="P37" s="101">
        <v>2710</v>
      </c>
      <c r="Q37" s="988">
        <f t="shared" si="2"/>
        <v>0.11761131846193906</v>
      </c>
      <c r="R37" s="101">
        <v>168</v>
      </c>
      <c r="S37" s="988">
        <f>R37/B37</f>
        <v>7.2910337644301708E-3</v>
      </c>
      <c r="T37" s="101">
        <v>391</v>
      </c>
      <c r="U37" s="990">
        <f>T37/B37</f>
        <v>1.6969013106501171E-2</v>
      </c>
    </row>
    <row r="38" spans="1:21">
      <c r="A38" s="117" t="s">
        <v>1272</v>
      </c>
      <c r="B38" s="66">
        <f t="shared" si="0"/>
        <v>7174</v>
      </c>
      <c r="C38" s="990">
        <f>B38/B41</f>
        <v>4.2876695135580963E-2</v>
      </c>
      <c r="D38" s="1014">
        <v>5</v>
      </c>
      <c r="E38" s="988">
        <f>D38/B38</f>
        <v>6.969612489545581E-4</v>
      </c>
      <c r="F38" s="101">
        <v>406</v>
      </c>
      <c r="G38" s="988">
        <f>F38/B38</f>
        <v>5.6593253415110123E-2</v>
      </c>
      <c r="H38" s="101">
        <v>256</v>
      </c>
      <c r="I38" s="988">
        <f>H38/B38</f>
        <v>3.5684415946473376E-2</v>
      </c>
      <c r="J38" s="101">
        <v>17</v>
      </c>
      <c r="K38" s="988">
        <f t="shared" si="11"/>
        <v>2.3696682464454978E-3</v>
      </c>
      <c r="L38" s="101">
        <v>75</v>
      </c>
      <c r="M38" s="988">
        <f>L38/B38</f>
        <v>1.0454418734318372E-2</v>
      </c>
      <c r="N38" s="101">
        <v>338</v>
      </c>
      <c r="O38" s="988">
        <f t="shared" si="1"/>
        <v>4.7114580429328132E-2</v>
      </c>
      <c r="P38" s="101">
        <v>634</v>
      </c>
      <c r="Q38" s="988">
        <f t="shared" si="2"/>
        <v>8.8374686367437977E-2</v>
      </c>
      <c r="R38" s="101">
        <v>5440</v>
      </c>
      <c r="S38" s="988">
        <f>R38/B38</f>
        <v>0.75829383886255919</v>
      </c>
      <c r="T38" s="101">
        <v>3</v>
      </c>
      <c r="U38" s="990">
        <f>T38/B38</f>
        <v>4.181767493727349E-4</v>
      </c>
    </row>
    <row r="39" spans="1:21">
      <c r="A39" s="117" t="s">
        <v>1273</v>
      </c>
      <c r="B39" s="66">
        <f t="shared" si="0"/>
        <v>6210</v>
      </c>
      <c r="C39" s="990">
        <f>B39/B41</f>
        <v>3.7115176580981013E-2</v>
      </c>
      <c r="D39" s="1014">
        <v>58</v>
      </c>
      <c r="E39" s="988">
        <f>D39/B39</f>
        <v>9.3397745571658607E-3</v>
      </c>
      <c r="F39" s="101">
        <v>314</v>
      </c>
      <c r="G39" s="988">
        <f>F39/B39</f>
        <v>5.0563607085346213E-2</v>
      </c>
      <c r="H39" s="101">
        <v>80</v>
      </c>
      <c r="I39" s="988">
        <f>H39/B39</f>
        <v>1.2882447665056361E-2</v>
      </c>
      <c r="J39" s="101">
        <v>22</v>
      </c>
      <c r="K39" s="988">
        <f t="shared" si="11"/>
        <v>3.5426731078904991E-3</v>
      </c>
      <c r="L39" s="101">
        <v>28</v>
      </c>
      <c r="M39" s="988">
        <f>L39/B39</f>
        <v>4.5088566827697265E-3</v>
      </c>
      <c r="N39" s="101">
        <v>4942</v>
      </c>
      <c r="O39" s="988">
        <f t="shared" si="1"/>
        <v>0.79581320450885673</v>
      </c>
      <c r="P39" s="101">
        <v>613</v>
      </c>
      <c r="Q39" s="988">
        <f t="shared" si="2"/>
        <v>9.8711755233494361E-2</v>
      </c>
      <c r="R39" s="101">
        <v>73</v>
      </c>
      <c r="S39" s="988">
        <f>R39/B39</f>
        <v>1.1755233494363929E-2</v>
      </c>
      <c r="T39" s="101">
        <v>80</v>
      </c>
      <c r="U39" s="990">
        <f>T39/B39</f>
        <v>1.2882447665056361E-2</v>
      </c>
    </row>
    <row r="40" spans="1:21">
      <c r="A40" s="117"/>
      <c r="B40" s="1017"/>
      <c r="C40" s="990"/>
      <c r="D40" s="1018"/>
      <c r="E40" s="988"/>
      <c r="F40" s="378"/>
      <c r="G40" s="988"/>
      <c r="H40" s="378"/>
      <c r="I40" s="988"/>
      <c r="J40" s="378"/>
      <c r="K40" s="988"/>
      <c r="L40" s="378"/>
      <c r="M40" s="988"/>
      <c r="N40" s="378"/>
      <c r="O40" s="988"/>
      <c r="P40" s="378"/>
      <c r="Q40" s="988"/>
      <c r="R40" s="378"/>
      <c r="S40" s="988"/>
      <c r="T40" s="378"/>
      <c r="U40" s="990"/>
    </row>
    <row r="41" spans="1:21">
      <c r="A41" s="117" t="s">
        <v>330</v>
      </c>
      <c r="B41" s="66">
        <f>SUM(D41,F41,H41,J41,L41,N41,P41,R41,T41)</f>
        <v>167317</v>
      </c>
      <c r="C41" s="990">
        <f>B41/B41</f>
        <v>1</v>
      </c>
      <c r="D41" s="101">
        <v>1472</v>
      </c>
      <c r="E41" s="988">
        <f>D41/B41</f>
        <v>8.7976714858621664E-3</v>
      </c>
      <c r="F41" s="101">
        <f>SUM(F8:F39)</f>
        <v>15493</v>
      </c>
      <c r="G41" s="988">
        <f>F41/B41</f>
        <v>9.2596687724498999E-2</v>
      </c>
      <c r="H41" s="101">
        <f>SUM(H8:H39)</f>
        <v>3825</v>
      </c>
      <c r="I41" s="988">
        <f>H41/B41</f>
        <v>2.2860797169444825E-2</v>
      </c>
      <c r="J41" s="101">
        <f>SUM(J8:J39)</f>
        <v>1202</v>
      </c>
      <c r="K41" s="988">
        <f>J41/B41</f>
        <v>7.1839681562542957E-3</v>
      </c>
      <c r="L41" s="101">
        <f>SUM(L8:L39)</f>
        <v>2179</v>
      </c>
      <c r="M41" s="988">
        <f>L41/B41</f>
        <v>1.3023183537835367E-2</v>
      </c>
      <c r="N41" s="101">
        <f>SUM(N8:N39)</f>
        <v>115546</v>
      </c>
      <c r="O41" s="988">
        <f>N41/B41</f>
        <v>0.69058135156618872</v>
      </c>
      <c r="P41" s="101">
        <f>SUM(P8:P39)</f>
        <v>19995</v>
      </c>
      <c r="Q41" s="988">
        <f>P41/B41</f>
        <v>0.11950369657596061</v>
      </c>
      <c r="R41" s="101">
        <f>SUM(R8:R39)</f>
        <v>5896</v>
      </c>
      <c r="S41" s="988">
        <f>R41/B41</f>
        <v>3.5238499375437042E-2</v>
      </c>
      <c r="T41" s="101">
        <f>SUM(T8:T39)</f>
        <v>1709</v>
      </c>
      <c r="U41" s="990">
        <f>T41/B41</f>
        <v>1.0214144408517962E-2</v>
      </c>
    </row>
    <row r="42" spans="1:21">
      <c r="A42" s="64"/>
      <c r="B42" s="990"/>
      <c r="D42" s="1017"/>
      <c r="E42" s="990"/>
      <c r="F42" s="1017"/>
      <c r="G42" s="990"/>
      <c r="H42" s="1017"/>
      <c r="I42" s="990"/>
      <c r="J42" s="1017"/>
      <c r="K42" s="990"/>
      <c r="L42" s="1017"/>
      <c r="M42" s="990"/>
      <c r="N42" s="990"/>
      <c r="O42" s="1017"/>
      <c r="P42" s="990"/>
      <c r="Q42" s="1017"/>
      <c r="R42" s="990"/>
      <c r="S42" s="998"/>
      <c r="T42" s="990"/>
      <c r="U42" s="1017"/>
    </row>
    <row r="43" spans="1:21">
      <c r="A43" s="63" t="s">
        <v>1317</v>
      </c>
    </row>
    <row r="45" spans="1:21">
      <c r="A45" s="63" t="s">
        <v>1274</v>
      </c>
    </row>
  </sheetData>
  <mergeCells count="12">
    <mergeCell ref="L3:M4"/>
    <mergeCell ref="N3:O4"/>
    <mergeCell ref="P3:Q4"/>
    <mergeCell ref="R3:S4"/>
    <mergeCell ref="T3:U4"/>
    <mergeCell ref="H3:I4"/>
    <mergeCell ref="J3:K4"/>
    <mergeCell ref="F5:G5"/>
    <mergeCell ref="A3:A6"/>
    <mergeCell ref="B3:C4"/>
    <mergeCell ref="D3:E4"/>
    <mergeCell ref="F3:G4"/>
  </mergeCells>
  <pageMargins left="0.75" right="0.75" top="1" bottom="1" header="0.5" footer="0.5"/>
  <pageSetup paperSize="12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/>
  </sheetViews>
  <sheetFormatPr defaultRowHeight="10.5"/>
  <cols>
    <col min="1" max="1" width="6" style="63" customWidth="1"/>
    <col min="2" max="2" width="0.7109375" style="63" customWidth="1"/>
    <col min="3" max="3" width="10" style="63" customWidth="1"/>
    <col min="4" max="4" width="7.5703125" style="63" customWidth="1"/>
    <col min="5" max="5" width="8.5703125" style="64" customWidth="1"/>
    <col min="6" max="6" width="8.5703125" style="63" customWidth="1"/>
    <col min="7" max="7" width="0.7109375" style="63" customWidth="1"/>
    <col min="8" max="8" width="9.28515625" style="63" customWidth="1"/>
    <col min="9" max="10" width="7.85546875" style="63" customWidth="1"/>
    <col min="11" max="16384" width="9.140625" style="63"/>
  </cols>
  <sheetData>
    <row r="1" spans="1:10">
      <c r="A1" s="62" t="s">
        <v>149</v>
      </c>
    </row>
    <row r="2" spans="1:10">
      <c r="A2" s="62"/>
    </row>
    <row r="3" spans="1:10">
      <c r="A3" s="65"/>
      <c r="C3" s="66"/>
      <c r="D3" s="67"/>
      <c r="E3" s="66"/>
      <c r="F3" s="66"/>
      <c r="G3" s="67"/>
      <c r="H3" s="66"/>
      <c r="I3" s="66" t="s">
        <v>150</v>
      </c>
      <c r="J3" s="66" t="s">
        <v>150</v>
      </c>
    </row>
    <row r="4" spans="1:10">
      <c r="A4" s="65"/>
      <c r="C4" s="66" t="s">
        <v>151</v>
      </c>
      <c r="D4" s="67" t="s">
        <v>134</v>
      </c>
      <c r="E4" s="66"/>
      <c r="F4" s="66" t="s">
        <v>152</v>
      </c>
      <c r="G4" s="67"/>
      <c r="H4" s="66" t="s">
        <v>153</v>
      </c>
      <c r="I4" s="66" t="s">
        <v>4</v>
      </c>
      <c r="J4" s="66" t="s">
        <v>4</v>
      </c>
    </row>
    <row r="5" spans="1:10">
      <c r="A5" s="68" t="s">
        <v>4</v>
      </c>
      <c r="B5" s="69"/>
      <c r="C5" s="70" t="s">
        <v>154</v>
      </c>
      <c r="D5" s="71" t="s">
        <v>155</v>
      </c>
      <c r="E5" s="70" t="s">
        <v>156</v>
      </c>
      <c r="F5" s="70" t="s">
        <v>157</v>
      </c>
      <c r="G5" s="71"/>
      <c r="H5" s="70" t="s">
        <v>158</v>
      </c>
      <c r="I5" s="70" t="s">
        <v>159</v>
      </c>
      <c r="J5" s="70" t="s">
        <v>160</v>
      </c>
    </row>
    <row r="6" spans="1:10">
      <c r="A6" s="72"/>
      <c r="B6" s="64"/>
      <c r="C6" s="73"/>
      <c r="D6" s="74"/>
      <c r="E6" s="73"/>
      <c r="F6" s="73"/>
      <c r="G6" s="75"/>
      <c r="H6" s="73"/>
      <c r="I6" s="73"/>
      <c r="J6" s="73"/>
    </row>
    <row r="7" spans="1:10">
      <c r="A7" s="65">
        <v>1980</v>
      </c>
      <c r="B7" s="76"/>
      <c r="C7" s="73">
        <v>1474000</v>
      </c>
      <c r="D7" s="67">
        <v>4.0997210353473035E-2</v>
      </c>
      <c r="E7" s="66">
        <v>58050</v>
      </c>
      <c r="F7" s="77">
        <v>24536</v>
      </c>
      <c r="G7" s="78"/>
      <c r="H7" s="77">
        <f t="shared" ref="H7:H42" si="0">I7-J7</f>
        <v>33514</v>
      </c>
      <c r="I7" s="66">
        <v>41645</v>
      </c>
      <c r="J7" s="66">
        <v>8131</v>
      </c>
    </row>
    <row r="8" spans="1:10">
      <c r="A8" s="65">
        <v>1981</v>
      </c>
      <c r="B8" s="76"/>
      <c r="C8" s="73">
        <v>1515000</v>
      </c>
      <c r="D8" s="67">
        <f t="shared" ref="D8:D42" si="1">C8/C7-1</f>
        <v>2.7815468113975506E-2</v>
      </c>
      <c r="E8" s="66">
        <f t="shared" ref="E8:E40" si="2">C8-C7</f>
        <v>41000</v>
      </c>
      <c r="F8" s="77">
        <v>7612</v>
      </c>
      <c r="G8" s="78"/>
      <c r="H8" s="77">
        <f t="shared" si="0"/>
        <v>33388</v>
      </c>
      <c r="I8" s="66">
        <v>41509</v>
      </c>
      <c r="J8" s="66">
        <v>8121</v>
      </c>
    </row>
    <row r="9" spans="1:10">
      <c r="A9" s="65">
        <v>1982</v>
      </c>
      <c r="B9" s="76"/>
      <c r="C9" s="73">
        <v>1558000</v>
      </c>
      <c r="D9" s="67">
        <f t="shared" si="1"/>
        <v>2.8382838283828482E-2</v>
      </c>
      <c r="E9" s="66">
        <f t="shared" si="2"/>
        <v>43000</v>
      </c>
      <c r="F9" s="77">
        <v>9662</v>
      </c>
      <c r="G9" s="78"/>
      <c r="H9" s="77">
        <f t="shared" si="0"/>
        <v>33338</v>
      </c>
      <c r="I9" s="66">
        <v>41773</v>
      </c>
      <c r="J9" s="66">
        <v>8435</v>
      </c>
    </row>
    <row r="10" spans="1:10">
      <c r="A10" s="65">
        <v>1983</v>
      </c>
      <c r="B10" s="76"/>
      <c r="C10" s="73">
        <v>1595000</v>
      </c>
      <c r="D10" s="67">
        <f t="shared" si="1"/>
        <v>2.3748395378690557E-2</v>
      </c>
      <c r="E10" s="66">
        <f t="shared" si="2"/>
        <v>37000</v>
      </c>
      <c r="F10" s="77">
        <v>4914</v>
      </c>
      <c r="G10" s="78"/>
      <c r="H10" s="77">
        <f t="shared" si="0"/>
        <v>32086</v>
      </c>
      <c r="I10" s="66">
        <v>40555</v>
      </c>
      <c r="J10" s="66">
        <v>8469</v>
      </c>
    </row>
    <row r="11" spans="1:10">
      <c r="A11" s="65">
        <v>1984</v>
      </c>
      <c r="B11" s="76"/>
      <c r="C11" s="73">
        <v>1622000</v>
      </c>
      <c r="D11" s="67">
        <f t="shared" si="1"/>
        <v>1.6927899686520309E-2</v>
      </c>
      <c r="E11" s="66">
        <f t="shared" si="2"/>
        <v>27000</v>
      </c>
      <c r="F11" s="77">
        <v>-2793</v>
      </c>
      <c r="G11" s="78"/>
      <c r="H11" s="77">
        <f t="shared" si="0"/>
        <v>29793</v>
      </c>
      <c r="I11" s="66">
        <v>38643</v>
      </c>
      <c r="J11" s="66">
        <v>8850</v>
      </c>
    </row>
    <row r="12" spans="1:10">
      <c r="A12" s="65">
        <v>1985</v>
      </c>
      <c r="B12" s="76"/>
      <c r="C12" s="73">
        <v>1643000</v>
      </c>
      <c r="D12" s="67">
        <f t="shared" si="1"/>
        <v>1.2946979038224393E-2</v>
      </c>
      <c r="E12" s="66">
        <f t="shared" si="2"/>
        <v>21000</v>
      </c>
      <c r="F12" s="77">
        <v>-7714</v>
      </c>
      <c r="G12" s="78"/>
      <c r="H12" s="77">
        <f t="shared" si="0"/>
        <v>28714</v>
      </c>
      <c r="I12" s="66">
        <v>37664</v>
      </c>
      <c r="J12" s="66">
        <v>8950</v>
      </c>
    </row>
    <row r="13" spans="1:10">
      <c r="A13" s="65">
        <v>1986</v>
      </c>
      <c r="B13" s="76"/>
      <c r="C13" s="73">
        <v>1663000</v>
      </c>
      <c r="D13" s="67">
        <f t="shared" si="1"/>
        <v>1.2172854534388211E-2</v>
      </c>
      <c r="E13" s="66">
        <f t="shared" si="2"/>
        <v>20000</v>
      </c>
      <c r="F13" s="77">
        <v>-8408</v>
      </c>
      <c r="G13" s="78"/>
      <c r="H13" s="77">
        <f t="shared" si="0"/>
        <v>28408</v>
      </c>
      <c r="I13" s="66">
        <v>37309</v>
      </c>
      <c r="J13" s="66">
        <v>8901</v>
      </c>
    </row>
    <row r="14" spans="1:10">
      <c r="A14" s="65">
        <v>1987</v>
      </c>
      <c r="B14" s="76"/>
      <c r="C14" s="73">
        <v>1678000</v>
      </c>
      <c r="D14" s="67">
        <f t="shared" si="1"/>
        <v>9.0198436560433581E-3</v>
      </c>
      <c r="E14" s="66">
        <f t="shared" si="2"/>
        <v>15000</v>
      </c>
      <c r="F14" s="77">
        <v>-11713</v>
      </c>
      <c r="G14" s="78"/>
      <c r="H14" s="77">
        <f t="shared" si="0"/>
        <v>26713</v>
      </c>
      <c r="I14" s="66">
        <v>35631</v>
      </c>
      <c r="J14" s="66">
        <v>8918</v>
      </c>
    </row>
    <row r="15" spans="1:10">
      <c r="A15" s="65">
        <v>1988</v>
      </c>
      <c r="B15" s="76"/>
      <c r="C15" s="73">
        <v>1690000</v>
      </c>
      <c r="D15" s="67">
        <f t="shared" si="1"/>
        <v>7.151370679380209E-3</v>
      </c>
      <c r="E15" s="66">
        <f t="shared" si="2"/>
        <v>12000</v>
      </c>
      <c r="F15" s="77">
        <v>-14557</v>
      </c>
      <c r="G15" s="78"/>
      <c r="H15" s="77">
        <f t="shared" si="0"/>
        <v>26557</v>
      </c>
      <c r="I15" s="66">
        <v>35809</v>
      </c>
      <c r="J15" s="66">
        <v>9252</v>
      </c>
    </row>
    <row r="16" spans="1:10">
      <c r="A16" s="65">
        <v>1989</v>
      </c>
      <c r="B16" s="76"/>
      <c r="C16" s="73">
        <v>1706000</v>
      </c>
      <c r="D16" s="67">
        <f t="shared" si="1"/>
        <v>9.4674556213016903E-3</v>
      </c>
      <c r="E16" s="66">
        <f t="shared" si="2"/>
        <v>16000</v>
      </c>
      <c r="F16" s="77">
        <v>-10355</v>
      </c>
      <c r="G16" s="78"/>
      <c r="H16" s="77">
        <f t="shared" si="0"/>
        <v>26355</v>
      </c>
      <c r="I16" s="66">
        <v>35439</v>
      </c>
      <c r="J16" s="66">
        <v>9084</v>
      </c>
    </row>
    <row r="17" spans="1:10">
      <c r="A17" s="65">
        <v>1990</v>
      </c>
      <c r="B17" s="76"/>
      <c r="C17" s="73">
        <v>1729227</v>
      </c>
      <c r="D17" s="67">
        <f t="shared" si="1"/>
        <v>1.3614888628370458E-2</v>
      </c>
      <c r="E17" s="66">
        <f t="shared" si="2"/>
        <v>23227</v>
      </c>
      <c r="F17" s="77">
        <v>-3480</v>
      </c>
      <c r="G17" s="78"/>
      <c r="H17" s="77">
        <f t="shared" si="0"/>
        <v>26707</v>
      </c>
      <c r="I17" s="66">
        <v>35830</v>
      </c>
      <c r="J17" s="66">
        <v>9123</v>
      </c>
    </row>
    <row r="18" spans="1:10">
      <c r="A18" s="65">
        <v>1991</v>
      </c>
      <c r="B18" s="76"/>
      <c r="C18" s="73">
        <v>1780870</v>
      </c>
      <c r="D18" s="67">
        <f t="shared" si="1"/>
        <v>2.9864789296026428E-2</v>
      </c>
      <c r="E18" s="66">
        <f t="shared" si="2"/>
        <v>51643</v>
      </c>
      <c r="F18" s="77">
        <v>24878</v>
      </c>
      <c r="G18" s="78"/>
      <c r="H18" s="77">
        <f t="shared" si="0"/>
        <v>26765</v>
      </c>
      <c r="I18" s="66">
        <v>36194</v>
      </c>
      <c r="J18" s="66">
        <v>9429</v>
      </c>
    </row>
    <row r="19" spans="1:10">
      <c r="A19" s="65">
        <v>1992</v>
      </c>
      <c r="B19" s="76"/>
      <c r="C19" s="73">
        <v>1838149</v>
      </c>
      <c r="D19" s="67">
        <f t="shared" si="1"/>
        <v>3.2163493124147235E-2</v>
      </c>
      <c r="E19" s="66">
        <f t="shared" si="2"/>
        <v>57279</v>
      </c>
      <c r="F19" s="77">
        <v>30042</v>
      </c>
      <c r="G19" s="78"/>
      <c r="H19" s="77">
        <f t="shared" si="0"/>
        <v>27237</v>
      </c>
      <c r="I19" s="66">
        <v>36796</v>
      </c>
      <c r="J19" s="66">
        <v>9559</v>
      </c>
    </row>
    <row r="20" spans="1:10">
      <c r="A20" s="65">
        <v>1993</v>
      </c>
      <c r="B20" s="76"/>
      <c r="C20" s="73">
        <v>1889393</v>
      </c>
      <c r="D20" s="67">
        <f t="shared" si="1"/>
        <v>2.7878044706930671E-2</v>
      </c>
      <c r="E20" s="66">
        <f t="shared" si="2"/>
        <v>51244</v>
      </c>
      <c r="F20" s="77">
        <v>24561</v>
      </c>
      <c r="G20" s="78"/>
      <c r="H20" s="77">
        <f t="shared" si="0"/>
        <v>26700</v>
      </c>
      <c r="I20" s="66">
        <v>36755</v>
      </c>
      <c r="J20" s="66">
        <v>10055</v>
      </c>
    </row>
    <row r="21" spans="1:10">
      <c r="A21" s="65">
        <v>1994</v>
      </c>
      <c r="B21" s="76"/>
      <c r="C21" s="73">
        <v>1946721</v>
      </c>
      <c r="D21" s="67">
        <f t="shared" si="1"/>
        <v>3.03420198973956E-2</v>
      </c>
      <c r="E21" s="66">
        <f t="shared" si="2"/>
        <v>57328</v>
      </c>
      <c r="F21" s="77">
        <v>30116</v>
      </c>
      <c r="G21" s="78"/>
      <c r="H21" s="77">
        <f t="shared" si="0"/>
        <v>27209</v>
      </c>
      <c r="I21" s="66">
        <v>37619</v>
      </c>
      <c r="J21" s="66">
        <v>10410</v>
      </c>
    </row>
    <row r="22" spans="1:10">
      <c r="A22" s="65">
        <v>1995</v>
      </c>
      <c r="B22" s="76"/>
      <c r="C22" s="73">
        <v>1995228</v>
      </c>
      <c r="D22" s="67">
        <f t="shared" si="1"/>
        <v>2.4917283986765515E-2</v>
      </c>
      <c r="E22" s="66">
        <f t="shared" si="2"/>
        <v>48507</v>
      </c>
      <c r="F22" s="77">
        <v>20024</v>
      </c>
      <c r="G22" s="78"/>
      <c r="H22" s="77">
        <f t="shared" si="0"/>
        <v>28496</v>
      </c>
      <c r="I22" s="66">
        <v>39077</v>
      </c>
      <c r="J22" s="66">
        <v>10581</v>
      </c>
    </row>
    <row r="23" spans="1:10">
      <c r="A23" s="65">
        <v>1996</v>
      </c>
      <c r="B23" s="76"/>
      <c r="C23" s="73">
        <v>2042893</v>
      </c>
      <c r="D23" s="67">
        <f t="shared" si="1"/>
        <v>2.3889500347829884E-2</v>
      </c>
      <c r="E23" s="66">
        <f t="shared" si="2"/>
        <v>47665</v>
      </c>
      <c r="F23" s="77">
        <v>18171</v>
      </c>
      <c r="G23" s="78"/>
      <c r="H23" s="77">
        <f t="shared" si="0"/>
        <v>29500</v>
      </c>
      <c r="I23" s="66">
        <v>40501</v>
      </c>
      <c r="J23" s="66">
        <v>11001</v>
      </c>
    </row>
    <row r="24" spans="1:10">
      <c r="A24" s="65">
        <v>1997</v>
      </c>
      <c r="B24" s="76"/>
      <c r="C24" s="73">
        <v>2099409</v>
      </c>
      <c r="D24" s="67">
        <f t="shared" si="1"/>
        <v>2.7664689242167917E-2</v>
      </c>
      <c r="E24" s="66">
        <f t="shared" si="2"/>
        <v>56516</v>
      </c>
      <c r="F24" s="77">
        <v>25253</v>
      </c>
      <c r="G24" s="78"/>
      <c r="H24" s="77">
        <f t="shared" si="0"/>
        <v>31303</v>
      </c>
      <c r="I24" s="66">
        <v>42548</v>
      </c>
      <c r="J24" s="66">
        <v>11245</v>
      </c>
    </row>
    <row r="25" spans="1:10">
      <c r="A25" s="65">
        <v>1998</v>
      </c>
      <c r="B25" s="76"/>
      <c r="C25" s="73">
        <v>2141632</v>
      </c>
      <c r="D25" s="67">
        <f t="shared" si="1"/>
        <v>2.0111850525552644E-2</v>
      </c>
      <c r="E25" s="66">
        <f t="shared" si="2"/>
        <v>42223</v>
      </c>
      <c r="F25" s="77">
        <v>9745</v>
      </c>
      <c r="G25" s="78"/>
      <c r="H25" s="77">
        <f t="shared" si="0"/>
        <v>32423</v>
      </c>
      <c r="I25" s="66">
        <v>44268</v>
      </c>
      <c r="J25" s="66">
        <v>11845</v>
      </c>
    </row>
    <row r="26" spans="1:10">
      <c r="A26" s="65">
        <v>1999</v>
      </c>
      <c r="B26" s="76"/>
      <c r="C26" s="73">
        <v>2193014</v>
      </c>
      <c r="D26" s="67">
        <f t="shared" si="1"/>
        <v>2.3991983683471219E-2</v>
      </c>
      <c r="E26" s="66">
        <f t="shared" si="2"/>
        <v>51382</v>
      </c>
      <c r="F26" s="77">
        <v>17584</v>
      </c>
      <c r="G26" s="78"/>
      <c r="H26" s="77">
        <f t="shared" si="0"/>
        <v>33867</v>
      </c>
      <c r="I26" s="66">
        <v>45648</v>
      </c>
      <c r="J26" s="66">
        <v>11781</v>
      </c>
    </row>
    <row r="27" spans="1:10">
      <c r="A27" s="65">
        <v>2000</v>
      </c>
      <c r="B27" s="76"/>
      <c r="C27" s="73">
        <v>2246468</v>
      </c>
      <c r="D27" s="67">
        <f t="shared" si="1"/>
        <v>2.4374673394697899E-2</v>
      </c>
      <c r="E27" s="66">
        <f t="shared" si="2"/>
        <v>53454</v>
      </c>
      <c r="F27" s="77">
        <v>18527</v>
      </c>
      <c r="G27" s="79"/>
      <c r="H27" s="77">
        <f t="shared" si="0"/>
        <v>34927</v>
      </c>
      <c r="I27" s="66">
        <v>46880</v>
      </c>
      <c r="J27" s="66">
        <v>11953</v>
      </c>
    </row>
    <row r="28" spans="1:10">
      <c r="A28" s="65">
        <v>2001</v>
      </c>
      <c r="B28" s="76"/>
      <c r="C28" s="73">
        <v>2290634</v>
      </c>
      <c r="D28" s="67">
        <f t="shared" si="1"/>
        <v>1.9660195471290942E-2</v>
      </c>
      <c r="E28" s="66">
        <f t="shared" si="2"/>
        <v>44166</v>
      </c>
      <c r="F28" s="77">
        <v>8915</v>
      </c>
      <c r="G28" s="79"/>
      <c r="H28" s="77">
        <f t="shared" si="0"/>
        <v>35251</v>
      </c>
      <c r="I28" s="66">
        <v>47688</v>
      </c>
      <c r="J28" s="66">
        <v>12437</v>
      </c>
    </row>
    <row r="29" spans="1:10">
      <c r="A29" s="65">
        <v>2002</v>
      </c>
      <c r="B29" s="76"/>
      <c r="C29" s="80">
        <v>2331826</v>
      </c>
      <c r="D29" s="67">
        <f t="shared" si="1"/>
        <v>1.7982794283154746E-2</v>
      </c>
      <c r="E29" s="66">
        <f t="shared" si="2"/>
        <v>41192</v>
      </c>
      <c r="F29" s="77">
        <v>5813</v>
      </c>
      <c r="G29" s="79"/>
      <c r="H29" s="77">
        <f t="shared" si="0"/>
        <v>35379</v>
      </c>
      <c r="I29" s="66">
        <v>48041</v>
      </c>
      <c r="J29" s="66">
        <v>12662</v>
      </c>
    </row>
    <row r="30" spans="1:10">
      <c r="A30" s="65">
        <v>2003</v>
      </c>
      <c r="B30" s="76"/>
      <c r="C30" s="80">
        <v>2372458</v>
      </c>
      <c r="D30" s="67">
        <f t="shared" si="1"/>
        <v>1.7424970816861896E-2</v>
      </c>
      <c r="E30" s="66">
        <f t="shared" si="2"/>
        <v>40632</v>
      </c>
      <c r="F30" s="77">
        <v>3912</v>
      </c>
      <c r="G30" s="79"/>
      <c r="H30" s="77">
        <f t="shared" si="0"/>
        <v>36720</v>
      </c>
      <c r="I30" s="66">
        <v>49518</v>
      </c>
      <c r="J30" s="66">
        <v>12798</v>
      </c>
    </row>
    <row r="31" spans="1:10">
      <c r="A31" s="65">
        <v>2004</v>
      </c>
      <c r="B31" s="76"/>
      <c r="C31" s="80">
        <v>2430223</v>
      </c>
      <c r="D31" s="67">
        <f t="shared" si="1"/>
        <v>2.4348165489125551E-2</v>
      </c>
      <c r="E31" s="66">
        <f t="shared" si="2"/>
        <v>57765</v>
      </c>
      <c r="F31" s="77">
        <v>20520</v>
      </c>
      <c r="G31" s="79"/>
      <c r="H31" s="77">
        <f t="shared" si="0"/>
        <v>37245</v>
      </c>
      <c r="I31" s="66">
        <v>50527</v>
      </c>
      <c r="J31" s="66">
        <v>13282</v>
      </c>
    </row>
    <row r="32" spans="1:10">
      <c r="A32" s="65">
        <v>2005</v>
      </c>
      <c r="B32" s="76"/>
      <c r="C32" s="73">
        <v>2505843</v>
      </c>
      <c r="D32" s="67">
        <f t="shared" si="1"/>
        <v>3.1116486017949807E-2</v>
      </c>
      <c r="E32" s="66">
        <f t="shared" si="2"/>
        <v>75620</v>
      </c>
      <c r="F32" s="77">
        <v>38108</v>
      </c>
      <c r="G32" s="79"/>
      <c r="H32" s="77">
        <f t="shared" si="0"/>
        <v>37512</v>
      </c>
      <c r="I32" s="66">
        <v>50431</v>
      </c>
      <c r="J32" s="66">
        <v>12919</v>
      </c>
    </row>
    <row r="33" spans="1:12">
      <c r="A33" s="81">
        <v>2006</v>
      </c>
      <c r="B33" s="64"/>
      <c r="C33" s="73">
        <v>2576229</v>
      </c>
      <c r="D33" s="67">
        <f t="shared" si="1"/>
        <v>2.8088750971229981E-2</v>
      </c>
      <c r="E33" s="66">
        <f t="shared" si="2"/>
        <v>70386</v>
      </c>
      <c r="F33" s="77">
        <v>31376</v>
      </c>
      <c r="G33" s="79"/>
      <c r="H33" s="77">
        <f t="shared" si="0"/>
        <v>39010</v>
      </c>
      <c r="I33" s="66">
        <v>52368</v>
      </c>
      <c r="J33" s="66">
        <v>13358</v>
      </c>
    </row>
    <row r="34" spans="1:12">
      <c r="A34" s="81">
        <v>2007</v>
      </c>
      <c r="C34" s="80">
        <v>2636075</v>
      </c>
      <c r="D34" s="67">
        <f t="shared" si="1"/>
        <v>2.3230077760944434E-2</v>
      </c>
      <c r="E34" s="66">
        <f t="shared" si="2"/>
        <v>59846</v>
      </c>
      <c r="F34" s="77">
        <f t="shared" ref="F34:F42" si="3">E34-H34</f>
        <v>19673</v>
      </c>
      <c r="G34" s="79"/>
      <c r="H34" s="77">
        <f t="shared" si="0"/>
        <v>40173</v>
      </c>
      <c r="I34" s="66">
        <v>53953</v>
      </c>
      <c r="J34" s="66">
        <v>13780</v>
      </c>
    </row>
    <row r="35" spans="1:12">
      <c r="A35" s="81">
        <v>2008</v>
      </c>
      <c r="C35" s="80">
        <v>2691122</v>
      </c>
      <c r="D35" s="67">
        <f t="shared" si="1"/>
        <v>2.0882182790701975E-2</v>
      </c>
      <c r="E35" s="66">
        <f t="shared" si="2"/>
        <v>55047</v>
      </c>
      <c r="F35" s="77">
        <f t="shared" si="3"/>
        <v>13470</v>
      </c>
      <c r="G35" s="79"/>
      <c r="H35" s="77">
        <f t="shared" si="0"/>
        <v>41577</v>
      </c>
      <c r="I35" s="66">
        <v>55357</v>
      </c>
      <c r="J35" s="66">
        <v>13780</v>
      </c>
    </row>
    <row r="36" spans="1:12">
      <c r="A36" s="81">
        <v>2009</v>
      </c>
      <c r="C36" s="80">
        <v>2731560</v>
      </c>
      <c r="D36" s="67">
        <f t="shared" si="1"/>
        <v>1.5026446218343148E-2</v>
      </c>
      <c r="E36" s="66">
        <f t="shared" si="2"/>
        <v>40438</v>
      </c>
      <c r="F36" s="77">
        <f t="shared" si="3"/>
        <v>-325</v>
      </c>
      <c r="G36" s="79"/>
      <c r="H36" s="77">
        <f t="shared" si="0"/>
        <v>40763</v>
      </c>
      <c r="I36" s="66">
        <v>54548</v>
      </c>
      <c r="J36" s="66">
        <v>13785</v>
      </c>
    </row>
    <row r="37" spans="1:12">
      <c r="A37" s="81">
        <v>2010</v>
      </c>
      <c r="C37" s="80">
        <v>2774424</v>
      </c>
      <c r="D37" s="67">
        <f t="shared" si="1"/>
        <v>1.5692131968545464E-2</v>
      </c>
      <c r="E37" s="66">
        <f t="shared" si="2"/>
        <v>42864</v>
      </c>
      <c r="F37" s="77">
        <f t="shared" si="3"/>
        <v>4261</v>
      </c>
      <c r="G37" s="79"/>
      <c r="H37" s="77">
        <f t="shared" si="0"/>
        <v>38603</v>
      </c>
      <c r="I37" s="66">
        <v>52898</v>
      </c>
      <c r="J37" s="66">
        <v>14295</v>
      </c>
      <c r="L37" s="80"/>
    </row>
    <row r="38" spans="1:12">
      <c r="A38" s="81">
        <v>2011</v>
      </c>
      <c r="C38" s="80">
        <v>2814784</v>
      </c>
      <c r="D38" s="67">
        <f t="shared" si="1"/>
        <v>1.4547163663520823E-2</v>
      </c>
      <c r="E38" s="66">
        <f t="shared" si="2"/>
        <v>40360</v>
      </c>
      <c r="F38" s="77">
        <f t="shared" si="3"/>
        <v>3413</v>
      </c>
      <c r="G38" s="79"/>
      <c r="H38" s="77">
        <f t="shared" si="0"/>
        <v>36947</v>
      </c>
      <c r="I38" s="80">
        <v>51734</v>
      </c>
      <c r="J38" s="80">
        <v>14787</v>
      </c>
      <c r="L38" s="80"/>
    </row>
    <row r="39" spans="1:12">
      <c r="A39" s="81">
        <v>2012</v>
      </c>
      <c r="C39" s="80">
        <v>2854871</v>
      </c>
      <c r="D39" s="67">
        <f t="shared" si="1"/>
        <v>1.4241590118460268E-2</v>
      </c>
      <c r="E39" s="66">
        <f t="shared" si="2"/>
        <v>40087</v>
      </c>
      <c r="F39" s="77">
        <f t="shared" si="3"/>
        <v>3731</v>
      </c>
      <c r="G39" s="79"/>
      <c r="H39" s="77">
        <f t="shared" si="0"/>
        <v>36356</v>
      </c>
      <c r="I39" s="80">
        <v>51573</v>
      </c>
      <c r="J39" s="80">
        <v>15217</v>
      </c>
      <c r="L39" s="80"/>
    </row>
    <row r="40" spans="1:12">
      <c r="A40" s="81" t="s">
        <v>161</v>
      </c>
      <c r="C40" s="80">
        <v>2900872</v>
      </c>
      <c r="D40" s="67">
        <f t="shared" si="1"/>
        <v>1.6113162381067303E-2</v>
      </c>
      <c r="E40" s="66">
        <f t="shared" si="2"/>
        <v>46001</v>
      </c>
      <c r="F40" s="77">
        <f t="shared" si="3"/>
        <v>9153</v>
      </c>
      <c r="G40" s="79"/>
      <c r="H40" s="77">
        <f t="shared" si="0"/>
        <v>36848</v>
      </c>
      <c r="I40" s="80">
        <v>51721</v>
      </c>
      <c r="J40" s="80">
        <v>14873</v>
      </c>
      <c r="L40" s="80"/>
    </row>
    <row r="41" spans="1:12">
      <c r="A41" s="81" t="s">
        <v>162</v>
      </c>
      <c r="C41" s="80">
        <v>2949213</v>
      </c>
      <c r="D41" s="67">
        <f t="shared" si="1"/>
        <v>1.6664299562338503E-2</v>
      </c>
      <c r="E41" s="66">
        <f>C41-C40</f>
        <v>48341</v>
      </c>
      <c r="F41" s="77">
        <f t="shared" si="3"/>
        <v>10754.236130687597</v>
      </c>
      <c r="G41" s="79"/>
      <c r="H41" s="77">
        <f t="shared" si="0"/>
        <v>37586.763869312403</v>
      </c>
      <c r="I41" s="66">
        <v>52844.452289397166</v>
      </c>
      <c r="J41" s="66">
        <v>15257.688420084767</v>
      </c>
      <c r="L41" s="80"/>
    </row>
    <row r="42" spans="1:12">
      <c r="A42" s="81" t="s">
        <v>163</v>
      </c>
      <c r="C42" s="80">
        <v>2998590</v>
      </c>
      <c r="D42" s="67">
        <f t="shared" si="1"/>
        <v>1.6742432642199878E-2</v>
      </c>
      <c r="E42" s="66">
        <f>C42-C41</f>
        <v>49377</v>
      </c>
      <c r="F42" s="77">
        <f t="shared" si="3"/>
        <v>11016.785331870553</v>
      </c>
      <c r="G42" s="79"/>
      <c r="H42" s="77">
        <f t="shared" si="0"/>
        <v>38360.214668129447</v>
      </c>
      <c r="I42" s="66">
        <v>54019.47347856428</v>
      </c>
      <c r="J42" s="66">
        <v>15659.258810434831</v>
      </c>
      <c r="L42" s="80"/>
    </row>
    <row r="43" spans="1:12">
      <c r="E43" s="63"/>
    </row>
    <row r="44" spans="1:12">
      <c r="A44" s="82" t="s">
        <v>34</v>
      </c>
      <c r="B44" s="83"/>
      <c r="C44" s="84"/>
      <c r="D44" s="85"/>
      <c r="E44" s="86"/>
      <c r="F44" s="85"/>
      <c r="G44" s="85"/>
      <c r="H44" s="85"/>
    </row>
    <row r="45" spans="1:12">
      <c r="A45" s="87" t="s">
        <v>164</v>
      </c>
      <c r="B45" s="83"/>
      <c r="C45" s="84"/>
      <c r="D45" s="85"/>
      <c r="E45" s="86"/>
      <c r="F45" s="85"/>
      <c r="G45" s="85"/>
      <c r="H45" s="85"/>
    </row>
    <row r="46" spans="1:12">
      <c r="A46" s="88" t="s">
        <v>165</v>
      </c>
      <c r="B46" s="83"/>
      <c r="C46" s="84"/>
      <c r="D46" s="85"/>
      <c r="E46" s="86"/>
      <c r="F46" s="85"/>
      <c r="G46" s="85"/>
      <c r="H46" s="85"/>
    </row>
    <row r="47" spans="1:12">
      <c r="A47" s="88" t="s">
        <v>166</v>
      </c>
      <c r="B47" s="83"/>
      <c r="C47" s="84"/>
      <c r="D47" s="85"/>
      <c r="E47" s="86"/>
      <c r="F47" s="85"/>
      <c r="G47" s="85"/>
      <c r="H47" s="85"/>
    </row>
    <row r="48" spans="1:12">
      <c r="A48" s="87" t="s">
        <v>167</v>
      </c>
      <c r="B48" s="83"/>
      <c r="C48" s="84"/>
      <c r="D48" s="85"/>
      <c r="E48" s="86"/>
      <c r="F48" s="85"/>
      <c r="G48" s="85"/>
      <c r="H48" s="85"/>
    </row>
    <row r="49" spans="1:8">
      <c r="A49" s="87" t="s">
        <v>168</v>
      </c>
      <c r="B49" s="83"/>
      <c r="C49" s="84"/>
      <c r="D49" s="85"/>
      <c r="E49" s="86"/>
      <c r="F49" s="85"/>
      <c r="G49" s="85"/>
      <c r="H49" s="85"/>
    </row>
    <row r="50" spans="1:8">
      <c r="A50" s="87" t="s">
        <v>169</v>
      </c>
      <c r="B50" s="83"/>
      <c r="C50" s="84"/>
      <c r="D50" s="85"/>
      <c r="E50" s="86"/>
      <c r="F50" s="85"/>
      <c r="G50" s="85"/>
      <c r="H50" s="85"/>
    </row>
    <row r="51" spans="1:8">
      <c r="A51" s="63" t="s">
        <v>170</v>
      </c>
      <c r="B51" s="83"/>
      <c r="C51" s="84"/>
      <c r="D51" s="85"/>
      <c r="E51" s="86"/>
      <c r="F51" s="85"/>
      <c r="G51" s="89"/>
      <c r="H51" s="89"/>
    </row>
    <row r="52" spans="1:8">
      <c r="A52" s="63" t="s">
        <v>171</v>
      </c>
      <c r="B52" s="83"/>
      <c r="C52" s="84"/>
      <c r="D52" s="85"/>
      <c r="E52" s="86"/>
      <c r="F52" s="85"/>
      <c r="G52" s="89"/>
      <c r="H52" s="89"/>
    </row>
    <row r="53" spans="1:8">
      <c r="A53" s="90" t="s">
        <v>172</v>
      </c>
      <c r="B53" s="83"/>
      <c r="C53" s="84"/>
      <c r="D53" s="85"/>
      <c r="E53" s="86"/>
      <c r="F53" s="85"/>
      <c r="G53" s="89"/>
      <c r="H53" s="89"/>
    </row>
    <row r="54" spans="1:8">
      <c r="A54" s="82" t="s">
        <v>173</v>
      </c>
    </row>
    <row r="55" spans="1:8">
      <c r="A55" s="82"/>
    </row>
    <row r="56" spans="1:8">
      <c r="A56" s="83" t="s">
        <v>174</v>
      </c>
    </row>
    <row r="57" spans="1:8">
      <c r="A57" s="87" t="s">
        <v>175</v>
      </c>
    </row>
    <row r="58" spans="1:8">
      <c r="A58" s="87" t="s">
        <v>176</v>
      </c>
    </row>
    <row r="59" spans="1:8">
      <c r="A59" s="87" t="s">
        <v>177</v>
      </c>
    </row>
    <row r="60" spans="1:8">
      <c r="A60" s="87" t="s">
        <v>178</v>
      </c>
    </row>
  </sheetData>
  <pageMargins left="0.75" right="0.75" top="1" bottom="1" header="0.5" footer="0.5"/>
  <pageSetup paperSize="128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/>
  </sheetViews>
  <sheetFormatPr defaultRowHeight="10.5"/>
  <cols>
    <col min="1" max="1" width="25.42578125" style="63" customWidth="1"/>
    <col min="2" max="2" width="7.85546875" style="63" bestFit="1" customWidth="1"/>
    <col min="3" max="3" width="12.85546875" style="63" customWidth="1"/>
    <col min="4" max="4" width="13.5703125" style="63" bestFit="1" customWidth="1"/>
    <col min="5" max="5" width="9" style="63" bestFit="1" customWidth="1"/>
    <col min="6" max="6" width="8" style="63" bestFit="1" customWidth="1"/>
    <col min="7" max="8" width="11.85546875" style="63" bestFit="1" customWidth="1"/>
    <col min="9" max="16384" width="9.140625" style="63"/>
  </cols>
  <sheetData>
    <row r="1" spans="1:8">
      <c r="A1" s="62" t="s">
        <v>1318</v>
      </c>
    </row>
    <row r="3" spans="1:8">
      <c r="B3" s="374"/>
      <c r="C3" s="91" t="s">
        <v>1319</v>
      </c>
      <c r="D3" s="91" t="s">
        <v>1320</v>
      </c>
      <c r="E3" s="91" t="s">
        <v>1321</v>
      </c>
      <c r="F3" s="91" t="s">
        <v>1322</v>
      </c>
      <c r="G3" s="91" t="s">
        <v>1323</v>
      </c>
      <c r="H3" s="91" t="s">
        <v>1324</v>
      </c>
    </row>
    <row r="4" spans="1:8">
      <c r="B4" s="374"/>
      <c r="C4" s="91" t="s">
        <v>1325</v>
      </c>
      <c r="D4" s="91" t="s">
        <v>1325</v>
      </c>
      <c r="E4" s="91" t="s">
        <v>1313</v>
      </c>
      <c r="F4" s="91" t="s">
        <v>1326</v>
      </c>
      <c r="G4" s="91" t="s">
        <v>1327</v>
      </c>
      <c r="H4" s="91" t="s">
        <v>1327</v>
      </c>
    </row>
    <row r="5" spans="1:8">
      <c r="A5" s="69" t="s">
        <v>1328</v>
      </c>
      <c r="B5" s="867" t="s">
        <v>1329</v>
      </c>
      <c r="C5" s="96" t="s">
        <v>1330</v>
      </c>
      <c r="D5" s="96" t="s">
        <v>1330</v>
      </c>
      <c r="E5" s="96" t="s">
        <v>1141</v>
      </c>
      <c r="F5" s="96" t="s">
        <v>1189</v>
      </c>
      <c r="G5" s="96" t="s">
        <v>1331</v>
      </c>
      <c r="H5" s="96" t="s">
        <v>1331</v>
      </c>
    </row>
    <row r="6" spans="1:8">
      <c r="A6" s="114"/>
      <c r="B6" s="1019"/>
      <c r="C6" s="91"/>
      <c r="D6" s="91"/>
      <c r="E6" s="91"/>
      <c r="F6" s="91"/>
      <c r="G6" s="91"/>
      <c r="H6" s="91"/>
    </row>
    <row r="7" spans="1:8" ht="11.25">
      <c r="A7" s="117" t="s">
        <v>1332</v>
      </c>
      <c r="B7" s="1020">
        <v>1850</v>
      </c>
      <c r="C7" s="377">
        <v>218732467.76999998</v>
      </c>
      <c r="D7" s="377">
        <v>298572744.95949775</v>
      </c>
      <c r="E7" s="987">
        <v>28681.710000000003</v>
      </c>
      <c r="F7" s="1021">
        <v>19.433685485772514</v>
      </c>
      <c r="G7" s="377">
        <v>7626.2003824039766</v>
      </c>
      <c r="H7" s="377">
        <v>10409.865554023721</v>
      </c>
    </row>
    <row r="8" spans="1:8">
      <c r="A8" s="117" t="s">
        <v>1295</v>
      </c>
      <c r="B8" s="1020">
        <v>1888</v>
      </c>
      <c r="C8" s="317">
        <v>131091896</v>
      </c>
      <c r="D8" s="317">
        <v>200370732.15993667</v>
      </c>
      <c r="E8" s="987">
        <v>20305.370000000003</v>
      </c>
      <c r="F8" s="1021">
        <v>21.49239497443822</v>
      </c>
      <c r="G8" s="377">
        <v>6456.0210427093907</v>
      </c>
      <c r="H8" s="377">
        <v>9867.8690494158272</v>
      </c>
    </row>
    <row r="9" spans="1:8">
      <c r="A9" s="117" t="s">
        <v>1296</v>
      </c>
      <c r="B9" s="1020">
        <v>1889</v>
      </c>
      <c r="C9" s="317">
        <v>58718879.283543259</v>
      </c>
      <c r="D9" s="317">
        <v>123947147.96476126</v>
      </c>
      <c r="E9" s="987">
        <v>15297.066666666666</v>
      </c>
      <c r="F9" s="1021">
        <v>16.051149678565682</v>
      </c>
      <c r="G9" s="377">
        <v>3838.5711825062276</v>
      </c>
      <c r="H9" s="377">
        <v>8102.6742358945457</v>
      </c>
    </row>
    <row r="10" spans="1:8">
      <c r="A10" s="117" t="s">
        <v>1297</v>
      </c>
      <c r="B10" s="1020">
        <v>1897</v>
      </c>
      <c r="C10" s="317">
        <v>26459319</v>
      </c>
      <c r="D10" s="317">
        <v>64721702.264350921</v>
      </c>
      <c r="E10" s="987">
        <v>6380.14</v>
      </c>
      <c r="F10" s="1021">
        <v>18.296931459707483</v>
      </c>
      <c r="G10" s="377">
        <v>4147.1376803643807</v>
      </c>
      <c r="H10" s="377">
        <v>10144.244838569517</v>
      </c>
    </row>
    <row r="11" spans="1:8">
      <c r="A11" s="117" t="s">
        <v>1298</v>
      </c>
      <c r="B11" s="1020">
        <v>1888</v>
      </c>
      <c r="C11" s="317">
        <v>11504577</v>
      </c>
      <c r="D11" s="317">
        <v>33371193.212872691</v>
      </c>
      <c r="E11" s="987">
        <v>3067.0333333333333</v>
      </c>
      <c r="F11" s="1021">
        <v>18.932304526748975</v>
      </c>
      <c r="G11" s="377">
        <v>3751.0440056080251</v>
      </c>
      <c r="H11" s="377">
        <v>10880.609887797989</v>
      </c>
    </row>
    <row r="12" spans="1:8">
      <c r="A12" s="117" t="s">
        <v>1299</v>
      </c>
      <c r="B12" s="1020">
        <v>1911</v>
      </c>
      <c r="C12" s="317">
        <v>18158464.200000003</v>
      </c>
      <c r="D12" s="317">
        <v>50015251.085059002</v>
      </c>
      <c r="E12" s="987">
        <v>6257.65</v>
      </c>
      <c r="F12" s="1021">
        <v>17.807768924302788</v>
      </c>
      <c r="G12" s="377">
        <v>2901.8024657818837</v>
      </c>
      <c r="H12" s="377">
        <v>7992.6571612440785</v>
      </c>
    </row>
    <row r="13" spans="1:8">
      <c r="A13" s="117" t="s">
        <v>1333</v>
      </c>
      <c r="B13" s="1020">
        <v>1941</v>
      </c>
      <c r="C13" s="317">
        <v>80092513.599999994</v>
      </c>
      <c r="D13" s="317">
        <v>167974316.24598399</v>
      </c>
      <c r="E13" s="987">
        <v>20712.090000000004</v>
      </c>
      <c r="F13" s="1021">
        <v>19.240731984419462</v>
      </c>
      <c r="G13" s="377">
        <v>3866.9450354841051</v>
      </c>
      <c r="H13" s="377">
        <v>8109.9645784652321</v>
      </c>
    </row>
    <row r="14" spans="1:8">
      <c r="A14" s="117" t="s">
        <v>1301</v>
      </c>
      <c r="B14" s="1020">
        <v>1947</v>
      </c>
      <c r="C14" s="317">
        <v>54989708</v>
      </c>
      <c r="D14" s="317">
        <v>111478704.83057949</v>
      </c>
      <c r="E14" s="987">
        <v>17927.699999999997</v>
      </c>
      <c r="F14" s="1021">
        <v>19.958030436283078</v>
      </c>
      <c r="G14" s="377">
        <v>3067.3041159769523</v>
      </c>
      <c r="H14" s="377">
        <v>6218.2379686507193</v>
      </c>
    </row>
    <row r="15" spans="1:8">
      <c r="A15" s="117"/>
      <c r="B15" s="1020"/>
      <c r="C15" s="317"/>
      <c r="D15" s="317"/>
      <c r="E15" s="987"/>
      <c r="F15" s="987"/>
      <c r="G15" s="377"/>
      <c r="H15" s="377"/>
    </row>
    <row r="16" spans="1:8">
      <c r="A16" s="117" t="s">
        <v>330</v>
      </c>
      <c r="B16" s="1022"/>
      <c r="C16" s="317">
        <f>SUM(C7:C14)</f>
        <v>599747824.85354316</v>
      </c>
      <c r="D16" s="317">
        <f>SUM(D7:D14)</f>
        <v>1050451792.7230418</v>
      </c>
      <c r="E16" s="987">
        <f>SUM(E7:E14)</f>
        <v>118628.76</v>
      </c>
      <c r="F16" s="1021">
        <v>19.100000000000001</v>
      </c>
      <c r="G16" s="377">
        <f>C16/E16</f>
        <v>5055.6696778550431</v>
      </c>
      <c r="H16" s="377">
        <f>D16/E16</f>
        <v>8854.9504582450481</v>
      </c>
    </row>
    <row r="18" spans="1:1">
      <c r="A18" s="63" t="s">
        <v>1334</v>
      </c>
    </row>
    <row r="20" spans="1:1">
      <c r="A20" s="63" t="s">
        <v>1335</v>
      </c>
    </row>
    <row r="21" spans="1:1" ht="11.25">
      <c r="A21" s="63" t="s">
        <v>1336</v>
      </c>
    </row>
    <row r="22" spans="1:1" ht="11.25">
      <c r="A22" s="63" t="s">
        <v>1337</v>
      </c>
    </row>
    <row r="23" spans="1:1">
      <c r="A23" s="63" t="s">
        <v>1338</v>
      </c>
    </row>
  </sheetData>
  <pageMargins left="0.75" right="0.75" top="1" bottom="1" header="0.5" footer="0.5"/>
  <pageSetup paperSize="128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/>
  </sheetViews>
  <sheetFormatPr defaultRowHeight="10.5"/>
  <cols>
    <col min="1" max="1" width="26" style="63" customWidth="1"/>
    <col min="2" max="16" width="7.7109375" style="63" bestFit="1" customWidth="1"/>
    <col min="17" max="17" width="9.140625" style="63"/>
    <col min="18" max="18" width="9.42578125" style="63" customWidth="1"/>
    <col min="19" max="16384" width="9.140625" style="63"/>
  </cols>
  <sheetData>
    <row r="1" spans="1:19">
      <c r="A1" s="62" t="s">
        <v>1339</v>
      </c>
    </row>
    <row r="4" spans="1:19">
      <c r="A4" s="69"/>
      <c r="B4" s="1023" t="s">
        <v>1340</v>
      </c>
      <c r="C4" s="1023" t="s">
        <v>1341</v>
      </c>
      <c r="D4" s="1023" t="s">
        <v>1342</v>
      </c>
      <c r="E4" s="1023" t="s">
        <v>1343</v>
      </c>
      <c r="F4" s="1023" t="s">
        <v>1344</v>
      </c>
      <c r="G4" s="1023" t="s">
        <v>1345</v>
      </c>
      <c r="H4" s="1023" t="s">
        <v>1346</v>
      </c>
      <c r="I4" s="1023" t="s">
        <v>1347</v>
      </c>
      <c r="J4" s="96" t="s">
        <v>754</v>
      </c>
      <c r="K4" s="96" t="s">
        <v>755</v>
      </c>
      <c r="L4" s="96" t="s">
        <v>756</v>
      </c>
      <c r="M4" s="96" t="s">
        <v>757</v>
      </c>
      <c r="N4" s="96" t="s">
        <v>1005</v>
      </c>
      <c r="O4" s="96" t="s">
        <v>1141</v>
      </c>
      <c r="P4" s="96" t="s">
        <v>1348</v>
      </c>
    </row>
    <row r="5" spans="1:19" ht="13.5" customHeight="1">
      <c r="A5" s="117" t="s">
        <v>1294</v>
      </c>
    </row>
    <row r="6" spans="1:19">
      <c r="A6" s="1024" t="s">
        <v>1285</v>
      </c>
      <c r="B6" s="1025">
        <v>2895</v>
      </c>
      <c r="C6" s="1025">
        <v>3043</v>
      </c>
      <c r="D6" s="1025">
        <v>3325</v>
      </c>
      <c r="E6" s="1025">
        <v>3646</v>
      </c>
      <c r="F6" s="1025">
        <v>4000</v>
      </c>
      <c r="G6" s="1025">
        <v>4298</v>
      </c>
      <c r="H6" s="1025">
        <v>4663</v>
      </c>
      <c r="I6" s="1025">
        <v>4987.26</v>
      </c>
      <c r="J6" s="1025">
        <v>5286.68</v>
      </c>
      <c r="K6" s="1025">
        <v>5746</v>
      </c>
      <c r="L6" s="1025">
        <v>6273.64</v>
      </c>
      <c r="M6" s="1025">
        <v>6763</v>
      </c>
      <c r="N6" s="1025">
        <v>7139</v>
      </c>
      <c r="O6" s="1025">
        <v>7457</v>
      </c>
      <c r="P6" s="1025">
        <v>7876</v>
      </c>
      <c r="R6" s="1026"/>
      <c r="S6" s="129"/>
    </row>
    <row r="7" spans="1:19">
      <c r="A7" s="1024" t="s">
        <v>1349</v>
      </c>
      <c r="B7" s="80">
        <v>8828</v>
      </c>
      <c r="C7" s="80">
        <v>9299</v>
      </c>
      <c r="D7" s="80">
        <v>10182</v>
      </c>
      <c r="E7" s="80">
        <v>11292</v>
      </c>
      <c r="F7" s="80">
        <v>12410</v>
      </c>
      <c r="G7" s="80">
        <v>13370</v>
      </c>
      <c r="H7" s="80">
        <v>14593</v>
      </c>
      <c r="I7" s="80">
        <v>15662.26</v>
      </c>
      <c r="J7" s="80">
        <v>16600.259999999998</v>
      </c>
      <c r="K7" s="80">
        <v>18136</v>
      </c>
      <c r="L7" s="80">
        <v>19841.14</v>
      </c>
      <c r="M7" s="80">
        <v>21388</v>
      </c>
      <c r="N7" s="80">
        <v>22642</v>
      </c>
      <c r="O7" s="80">
        <v>24019</v>
      </c>
      <c r="P7" s="80">
        <v>25208</v>
      </c>
      <c r="R7" s="1026"/>
    </row>
    <row r="8" spans="1:19">
      <c r="A8" s="117" t="s">
        <v>1295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R8" s="1026"/>
    </row>
    <row r="9" spans="1:19">
      <c r="A9" s="1024" t="s">
        <v>1285</v>
      </c>
      <c r="B9" s="80">
        <v>2401</v>
      </c>
      <c r="C9" s="80">
        <v>2590</v>
      </c>
      <c r="D9" s="80">
        <v>2834</v>
      </c>
      <c r="E9" s="80">
        <v>3071</v>
      </c>
      <c r="F9" s="80">
        <v>3247</v>
      </c>
      <c r="G9" s="80">
        <v>3615</v>
      </c>
      <c r="H9" s="80">
        <v>3949</v>
      </c>
      <c r="I9" s="80">
        <v>4199</v>
      </c>
      <c r="J9" s="80">
        <v>4274.2</v>
      </c>
      <c r="K9" s="80">
        <v>4828</v>
      </c>
      <c r="L9" s="80">
        <v>5150.2599999999993</v>
      </c>
      <c r="M9" s="80">
        <v>5563</v>
      </c>
      <c r="N9" s="80">
        <v>5931</v>
      </c>
      <c r="O9" s="80">
        <v>6184.64</v>
      </c>
      <c r="P9" s="80">
        <v>6383.34</v>
      </c>
      <c r="R9" s="1026"/>
    </row>
    <row r="10" spans="1:19">
      <c r="A10" s="1024" t="s">
        <v>1349</v>
      </c>
      <c r="B10" s="80">
        <v>7279</v>
      </c>
      <c r="C10" s="80">
        <v>7897</v>
      </c>
      <c r="D10" s="80">
        <v>8199</v>
      </c>
      <c r="E10" s="80">
        <v>8946</v>
      </c>
      <c r="F10" s="80">
        <v>9533</v>
      </c>
      <c r="G10" s="80">
        <v>10431</v>
      </c>
      <c r="H10" s="80">
        <v>11449</v>
      </c>
      <c r="I10" s="80">
        <v>12224</v>
      </c>
      <c r="J10" s="80">
        <v>12724.76</v>
      </c>
      <c r="K10" s="80">
        <v>13802</v>
      </c>
      <c r="L10" s="80">
        <v>14797.42</v>
      </c>
      <c r="M10" s="80">
        <v>16078</v>
      </c>
      <c r="N10" s="80">
        <v>17077</v>
      </c>
      <c r="O10" s="80">
        <v>17888.28</v>
      </c>
      <c r="P10" s="80">
        <v>18490.18</v>
      </c>
      <c r="R10" s="1026"/>
    </row>
    <row r="11" spans="1:19">
      <c r="A11" s="117" t="s">
        <v>1350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R11" s="1026"/>
    </row>
    <row r="12" spans="1:19">
      <c r="A12" s="1024" t="s">
        <v>1285</v>
      </c>
      <c r="B12" s="80">
        <v>1476</v>
      </c>
      <c r="C12" s="80">
        <v>1529</v>
      </c>
      <c r="D12" s="80">
        <v>1630</v>
      </c>
      <c r="E12" s="80">
        <v>1740</v>
      </c>
      <c r="F12" s="80">
        <v>1861</v>
      </c>
      <c r="G12" s="80">
        <v>1980</v>
      </c>
      <c r="H12" s="80">
        <v>2091</v>
      </c>
      <c r="I12" s="80">
        <v>2160.6</v>
      </c>
      <c r="J12" s="80">
        <v>2241.6</v>
      </c>
      <c r="K12" s="80">
        <v>2470</v>
      </c>
      <c r="L12" s="80">
        <v>2670</v>
      </c>
      <c r="M12" s="80">
        <v>2922</v>
      </c>
      <c r="N12" s="80">
        <v>3070</v>
      </c>
      <c r="O12" s="80">
        <v>3221.36</v>
      </c>
      <c r="P12" s="80">
        <v>3372.56</v>
      </c>
      <c r="R12" s="1026"/>
    </row>
    <row r="13" spans="1:19">
      <c r="A13" s="1024" t="s">
        <v>1349</v>
      </c>
      <c r="B13" s="80">
        <v>5097</v>
      </c>
      <c r="C13" s="80">
        <v>5353</v>
      </c>
      <c r="D13" s="80">
        <v>5762</v>
      </c>
      <c r="E13" s="80">
        <v>6228</v>
      </c>
      <c r="F13" s="80">
        <v>6666</v>
      </c>
      <c r="G13" s="80">
        <v>7120</v>
      </c>
      <c r="H13" s="80">
        <v>7670</v>
      </c>
      <c r="I13" s="80">
        <v>7963.6</v>
      </c>
      <c r="J13" s="80">
        <v>4141.6000000000004</v>
      </c>
      <c r="K13" s="80">
        <v>4540</v>
      </c>
      <c r="L13" s="80">
        <v>4940</v>
      </c>
      <c r="M13" s="80">
        <v>5394</v>
      </c>
      <c r="N13" s="80">
        <v>5691</v>
      </c>
      <c r="O13" s="80">
        <v>5937.72</v>
      </c>
      <c r="P13" s="80">
        <v>6275.12</v>
      </c>
      <c r="R13" s="1026"/>
    </row>
    <row r="14" spans="1:19">
      <c r="A14" s="117" t="s">
        <v>1296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R14" s="1026"/>
    </row>
    <row r="15" spans="1:19">
      <c r="A15" s="1024" t="s">
        <v>1285</v>
      </c>
      <c r="B15" s="80">
        <v>2106</v>
      </c>
      <c r="C15" s="80">
        <v>2252</v>
      </c>
      <c r="D15" s="80">
        <v>2427</v>
      </c>
      <c r="E15" s="80">
        <v>2632</v>
      </c>
      <c r="F15" s="80">
        <v>2876</v>
      </c>
      <c r="G15" s="80">
        <v>3165</v>
      </c>
      <c r="H15" s="80">
        <v>3432</v>
      </c>
      <c r="I15" s="80">
        <v>3663.58</v>
      </c>
      <c r="J15" s="80">
        <v>3854.36</v>
      </c>
      <c r="K15" s="80">
        <v>4088</v>
      </c>
      <c r="L15" s="80">
        <v>4310.8</v>
      </c>
      <c r="M15" s="80">
        <v>4547</v>
      </c>
      <c r="N15" s="80">
        <v>4761</v>
      </c>
      <c r="O15" s="80">
        <v>4990.3599999999997</v>
      </c>
      <c r="P15" s="80">
        <v>5183.34</v>
      </c>
      <c r="R15" s="1026"/>
    </row>
    <row r="16" spans="1:19">
      <c r="A16" s="1024" t="s">
        <v>1349</v>
      </c>
      <c r="B16" s="80">
        <v>6283</v>
      </c>
      <c r="C16" s="80">
        <v>6718</v>
      </c>
      <c r="D16" s="80">
        <v>7295</v>
      </c>
      <c r="E16" s="80">
        <v>7958</v>
      </c>
      <c r="F16" s="80">
        <v>8736</v>
      </c>
      <c r="G16" s="80">
        <v>9599</v>
      </c>
      <c r="H16" s="80">
        <v>10415</v>
      </c>
      <c r="I16" s="80">
        <v>11134.58</v>
      </c>
      <c r="J16" s="80">
        <v>11160.96</v>
      </c>
      <c r="K16" s="80">
        <v>11555</v>
      </c>
      <c r="L16" s="80">
        <v>11901.38</v>
      </c>
      <c r="M16" s="80">
        <v>12258</v>
      </c>
      <c r="N16" s="80">
        <v>12858</v>
      </c>
      <c r="O16" s="80">
        <v>13311.24</v>
      </c>
      <c r="P16" s="80">
        <v>13837.14</v>
      </c>
      <c r="R16" s="1026"/>
    </row>
    <row r="17" spans="1:19">
      <c r="A17" s="117" t="s">
        <v>1297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R17" s="1026"/>
    </row>
    <row r="18" spans="1:19">
      <c r="A18" s="1024" t="s">
        <v>1285</v>
      </c>
      <c r="B18" s="80">
        <v>2067</v>
      </c>
      <c r="C18" s="80">
        <v>2194</v>
      </c>
      <c r="D18" s="80">
        <v>2350</v>
      </c>
      <c r="E18" s="80">
        <v>2794</v>
      </c>
      <c r="F18" s="80">
        <v>3054</v>
      </c>
      <c r="G18" s="80">
        <v>3358</v>
      </c>
      <c r="H18" s="80">
        <v>3565</v>
      </c>
      <c r="I18" s="80">
        <v>3796</v>
      </c>
      <c r="J18" s="80">
        <v>4028</v>
      </c>
      <c r="K18" s="80">
        <v>4269</v>
      </c>
      <c r="L18" s="80">
        <v>4736</v>
      </c>
      <c r="M18" s="80">
        <v>5198</v>
      </c>
      <c r="N18" s="80">
        <v>5576</v>
      </c>
      <c r="O18" s="80">
        <v>5924</v>
      </c>
      <c r="P18" s="80">
        <v>6138</v>
      </c>
      <c r="R18" s="1026"/>
    </row>
    <row r="19" spans="1:19">
      <c r="A19" s="1024" t="s">
        <v>1349</v>
      </c>
      <c r="B19" s="80">
        <v>6543</v>
      </c>
      <c r="C19" s="80">
        <v>6776</v>
      </c>
      <c r="D19" s="80">
        <v>7344</v>
      </c>
      <c r="E19" s="80">
        <v>8158</v>
      </c>
      <c r="F19" s="80">
        <v>9008</v>
      </c>
      <c r="G19" s="80">
        <v>9877</v>
      </c>
      <c r="H19" s="80">
        <v>10603</v>
      </c>
      <c r="I19" s="80">
        <v>11327</v>
      </c>
      <c r="J19" s="80">
        <v>12082</v>
      </c>
      <c r="K19" s="80">
        <v>12847</v>
      </c>
      <c r="L19" s="80">
        <v>14386</v>
      </c>
      <c r="M19" s="80">
        <v>15910</v>
      </c>
      <c r="N19" s="80">
        <v>16984</v>
      </c>
      <c r="O19" s="80">
        <v>17902</v>
      </c>
      <c r="P19" s="80">
        <v>18596</v>
      </c>
      <c r="R19" s="1026"/>
    </row>
    <row r="20" spans="1:19">
      <c r="A20" s="117" t="s">
        <v>1298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R20" s="1026"/>
    </row>
    <row r="21" spans="1:19">
      <c r="A21" s="1024" t="s">
        <v>1285</v>
      </c>
      <c r="B21" s="80">
        <v>1354</v>
      </c>
      <c r="C21" s="80">
        <v>1414</v>
      </c>
      <c r="D21" s="80">
        <v>1523</v>
      </c>
      <c r="E21" s="80">
        <v>1670</v>
      </c>
      <c r="F21" s="80">
        <v>1794</v>
      </c>
      <c r="G21" s="80">
        <v>1996</v>
      </c>
      <c r="H21" s="80">
        <v>2164</v>
      </c>
      <c r="I21" s="80">
        <v>2262</v>
      </c>
      <c r="J21" s="80">
        <v>2348</v>
      </c>
      <c r="K21" s="80">
        <v>2542</v>
      </c>
      <c r="L21" s="80">
        <v>2746</v>
      </c>
      <c r="M21" s="80">
        <v>2910</v>
      </c>
      <c r="N21" s="80">
        <v>3086</v>
      </c>
      <c r="O21" s="80">
        <v>3220</v>
      </c>
      <c r="P21" s="80">
        <v>3388</v>
      </c>
      <c r="R21" s="1026"/>
    </row>
    <row r="22" spans="1:19">
      <c r="A22" s="1024" t="s">
        <v>1349</v>
      </c>
      <c r="B22" s="80">
        <v>5601</v>
      </c>
      <c r="C22" s="80">
        <v>5884</v>
      </c>
      <c r="D22" s="80">
        <v>5742</v>
      </c>
      <c r="E22" s="80">
        <v>6372</v>
      </c>
      <c r="F22" s="80">
        <v>6556</v>
      </c>
      <c r="G22" s="80">
        <v>7210</v>
      </c>
      <c r="H22" s="80">
        <v>7498</v>
      </c>
      <c r="I22" s="80">
        <v>7889</v>
      </c>
      <c r="J22" s="80">
        <v>8228</v>
      </c>
      <c r="K22" s="80">
        <v>8238</v>
      </c>
      <c r="L22" s="80">
        <v>8984</v>
      </c>
      <c r="M22" s="80">
        <v>9586</v>
      </c>
      <c r="N22" s="80">
        <v>10230</v>
      </c>
      <c r="O22" s="80">
        <v>10722</v>
      </c>
      <c r="P22" s="80">
        <v>11342</v>
      </c>
      <c r="R22" s="1026"/>
    </row>
    <row r="23" spans="1:19">
      <c r="A23" s="117" t="s">
        <v>1299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R23" s="1026"/>
    </row>
    <row r="24" spans="1:19">
      <c r="A24" s="1024" t="s">
        <v>1285</v>
      </c>
      <c r="B24" s="80">
        <v>1481</v>
      </c>
      <c r="C24" s="80">
        <v>1544</v>
      </c>
      <c r="D24" s="80">
        <v>1612</v>
      </c>
      <c r="E24" s="80">
        <v>1778</v>
      </c>
      <c r="F24" s="80">
        <v>1886</v>
      </c>
      <c r="G24" s="80">
        <v>1984</v>
      </c>
      <c r="H24" s="80">
        <v>2492</v>
      </c>
      <c r="I24" s="80">
        <v>2728</v>
      </c>
      <c r="J24" s="80">
        <v>2893.2</v>
      </c>
      <c r="K24" s="80">
        <v>3145</v>
      </c>
      <c r="L24" s="80">
        <v>3489.2</v>
      </c>
      <c r="M24" s="80">
        <v>3888</v>
      </c>
      <c r="N24" s="80">
        <v>4089</v>
      </c>
      <c r="O24" s="80">
        <v>4285</v>
      </c>
      <c r="P24" s="80">
        <v>4456</v>
      </c>
      <c r="R24" s="1026"/>
    </row>
    <row r="25" spans="1:19">
      <c r="A25" s="1024" t="s">
        <v>1349</v>
      </c>
      <c r="B25" s="80">
        <v>5483</v>
      </c>
      <c r="C25" s="80">
        <v>5764</v>
      </c>
      <c r="D25" s="80">
        <v>6038</v>
      </c>
      <c r="E25" s="80">
        <v>6554</v>
      </c>
      <c r="F25" s="80">
        <v>7034</v>
      </c>
      <c r="G25" s="80">
        <v>7390</v>
      </c>
      <c r="H25" s="80">
        <v>9056</v>
      </c>
      <c r="I25" s="80">
        <v>9447</v>
      </c>
      <c r="J25" s="80">
        <v>10063.200000000001</v>
      </c>
      <c r="K25" s="80">
        <v>10897</v>
      </c>
      <c r="L25" s="80">
        <v>12117.2</v>
      </c>
      <c r="M25" s="80">
        <v>13536</v>
      </c>
      <c r="N25" s="80">
        <v>11721</v>
      </c>
      <c r="O25" s="80">
        <v>12307</v>
      </c>
      <c r="P25" s="80">
        <v>12792</v>
      </c>
      <c r="R25" s="1026"/>
    </row>
    <row r="26" spans="1:19">
      <c r="A26" s="117" t="s">
        <v>1333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R26" s="1026"/>
    </row>
    <row r="27" spans="1:19">
      <c r="A27" s="1024" t="s">
        <v>1285</v>
      </c>
      <c r="B27" s="80">
        <v>1682</v>
      </c>
      <c r="C27" s="80">
        <v>1882</v>
      </c>
      <c r="D27" s="80">
        <v>2196</v>
      </c>
      <c r="E27" s="80">
        <v>2450</v>
      </c>
      <c r="F27" s="80">
        <v>2788</v>
      </c>
      <c r="G27" s="80">
        <v>3022</v>
      </c>
      <c r="H27" s="80">
        <v>3308</v>
      </c>
      <c r="I27" s="80">
        <v>3528</v>
      </c>
      <c r="J27" s="80">
        <v>3752</v>
      </c>
      <c r="K27" s="80">
        <v>4048</v>
      </c>
      <c r="L27" s="80">
        <v>4288</v>
      </c>
      <c r="M27" s="80">
        <v>4584</v>
      </c>
      <c r="N27" s="80">
        <v>4786</v>
      </c>
      <c r="O27" s="80">
        <v>5086</v>
      </c>
      <c r="P27" s="80">
        <v>5270</v>
      </c>
      <c r="R27" s="1026"/>
    </row>
    <row r="28" spans="1:19">
      <c r="A28" s="1024" t="s">
        <v>1349</v>
      </c>
      <c r="B28" s="80">
        <v>5262</v>
      </c>
      <c r="C28" s="80">
        <v>5922</v>
      </c>
      <c r="D28" s="80">
        <v>6802</v>
      </c>
      <c r="E28" s="80">
        <v>7630</v>
      </c>
      <c r="F28" s="80">
        <v>8718</v>
      </c>
      <c r="G28" s="80">
        <v>9472</v>
      </c>
      <c r="H28" s="80">
        <v>10338</v>
      </c>
      <c r="I28" s="80">
        <v>11029</v>
      </c>
      <c r="J28" s="80">
        <v>11514</v>
      </c>
      <c r="K28" s="80">
        <v>11888</v>
      </c>
      <c r="L28" s="80">
        <v>12246</v>
      </c>
      <c r="M28" s="80">
        <v>12940</v>
      </c>
      <c r="N28" s="80">
        <v>13518</v>
      </c>
      <c r="O28" s="80">
        <v>14256</v>
      </c>
      <c r="P28" s="80">
        <v>14802</v>
      </c>
      <c r="R28" s="1026"/>
    </row>
    <row r="29" spans="1:19">
      <c r="A29" s="117" t="s">
        <v>1301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R29" s="1026"/>
    </row>
    <row r="30" spans="1:19">
      <c r="A30" s="1024" t="s">
        <v>1285</v>
      </c>
      <c r="B30" s="80">
        <v>1636</v>
      </c>
      <c r="C30" s="80">
        <v>1762</v>
      </c>
      <c r="D30" s="80">
        <v>1890</v>
      </c>
      <c r="E30" s="80">
        <v>2035</v>
      </c>
      <c r="F30" s="80">
        <v>2174</v>
      </c>
      <c r="G30" s="80">
        <v>2312</v>
      </c>
      <c r="H30" s="80">
        <v>2404</v>
      </c>
      <c r="I30" s="80">
        <v>2535.5</v>
      </c>
      <c r="J30" s="80">
        <v>2659.5</v>
      </c>
      <c r="K30" s="80">
        <v>2790</v>
      </c>
      <c r="L30" s="80">
        <v>2932</v>
      </c>
      <c r="M30" s="80">
        <v>3052</v>
      </c>
      <c r="N30" s="80">
        <v>3170</v>
      </c>
      <c r="O30" s="80">
        <v>3342</v>
      </c>
      <c r="P30" s="80">
        <v>3468</v>
      </c>
      <c r="R30" s="1026"/>
    </row>
    <row r="31" spans="1:19">
      <c r="A31" s="1024" t="s">
        <v>1349</v>
      </c>
      <c r="B31" s="80">
        <v>5131</v>
      </c>
      <c r="C31" s="80">
        <v>5450</v>
      </c>
      <c r="D31" s="80">
        <v>5800</v>
      </c>
      <c r="E31" s="80">
        <v>6277</v>
      </c>
      <c r="F31" s="80">
        <v>6754</v>
      </c>
      <c r="G31" s="80">
        <v>7232</v>
      </c>
      <c r="H31" s="80">
        <v>7519</v>
      </c>
      <c r="I31" s="80">
        <v>7957.5</v>
      </c>
      <c r="J31" s="80">
        <v>8373.5</v>
      </c>
      <c r="K31" s="80">
        <v>8730</v>
      </c>
      <c r="L31" s="80">
        <v>9172</v>
      </c>
      <c r="M31" s="80">
        <v>9604</v>
      </c>
      <c r="N31" s="80">
        <v>10012</v>
      </c>
      <c r="O31" s="80">
        <v>10594</v>
      </c>
      <c r="P31" s="80">
        <v>11010</v>
      </c>
      <c r="R31" s="1026"/>
      <c r="S31" s="1026"/>
    </row>
    <row r="32" spans="1:19">
      <c r="M32" s="217"/>
      <c r="N32" s="217"/>
      <c r="O32" s="217"/>
      <c r="P32" s="217"/>
      <c r="Q32" s="217"/>
      <c r="R32" s="1026"/>
    </row>
    <row r="33" spans="1:1">
      <c r="A33" s="63" t="s">
        <v>1304</v>
      </c>
    </row>
    <row r="34" spans="1:1">
      <c r="A34" s="90" t="s">
        <v>1351</v>
      </c>
    </row>
    <row r="35" spans="1:1">
      <c r="A35" s="90" t="s">
        <v>1352</v>
      </c>
    </row>
    <row r="36" spans="1:1">
      <c r="A36" s="90" t="s">
        <v>1353</v>
      </c>
    </row>
    <row r="37" spans="1:1">
      <c r="A37" s="1027" t="s">
        <v>1354</v>
      </c>
    </row>
    <row r="38" spans="1:1">
      <c r="A38" s="90" t="s">
        <v>1355</v>
      </c>
    </row>
    <row r="39" spans="1:1">
      <c r="A39" s="1027"/>
    </row>
    <row r="40" spans="1:1">
      <c r="A40" s="63" t="s">
        <v>1274</v>
      </c>
    </row>
  </sheetData>
  <pageMargins left="0.75" right="0.75" top="1" bottom="1" header="0.5" footer="0.5"/>
  <pageSetup paperSize="128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/>
  </sheetViews>
  <sheetFormatPr defaultRowHeight="10.5"/>
  <cols>
    <col min="1" max="1" width="27.140625" style="63" customWidth="1"/>
    <col min="2" max="6" width="9.28515625" style="63" customWidth="1"/>
    <col min="7" max="8" width="9.5703125" style="63" customWidth="1"/>
    <col min="9" max="16384" width="9.140625" style="63"/>
  </cols>
  <sheetData>
    <row r="1" spans="1:10">
      <c r="A1" s="62" t="s">
        <v>1356</v>
      </c>
    </row>
    <row r="3" spans="1:10">
      <c r="B3" s="91"/>
      <c r="C3" s="91"/>
      <c r="D3" s="91"/>
      <c r="E3" s="91"/>
      <c r="F3" s="91"/>
      <c r="G3" s="91" t="s">
        <v>155</v>
      </c>
      <c r="H3" s="91" t="s">
        <v>960</v>
      </c>
    </row>
    <row r="4" spans="1:10">
      <c r="A4" s="69" t="s">
        <v>1357</v>
      </c>
      <c r="B4" s="96" t="s">
        <v>755</v>
      </c>
      <c r="C4" s="96" t="s">
        <v>756</v>
      </c>
      <c r="D4" s="96" t="s">
        <v>757</v>
      </c>
      <c r="E4" s="96" t="s">
        <v>1005</v>
      </c>
      <c r="F4" s="96" t="s">
        <v>1141</v>
      </c>
      <c r="G4" s="96" t="s">
        <v>1141</v>
      </c>
      <c r="H4" s="96" t="s">
        <v>1141</v>
      </c>
    </row>
    <row r="6" spans="1:10">
      <c r="A6" s="69" t="s">
        <v>1358</v>
      </c>
      <c r="B6" s="93"/>
      <c r="C6" s="93"/>
      <c r="D6" s="93"/>
      <c r="E6" s="93"/>
      <c r="F6" s="93"/>
      <c r="G6" s="1028"/>
      <c r="H6" s="1029"/>
    </row>
    <row r="7" spans="1:10">
      <c r="A7" s="63" t="s">
        <v>1294</v>
      </c>
      <c r="B7" s="80">
        <v>7111</v>
      </c>
      <c r="C7" s="80">
        <v>7483</v>
      </c>
      <c r="D7" s="80">
        <v>7825</v>
      </c>
      <c r="E7" s="80">
        <v>8155</v>
      </c>
      <c r="F7" s="80">
        <v>8023</v>
      </c>
      <c r="G7" s="80">
        <f>F7-E7</f>
        <v>-132</v>
      </c>
      <c r="H7" s="217">
        <f>(F7-E7)/E7</f>
        <v>-1.6186388718577562E-2</v>
      </c>
      <c r="J7" s="383"/>
    </row>
    <row r="8" spans="1:10" ht="11.25">
      <c r="A8" s="63" t="s">
        <v>1359</v>
      </c>
      <c r="B8" s="80">
        <f>B19+B29+B40+B50+B58+B63</f>
        <v>4842</v>
      </c>
      <c r="C8" s="80">
        <f>C19+C29+C40+C50+C58+C63</f>
        <v>5142</v>
      </c>
      <c r="D8" s="80">
        <f>D19+D29+D40+D50+D58+D63</f>
        <v>5515</v>
      </c>
      <c r="E8" s="80">
        <v>5483</v>
      </c>
      <c r="F8" s="80">
        <v>5795</v>
      </c>
      <c r="G8" s="80">
        <f t="shared" ref="G8:G15" si="0">F8-E8</f>
        <v>312</v>
      </c>
      <c r="H8" s="217">
        <f t="shared" ref="H8:H15" si="1">(F8-E8)/E8</f>
        <v>5.6903155207003467E-2</v>
      </c>
    </row>
    <row r="9" spans="1:10">
      <c r="A9" s="63" t="s">
        <v>1296</v>
      </c>
      <c r="B9" s="80">
        <v>4125</v>
      </c>
      <c r="C9" s="80">
        <v>4145</v>
      </c>
      <c r="D9" s="80">
        <v>4505</v>
      </c>
      <c r="E9" s="80">
        <v>4736</v>
      </c>
      <c r="F9" s="80">
        <v>4690</v>
      </c>
      <c r="G9" s="80">
        <f t="shared" si="0"/>
        <v>-46</v>
      </c>
      <c r="H9" s="217">
        <f t="shared" si="1"/>
        <v>-9.7128378378378375E-3</v>
      </c>
    </row>
    <row r="10" spans="1:10">
      <c r="A10" s="63" t="s">
        <v>1297</v>
      </c>
      <c r="B10" s="80">
        <v>1609</v>
      </c>
      <c r="C10" s="80">
        <v>1778</v>
      </c>
      <c r="D10" s="80">
        <v>1606</v>
      </c>
      <c r="E10" s="80">
        <v>1743</v>
      </c>
      <c r="F10" s="80">
        <v>1565</v>
      </c>
      <c r="G10" s="80">
        <f t="shared" si="0"/>
        <v>-178</v>
      </c>
      <c r="H10" s="217">
        <f t="shared" si="1"/>
        <v>-0.102122776821572</v>
      </c>
    </row>
    <row r="11" spans="1:10">
      <c r="A11" s="63" t="s">
        <v>1298</v>
      </c>
      <c r="B11" s="80">
        <v>720</v>
      </c>
      <c r="C11" s="80">
        <v>1041</v>
      </c>
      <c r="D11" s="80">
        <v>1088</v>
      </c>
      <c r="E11" s="80">
        <v>936</v>
      </c>
      <c r="F11" s="80">
        <v>745</v>
      </c>
      <c r="G11" s="80">
        <f t="shared" si="0"/>
        <v>-191</v>
      </c>
      <c r="H11" s="217">
        <f t="shared" si="1"/>
        <v>-0.20405982905982906</v>
      </c>
    </row>
    <row r="12" spans="1:10">
      <c r="A12" s="63" t="s">
        <v>1299</v>
      </c>
      <c r="B12" s="80">
        <v>2087</v>
      </c>
      <c r="C12" s="80">
        <v>2019</v>
      </c>
      <c r="D12" s="80">
        <v>2051</v>
      </c>
      <c r="E12" s="80">
        <v>2028</v>
      </c>
      <c r="F12" s="80">
        <v>2003</v>
      </c>
      <c r="G12" s="80">
        <f t="shared" si="0"/>
        <v>-25</v>
      </c>
      <c r="H12" s="217">
        <f t="shared" si="1"/>
        <v>-1.232741617357002E-2</v>
      </c>
    </row>
    <row r="13" spans="1:10">
      <c r="A13" s="63" t="s">
        <v>1333</v>
      </c>
      <c r="B13" s="80">
        <v>3739</v>
      </c>
      <c r="C13" s="80">
        <v>4188</v>
      </c>
      <c r="D13" s="80">
        <v>4559</v>
      </c>
      <c r="E13" s="80">
        <v>4611</v>
      </c>
      <c r="F13" s="80">
        <v>5242</v>
      </c>
      <c r="G13" s="80">
        <f t="shared" si="0"/>
        <v>631</v>
      </c>
      <c r="H13" s="217">
        <f t="shared" si="1"/>
        <v>0.13684667100412057</v>
      </c>
    </row>
    <row r="14" spans="1:10">
      <c r="A14" s="63" t="s">
        <v>1301</v>
      </c>
      <c r="B14" s="80">
        <v>4175</v>
      </c>
      <c r="C14" s="80">
        <v>4180</v>
      </c>
      <c r="D14" s="80">
        <v>4190</v>
      </c>
      <c r="E14" s="80">
        <v>4049</v>
      </c>
      <c r="F14" s="80">
        <v>4428</v>
      </c>
      <c r="G14" s="80">
        <f t="shared" si="0"/>
        <v>379</v>
      </c>
      <c r="H14" s="217">
        <f t="shared" si="1"/>
        <v>9.3603358854038032E-2</v>
      </c>
    </row>
    <row r="15" spans="1:10">
      <c r="A15" s="63" t="s">
        <v>1302</v>
      </c>
      <c r="B15" s="80">
        <f>SUM(B7:B14)</f>
        <v>28408</v>
      </c>
      <c r="C15" s="80">
        <f>SUM(C7:C14)</f>
        <v>29976</v>
      </c>
      <c r="D15" s="80">
        <f>SUM(D7:D14)</f>
        <v>31339</v>
      </c>
      <c r="E15" s="80">
        <f>SUM(E7:E14)</f>
        <v>31741</v>
      </c>
      <c r="F15" s="80">
        <f>SUM(F7:F14)</f>
        <v>32491</v>
      </c>
      <c r="G15" s="80">
        <f t="shared" si="0"/>
        <v>750</v>
      </c>
      <c r="H15" s="217">
        <f t="shared" si="1"/>
        <v>2.3628745156107241E-2</v>
      </c>
    </row>
    <row r="16" spans="1:10">
      <c r="B16" s="80"/>
      <c r="C16" s="80"/>
      <c r="D16" s="80"/>
      <c r="E16" s="80"/>
      <c r="F16" s="80"/>
    </row>
    <row r="17" spans="1:8">
      <c r="A17" s="69" t="s">
        <v>1360</v>
      </c>
      <c r="B17" s="93"/>
      <c r="C17" s="93"/>
      <c r="D17" s="93"/>
      <c r="E17" s="93"/>
      <c r="F17" s="93"/>
      <c r="G17" s="1028"/>
      <c r="H17" s="1029"/>
    </row>
    <row r="18" spans="1:8">
      <c r="A18" s="63" t="s">
        <v>1294</v>
      </c>
      <c r="B18" s="80">
        <v>292</v>
      </c>
      <c r="C18" s="80">
        <v>302</v>
      </c>
      <c r="D18" s="80">
        <v>379</v>
      </c>
      <c r="E18" s="80">
        <v>369</v>
      </c>
      <c r="F18" s="80">
        <v>397</v>
      </c>
      <c r="G18" s="80">
        <f>F18-E18</f>
        <v>28</v>
      </c>
      <c r="H18" s="217">
        <f>(F18-E18)/E18</f>
        <v>7.5880758807588072E-2</v>
      </c>
    </row>
    <row r="19" spans="1:8" ht="11.25">
      <c r="A19" s="63" t="s">
        <v>1359</v>
      </c>
      <c r="B19" s="80">
        <v>63</v>
      </c>
      <c r="C19" s="80">
        <v>71</v>
      </c>
      <c r="D19" s="80">
        <v>82</v>
      </c>
      <c r="E19" s="80">
        <v>71</v>
      </c>
      <c r="F19" s="63">
        <v>205</v>
      </c>
      <c r="G19" s="80">
        <f t="shared" ref="G19:G26" si="2">F19-E19</f>
        <v>134</v>
      </c>
      <c r="H19" s="217">
        <f t="shared" ref="H19:H26" si="3">(F19-E19)/E19</f>
        <v>1.8873239436619718</v>
      </c>
    </row>
    <row r="20" spans="1:8">
      <c r="A20" s="63" t="s">
        <v>1296</v>
      </c>
      <c r="B20" s="80">
        <v>64</v>
      </c>
      <c r="C20" s="80">
        <v>57</v>
      </c>
      <c r="D20" s="80">
        <v>59</v>
      </c>
      <c r="E20" s="80">
        <v>80</v>
      </c>
      <c r="F20" s="63">
        <v>75</v>
      </c>
      <c r="G20" s="80">
        <f t="shared" si="2"/>
        <v>-5</v>
      </c>
      <c r="H20" s="217">
        <f t="shared" si="3"/>
        <v>-6.25E-2</v>
      </c>
    </row>
    <row r="21" spans="1:8">
      <c r="A21" s="63" t="s">
        <v>1297</v>
      </c>
      <c r="B21" s="80">
        <v>13</v>
      </c>
      <c r="C21" s="80">
        <v>20</v>
      </c>
      <c r="D21" s="80">
        <v>15</v>
      </c>
      <c r="E21" s="80">
        <v>19</v>
      </c>
      <c r="F21" s="63">
        <v>9</v>
      </c>
      <c r="G21" s="80">
        <f t="shared" si="2"/>
        <v>-10</v>
      </c>
      <c r="H21" s="217">
        <f t="shared" si="3"/>
        <v>-0.52631578947368418</v>
      </c>
    </row>
    <row r="22" spans="1:8">
      <c r="A22" s="63" t="s">
        <v>1298</v>
      </c>
      <c r="B22" s="80">
        <v>67</v>
      </c>
      <c r="C22" s="80">
        <v>293</v>
      </c>
      <c r="D22" s="80">
        <v>281</v>
      </c>
      <c r="E22" s="80">
        <v>205</v>
      </c>
      <c r="F22" s="63">
        <v>44</v>
      </c>
      <c r="G22" s="80">
        <f t="shared" si="2"/>
        <v>-161</v>
      </c>
      <c r="H22" s="217">
        <f>(F22-E22)/E22</f>
        <v>-0.78536585365853662</v>
      </c>
    </row>
    <row r="23" spans="1:8">
      <c r="A23" s="63" t="s">
        <v>1299</v>
      </c>
      <c r="B23" s="80">
        <v>875</v>
      </c>
      <c r="C23" s="80">
        <v>557</v>
      </c>
      <c r="D23" s="80">
        <v>437</v>
      </c>
      <c r="E23" s="80">
        <v>384</v>
      </c>
      <c r="F23" s="63">
        <v>344</v>
      </c>
      <c r="G23" s="80">
        <f t="shared" si="2"/>
        <v>-40</v>
      </c>
      <c r="H23" s="217">
        <f t="shared" si="3"/>
        <v>-0.10416666666666667</v>
      </c>
    </row>
    <row r="24" spans="1:8">
      <c r="A24" s="63" t="s">
        <v>1333</v>
      </c>
      <c r="B24" s="80">
        <v>59</v>
      </c>
      <c r="C24" s="80">
        <v>85</v>
      </c>
      <c r="D24" s="80">
        <v>92</v>
      </c>
      <c r="E24" s="80">
        <v>35</v>
      </c>
      <c r="F24" s="63">
        <v>85</v>
      </c>
      <c r="G24" s="80">
        <f t="shared" si="2"/>
        <v>50</v>
      </c>
      <c r="H24" s="217">
        <f t="shared" si="3"/>
        <v>1.4285714285714286</v>
      </c>
    </row>
    <row r="25" spans="1:8">
      <c r="A25" s="63" t="s">
        <v>1301</v>
      </c>
      <c r="B25" s="80">
        <v>791</v>
      </c>
      <c r="C25" s="80">
        <v>767</v>
      </c>
      <c r="D25" s="80">
        <v>640</v>
      </c>
      <c r="E25" s="80">
        <v>564</v>
      </c>
      <c r="F25" s="63">
        <v>646</v>
      </c>
      <c r="G25" s="80">
        <f t="shared" si="2"/>
        <v>82</v>
      </c>
      <c r="H25" s="217">
        <f t="shared" si="3"/>
        <v>0.1453900709219858</v>
      </c>
    </row>
    <row r="26" spans="1:8">
      <c r="A26" s="63" t="s">
        <v>1361</v>
      </c>
      <c r="B26" s="80">
        <f>SUM(B18:B25)</f>
        <v>2224</v>
      </c>
      <c r="C26" s="80">
        <f>SUM(C18:C25)</f>
        <v>2152</v>
      </c>
      <c r="D26" s="80">
        <f>SUM(D18:D25)</f>
        <v>1985</v>
      </c>
      <c r="E26" s="80">
        <f>SUM(E18:E25)</f>
        <v>1727</v>
      </c>
      <c r="F26" s="80">
        <f>SUM(F18:F25)</f>
        <v>1805</v>
      </c>
      <c r="G26" s="80">
        <f t="shared" si="2"/>
        <v>78</v>
      </c>
      <c r="H26" s="217">
        <f t="shared" si="3"/>
        <v>4.51650260567458E-2</v>
      </c>
    </row>
    <row r="28" spans="1:8">
      <c r="A28" s="69" t="s">
        <v>1362</v>
      </c>
      <c r="B28" s="93"/>
      <c r="C28" s="93"/>
      <c r="D28" s="93"/>
      <c r="E28" s="93"/>
      <c r="F28" s="93"/>
      <c r="G28" s="1029"/>
      <c r="H28" s="1029"/>
    </row>
    <row r="29" spans="1:8" ht="11.25">
      <c r="A29" s="63" t="s">
        <v>1359</v>
      </c>
      <c r="B29" s="80">
        <v>815</v>
      </c>
      <c r="C29" s="80">
        <v>860</v>
      </c>
      <c r="D29" s="80">
        <v>973</v>
      </c>
      <c r="E29" s="80">
        <v>851</v>
      </c>
      <c r="F29" s="80">
        <v>1000</v>
      </c>
      <c r="G29" s="80">
        <f t="shared" ref="G29:G36" si="4">F29-E29</f>
        <v>149</v>
      </c>
      <c r="H29" s="217">
        <f t="shared" ref="H29:H36" si="5">(F29-E29)/E29</f>
        <v>0.17508813160987075</v>
      </c>
    </row>
    <row r="30" spans="1:8">
      <c r="A30" s="63" t="s">
        <v>1296</v>
      </c>
      <c r="B30" s="80">
        <v>1850</v>
      </c>
      <c r="C30" s="80">
        <v>1798</v>
      </c>
      <c r="D30" s="80">
        <v>1997</v>
      </c>
      <c r="E30" s="80">
        <v>1995</v>
      </c>
      <c r="F30" s="80">
        <v>1994</v>
      </c>
      <c r="G30" s="80">
        <f t="shared" si="4"/>
        <v>-1</v>
      </c>
      <c r="H30" s="217">
        <f t="shared" si="5"/>
        <v>-5.0125313283208019E-4</v>
      </c>
    </row>
    <row r="31" spans="1:8">
      <c r="A31" s="63" t="s">
        <v>1297</v>
      </c>
      <c r="B31" s="80">
        <v>317</v>
      </c>
      <c r="C31" s="80">
        <v>359</v>
      </c>
      <c r="D31" s="80">
        <v>352</v>
      </c>
      <c r="E31" s="80">
        <v>421</v>
      </c>
      <c r="F31" s="80">
        <v>337</v>
      </c>
      <c r="G31" s="80">
        <f t="shared" si="4"/>
        <v>-84</v>
      </c>
      <c r="H31" s="217">
        <f t="shared" si="5"/>
        <v>-0.1995249406175772</v>
      </c>
    </row>
    <row r="32" spans="1:8">
      <c r="A32" s="63" t="s">
        <v>1298</v>
      </c>
      <c r="B32" s="80">
        <v>653</v>
      </c>
      <c r="C32" s="80">
        <v>748</v>
      </c>
      <c r="D32" s="80">
        <v>807</v>
      </c>
      <c r="E32" s="80">
        <v>731</v>
      </c>
      <c r="F32" s="80">
        <v>694</v>
      </c>
      <c r="G32" s="80">
        <f t="shared" si="4"/>
        <v>-37</v>
      </c>
      <c r="H32" s="217">
        <f>(F32-E32)/E32</f>
        <v>-5.0615595075239397E-2</v>
      </c>
    </row>
    <row r="33" spans="1:8">
      <c r="A33" s="63" t="s">
        <v>1363</v>
      </c>
      <c r="B33" s="80">
        <v>894</v>
      </c>
      <c r="C33" s="80">
        <v>1080</v>
      </c>
      <c r="D33" s="80">
        <v>1131</v>
      </c>
      <c r="E33" s="80">
        <v>1132</v>
      </c>
      <c r="F33" s="80">
        <v>1150</v>
      </c>
      <c r="G33" s="80">
        <f t="shared" si="4"/>
        <v>18</v>
      </c>
      <c r="H33" s="217">
        <f t="shared" si="5"/>
        <v>1.5901060070671377E-2</v>
      </c>
    </row>
    <row r="34" spans="1:8">
      <c r="A34" s="63" t="s">
        <v>1333</v>
      </c>
      <c r="B34" s="80">
        <v>1689</v>
      </c>
      <c r="C34" s="80">
        <v>1809</v>
      </c>
      <c r="D34" s="80">
        <v>1831</v>
      </c>
      <c r="E34" s="80">
        <v>1768</v>
      </c>
      <c r="F34" s="80">
        <v>2280</v>
      </c>
      <c r="G34" s="80">
        <f t="shared" si="4"/>
        <v>512</v>
      </c>
      <c r="H34" s="217">
        <f t="shared" si="5"/>
        <v>0.2895927601809955</v>
      </c>
    </row>
    <row r="35" spans="1:8">
      <c r="A35" s="63" t="s">
        <v>1301</v>
      </c>
      <c r="B35" s="80">
        <v>3384</v>
      </c>
      <c r="C35" s="80">
        <v>3413</v>
      </c>
      <c r="D35" s="80">
        <v>3550</v>
      </c>
      <c r="E35" s="80">
        <v>3485</v>
      </c>
      <c r="F35" s="80">
        <v>3782</v>
      </c>
      <c r="G35" s="80">
        <f t="shared" si="4"/>
        <v>297</v>
      </c>
      <c r="H35" s="217">
        <f t="shared" si="5"/>
        <v>8.522238163558106E-2</v>
      </c>
    </row>
    <row r="36" spans="1:8">
      <c r="A36" s="63" t="s">
        <v>1364</v>
      </c>
      <c r="B36" s="80">
        <f>SUM(B29:B35)</f>
        <v>9602</v>
      </c>
      <c r="C36" s="80">
        <f>SUM(C29:C35)</f>
        <v>10067</v>
      </c>
      <c r="D36" s="80">
        <f>SUM(D29:D35)</f>
        <v>10641</v>
      </c>
      <c r="E36" s="80">
        <f>SUM(E29:E35)</f>
        <v>10383</v>
      </c>
      <c r="F36" s="80">
        <f>SUM(F29:F35)</f>
        <v>11237</v>
      </c>
      <c r="G36" s="80">
        <f t="shared" si="4"/>
        <v>854</v>
      </c>
      <c r="H36" s="217">
        <f t="shared" si="5"/>
        <v>8.2249831455263406E-2</v>
      </c>
    </row>
    <row r="37" spans="1:8">
      <c r="B37" s="80"/>
      <c r="C37" s="80"/>
      <c r="D37" s="80"/>
      <c r="E37" s="80"/>
      <c r="F37" s="80"/>
      <c r="G37" s="80"/>
      <c r="H37" s="217"/>
    </row>
    <row r="38" spans="1:8">
      <c r="A38" s="69" t="s">
        <v>1365</v>
      </c>
      <c r="B38" s="93"/>
      <c r="C38" s="93"/>
      <c r="D38" s="93"/>
      <c r="E38" s="93"/>
      <c r="F38" s="93"/>
      <c r="G38" s="1028"/>
      <c r="H38" s="1029"/>
    </row>
    <row r="39" spans="1:8">
      <c r="A39" s="63" t="s">
        <v>1294</v>
      </c>
      <c r="B39" s="80">
        <v>4622</v>
      </c>
      <c r="C39" s="80">
        <v>4801</v>
      </c>
      <c r="D39" s="80">
        <v>4919</v>
      </c>
      <c r="E39" s="80">
        <v>5139</v>
      </c>
      <c r="F39" s="80">
        <v>5092</v>
      </c>
      <c r="G39" s="80">
        <f t="shared" ref="G39:G46" si="6">F39-E39</f>
        <v>-47</v>
      </c>
      <c r="H39" s="217">
        <f t="shared" ref="H39:H46" si="7">(F39-E39)/E39</f>
        <v>-9.1457482000389181E-3</v>
      </c>
    </row>
    <row r="40" spans="1:8">
      <c r="A40" s="63" t="s">
        <v>1295</v>
      </c>
      <c r="B40" s="80">
        <v>3040</v>
      </c>
      <c r="C40" s="80">
        <v>3232</v>
      </c>
      <c r="D40" s="80">
        <v>3371</v>
      </c>
      <c r="E40" s="80">
        <v>3557</v>
      </c>
      <c r="F40" s="80">
        <v>3548</v>
      </c>
      <c r="G40" s="80">
        <f t="shared" si="6"/>
        <v>-9</v>
      </c>
      <c r="H40" s="217">
        <f t="shared" si="7"/>
        <v>-2.530222097272983E-3</v>
      </c>
    </row>
    <row r="41" spans="1:8">
      <c r="A41" s="63" t="s">
        <v>1296</v>
      </c>
      <c r="B41" s="80">
        <v>1980</v>
      </c>
      <c r="C41" s="80">
        <v>2029</v>
      </c>
      <c r="D41" s="80">
        <v>2157</v>
      </c>
      <c r="E41" s="80">
        <v>2360</v>
      </c>
      <c r="F41" s="80">
        <v>2349</v>
      </c>
      <c r="G41" s="80">
        <f t="shared" si="6"/>
        <v>-11</v>
      </c>
      <c r="H41" s="217">
        <f t="shared" si="7"/>
        <v>-4.6610169491525426E-3</v>
      </c>
    </row>
    <row r="42" spans="1:8">
      <c r="A42" s="63" t="s">
        <v>1297</v>
      </c>
      <c r="B42" s="80">
        <v>927</v>
      </c>
      <c r="C42" s="80">
        <v>979</v>
      </c>
      <c r="D42" s="80">
        <v>925</v>
      </c>
      <c r="E42" s="80">
        <v>988</v>
      </c>
      <c r="F42" s="80">
        <v>954</v>
      </c>
      <c r="G42" s="80">
        <f t="shared" si="6"/>
        <v>-34</v>
      </c>
      <c r="H42" s="217">
        <f t="shared" si="7"/>
        <v>-3.4412955465587043E-2</v>
      </c>
    </row>
    <row r="43" spans="1:8">
      <c r="A43" s="63" t="s">
        <v>1298</v>
      </c>
      <c r="B43" s="80"/>
      <c r="C43" s="80"/>
      <c r="D43" s="80"/>
      <c r="E43" s="80"/>
      <c r="F43" s="80">
        <v>7</v>
      </c>
      <c r="G43" s="80"/>
      <c r="H43" s="217"/>
    </row>
    <row r="44" spans="1:8">
      <c r="A44" s="63" t="s">
        <v>1363</v>
      </c>
      <c r="B44" s="80">
        <v>318</v>
      </c>
      <c r="C44" s="80">
        <v>382</v>
      </c>
      <c r="D44" s="80">
        <v>483</v>
      </c>
      <c r="E44" s="80">
        <v>512</v>
      </c>
      <c r="F44" s="80">
        <v>509</v>
      </c>
      <c r="G44" s="80">
        <f t="shared" si="6"/>
        <v>-3</v>
      </c>
      <c r="H44" s="217">
        <f t="shared" si="7"/>
        <v>-5.859375E-3</v>
      </c>
    </row>
    <row r="45" spans="1:8">
      <c r="A45" s="63" t="s">
        <v>1333</v>
      </c>
      <c r="B45" s="80">
        <v>1980</v>
      </c>
      <c r="C45" s="80">
        <v>2276</v>
      </c>
      <c r="D45" s="80">
        <v>2612</v>
      </c>
      <c r="E45" s="80">
        <v>2739</v>
      </c>
      <c r="F45" s="80">
        <v>2825</v>
      </c>
      <c r="G45" s="80">
        <f t="shared" si="6"/>
        <v>86</v>
      </c>
      <c r="H45" s="217">
        <f t="shared" si="7"/>
        <v>3.1398320554947061E-2</v>
      </c>
    </row>
    <row r="46" spans="1:8">
      <c r="A46" s="63" t="s">
        <v>1366</v>
      </c>
      <c r="B46" s="80">
        <f>SUM(B39:B45)</f>
        <v>12867</v>
      </c>
      <c r="C46" s="80">
        <f>SUM(C39:C45)</f>
        <v>13699</v>
      </c>
      <c r="D46" s="80">
        <f>SUM(D39:D45)</f>
        <v>14467</v>
      </c>
      <c r="E46" s="80">
        <f>SUM(E39:E45)</f>
        <v>15295</v>
      </c>
      <c r="F46" s="80">
        <f>SUM(F39:F45)</f>
        <v>15284</v>
      </c>
      <c r="G46" s="80">
        <f t="shared" si="6"/>
        <v>-11</v>
      </c>
      <c r="H46" s="217">
        <f t="shared" si="7"/>
        <v>-7.1918927754168025E-4</v>
      </c>
    </row>
    <row r="47" spans="1:8">
      <c r="C47" s="863"/>
      <c r="E47" s="863"/>
      <c r="F47" s="863"/>
      <c r="H47" s="217"/>
    </row>
    <row r="48" spans="1:8">
      <c r="A48" s="69" t="s">
        <v>1367</v>
      </c>
      <c r="B48" s="93"/>
      <c r="C48" s="93"/>
      <c r="D48" s="93"/>
      <c r="E48" s="93"/>
      <c r="F48" s="93"/>
      <c r="G48" s="1029"/>
      <c r="H48" s="1029"/>
    </row>
    <row r="49" spans="1:8">
      <c r="A49" s="63" t="s">
        <v>1294</v>
      </c>
      <c r="B49" s="80">
        <v>1565</v>
      </c>
      <c r="C49" s="80">
        <v>1657</v>
      </c>
      <c r="D49" s="80">
        <v>1809</v>
      </c>
      <c r="E49" s="80">
        <v>1921</v>
      </c>
      <c r="F49" s="80">
        <v>1823</v>
      </c>
      <c r="G49" s="80">
        <f t="shared" ref="G49:G54" si="8">F49-E49</f>
        <v>-98</v>
      </c>
      <c r="H49" s="217">
        <f t="shared" ref="H49:H54" si="9">(F49-E49)/E49</f>
        <v>-5.1015096304008328E-2</v>
      </c>
    </row>
    <row r="50" spans="1:8">
      <c r="A50" s="63" t="s">
        <v>1295</v>
      </c>
      <c r="B50" s="80">
        <v>831</v>
      </c>
      <c r="C50" s="80">
        <v>862</v>
      </c>
      <c r="D50" s="80">
        <v>990</v>
      </c>
      <c r="E50" s="80">
        <v>895</v>
      </c>
      <c r="F50" s="80">
        <v>927</v>
      </c>
      <c r="G50" s="80">
        <f t="shared" si="8"/>
        <v>32</v>
      </c>
      <c r="H50" s="217">
        <f t="shared" si="9"/>
        <v>3.5754189944134075E-2</v>
      </c>
    </row>
    <row r="51" spans="1:8">
      <c r="A51" s="63" t="s">
        <v>1296</v>
      </c>
      <c r="B51" s="80">
        <v>231</v>
      </c>
      <c r="C51" s="80">
        <v>261</v>
      </c>
      <c r="D51" s="80">
        <v>292</v>
      </c>
      <c r="E51" s="80">
        <v>301</v>
      </c>
      <c r="F51" s="80">
        <v>272</v>
      </c>
      <c r="G51" s="80">
        <f t="shared" si="8"/>
        <v>-29</v>
      </c>
      <c r="H51" s="217">
        <f t="shared" si="9"/>
        <v>-9.634551495016612E-2</v>
      </c>
    </row>
    <row r="52" spans="1:8">
      <c r="A52" s="63" t="s">
        <v>1297</v>
      </c>
      <c r="B52" s="80">
        <v>352</v>
      </c>
      <c r="C52" s="80">
        <v>420</v>
      </c>
      <c r="D52" s="80">
        <v>314</v>
      </c>
      <c r="E52" s="80">
        <v>315</v>
      </c>
      <c r="F52" s="80">
        <v>265</v>
      </c>
      <c r="G52" s="80">
        <f t="shared" si="8"/>
        <v>-50</v>
      </c>
      <c r="H52" s="217">
        <f t="shared" si="9"/>
        <v>-0.15873015873015872</v>
      </c>
    </row>
    <row r="53" spans="1:8">
      <c r="A53" s="63" t="s">
        <v>1333</v>
      </c>
      <c r="B53" s="80">
        <v>11</v>
      </c>
      <c r="C53" s="80">
        <v>18</v>
      </c>
      <c r="D53" s="80">
        <v>24</v>
      </c>
      <c r="E53" s="80">
        <v>69</v>
      </c>
      <c r="F53" s="80">
        <v>52</v>
      </c>
      <c r="G53" s="80">
        <f t="shared" si="8"/>
        <v>-17</v>
      </c>
      <c r="H53" s="217">
        <f t="shared" si="9"/>
        <v>-0.24637681159420291</v>
      </c>
    </row>
    <row r="54" spans="1:8">
      <c r="A54" s="63" t="s">
        <v>1368</v>
      </c>
      <c r="B54" s="80">
        <f>SUM(B49:B53)</f>
        <v>2990</v>
      </c>
      <c r="C54" s="80">
        <f>SUM(C49:C53)</f>
        <v>3218</v>
      </c>
      <c r="D54" s="80">
        <f t="shared" ref="D54:F54" si="10">SUM(D49:D53)</f>
        <v>3429</v>
      </c>
      <c r="E54" s="80">
        <f t="shared" si="10"/>
        <v>3501</v>
      </c>
      <c r="F54" s="80">
        <f t="shared" si="10"/>
        <v>3339</v>
      </c>
      <c r="G54" s="80">
        <f t="shared" si="8"/>
        <v>-162</v>
      </c>
      <c r="H54" s="217">
        <f t="shared" si="9"/>
        <v>-4.6272493573264781E-2</v>
      </c>
    </row>
    <row r="55" spans="1:8">
      <c r="G55" s="80"/>
      <c r="H55" s="217"/>
    </row>
    <row r="56" spans="1:8">
      <c r="A56" s="69" t="s">
        <v>1369</v>
      </c>
      <c r="B56" s="93"/>
      <c r="C56" s="93"/>
      <c r="D56" s="93"/>
      <c r="E56" s="93"/>
      <c r="F56" s="93"/>
      <c r="G56" s="1029"/>
      <c r="H56" s="69"/>
    </row>
    <row r="57" spans="1:8">
      <c r="A57" s="63" t="s">
        <v>1294</v>
      </c>
      <c r="B57" s="1030">
        <v>279</v>
      </c>
      <c r="C57" s="1030">
        <v>304</v>
      </c>
      <c r="D57" s="1030">
        <v>339</v>
      </c>
      <c r="E57" s="1030">
        <v>324</v>
      </c>
      <c r="F57" s="63">
        <v>330</v>
      </c>
      <c r="G57" s="80">
        <f t="shared" ref="G57:G59" si="11">F57-E57</f>
        <v>6</v>
      </c>
      <c r="H57" s="217">
        <f t="shared" ref="H57:H59" si="12">(F57-E57)/E57</f>
        <v>1.8518518518518517E-2</v>
      </c>
    </row>
    <row r="58" spans="1:8">
      <c r="A58" s="63" t="s">
        <v>1295</v>
      </c>
      <c r="B58" s="1030">
        <v>88</v>
      </c>
      <c r="C58" s="1030">
        <v>111</v>
      </c>
      <c r="D58" s="1030">
        <v>94</v>
      </c>
      <c r="E58" s="1030">
        <v>105</v>
      </c>
      <c r="F58" s="63">
        <v>109</v>
      </c>
      <c r="G58" s="80">
        <f t="shared" si="11"/>
        <v>4</v>
      </c>
      <c r="H58" s="217">
        <f t="shared" si="12"/>
        <v>3.8095238095238099E-2</v>
      </c>
    </row>
    <row r="59" spans="1:8">
      <c r="A59" s="63" t="s">
        <v>1370</v>
      </c>
      <c r="B59" s="63">
        <f>SUM(B57:B58)</f>
        <v>367</v>
      </c>
      <c r="C59" s="63">
        <f>SUM(C57:C58)</f>
        <v>415</v>
      </c>
      <c r="D59" s="63">
        <f t="shared" ref="D59:F59" si="13">SUM(D57:D58)</f>
        <v>433</v>
      </c>
      <c r="E59" s="63">
        <f t="shared" si="13"/>
        <v>429</v>
      </c>
      <c r="F59" s="63">
        <f t="shared" si="13"/>
        <v>439</v>
      </c>
      <c r="G59" s="80">
        <f t="shared" si="11"/>
        <v>10</v>
      </c>
      <c r="H59" s="217">
        <f t="shared" si="12"/>
        <v>2.3310023310023312E-2</v>
      </c>
    </row>
    <row r="60" spans="1:8">
      <c r="G60" s="217"/>
      <c r="H60" s="217"/>
    </row>
    <row r="61" spans="1:8">
      <c r="A61" s="69" t="s">
        <v>1371</v>
      </c>
      <c r="B61" s="93"/>
      <c r="C61" s="93"/>
      <c r="D61" s="93"/>
      <c r="E61" s="93"/>
      <c r="F61" s="93"/>
      <c r="G61" s="1029"/>
      <c r="H61" s="1029"/>
    </row>
    <row r="62" spans="1:8">
      <c r="A62" s="63" t="s">
        <v>1294</v>
      </c>
      <c r="B62" s="63">
        <v>353</v>
      </c>
      <c r="C62" s="63">
        <v>419</v>
      </c>
      <c r="D62" s="63">
        <v>379</v>
      </c>
      <c r="E62" s="63">
        <v>402</v>
      </c>
      <c r="F62" s="63">
        <v>381</v>
      </c>
      <c r="G62" s="80">
        <f t="shared" ref="G62:G64" si="14">F62-E62</f>
        <v>-21</v>
      </c>
      <c r="H62" s="217">
        <f t="shared" ref="H62:H64" si="15">(F62-E62)/E62</f>
        <v>-5.2238805970149252E-2</v>
      </c>
    </row>
    <row r="63" spans="1:8">
      <c r="A63" s="63" t="s">
        <v>1295</v>
      </c>
      <c r="B63" s="63">
        <v>5</v>
      </c>
      <c r="C63" s="63">
        <v>6</v>
      </c>
      <c r="D63" s="63">
        <v>5</v>
      </c>
      <c r="E63" s="63">
        <v>4</v>
      </c>
      <c r="F63" s="63">
        <v>6</v>
      </c>
      <c r="G63" s="80">
        <f t="shared" si="14"/>
        <v>2</v>
      </c>
      <c r="H63" s="217">
        <f t="shared" si="15"/>
        <v>0.5</v>
      </c>
    </row>
    <row r="64" spans="1:8">
      <c r="A64" s="63" t="s">
        <v>1372</v>
      </c>
      <c r="B64" s="63">
        <f>SUM(B62:B63)</f>
        <v>358</v>
      </c>
      <c r="C64" s="63">
        <f>SUM(C62:C63)</f>
        <v>425</v>
      </c>
      <c r="D64" s="63">
        <f>SUM(D62:D63)</f>
        <v>384</v>
      </c>
      <c r="E64" s="63">
        <f>SUM(E62:E63)</f>
        <v>406</v>
      </c>
      <c r="F64" s="63">
        <f>SUM(F62:F63)</f>
        <v>387</v>
      </c>
      <c r="G64" s="80">
        <f t="shared" si="14"/>
        <v>-19</v>
      </c>
      <c r="H64" s="217">
        <f t="shared" si="15"/>
        <v>-4.6798029556650245E-2</v>
      </c>
    </row>
    <row r="66" spans="1:1">
      <c r="A66" s="63" t="s">
        <v>1373</v>
      </c>
    </row>
    <row r="67" spans="1:1">
      <c r="A67" s="63" t="s">
        <v>1335</v>
      </c>
    </row>
    <row r="68" spans="1:1" ht="11.25">
      <c r="A68" s="63" t="s">
        <v>1374</v>
      </c>
    </row>
    <row r="69" spans="1:1">
      <c r="A69" s="63" t="s">
        <v>1307</v>
      </c>
    </row>
  </sheetData>
  <pageMargins left="0.75" right="0.75" top="1" bottom="1" header="0.5" footer="0.5"/>
  <pageSetup paperSize="128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/>
  </sheetViews>
  <sheetFormatPr defaultRowHeight="10.5"/>
  <cols>
    <col min="1" max="1" width="36.85546875" style="63" customWidth="1"/>
    <col min="2" max="9" width="6.5703125" style="63" customWidth="1"/>
    <col min="10" max="10" width="6.85546875" style="91" customWidth="1"/>
    <col min="11" max="16384" width="9.140625" style="63"/>
  </cols>
  <sheetData>
    <row r="1" spans="1:10" ht="11.25">
      <c r="A1" s="62" t="s">
        <v>1375</v>
      </c>
    </row>
    <row r="2" spans="1:10">
      <c r="A2" s="62"/>
    </row>
    <row r="3" spans="1:10" ht="21">
      <c r="A3" s="69" t="s">
        <v>1376</v>
      </c>
      <c r="B3" s="867" t="s">
        <v>1377</v>
      </c>
      <c r="C3" s="867" t="s">
        <v>1378</v>
      </c>
      <c r="D3" s="867" t="s">
        <v>1379</v>
      </c>
      <c r="E3" s="867" t="s">
        <v>1380</v>
      </c>
      <c r="F3" s="867" t="s">
        <v>1381</v>
      </c>
      <c r="G3" s="867" t="s">
        <v>1382</v>
      </c>
      <c r="H3" s="867" t="s">
        <v>1383</v>
      </c>
      <c r="I3" s="867" t="s">
        <v>1384</v>
      </c>
      <c r="J3" s="984" t="s">
        <v>1385</v>
      </c>
    </row>
    <row r="4" spans="1:10">
      <c r="A4" s="114"/>
      <c r="B4" s="379"/>
      <c r="C4" s="379"/>
      <c r="D4" s="379"/>
      <c r="E4" s="379"/>
      <c r="F4" s="379"/>
      <c r="G4" s="379"/>
      <c r="H4" s="379"/>
      <c r="I4" s="379"/>
      <c r="J4" s="219"/>
    </row>
    <row r="5" spans="1:10">
      <c r="A5" s="1031" t="s">
        <v>1386</v>
      </c>
      <c r="B5" s="1032">
        <v>48</v>
      </c>
      <c r="C5" s="1032">
        <v>209</v>
      </c>
      <c r="D5" s="1032">
        <v>0</v>
      </c>
      <c r="E5" s="1032">
        <v>22</v>
      </c>
      <c r="F5" s="1032">
        <v>12</v>
      </c>
      <c r="G5" s="1032">
        <v>0</v>
      </c>
      <c r="H5" s="1032">
        <v>1</v>
      </c>
      <c r="I5" s="1032">
        <v>0</v>
      </c>
      <c r="J5" s="1033">
        <f t="shared" ref="J5:J28" si="0">SUM(B5:I5)</f>
        <v>292</v>
      </c>
    </row>
    <row r="6" spans="1:10">
      <c r="A6" s="1031" t="s">
        <v>1387</v>
      </c>
      <c r="B6" s="1032">
        <v>78</v>
      </c>
      <c r="C6" s="1032">
        <v>49</v>
      </c>
      <c r="D6" s="1032">
        <v>0</v>
      </c>
      <c r="E6" s="1032">
        <v>0</v>
      </c>
      <c r="F6" s="1032">
        <v>0</v>
      </c>
      <c r="G6" s="1032">
        <v>0</v>
      </c>
      <c r="H6" s="1032">
        <v>0</v>
      </c>
      <c r="I6" s="1032">
        <v>0</v>
      </c>
      <c r="J6" s="1033">
        <f t="shared" si="0"/>
        <v>127</v>
      </c>
    </row>
    <row r="7" spans="1:10">
      <c r="A7" s="1031" t="s">
        <v>1388</v>
      </c>
      <c r="B7" s="1032">
        <v>38</v>
      </c>
      <c r="C7" s="1032">
        <v>45</v>
      </c>
      <c r="D7" s="1032">
        <v>0</v>
      </c>
      <c r="E7" s="1032">
        <v>0</v>
      </c>
      <c r="F7" s="1032">
        <v>0</v>
      </c>
      <c r="G7" s="1032">
        <v>0</v>
      </c>
      <c r="H7" s="1032">
        <v>0</v>
      </c>
      <c r="I7" s="1032">
        <v>0</v>
      </c>
      <c r="J7" s="1033">
        <f t="shared" si="0"/>
        <v>83</v>
      </c>
    </row>
    <row r="8" spans="1:10">
      <c r="A8" s="1031" t="s">
        <v>1389</v>
      </c>
      <c r="B8" s="1032">
        <v>243</v>
      </c>
      <c r="C8" s="1032">
        <v>150</v>
      </c>
      <c r="D8" s="1032">
        <v>66</v>
      </c>
      <c r="E8" s="1032">
        <v>70</v>
      </c>
      <c r="F8" s="1032">
        <v>9</v>
      </c>
      <c r="G8" s="1032">
        <v>27</v>
      </c>
      <c r="H8" s="1032">
        <v>112</v>
      </c>
      <c r="I8" s="1032">
        <v>23</v>
      </c>
      <c r="J8" s="1033">
        <f t="shared" si="0"/>
        <v>700</v>
      </c>
    </row>
    <row r="9" spans="1:10">
      <c r="A9" s="1031" t="s">
        <v>1390</v>
      </c>
      <c r="B9" s="1032">
        <v>1069</v>
      </c>
      <c r="C9" s="1032">
        <v>770</v>
      </c>
      <c r="D9" s="1032">
        <v>500</v>
      </c>
      <c r="E9" s="1032">
        <v>199</v>
      </c>
      <c r="F9" s="1032">
        <v>44</v>
      </c>
      <c r="G9" s="1032">
        <v>161</v>
      </c>
      <c r="H9" s="1032">
        <v>780</v>
      </c>
      <c r="I9" s="1032">
        <v>289</v>
      </c>
      <c r="J9" s="1033">
        <f t="shared" si="0"/>
        <v>3812</v>
      </c>
    </row>
    <row r="10" spans="1:10">
      <c r="A10" s="1031" t="s">
        <v>1391</v>
      </c>
      <c r="B10" s="1032">
        <v>419</v>
      </c>
      <c r="C10" s="1032">
        <v>70</v>
      </c>
      <c r="D10" s="1032">
        <v>83</v>
      </c>
      <c r="E10" s="1032">
        <v>66</v>
      </c>
      <c r="F10" s="1032">
        <v>13</v>
      </c>
      <c r="G10" s="1032">
        <v>75</v>
      </c>
      <c r="H10" s="1032">
        <v>139</v>
      </c>
      <c r="I10" s="1032">
        <v>134</v>
      </c>
      <c r="J10" s="1033">
        <f t="shared" si="0"/>
        <v>999</v>
      </c>
    </row>
    <row r="11" spans="1:10">
      <c r="A11" s="1031" t="s">
        <v>1392</v>
      </c>
      <c r="B11" s="1032">
        <v>316</v>
      </c>
      <c r="C11" s="1032">
        <v>149</v>
      </c>
      <c r="D11" s="1032">
        <v>133</v>
      </c>
      <c r="E11" s="1032">
        <v>15</v>
      </c>
      <c r="F11" s="1032">
        <v>8</v>
      </c>
      <c r="G11" s="1032">
        <v>38</v>
      </c>
      <c r="H11" s="1032">
        <v>221</v>
      </c>
      <c r="I11" s="1032">
        <v>196</v>
      </c>
      <c r="J11" s="1033">
        <f t="shared" si="0"/>
        <v>1076</v>
      </c>
    </row>
    <row r="12" spans="1:10">
      <c r="A12" s="1031" t="s">
        <v>1393</v>
      </c>
      <c r="B12" s="1032">
        <v>209</v>
      </c>
      <c r="C12" s="1032">
        <v>717</v>
      </c>
      <c r="D12" s="1032">
        <v>262</v>
      </c>
      <c r="E12" s="1032">
        <v>289</v>
      </c>
      <c r="F12" s="1032">
        <v>29</v>
      </c>
      <c r="G12" s="1032">
        <v>72</v>
      </c>
      <c r="H12" s="1032">
        <v>373</v>
      </c>
      <c r="I12" s="1032">
        <v>59</v>
      </c>
      <c r="J12" s="1033">
        <f t="shared" si="0"/>
        <v>2010</v>
      </c>
    </row>
    <row r="13" spans="1:10">
      <c r="A13" s="1031" t="s">
        <v>1394</v>
      </c>
      <c r="B13" s="1032">
        <v>632</v>
      </c>
      <c r="C13" s="1032">
        <v>430</v>
      </c>
      <c r="D13" s="1032">
        <v>118</v>
      </c>
      <c r="E13" s="1032">
        <v>30</v>
      </c>
      <c r="F13" s="1032">
        <v>22</v>
      </c>
      <c r="G13" s="1032">
        <v>1</v>
      </c>
      <c r="H13" s="1032">
        <v>96</v>
      </c>
      <c r="I13" s="1032">
        <v>118</v>
      </c>
      <c r="J13" s="1033">
        <f t="shared" si="0"/>
        <v>1447</v>
      </c>
    </row>
    <row r="14" spans="1:10">
      <c r="A14" s="1031" t="s">
        <v>1395</v>
      </c>
      <c r="B14" s="1032">
        <v>163</v>
      </c>
      <c r="C14" s="1032">
        <v>141</v>
      </c>
      <c r="D14" s="1032">
        <v>93</v>
      </c>
      <c r="E14" s="1032">
        <v>28</v>
      </c>
      <c r="F14" s="1032">
        <v>3</v>
      </c>
      <c r="G14" s="1032">
        <v>28</v>
      </c>
      <c r="H14" s="1032">
        <v>89</v>
      </c>
      <c r="I14" s="1032">
        <v>17</v>
      </c>
      <c r="J14" s="1033">
        <f t="shared" si="0"/>
        <v>562</v>
      </c>
    </row>
    <row r="15" spans="1:10">
      <c r="A15" s="1031" t="s">
        <v>1396</v>
      </c>
      <c r="B15" s="1032">
        <v>263</v>
      </c>
      <c r="C15" s="1032">
        <v>257</v>
      </c>
      <c r="D15" s="1032">
        <v>48</v>
      </c>
      <c r="E15" s="1032">
        <v>61</v>
      </c>
      <c r="F15" s="1032">
        <v>10</v>
      </c>
      <c r="G15" s="1032">
        <v>0</v>
      </c>
      <c r="H15" s="1032">
        <v>0</v>
      </c>
      <c r="I15" s="1032">
        <v>6</v>
      </c>
      <c r="J15" s="1033">
        <f t="shared" si="0"/>
        <v>645</v>
      </c>
    </row>
    <row r="16" spans="1:10">
      <c r="A16" s="1031" t="s">
        <v>1397</v>
      </c>
      <c r="B16" s="1032">
        <v>147</v>
      </c>
      <c r="C16" s="1032">
        <v>34</v>
      </c>
      <c r="D16" s="1032">
        <v>34</v>
      </c>
      <c r="E16" s="1032">
        <v>9</v>
      </c>
      <c r="F16" s="1032">
        <v>1</v>
      </c>
      <c r="G16" s="1032">
        <v>5</v>
      </c>
      <c r="H16" s="1032">
        <v>41</v>
      </c>
      <c r="I16" s="1032">
        <v>13</v>
      </c>
      <c r="J16" s="1033">
        <f t="shared" si="0"/>
        <v>284</v>
      </c>
    </row>
    <row r="17" spans="1:10">
      <c r="A17" s="1031" t="s">
        <v>1398</v>
      </c>
      <c r="B17" s="1032">
        <v>976</v>
      </c>
      <c r="C17" s="1032">
        <v>565</v>
      </c>
      <c r="D17" s="1032">
        <v>1467</v>
      </c>
      <c r="E17" s="1032">
        <v>68</v>
      </c>
      <c r="F17" s="1032">
        <v>128</v>
      </c>
      <c r="G17" s="1032">
        <v>453</v>
      </c>
      <c r="H17" s="1032">
        <v>277</v>
      </c>
      <c r="I17" s="1032">
        <v>643</v>
      </c>
      <c r="J17" s="1033">
        <f t="shared" si="0"/>
        <v>4577</v>
      </c>
    </row>
    <row r="18" spans="1:10">
      <c r="A18" s="1031" t="s">
        <v>1399</v>
      </c>
      <c r="B18" s="1032">
        <v>95</v>
      </c>
      <c r="C18" s="1032">
        <v>45</v>
      </c>
      <c r="D18" s="1032">
        <v>27</v>
      </c>
      <c r="E18" s="1032">
        <v>23</v>
      </c>
      <c r="F18" s="1032">
        <v>1</v>
      </c>
      <c r="G18" s="1032">
        <v>1</v>
      </c>
      <c r="H18" s="1032">
        <v>46</v>
      </c>
      <c r="I18" s="1032">
        <v>13</v>
      </c>
      <c r="J18" s="1033">
        <f t="shared" si="0"/>
        <v>251</v>
      </c>
    </row>
    <row r="19" spans="1:10">
      <c r="A19" s="1031" t="s">
        <v>1400</v>
      </c>
      <c r="B19" s="1032">
        <v>138</v>
      </c>
      <c r="C19" s="1032">
        <v>21</v>
      </c>
      <c r="D19" s="1032">
        <v>0</v>
      </c>
      <c r="E19" s="1032">
        <v>7</v>
      </c>
      <c r="F19" s="1032">
        <v>0</v>
      </c>
      <c r="G19" s="1032">
        <v>0</v>
      </c>
      <c r="H19" s="1032">
        <v>33</v>
      </c>
      <c r="I19" s="1032">
        <v>50</v>
      </c>
      <c r="J19" s="1033">
        <f t="shared" si="0"/>
        <v>249</v>
      </c>
    </row>
    <row r="20" spans="1:10">
      <c r="A20" s="1031" t="s">
        <v>1401</v>
      </c>
      <c r="B20" s="1032">
        <v>56</v>
      </c>
      <c r="C20" s="1032">
        <v>950</v>
      </c>
      <c r="D20" s="1032">
        <v>1231</v>
      </c>
      <c r="E20" s="1032">
        <v>345</v>
      </c>
      <c r="F20" s="1032">
        <v>354</v>
      </c>
      <c r="G20" s="1032">
        <v>953</v>
      </c>
      <c r="H20" s="1032">
        <v>1224</v>
      </c>
      <c r="I20" s="1032">
        <v>2059</v>
      </c>
      <c r="J20" s="1033">
        <f t="shared" si="0"/>
        <v>7172</v>
      </c>
    </row>
    <row r="21" spans="1:10">
      <c r="A21" s="1031" t="s">
        <v>1402</v>
      </c>
      <c r="B21" s="1032">
        <v>121</v>
      </c>
      <c r="C21" s="1032">
        <v>41</v>
      </c>
      <c r="D21" s="1032">
        <v>13</v>
      </c>
      <c r="E21" s="1032">
        <v>5</v>
      </c>
      <c r="F21" s="1032">
        <v>2</v>
      </c>
      <c r="G21" s="1032">
        <v>0</v>
      </c>
      <c r="H21" s="1032">
        <v>16</v>
      </c>
      <c r="I21" s="1032">
        <v>12</v>
      </c>
      <c r="J21" s="1033">
        <f t="shared" si="0"/>
        <v>210</v>
      </c>
    </row>
    <row r="22" spans="1:10" ht="11.25">
      <c r="A22" s="1031" t="s">
        <v>1403</v>
      </c>
      <c r="B22" s="1032">
        <v>555</v>
      </c>
      <c r="C22" s="1032">
        <v>171</v>
      </c>
      <c r="D22" s="1032">
        <v>3</v>
      </c>
      <c r="E22" s="1032">
        <v>37</v>
      </c>
      <c r="F22" s="1032">
        <v>3</v>
      </c>
      <c r="G22" s="1032">
        <v>54</v>
      </c>
      <c r="H22" s="1032">
        <v>285</v>
      </c>
      <c r="I22" s="1032">
        <v>16</v>
      </c>
      <c r="J22" s="1033">
        <f t="shared" si="0"/>
        <v>1124</v>
      </c>
    </row>
    <row r="23" spans="1:10" ht="11.25">
      <c r="A23" s="1031" t="s">
        <v>1404</v>
      </c>
      <c r="B23" s="1032">
        <v>0</v>
      </c>
      <c r="C23" s="1032">
        <v>65</v>
      </c>
      <c r="D23" s="1032">
        <v>254</v>
      </c>
      <c r="E23" s="1032">
        <v>59</v>
      </c>
      <c r="F23" s="1032">
        <v>32</v>
      </c>
      <c r="G23" s="1032">
        <v>68</v>
      </c>
      <c r="H23" s="1032">
        <v>846</v>
      </c>
      <c r="I23" s="1032">
        <v>411</v>
      </c>
      <c r="J23" s="1033">
        <f t="shared" si="0"/>
        <v>1735</v>
      </c>
    </row>
    <row r="24" spans="1:10">
      <c r="A24" s="1031" t="s">
        <v>1405</v>
      </c>
      <c r="B24" s="1032">
        <v>33</v>
      </c>
      <c r="C24" s="1032">
        <v>12</v>
      </c>
      <c r="D24" s="1032">
        <v>6</v>
      </c>
      <c r="E24" s="1032">
        <v>2</v>
      </c>
      <c r="F24" s="1032">
        <v>0</v>
      </c>
      <c r="G24" s="1032">
        <v>0</v>
      </c>
      <c r="H24" s="1032">
        <v>17</v>
      </c>
      <c r="I24" s="1032">
        <v>0</v>
      </c>
      <c r="J24" s="1033">
        <f t="shared" si="0"/>
        <v>70</v>
      </c>
    </row>
    <row r="25" spans="1:10">
      <c r="A25" s="1031" t="s">
        <v>1406</v>
      </c>
      <c r="B25" s="1032">
        <v>226</v>
      </c>
      <c r="C25" s="1032">
        <v>68</v>
      </c>
      <c r="D25" s="1032">
        <v>45</v>
      </c>
      <c r="E25" s="1032">
        <v>16</v>
      </c>
      <c r="F25" s="1032">
        <v>1</v>
      </c>
      <c r="G25" s="1032">
        <v>0</v>
      </c>
      <c r="H25" s="1032">
        <v>31</v>
      </c>
      <c r="I25" s="1032">
        <v>63</v>
      </c>
      <c r="J25" s="1033">
        <f t="shared" si="0"/>
        <v>450</v>
      </c>
    </row>
    <row r="26" spans="1:10">
      <c r="A26" s="1031" t="s">
        <v>1407</v>
      </c>
      <c r="B26" s="1032">
        <v>451</v>
      </c>
      <c r="C26" s="1032">
        <v>169</v>
      </c>
      <c r="D26" s="1032">
        <v>89</v>
      </c>
      <c r="E26" s="1032">
        <v>77</v>
      </c>
      <c r="F26" s="1032">
        <v>14</v>
      </c>
      <c r="G26" s="1032">
        <v>41</v>
      </c>
      <c r="H26" s="1032">
        <v>364</v>
      </c>
      <c r="I26" s="1032">
        <v>81</v>
      </c>
      <c r="J26" s="1033">
        <f t="shared" si="0"/>
        <v>1286</v>
      </c>
    </row>
    <row r="27" spans="1:10">
      <c r="A27" s="1031" t="s">
        <v>1408</v>
      </c>
      <c r="B27" s="1032">
        <v>1324</v>
      </c>
      <c r="C27" s="1032">
        <v>515</v>
      </c>
      <c r="D27" s="1032">
        <v>160</v>
      </c>
      <c r="E27" s="1032">
        <v>86</v>
      </c>
      <c r="F27" s="1032">
        <v>12</v>
      </c>
      <c r="G27" s="1032">
        <v>0</v>
      </c>
      <c r="H27" s="1032">
        <v>84</v>
      </c>
      <c r="I27" s="1032">
        <v>86</v>
      </c>
      <c r="J27" s="1033">
        <f t="shared" si="0"/>
        <v>2267</v>
      </c>
    </row>
    <row r="28" spans="1:10" s="64" customFormat="1">
      <c r="A28" s="1031" t="s">
        <v>1409</v>
      </c>
      <c r="B28" s="1034">
        <v>423</v>
      </c>
      <c r="C28" s="1034">
        <v>152</v>
      </c>
      <c r="D28" s="1034">
        <v>58</v>
      </c>
      <c r="E28" s="1034">
        <v>51</v>
      </c>
      <c r="F28" s="1034">
        <v>47</v>
      </c>
      <c r="G28" s="1034">
        <v>26</v>
      </c>
      <c r="H28" s="1034">
        <v>167</v>
      </c>
      <c r="I28" s="1034">
        <v>139</v>
      </c>
      <c r="J28" s="1035">
        <f t="shared" si="0"/>
        <v>1063</v>
      </c>
    </row>
    <row r="29" spans="1:10">
      <c r="A29" s="1031"/>
      <c r="B29" s="1034"/>
      <c r="C29" s="1034"/>
      <c r="D29" s="1034"/>
      <c r="E29" s="1034"/>
      <c r="F29" s="1034"/>
      <c r="G29" s="1034"/>
      <c r="H29" s="1034"/>
      <c r="I29" s="1034"/>
      <c r="J29" s="1035"/>
    </row>
    <row r="30" spans="1:10">
      <c r="A30" s="1031" t="s">
        <v>1410</v>
      </c>
      <c r="B30" s="1032">
        <f t="shared" ref="B30:I30" si="1">SUM(B5:B28)</f>
        <v>8023</v>
      </c>
      <c r="C30" s="1032">
        <f t="shared" si="1"/>
        <v>5795</v>
      </c>
      <c r="D30" s="1032">
        <f t="shared" si="1"/>
        <v>4690</v>
      </c>
      <c r="E30" s="1032">
        <f t="shared" si="1"/>
        <v>1565</v>
      </c>
      <c r="F30" s="1032">
        <f t="shared" si="1"/>
        <v>745</v>
      </c>
      <c r="G30" s="1032">
        <f t="shared" si="1"/>
        <v>2003</v>
      </c>
      <c r="H30" s="1032">
        <f t="shared" si="1"/>
        <v>5242</v>
      </c>
      <c r="I30" s="1032">
        <f t="shared" si="1"/>
        <v>4428</v>
      </c>
      <c r="J30" s="1033">
        <f>SUM(J5:J28)</f>
        <v>32491</v>
      </c>
    </row>
    <row r="31" spans="1:10">
      <c r="A31" s="64"/>
      <c r="B31" s="77"/>
      <c r="C31" s="80"/>
      <c r="D31" s="80"/>
      <c r="E31" s="80"/>
      <c r="F31" s="80"/>
      <c r="G31" s="80"/>
      <c r="H31" s="80"/>
      <c r="I31" s="80"/>
      <c r="J31" s="66"/>
    </row>
    <row r="32" spans="1:10" s="64" customFormat="1">
      <c r="A32" s="1036" t="s">
        <v>34</v>
      </c>
      <c r="J32" s="120"/>
    </row>
    <row r="33" spans="1:1">
      <c r="A33" s="1036" t="s">
        <v>1411</v>
      </c>
    </row>
    <row r="34" spans="1:1">
      <c r="A34" s="1036" t="s">
        <v>1412</v>
      </c>
    </row>
    <row r="35" spans="1:1">
      <c r="A35" s="1036" t="s">
        <v>1413</v>
      </c>
    </row>
    <row r="36" spans="1:1">
      <c r="A36" s="90"/>
    </row>
    <row r="37" spans="1:1">
      <c r="A37" s="1037" t="s">
        <v>1414</v>
      </c>
    </row>
  </sheetData>
  <pageMargins left="0.75" right="0.75" top="1" bottom="1" header="0.5" footer="0.5"/>
  <pageSetup paperSize="128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/>
  </sheetViews>
  <sheetFormatPr defaultRowHeight="10.5"/>
  <cols>
    <col min="1" max="1" width="27.140625" style="106" customWidth="1"/>
    <col min="2" max="3" width="9" style="64" bestFit="1" customWidth="1"/>
    <col min="4" max="4" width="8.5703125" style="64" customWidth="1"/>
    <col min="5" max="5" width="0.85546875" style="64" customWidth="1"/>
    <col min="6" max="7" width="9" style="64" bestFit="1" customWidth="1"/>
    <col min="8" max="8" width="8.5703125" style="64" customWidth="1"/>
    <col min="9" max="16384" width="9.140625" style="64"/>
  </cols>
  <sheetData>
    <row r="1" spans="1:8">
      <c r="A1" s="106" t="s">
        <v>1415</v>
      </c>
    </row>
    <row r="3" spans="1:8">
      <c r="A3" s="64"/>
      <c r="B3" s="1248" t="s">
        <v>1416</v>
      </c>
      <c r="C3" s="1248"/>
      <c r="D3" s="1248"/>
      <c r="F3" s="1248" t="s">
        <v>1417</v>
      </c>
      <c r="G3" s="1248"/>
      <c r="H3" s="1248"/>
    </row>
    <row r="4" spans="1:8">
      <c r="A4" s="69" t="s">
        <v>1418</v>
      </c>
      <c r="B4" s="867">
        <v>2013</v>
      </c>
      <c r="C4" s="867">
        <v>2014</v>
      </c>
      <c r="D4" s="867" t="s">
        <v>960</v>
      </c>
      <c r="E4" s="867"/>
      <c r="F4" s="867">
        <v>2013</v>
      </c>
      <c r="G4" s="867">
        <v>2014</v>
      </c>
      <c r="H4" s="867" t="s">
        <v>960</v>
      </c>
    </row>
    <row r="5" spans="1:8">
      <c r="A5" s="114"/>
      <c r="B5" s="1038"/>
      <c r="C5" s="1038"/>
      <c r="D5" s="1039"/>
      <c r="E5" s="114"/>
    </row>
    <row r="6" spans="1:8">
      <c r="A6" s="117" t="s">
        <v>1294</v>
      </c>
      <c r="B6" s="1038">
        <v>32080</v>
      </c>
      <c r="C6" s="1038">
        <v>31515</v>
      </c>
      <c r="D6" s="1040">
        <f>+(C6-B6)/B6</f>
        <v>-1.761221945137157E-2</v>
      </c>
      <c r="E6" s="117"/>
      <c r="F6" s="1038">
        <v>26933.09</v>
      </c>
      <c r="G6" s="1038">
        <v>26742.2</v>
      </c>
      <c r="H6" s="1040">
        <f>+(G6-F6)/F6</f>
        <v>-7.0875640336849361E-3</v>
      </c>
    </row>
    <row r="7" spans="1:8">
      <c r="A7" s="117" t="s">
        <v>1295</v>
      </c>
      <c r="B7" s="1038">
        <v>27812</v>
      </c>
      <c r="C7" s="1038">
        <v>27662</v>
      </c>
      <c r="D7" s="1040">
        <f t="shared" ref="D7:D13" si="0">+(C7-B7)/B7</f>
        <v>-5.3933553861642454E-3</v>
      </c>
      <c r="E7" s="117"/>
      <c r="F7" s="1038">
        <v>20556.53</v>
      </c>
      <c r="G7" s="1038">
        <v>20889.47</v>
      </c>
      <c r="H7" s="1040">
        <f t="shared" ref="H7:H15" si="1">+(G7-F7)/F7</f>
        <v>1.6196313288283692E-2</v>
      </c>
    </row>
    <row r="8" spans="1:8">
      <c r="A8" s="117" t="s">
        <v>1296</v>
      </c>
      <c r="B8" s="1038">
        <v>25301</v>
      </c>
      <c r="C8" s="1038">
        <v>26266</v>
      </c>
      <c r="D8" s="1040">
        <f t="shared" si="0"/>
        <v>3.8140784949211491E-2</v>
      </c>
      <c r="E8" s="117"/>
      <c r="F8" s="1038">
        <v>15617.33</v>
      </c>
      <c r="G8" s="1038">
        <v>15988.7</v>
      </c>
      <c r="H8" s="1040">
        <f t="shared" si="1"/>
        <v>2.3779352808706789E-2</v>
      </c>
    </row>
    <row r="9" spans="1:8">
      <c r="A9" s="117" t="s">
        <v>1297</v>
      </c>
      <c r="B9" s="1038">
        <v>7745</v>
      </c>
      <c r="C9" s="1038">
        <v>7656</v>
      </c>
      <c r="D9" s="1040">
        <f t="shared" si="0"/>
        <v>-1.1491284699806327E-2</v>
      </c>
      <c r="E9" s="117"/>
      <c r="F9" s="1038">
        <v>6183.46</v>
      </c>
      <c r="G9" s="1038">
        <v>6150</v>
      </c>
      <c r="H9" s="1040">
        <f t="shared" si="1"/>
        <v>-5.4112099051340243E-3</v>
      </c>
    </row>
    <row r="10" spans="1:8">
      <c r="A10" s="117" t="s">
        <v>1298</v>
      </c>
      <c r="B10" s="1038">
        <v>4605</v>
      </c>
      <c r="C10" s="1038">
        <v>4779</v>
      </c>
      <c r="D10" s="1040">
        <f t="shared" si="0"/>
        <v>3.7785016286644948E-2</v>
      </c>
      <c r="E10" s="117"/>
      <c r="F10" s="1038">
        <v>3580.88</v>
      </c>
      <c r="G10" s="1038">
        <v>3746.24</v>
      </c>
      <c r="H10" s="1040">
        <f t="shared" si="1"/>
        <v>4.6178592971559969E-2</v>
      </c>
    </row>
    <row r="11" spans="1:8">
      <c r="A11" s="117" t="s">
        <v>1299</v>
      </c>
      <c r="B11" s="1038">
        <v>8350</v>
      </c>
      <c r="C11" s="1038">
        <v>8570</v>
      </c>
      <c r="D11" s="1040">
        <f t="shared" si="0"/>
        <v>2.6347305389221556E-2</v>
      </c>
      <c r="E11" s="117"/>
      <c r="F11" s="1038">
        <v>6184.07</v>
      </c>
      <c r="G11" s="1038">
        <v>6404.53</v>
      </c>
      <c r="H11" s="1040">
        <f t="shared" si="1"/>
        <v>3.5649661145491569E-2</v>
      </c>
    </row>
    <row r="12" spans="1:8">
      <c r="A12" s="117" t="s">
        <v>1333</v>
      </c>
      <c r="B12" s="1038">
        <v>30564</v>
      </c>
      <c r="C12" s="1038">
        <v>31332</v>
      </c>
      <c r="D12" s="1040">
        <f t="shared" si="0"/>
        <v>2.5127601099332549E-2</v>
      </c>
      <c r="E12" s="117"/>
      <c r="F12" s="1038">
        <v>20697.2</v>
      </c>
      <c r="G12" s="1038">
        <v>21335.35</v>
      </c>
      <c r="H12" s="1040">
        <f t="shared" si="1"/>
        <v>3.0832673018572454E-2</v>
      </c>
    </row>
    <row r="13" spans="1:8">
      <c r="A13" s="117" t="s">
        <v>1301</v>
      </c>
      <c r="B13" s="1038">
        <v>31137</v>
      </c>
      <c r="C13" s="1038">
        <v>29537</v>
      </c>
      <c r="D13" s="1040">
        <f t="shared" si="0"/>
        <v>-5.1385811092911966E-2</v>
      </c>
      <c r="E13" s="117"/>
      <c r="F13" s="1038">
        <v>16923.82</v>
      </c>
      <c r="G13" s="1038">
        <v>15932.46</v>
      </c>
      <c r="H13" s="1040">
        <f t="shared" si="1"/>
        <v>-5.8577791538789739E-2</v>
      </c>
    </row>
    <row r="14" spans="1:8">
      <c r="A14" s="117"/>
      <c r="D14" s="1041"/>
      <c r="E14" s="117"/>
      <c r="H14" s="1041"/>
    </row>
    <row r="15" spans="1:8">
      <c r="A15" s="117" t="s">
        <v>330</v>
      </c>
      <c r="B15" s="1042">
        <f>SUM(B6:B14)</f>
        <v>167594</v>
      </c>
      <c r="C15" s="1042">
        <f>SUM(C6:C14)</f>
        <v>167317</v>
      </c>
      <c r="D15" s="1040">
        <f>C15/B15-1</f>
        <v>-1.6528037996587086E-3</v>
      </c>
      <c r="E15" s="117"/>
      <c r="F15" s="1042">
        <f>SUM(F6:F14)</f>
        <v>116676.38</v>
      </c>
      <c r="G15" s="1042">
        <f>SUM(G6:G14)</f>
        <v>117188.94999999998</v>
      </c>
      <c r="H15" s="1040">
        <f t="shared" si="1"/>
        <v>4.3930913866197926E-3</v>
      </c>
    </row>
    <row r="17" spans="1:1">
      <c r="A17" s="63" t="s">
        <v>1335</v>
      </c>
    </row>
    <row r="18" spans="1:1">
      <c r="A18" s="63" t="s">
        <v>1419</v>
      </c>
    </row>
    <row r="19" spans="1:1">
      <c r="A19" s="64"/>
    </row>
    <row r="20" spans="1:1">
      <c r="A20" s="63" t="s">
        <v>1338</v>
      </c>
    </row>
  </sheetData>
  <mergeCells count="2">
    <mergeCell ref="B3:D3"/>
    <mergeCell ref="F3:H3"/>
  </mergeCells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zoomScaleNormal="85" workbookViewId="0"/>
  </sheetViews>
  <sheetFormatPr defaultColWidth="9.140625" defaultRowHeight="10.5"/>
  <cols>
    <col min="1" max="1" width="7.42578125" style="63" customWidth="1"/>
    <col min="2" max="5" width="8.85546875" style="63" customWidth="1"/>
    <col min="6" max="6" width="0.85546875" style="63" customWidth="1"/>
    <col min="7" max="7" width="11.28515625" style="63" bestFit="1" customWidth="1"/>
    <col min="8" max="8" width="12.5703125" style="63" bestFit="1" customWidth="1"/>
    <col min="9" max="9" width="10.7109375" style="63" bestFit="1" customWidth="1"/>
    <col min="10" max="10" width="8.5703125" style="63" bestFit="1" customWidth="1"/>
    <col min="11" max="16384" width="9.140625" style="63"/>
  </cols>
  <sheetData>
    <row r="1" spans="1:10">
      <c r="A1" s="62" t="s">
        <v>1420</v>
      </c>
    </row>
    <row r="3" spans="1:10">
      <c r="B3" s="91"/>
      <c r="C3" s="91"/>
      <c r="D3" s="91"/>
      <c r="E3" s="91"/>
      <c r="F3" s="91"/>
      <c r="G3" s="91" t="s">
        <v>1421</v>
      </c>
      <c r="H3" s="91" t="s">
        <v>1421</v>
      </c>
      <c r="I3" s="91" t="s">
        <v>1421</v>
      </c>
      <c r="J3" s="91"/>
    </row>
    <row r="4" spans="1:10">
      <c r="B4" s="91" t="s">
        <v>1422</v>
      </c>
      <c r="C4" s="91" t="s">
        <v>1423</v>
      </c>
      <c r="D4" s="91" t="s">
        <v>1424</v>
      </c>
      <c r="E4" s="91"/>
      <c r="F4" s="91"/>
      <c r="G4" s="91" t="s">
        <v>1425</v>
      </c>
      <c r="H4" s="91" t="s">
        <v>1426</v>
      </c>
      <c r="I4" s="91" t="s">
        <v>1427</v>
      </c>
      <c r="J4" s="91" t="s">
        <v>330</v>
      </c>
    </row>
    <row r="5" spans="1:10">
      <c r="A5" s="64"/>
      <c r="B5" s="120" t="s">
        <v>1428</v>
      </c>
      <c r="C5" s="120" t="s">
        <v>1428</v>
      </c>
      <c r="D5" s="120" t="s">
        <v>1429</v>
      </c>
      <c r="E5" s="120" t="s">
        <v>330</v>
      </c>
      <c r="F5" s="120"/>
      <c r="G5" s="120" t="s">
        <v>1430</v>
      </c>
      <c r="H5" s="120" t="s">
        <v>1430</v>
      </c>
      <c r="I5" s="120" t="s">
        <v>1431</v>
      </c>
      <c r="J5" s="120" t="s">
        <v>1432</v>
      </c>
    </row>
    <row r="6" spans="1:10">
      <c r="A6" s="867" t="s">
        <v>4</v>
      </c>
      <c r="B6" s="96" t="s">
        <v>335</v>
      </c>
      <c r="C6" s="96" t="s">
        <v>335</v>
      </c>
      <c r="D6" s="96" t="s">
        <v>1433</v>
      </c>
      <c r="E6" s="96" t="s">
        <v>335</v>
      </c>
      <c r="F6" s="96"/>
      <c r="G6" s="96" t="s">
        <v>949</v>
      </c>
      <c r="H6" s="96" t="s">
        <v>949</v>
      </c>
      <c r="I6" s="96" t="s">
        <v>949</v>
      </c>
      <c r="J6" s="96" t="s">
        <v>949</v>
      </c>
    </row>
    <row r="7" spans="1:10">
      <c r="A7" s="985"/>
      <c r="F7" s="114"/>
    </row>
    <row r="8" spans="1:10">
      <c r="A8" s="986">
        <v>1970</v>
      </c>
      <c r="B8" s="80">
        <v>5962</v>
      </c>
      <c r="C8" s="80">
        <v>3108</v>
      </c>
      <c r="D8" s="91" t="s">
        <v>242</v>
      </c>
      <c r="E8" s="80">
        <v>9070</v>
      </c>
      <c r="F8" s="117"/>
      <c r="G8" s="1043">
        <v>117</v>
      </c>
      <c r="H8" s="1043">
        <v>87.3</v>
      </c>
      <c r="I8" s="1043">
        <v>18</v>
      </c>
      <c r="J8" s="1043">
        <v>222.3</v>
      </c>
    </row>
    <row r="9" spans="1:10">
      <c r="A9" s="986">
        <v>1971</v>
      </c>
      <c r="B9" s="80">
        <v>6768</v>
      </c>
      <c r="C9" s="80">
        <v>6009</v>
      </c>
      <c r="D9" s="91" t="s">
        <v>242</v>
      </c>
      <c r="E9" s="80">
        <v>12777</v>
      </c>
      <c r="F9" s="117"/>
      <c r="G9" s="876">
        <v>176.8</v>
      </c>
      <c r="H9" s="876">
        <v>121.6</v>
      </c>
      <c r="I9" s="876">
        <v>23.9</v>
      </c>
      <c r="J9" s="876">
        <v>322.3</v>
      </c>
    </row>
    <row r="10" spans="1:10">
      <c r="A10" s="986">
        <v>1972</v>
      </c>
      <c r="B10" s="80">
        <v>8807</v>
      </c>
      <c r="C10" s="80">
        <v>8513</v>
      </c>
      <c r="D10" s="91" t="s">
        <v>242</v>
      </c>
      <c r="E10" s="80">
        <v>17320</v>
      </c>
      <c r="F10" s="117"/>
      <c r="G10" s="876">
        <v>256.5</v>
      </c>
      <c r="H10" s="876">
        <v>99</v>
      </c>
      <c r="I10" s="876">
        <v>31.8</v>
      </c>
      <c r="J10" s="876">
        <v>387.3</v>
      </c>
    </row>
    <row r="11" spans="1:10">
      <c r="A11" s="986">
        <v>1973</v>
      </c>
      <c r="B11" s="80">
        <v>7546</v>
      </c>
      <c r="C11" s="80">
        <v>5904</v>
      </c>
      <c r="D11" s="91" t="s">
        <v>242</v>
      </c>
      <c r="E11" s="80">
        <v>13450</v>
      </c>
      <c r="F11" s="117"/>
      <c r="G11" s="876">
        <v>240.9</v>
      </c>
      <c r="H11" s="876">
        <v>150.30000000000001</v>
      </c>
      <c r="I11" s="876">
        <v>36.299999999999997</v>
      </c>
      <c r="J11" s="876">
        <v>427.5</v>
      </c>
    </row>
    <row r="12" spans="1:10">
      <c r="A12" s="986">
        <v>1974</v>
      </c>
      <c r="B12" s="80">
        <v>8284</v>
      </c>
      <c r="C12" s="80">
        <v>3217</v>
      </c>
      <c r="D12" s="91" t="s">
        <v>242</v>
      </c>
      <c r="E12" s="80">
        <v>11501</v>
      </c>
      <c r="F12" s="117"/>
      <c r="G12" s="876">
        <v>237.9</v>
      </c>
      <c r="H12" s="876">
        <v>174.2</v>
      </c>
      <c r="I12" s="876">
        <v>52.3</v>
      </c>
      <c r="J12" s="876">
        <v>464.4</v>
      </c>
    </row>
    <row r="13" spans="1:10">
      <c r="A13" s="986">
        <v>1975</v>
      </c>
      <c r="B13" s="80">
        <v>10912</v>
      </c>
      <c r="C13" s="80">
        <v>2800</v>
      </c>
      <c r="D13" s="91" t="s">
        <v>242</v>
      </c>
      <c r="E13" s="80">
        <v>13712</v>
      </c>
      <c r="F13" s="117"/>
      <c r="G13" s="876">
        <v>330.6</v>
      </c>
      <c r="H13" s="876">
        <v>196.5</v>
      </c>
      <c r="I13" s="876">
        <v>50</v>
      </c>
      <c r="J13" s="876">
        <v>577.1</v>
      </c>
    </row>
    <row r="14" spans="1:10">
      <c r="A14" s="986">
        <v>1976</v>
      </c>
      <c r="B14" s="80">
        <v>13546</v>
      </c>
      <c r="C14" s="80">
        <v>5075</v>
      </c>
      <c r="D14" s="91" t="s">
        <v>242</v>
      </c>
      <c r="E14" s="80">
        <v>18621</v>
      </c>
      <c r="F14" s="117"/>
      <c r="G14" s="876">
        <v>507</v>
      </c>
      <c r="H14" s="876">
        <v>216.8</v>
      </c>
      <c r="I14" s="876">
        <v>49.4</v>
      </c>
      <c r="J14" s="876">
        <v>773.2</v>
      </c>
    </row>
    <row r="15" spans="1:10">
      <c r="A15" s="986">
        <v>1977</v>
      </c>
      <c r="B15" s="80">
        <v>17424</v>
      </c>
      <c r="C15" s="80">
        <v>5856</v>
      </c>
      <c r="D15" s="91" t="s">
        <v>242</v>
      </c>
      <c r="E15" s="80">
        <v>23280</v>
      </c>
      <c r="F15" s="117"/>
      <c r="G15" s="876">
        <v>728</v>
      </c>
      <c r="H15" s="876">
        <v>327.10000000000002</v>
      </c>
      <c r="I15" s="876">
        <v>61.7</v>
      </c>
      <c r="J15" s="876">
        <v>1116.8</v>
      </c>
    </row>
    <row r="16" spans="1:10">
      <c r="A16" s="986">
        <v>1978</v>
      </c>
      <c r="B16" s="80">
        <v>15618</v>
      </c>
      <c r="C16" s="80">
        <v>5646</v>
      </c>
      <c r="D16" s="91" t="s">
        <v>242</v>
      </c>
      <c r="E16" s="80">
        <v>21264</v>
      </c>
      <c r="F16" s="117"/>
      <c r="G16" s="876">
        <v>734</v>
      </c>
      <c r="H16" s="876">
        <v>338.6</v>
      </c>
      <c r="I16" s="876">
        <v>70.8</v>
      </c>
      <c r="J16" s="876">
        <v>1143.4000000000001</v>
      </c>
    </row>
    <row r="17" spans="1:10">
      <c r="A17" s="986">
        <v>1979</v>
      </c>
      <c r="B17" s="80">
        <v>12570</v>
      </c>
      <c r="C17" s="80">
        <v>4179</v>
      </c>
      <c r="D17" s="91" t="s">
        <v>242</v>
      </c>
      <c r="E17" s="80">
        <v>16749</v>
      </c>
      <c r="F17" s="117"/>
      <c r="G17" s="876">
        <v>645.79999999999995</v>
      </c>
      <c r="H17" s="876">
        <v>490.3</v>
      </c>
      <c r="I17" s="876">
        <v>96</v>
      </c>
      <c r="J17" s="876">
        <f t="shared" ref="J17:J46" si="0">SUM(G17:I17)</f>
        <v>1232.0999999999999</v>
      </c>
    </row>
    <row r="18" spans="1:10">
      <c r="A18" s="986">
        <v>1980</v>
      </c>
      <c r="B18" s="80">
        <v>7760</v>
      </c>
      <c r="C18" s="80">
        <v>3141</v>
      </c>
      <c r="D18" s="91" t="s">
        <v>242</v>
      </c>
      <c r="E18" s="80">
        <v>10901</v>
      </c>
      <c r="F18" s="117"/>
      <c r="G18" s="876">
        <v>408.3</v>
      </c>
      <c r="H18" s="876">
        <v>430</v>
      </c>
      <c r="I18" s="876">
        <v>83.7</v>
      </c>
      <c r="J18" s="876">
        <f t="shared" si="0"/>
        <v>922</v>
      </c>
    </row>
    <row r="19" spans="1:10">
      <c r="A19" s="986">
        <v>1981</v>
      </c>
      <c r="B19" s="80">
        <v>5413</v>
      </c>
      <c r="C19" s="80">
        <v>3840</v>
      </c>
      <c r="D19" s="91" t="s">
        <v>242</v>
      </c>
      <c r="E19" s="80">
        <v>9253</v>
      </c>
      <c r="F19" s="117"/>
      <c r="G19" s="876">
        <v>451.5</v>
      </c>
      <c r="H19" s="876">
        <v>378.2</v>
      </c>
      <c r="I19" s="876">
        <v>101.6</v>
      </c>
      <c r="J19" s="876">
        <f t="shared" si="0"/>
        <v>931.30000000000007</v>
      </c>
    </row>
    <row r="20" spans="1:10">
      <c r="A20" s="986">
        <v>1982</v>
      </c>
      <c r="B20" s="80">
        <v>4767</v>
      </c>
      <c r="C20" s="80">
        <v>2904</v>
      </c>
      <c r="D20" s="91" t="s">
        <v>242</v>
      </c>
      <c r="E20" s="80">
        <v>7671</v>
      </c>
      <c r="F20" s="117"/>
      <c r="G20" s="876">
        <v>347.6</v>
      </c>
      <c r="H20" s="876">
        <v>440.1</v>
      </c>
      <c r="I20" s="876">
        <v>175.69</v>
      </c>
      <c r="J20" s="876">
        <f t="shared" si="0"/>
        <v>963.3900000000001</v>
      </c>
    </row>
    <row r="21" spans="1:10">
      <c r="A21" s="986">
        <v>1983</v>
      </c>
      <c r="B21" s="80">
        <v>8806</v>
      </c>
      <c r="C21" s="80">
        <v>5858</v>
      </c>
      <c r="D21" s="91" t="s">
        <v>242</v>
      </c>
      <c r="E21" s="80">
        <v>14664</v>
      </c>
      <c r="F21" s="117"/>
      <c r="G21" s="876">
        <v>657.8</v>
      </c>
      <c r="H21" s="876">
        <v>321</v>
      </c>
      <c r="I21" s="876">
        <v>136.30000000000001</v>
      </c>
      <c r="J21" s="876">
        <f t="shared" si="0"/>
        <v>1115.0999999999999</v>
      </c>
    </row>
    <row r="22" spans="1:10">
      <c r="A22" s="986">
        <v>1984</v>
      </c>
      <c r="B22" s="80">
        <v>7496</v>
      </c>
      <c r="C22" s="80">
        <v>11327</v>
      </c>
      <c r="D22" s="91" t="s">
        <v>242</v>
      </c>
      <c r="E22" s="80">
        <v>18823</v>
      </c>
      <c r="F22" s="117"/>
      <c r="G22" s="876">
        <v>786.7</v>
      </c>
      <c r="H22" s="876">
        <v>535.20000000000005</v>
      </c>
      <c r="I22" s="876">
        <v>172.9</v>
      </c>
      <c r="J22" s="876">
        <f t="shared" si="0"/>
        <v>1494.8000000000002</v>
      </c>
    </row>
    <row r="23" spans="1:10">
      <c r="A23" s="986">
        <v>1985</v>
      </c>
      <c r="B23" s="80">
        <v>7403</v>
      </c>
      <c r="C23" s="80">
        <v>7844</v>
      </c>
      <c r="D23" s="91" t="s">
        <v>242</v>
      </c>
      <c r="E23" s="80">
        <v>15247</v>
      </c>
      <c r="F23" s="117"/>
      <c r="G23" s="876">
        <v>706.2</v>
      </c>
      <c r="H23" s="876">
        <v>567.70000000000005</v>
      </c>
      <c r="I23" s="876">
        <v>167.6</v>
      </c>
      <c r="J23" s="876">
        <f t="shared" si="0"/>
        <v>1441.5</v>
      </c>
    </row>
    <row r="24" spans="1:10">
      <c r="A24" s="986">
        <v>1986</v>
      </c>
      <c r="B24" s="80">
        <v>8512</v>
      </c>
      <c r="C24" s="80">
        <v>4932</v>
      </c>
      <c r="D24" s="91" t="s">
        <v>242</v>
      </c>
      <c r="E24" s="80">
        <v>13444</v>
      </c>
      <c r="F24" s="117"/>
      <c r="G24" s="876">
        <v>715.5</v>
      </c>
      <c r="H24" s="876">
        <v>439.9</v>
      </c>
      <c r="I24" s="876">
        <v>164.1</v>
      </c>
      <c r="J24" s="876">
        <f t="shared" si="0"/>
        <v>1319.5</v>
      </c>
    </row>
    <row r="25" spans="1:10">
      <c r="A25" s="986">
        <v>1987</v>
      </c>
      <c r="B25" s="80">
        <v>6530</v>
      </c>
      <c r="C25" s="80">
        <v>755</v>
      </c>
      <c r="D25" s="91" t="s">
        <v>242</v>
      </c>
      <c r="E25" s="80">
        <v>7305</v>
      </c>
      <c r="F25" s="117"/>
      <c r="G25" s="876">
        <v>495.2</v>
      </c>
      <c r="H25" s="876">
        <v>413.4</v>
      </c>
      <c r="I25" s="876">
        <v>166.4</v>
      </c>
      <c r="J25" s="876">
        <f t="shared" si="0"/>
        <v>1075</v>
      </c>
    </row>
    <row r="26" spans="1:10">
      <c r="A26" s="986">
        <v>1988</v>
      </c>
      <c r="B26" s="80">
        <v>5297</v>
      </c>
      <c r="C26" s="80">
        <v>418</v>
      </c>
      <c r="D26" s="91" t="s">
        <v>242</v>
      </c>
      <c r="E26" s="80">
        <v>5715</v>
      </c>
      <c r="F26" s="117"/>
      <c r="G26" s="876">
        <v>413</v>
      </c>
      <c r="H26" s="876">
        <v>272.10000000000002</v>
      </c>
      <c r="I26" s="876">
        <v>161.5</v>
      </c>
      <c r="J26" s="876">
        <f t="shared" si="0"/>
        <v>846.6</v>
      </c>
    </row>
    <row r="27" spans="1:10">
      <c r="A27" s="986">
        <v>1989</v>
      </c>
      <c r="B27" s="80">
        <v>5197</v>
      </c>
      <c r="C27" s="80">
        <v>453</v>
      </c>
      <c r="D27" s="91" t="s">
        <v>242</v>
      </c>
      <c r="E27" s="80">
        <v>5632</v>
      </c>
      <c r="F27" s="117"/>
      <c r="G27" s="876">
        <v>447.8</v>
      </c>
      <c r="H27" s="876">
        <v>389.6</v>
      </c>
      <c r="I27" s="876">
        <v>171.1</v>
      </c>
      <c r="J27" s="876">
        <f t="shared" si="0"/>
        <v>1008.5000000000001</v>
      </c>
    </row>
    <row r="28" spans="1:10">
      <c r="A28" s="986">
        <v>1990</v>
      </c>
      <c r="B28" s="80">
        <v>6099</v>
      </c>
      <c r="C28" s="80">
        <v>910</v>
      </c>
      <c r="D28" s="91" t="s">
        <v>242</v>
      </c>
      <c r="E28" s="80">
        <v>7009</v>
      </c>
      <c r="F28" s="117"/>
      <c r="G28" s="876">
        <v>579.4</v>
      </c>
      <c r="H28" s="876">
        <v>422.9</v>
      </c>
      <c r="I28" s="876">
        <v>243.4</v>
      </c>
      <c r="J28" s="876">
        <f t="shared" si="0"/>
        <v>1245.7</v>
      </c>
    </row>
    <row r="29" spans="1:10">
      <c r="A29" s="986" t="s">
        <v>1434</v>
      </c>
      <c r="B29" s="80">
        <v>7911</v>
      </c>
      <c r="C29" s="80">
        <v>958</v>
      </c>
      <c r="D29" s="80">
        <v>572</v>
      </c>
      <c r="E29" s="80">
        <v>9441</v>
      </c>
      <c r="F29" s="117"/>
      <c r="G29" s="876">
        <v>791</v>
      </c>
      <c r="H29" s="876">
        <v>342.6</v>
      </c>
      <c r="I29" s="876">
        <v>186.9</v>
      </c>
      <c r="J29" s="876">
        <f t="shared" si="0"/>
        <v>1320.5</v>
      </c>
    </row>
    <row r="30" spans="1:10">
      <c r="A30" s="986">
        <v>1992</v>
      </c>
      <c r="B30" s="80">
        <v>10375</v>
      </c>
      <c r="C30" s="80">
        <v>1722</v>
      </c>
      <c r="D30" s="80">
        <v>904</v>
      </c>
      <c r="E30" s="80">
        <v>13001</v>
      </c>
      <c r="F30" s="117"/>
      <c r="G30" s="876">
        <v>1113.5999999999999</v>
      </c>
      <c r="H30" s="876">
        <v>396.9</v>
      </c>
      <c r="I30" s="876">
        <v>234.8</v>
      </c>
      <c r="J30" s="876">
        <f t="shared" si="0"/>
        <v>1745.3</v>
      </c>
    </row>
    <row r="31" spans="1:10">
      <c r="A31" s="986">
        <v>1993</v>
      </c>
      <c r="B31" s="80">
        <v>12929</v>
      </c>
      <c r="C31" s="80">
        <v>3865</v>
      </c>
      <c r="D31" s="80">
        <v>1010</v>
      </c>
      <c r="E31" s="80">
        <v>17804</v>
      </c>
      <c r="F31" s="117"/>
      <c r="G31" s="876">
        <v>1504.4</v>
      </c>
      <c r="H31" s="876">
        <v>463.7</v>
      </c>
      <c r="I31" s="876">
        <v>337.3</v>
      </c>
      <c r="J31" s="876">
        <f t="shared" si="0"/>
        <v>2305.4</v>
      </c>
    </row>
    <row r="32" spans="1:10">
      <c r="A32" s="986">
        <v>1994</v>
      </c>
      <c r="B32" s="80">
        <v>13947</v>
      </c>
      <c r="C32" s="80">
        <v>4646</v>
      </c>
      <c r="D32" s="80">
        <v>1154</v>
      </c>
      <c r="E32" s="80">
        <v>19747</v>
      </c>
      <c r="F32" s="117"/>
      <c r="G32" s="876">
        <v>1730.1</v>
      </c>
      <c r="H32" s="876">
        <v>772.2</v>
      </c>
      <c r="I32" s="876">
        <v>341.9</v>
      </c>
      <c r="J32" s="876">
        <f t="shared" si="0"/>
        <v>2844.2000000000003</v>
      </c>
    </row>
    <row r="33" spans="1:10">
      <c r="A33" s="986">
        <v>1995</v>
      </c>
      <c r="B33" s="80">
        <v>13904</v>
      </c>
      <c r="C33" s="80">
        <v>6425</v>
      </c>
      <c r="D33" s="80">
        <v>1229</v>
      </c>
      <c r="E33" s="80">
        <v>21558</v>
      </c>
      <c r="F33" s="117"/>
      <c r="G33" s="876">
        <v>1854.6</v>
      </c>
      <c r="H33" s="876">
        <v>832.7</v>
      </c>
      <c r="I33" s="876">
        <v>409</v>
      </c>
      <c r="J33" s="876">
        <f t="shared" si="0"/>
        <v>3096.3</v>
      </c>
    </row>
    <row r="34" spans="1:10">
      <c r="A34" s="986">
        <v>1996</v>
      </c>
      <c r="B34" s="80">
        <v>15139</v>
      </c>
      <c r="C34" s="80">
        <v>7190</v>
      </c>
      <c r="D34" s="80">
        <v>1408</v>
      </c>
      <c r="E34" s="80">
        <v>23737</v>
      </c>
      <c r="F34" s="117"/>
      <c r="G34" s="876">
        <v>2104.5</v>
      </c>
      <c r="H34" s="876">
        <v>951.8</v>
      </c>
      <c r="I34" s="876">
        <v>386.3</v>
      </c>
      <c r="J34" s="876">
        <f t="shared" si="0"/>
        <v>3442.6000000000004</v>
      </c>
    </row>
    <row r="35" spans="1:10">
      <c r="A35" s="986">
        <v>1997</v>
      </c>
      <c r="B35" s="80">
        <v>14079</v>
      </c>
      <c r="C35" s="80">
        <v>5265</v>
      </c>
      <c r="D35" s="80">
        <v>1343</v>
      </c>
      <c r="E35" s="80">
        <v>20687</v>
      </c>
      <c r="F35" s="117"/>
      <c r="G35" s="876">
        <v>1943.5</v>
      </c>
      <c r="H35" s="876">
        <v>1370.9</v>
      </c>
      <c r="I35" s="876">
        <v>407.1</v>
      </c>
      <c r="J35" s="876">
        <f t="shared" si="0"/>
        <v>3721.5</v>
      </c>
    </row>
    <row r="36" spans="1:10">
      <c r="A36" s="986">
        <v>1998</v>
      </c>
      <c r="B36" s="80">
        <v>14476</v>
      </c>
      <c r="C36" s="80">
        <v>5762</v>
      </c>
      <c r="D36" s="80">
        <v>1505</v>
      </c>
      <c r="E36" s="80">
        <v>21743</v>
      </c>
      <c r="F36" s="117"/>
      <c r="G36" s="876">
        <v>2188.6999999999998</v>
      </c>
      <c r="H36" s="876">
        <v>1148.4000000000001</v>
      </c>
      <c r="I36" s="876">
        <v>461.3</v>
      </c>
      <c r="J36" s="876">
        <f t="shared" si="0"/>
        <v>3798.4</v>
      </c>
    </row>
    <row r="37" spans="1:10">
      <c r="A37" s="986">
        <v>1999</v>
      </c>
      <c r="B37" s="80">
        <v>14561</v>
      </c>
      <c r="C37" s="80">
        <v>4443</v>
      </c>
      <c r="D37" s="80">
        <v>1346</v>
      </c>
      <c r="E37" s="80">
        <v>20350</v>
      </c>
      <c r="F37" s="117"/>
      <c r="G37" s="876">
        <v>2238</v>
      </c>
      <c r="H37" s="876">
        <v>1195</v>
      </c>
      <c r="I37" s="876">
        <v>537</v>
      </c>
      <c r="J37" s="876">
        <f t="shared" si="0"/>
        <v>3970</v>
      </c>
    </row>
    <row r="38" spans="1:10">
      <c r="A38" s="986">
        <v>2000</v>
      </c>
      <c r="B38" s="80">
        <v>13463</v>
      </c>
      <c r="C38" s="80">
        <v>3629</v>
      </c>
      <c r="D38" s="80">
        <v>1062</v>
      </c>
      <c r="E38" s="80">
        <v>18154</v>
      </c>
      <c r="F38" s="117"/>
      <c r="G38" s="876">
        <v>2140.1</v>
      </c>
      <c r="H38" s="876">
        <v>1213</v>
      </c>
      <c r="I38" s="876">
        <v>583.29999999999995</v>
      </c>
      <c r="J38" s="876">
        <f t="shared" si="0"/>
        <v>3936.3999999999996</v>
      </c>
    </row>
    <row r="39" spans="1:10">
      <c r="A39" s="986">
        <v>2001</v>
      </c>
      <c r="B39" s="80">
        <v>13851</v>
      </c>
      <c r="C39" s="80">
        <v>5089</v>
      </c>
      <c r="D39" s="80">
        <v>735</v>
      </c>
      <c r="E39" s="80">
        <v>19675</v>
      </c>
      <c r="F39" s="117"/>
      <c r="G39" s="876">
        <v>2352.6999999999998</v>
      </c>
      <c r="H39" s="876">
        <v>970</v>
      </c>
      <c r="I39" s="876">
        <v>562.79999999999995</v>
      </c>
      <c r="J39" s="876">
        <f t="shared" si="0"/>
        <v>3885.5</v>
      </c>
    </row>
    <row r="40" spans="1:10">
      <c r="A40" s="986">
        <v>2002</v>
      </c>
      <c r="B40" s="80">
        <v>14466</v>
      </c>
      <c r="C40" s="80">
        <v>4149</v>
      </c>
      <c r="D40" s="80">
        <v>926</v>
      </c>
      <c r="E40" s="80">
        <v>19941</v>
      </c>
      <c r="F40" s="117"/>
      <c r="G40" s="876">
        <v>2491</v>
      </c>
      <c r="H40" s="876">
        <v>897</v>
      </c>
      <c r="I40" s="876">
        <v>393</v>
      </c>
      <c r="J40" s="876">
        <f t="shared" si="0"/>
        <v>3781</v>
      </c>
    </row>
    <row r="41" spans="1:10">
      <c r="A41" s="986">
        <v>2003</v>
      </c>
      <c r="B41" s="80">
        <v>16515</v>
      </c>
      <c r="C41" s="80">
        <v>5555</v>
      </c>
      <c r="D41" s="80">
        <v>766</v>
      </c>
      <c r="E41" s="80">
        <v>22836</v>
      </c>
      <c r="F41" s="117"/>
      <c r="G41" s="876">
        <v>3046.4</v>
      </c>
      <c r="H41" s="876">
        <v>1017.4</v>
      </c>
      <c r="I41" s="876">
        <v>497</v>
      </c>
      <c r="J41" s="876">
        <f t="shared" si="0"/>
        <v>4560.8</v>
      </c>
    </row>
    <row r="42" spans="1:10">
      <c r="A42" s="986">
        <v>2004</v>
      </c>
      <c r="B42" s="80">
        <v>17724</v>
      </c>
      <c r="C42" s="80">
        <v>5853</v>
      </c>
      <c r="D42" s="63">
        <v>716</v>
      </c>
      <c r="E42" s="80">
        <v>24293</v>
      </c>
      <c r="F42" s="117"/>
      <c r="G42" s="876">
        <v>3552.6</v>
      </c>
      <c r="H42" s="876">
        <v>1089.9000000000001</v>
      </c>
      <c r="I42" s="876">
        <v>476</v>
      </c>
      <c r="J42" s="876">
        <f t="shared" si="0"/>
        <v>5118.5</v>
      </c>
    </row>
    <row r="43" spans="1:10">
      <c r="A43" s="986">
        <v>2005</v>
      </c>
      <c r="B43" s="80">
        <v>20912</v>
      </c>
      <c r="C43" s="80">
        <v>6562</v>
      </c>
      <c r="D43" s="63">
        <v>811</v>
      </c>
      <c r="E43" s="80">
        <v>28285</v>
      </c>
      <c r="F43" s="117"/>
      <c r="G43" s="876">
        <v>4662.6000000000004</v>
      </c>
      <c r="H43" s="876">
        <v>1217.8</v>
      </c>
      <c r="I43" s="876">
        <v>707.6</v>
      </c>
      <c r="J43" s="876">
        <f t="shared" si="0"/>
        <v>6588.0000000000009</v>
      </c>
    </row>
    <row r="44" spans="1:10">
      <c r="A44" s="986">
        <v>2006</v>
      </c>
      <c r="B44" s="80">
        <v>19888</v>
      </c>
      <c r="C44" s="80">
        <v>5658</v>
      </c>
      <c r="D44" s="63">
        <v>776</v>
      </c>
      <c r="E44" s="80">
        <v>26322</v>
      </c>
      <c r="F44" s="117"/>
      <c r="G44" s="876">
        <v>4955.5</v>
      </c>
      <c r="H44" s="876">
        <v>1588</v>
      </c>
      <c r="I44" s="876">
        <v>865.3</v>
      </c>
      <c r="J44" s="876">
        <f t="shared" si="0"/>
        <v>7408.8</v>
      </c>
    </row>
    <row r="45" spans="1:10">
      <c r="A45" s="986">
        <v>2007</v>
      </c>
      <c r="B45" s="80">
        <v>13510</v>
      </c>
      <c r="C45" s="80">
        <v>6290</v>
      </c>
      <c r="D45" s="63">
        <v>739</v>
      </c>
      <c r="E45" s="80">
        <v>20539</v>
      </c>
      <c r="F45" s="117"/>
      <c r="G45" s="876">
        <v>3963.2</v>
      </c>
      <c r="H45" s="876">
        <v>2051</v>
      </c>
      <c r="I45" s="876">
        <v>979.7</v>
      </c>
      <c r="J45" s="876">
        <f t="shared" si="0"/>
        <v>6993.9</v>
      </c>
    </row>
    <row r="46" spans="1:10">
      <c r="A46" s="986">
        <v>2008</v>
      </c>
      <c r="B46" s="80">
        <v>5513</v>
      </c>
      <c r="C46" s="80">
        <v>4544</v>
      </c>
      <c r="D46" s="63">
        <v>546</v>
      </c>
      <c r="E46" s="80">
        <v>10603</v>
      </c>
      <c r="F46" s="117"/>
      <c r="G46" s="876">
        <v>1877</v>
      </c>
      <c r="H46" s="876">
        <v>1919.1</v>
      </c>
      <c r="I46" s="876">
        <v>781.2</v>
      </c>
      <c r="J46" s="876">
        <f t="shared" si="0"/>
        <v>4577.3</v>
      </c>
    </row>
    <row r="47" spans="1:10">
      <c r="A47" s="986">
        <v>2009</v>
      </c>
      <c r="B47" s="80">
        <v>5217</v>
      </c>
      <c r="C47" s="80">
        <v>4951</v>
      </c>
      <c r="D47" s="63">
        <v>320</v>
      </c>
      <c r="E47" s="80">
        <v>10488</v>
      </c>
      <c r="F47" s="117"/>
      <c r="G47" s="876">
        <v>1674</v>
      </c>
      <c r="H47" s="876">
        <v>1054.3</v>
      </c>
      <c r="I47" s="876">
        <v>660.1</v>
      </c>
      <c r="J47" s="876">
        <f>SUM(G47:I47)</f>
        <v>3388.4</v>
      </c>
    </row>
    <row r="48" spans="1:10">
      <c r="A48" s="986">
        <v>2010</v>
      </c>
      <c r="B48" s="80">
        <v>5936</v>
      </c>
      <c r="C48" s="80">
        <v>2890</v>
      </c>
      <c r="D48" s="63">
        <v>240</v>
      </c>
      <c r="E48" s="80">
        <v>9066</v>
      </c>
      <c r="F48" s="122"/>
      <c r="G48" s="876">
        <v>1667</v>
      </c>
      <c r="H48" s="1044">
        <v>925.1</v>
      </c>
      <c r="I48" s="876">
        <v>672</v>
      </c>
      <c r="J48" s="876">
        <f>SUM(G48:I48)</f>
        <v>3264.1</v>
      </c>
    </row>
    <row r="49" spans="1:10">
      <c r="A49" s="986">
        <v>2011</v>
      </c>
      <c r="B49" s="80">
        <v>6454</v>
      </c>
      <c r="C49" s="80">
        <v>3568</v>
      </c>
      <c r="D49" s="91" t="s">
        <v>242</v>
      </c>
      <c r="E49" s="80">
        <v>10023</v>
      </c>
      <c r="F49" s="122"/>
      <c r="G49" s="876">
        <v>1885.4</v>
      </c>
      <c r="H49" s="1044">
        <v>1236</v>
      </c>
      <c r="I49" s="876">
        <v>652</v>
      </c>
      <c r="J49" s="876">
        <v>3773.4</v>
      </c>
    </row>
    <row r="50" spans="1:10">
      <c r="A50" s="986">
        <v>2012</v>
      </c>
      <c r="B50" s="80">
        <v>7614</v>
      </c>
      <c r="C50" s="80">
        <v>3464</v>
      </c>
      <c r="D50" s="91">
        <v>155</v>
      </c>
      <c r="E50" s="80">
        <v>11233</v>
      </c>
      <c r="F50" s="122"/>
      <c r="G50" s="876">
        <v>2192.4</v>
      </c>
      <c r="H50" s="1044">
        <v>1016.6</v>
      </c>
      <c r="I50" s="876">
        <v>726</v>
      </c>
      <c r="J50" s="876">
        <v>3935</v>
      </c>
    </row>
    <row r="51" spans="1:10">
      <c r="A51" s="986">
        <v>2013</v>
      </c>
      <c r="B51" s="80">
        <v>9782</v>
      </c>
      <c r="C51" s="80">
        <v>4982</v>
      </c>
      <c r="D51" s="91">
        <v>142</v>
      </c>
      <c r="E51" s="80">
        <v>14906</v>
      </c>
      <c r="F51" s="1045"/>
      <c r="G51" s="876">
        <v>3220.4</v>
      </c>
      <c r="H51" s="1044">
        <v>1087.2</v>
      </c>
      <c r="I51" s="876">
        <v>776.5</v>
      </c>
      <c r="J51" s="876">
        <v>5084.1000000000004</v>
      </c>
    </row>
    <row r="52" spans="1:10">
      <c r="A52" s="986" t="s">
        <v>704</v>
      </c>
      <c r="B52" s="80">
        <v>11600</v>
      </c>
      <c r="C52" s="80">
        <v>4400</v>
      </c>
      <c r="D52" s="91" t="s">
        <v>242</v>
      </c>
      <c r="E52" s="80">
        <v>16000</v>
      </c>
      <c r="F52" s="1045"/>
      <c r="G52" s="876">
        <v>3160</v>
      </c>
      <c r="H52" s="1044">
        <v>970</v>
      </c>
      <c r="I52" s="876">
        <v>600</v>
      </c>
      <c r="J52" s="876">
        <v>4730</v>
      </c>
    </row>
    <row r="53" spans="1:10">
      <c r="A53" s="986" t="s">
        <v>163</v>
      </c>
      <c r="B53" s="80">
        <v>13000</v>
      </c>
      <c r="C53" s="80">
        <v>4400</v>
      </c>
      <c r="D53" s="63">
        <v>100</v>
      </c>
      <c r="E53" s="80">
        <v>17500</v>
      </c>
      <c r="G53" s="876">
        <v>3500</v>
      </c>
      <c r="H53" s="876">
        <v>1100</v>
      </c>
      <c r="I53" s="876">
        <v>600</v>
      </c>
      <c r="J53" s="876">
        <v>5200</v>
      </c>
    </row>
    <row r="55" spans="1:10">
      <c r="A55" s="375" t="s">
        <v>705</v>
      </c>
      <c r="B55" s="80"/>
      <c r="C55" s="80"/>
      <c r="E55" s="80"/>
      <c r="F55" s="383"/>
      <c r="G55" s="383"/>
      <c r="H55" s="383"/>
      <c r="I55" s="383"/>
      <c r="J55" s="383"/>
    </row>
    <row r="56" spans="1:10">
      <c r="A56" s="65" t="s">
        <v>706</v>
      </c>
      <c r="B56" s="80"/>
      <c r="C56" s="80"/>
      <c r="H56" s="996"/>
      <c r="I56" s="1046"/>
    </row>
    <row r="57" spans="1:10">
      <c r="B57" s="80"/>
      <c r="C57" s="80"/>
    </row>
    <row r="58" spans="1:10">
      <c r="A58" s="63" t="s">
        <v>1435</v>
      </c>
    </row>
    <row r="59" spans="1:10">
      <c r="A59" s="991"/>
    </row>
    <row r="62" spans="1:10">
      <c r="B62" s="217"/>
      <c r="C62" s="217"/>
      <c r="D62" s="217"/>
      <c r="E62" s="217"/>
      <c r="F62" s="217"/>
      <c r="G62" s="217"/>
      <c r="H62" s="217"/>
      <c r="I62" s="217"/>
      <c r="J62" s="217"/>
    </row>
    <row r="63" spans="1:10">
      <c r="G63" s="217"/>
    </row>
  </sheetData>
  <pageMargins left="0.75" right="0.75" top="1" bottom="1" header="0.5" footer="0.5"/>
  <pageSetup paperSize="128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defaultColWidth="9.140625" defaultRowHeight="10.5"/>
  <cols>
    <col min="1" max="1" width="8.5703125" style="63" customWidth="1"/>
    <col min="2" max="2" width="9.28515625" style="63" customWidth="1"/>
    <col min="3" max="3" width="2.85546875" style="63" customWidth="1"/>
    <col min="4" max="4" width="8.5703125" style="63" customWidth="1"/>
    <col min="5" max="5" width="9.28515625" style="63" customWidth="1"/>
    <col min="6" max="6" width="2.85546875" style="63" customWidth="1"/>
    <col min="7" max="16384" width="9.140625" style="63"/>
  </cols>
  <sheetData>
    <row r="1" spans="1:8">
      <c r="A1" s="62" t="s">
        <v>1436</v>
      </c>
    </row>
    <row r="3" spans="1:8">
      <c r="A3" s="374"/>
      <c r="B3" s="91" t="s">
        <v>1437</v>
      </c>
      <c r="C3" s="91"/>
      <c r="E3" s="91" t="s">
        <v>1437</v>
      </c>
      <c r="H3" s="91" t="s">
        <v>1437</v>
      </c>
    </row>
    <row r="4" spans="1:8">
      <c r="A4" s="867" t="s">
        <v>4</v>
      </c>
      <c r="B4" s="96" t="s">
        <v>1438</v>
      </c>
      <c r="C4" s="120"/>
      <c r="D4" s="867" t="s">
        <v>4</v>
      </c>
      <c r="E4" s="96" t="s">
        <v>1071</v>
      </c>
      <c r="G4" s="867" t="s">
        <v>4</v>
      </c>
      <c r="H4" s="96" t="s">
        <v>1071</v>
      </c>
    </row>
    <row r="5" spans="1:8" ht="8.25" customHeight="1">
      <c r="A5" s="985"/>
      <c r="B5" s="1039"/>
      <c r="C5" s="64"/>
      <c r="D5" s="985"/>
      <c r="G5" s="114"/>
    </row>
    <row r="6" spans="1:8">
      <c r="A6" s="986">
        <v>1968</v>
      </c>
      <c r="B6" s="1041">
        <v>7.0300000000000001E-2</v>
      </c>
      <c r="C6" s="1041"/>
      <c r="D6" s="986">
        <v>1984</v>
      </c>
      <c r="E6" s="1041">
        <v>0.13869999999999999</v>
      </c>
      <c r="G6" s="986">
        <v>2000</v>
      </c>
      <c r="H6" s="1047">
        <v>8.0600000000000005E-2</v>
      </c>
    </row>
    <row r="7" spans="1:8">
      <c r="A7" s="986">
        <v>1969</v>
      </c>
      <c r="B7" s="1041">
        <v>7.8200000000000006E-2</v>
      </c>
      <c r="C7" s="1041"/>
      <c r="D7" s="986">
        <v>1985</v>
      </c>
      <c r="E7" s="1041">
        <v>0.1242</v>
      </c>
      <c r="G7" s="986">
        <v>2001</v>
      </c>
      <c r="H7" s="1047">
        <v>6.9699999999999998E-2</v>
      </c>
    </row>
    <row r="8" spans="1:8">
      <c r="A8" s="986">
        <v>1970</v>
      </c>
      <c r="B8" s="1041">
        <v>8.3500000000000005E-2</v>
      </c>
      <c r="C8" s="1041"/>
      <c r="D8" s="986">
        <v>1986</v>
      </c>
      <c r="E8" s="1041">
        <v>0.1018</v>
      </c>
      <c r="G8" s="986">
        <v>2002</v>
      </c>
      <c r="H8" s="1047">
        <v>6.54E-2</v>
      </c>
    </row>
    <row r="9" spans="1:8">
      <c r="A9" s="986">
        <v>1971</v>
      </c>
      <c r="B9" s="1041">
        <v>7.5499999999999998E-2</v>
      </c>
      <c r="C9" s="1041"/>
      <c r="D9" s="986">
        <v>1987</v>
      </c>
      <c r="E9" s="1041">
        <v>0.1019</v>
      </c>
      <c r="G9" s="986">
        <v>2003</v>
      </c>
      <c r="H9" s="1047">
        <v>5.8000000000000003E-2</v>
      </c>
    </row>
    <row r="10" spans="1:8">
      <c r="A10" s="986">
        <v>1972</v>
      </c>
      <c r="B10" s="1041">
        <v>7.3800000000000004E-2</v>
      </c>
      <c r="C10" s="1041"/>
      <c r="D10" s="986">
        <v>1988</v>
      </c>
      <c r="E10" s="1047">
        <v>0.1033</v>
      </c>
      <c r="G10" s="1048">
        <v>2004</v>
      </c>
      <c r="H10" s="1047">
        <v>5.8400000000000001E-2</v>
      </c>
    </row>
    <row r="11" spans="1:8">
      <c r="A11" s="986">
        <v>1973</v>
      </c>
      <c r="B11" s="1041">
        <v>8.0399999999999999E-2</v>
      </c>
      <c r="C11" s="1041"/>
      <c r="D11" s="986">
        <v>1989</v>
      </c>
      <c r="E11" s="1047">
        <v>0.1032</v>
      </c>
      <c r="G11" s="986">
        <v>2005</v>
      </c>
      <c r="H11" s="1047">
        <v>5.8700000000000002E-2</v>
      </c>
    </row>
    <row r="12" spans="1:8">
      <c r="A12" s="986">
        <v>1974</v>
      </c>
      <c r="B12" s="1041">
        <v>9.1899999999999996E-2</v>
      </c>
      <c r="C12" s="1041"/>
      <c r="D12" s="986">
        <v>1990</v>
      </c>
      <c r="E12" s="1047">
        <v>0.1013</v>
      </c>
      <c r="G12" s="986">
        <v>2006</v>
      </c>
      <c r="H12" s="1047">
        <v>6.4000000000000001E-2</v>
      </c>
    </row>
    <row r="13" spans="1:8">
      <c r="A13" s="986">
        <v>1975</v>
      </c>
      <c r="B13" s="1041">
        <v>9.0399999999999994E-2</v>
      </c>
      <c r="C13" s="1041"/>
      <c r="D13" s="986">
        <v>1991</v>
      </c>
      <c r="E13" s="1047">
        <v>9.2499999999999999E-2</v>
      </c>
      <c r="G13" s="986">
        <v>2007</v>
      </c>
      <c r="H13" s="1047">
        <v>6.3799999999999996E-2</v>
      </c>
    </row>
    <row r="14" spans="1:8">
      <c r="A14" s="986">
        <v>1976</v>
      </c>
      <c r="B14" s="1041">
        <v>8.8599999999999998E-2</v>
      </c>
      <c r="C14" s="1041"/>
      <c r="D14" s="986">
        <v>1992</v>
      </c>
      <c r="E14" s="1047">
        <v>8.4000000000000005E-2</v>
      </c>
      <c r="G14" s="986">
        <v>2008</v>
      </c>
      <c r="H14" s="1047">
        <v>6.0999999999999999E-2</v>
      </c>
    </row>
    <row r="15" spans="1:8">
      <c r="A15" s="986">
        <v>1977</v>
      </c>
      <c r="B15" s="1041">
        <v>8.8400000000000006E-2</v>
      </c>
      <c r="C15" s="1041"/>
      <c r="D15" s="986">
        <v>1993</v>
      </c>
      <c r="E15" s="1047">
        <v>7.3300000000000004E-2</v>
      </c>
      <c r="G15" s="986">
        <v>2009</v>
      </c>
      <c r="H15" s="1047">
        <v>5.04E-2</v>
      </c>
    </row>
    <row r="16" spans="1:8">
      <c r="A16" s="986">
        <v>1978</v>
      </c>
      <c r="B16" s="1041">
        <v>9.6299999999999997E-2</v>
      </c>
      <c r="C16" s="1041"/>
      <c r="D16" s="986">
        <v>1994</v>
      </c>
      <c r="E16" s="1047">
        <v>8.3599999999999994E-2</v>
      </c>
      <c r="G16" s="986">
        <v>2010</v>
      </c>
      <c r="H16" s="1047">
        <v>4.6899999999999997E-2</v>
      </c>
    </row>
    <row r="17" spans="1:8">
      <c r="A17" s="986">
        <v>1979</v>
      </c>
      <c r="B17" s="1041">
        <v>0.1119</v>
      </c>
      <c r="C17" s="1041"/>
      <c r="D17" s="986">
        <v>1995</v>
      </c>
      <c r="E17" s="1047">
        <v>7.9500000000000001E-2</v>
      </c>
      <c r="G17" s="986">
        <v>2011</v>
      </c>
      <c r="H17" s="1047">
        <v>4.4499999999999998E-2</v>
      </c>
    </row>
    <row r="18" spans="1:8">
      <c r="A18" s="986">
        <v>1980</v>
      </c>
      <c r="B18" s="1041">
        <v>0.13769999999999999</v>
      </c>
      <c r="C18" s="1041"/>
      <c r="D18" s="986">
        <v>1996</v>
      </c>
      <c r="E18" s="1047">
        <v>7.8100000000000003E-2</v>
      </c>
      <c r="G18" s="986">
        <v>2012</v>
      </c>
      <c r="H18" s="1047">
        <v>3.6600000000000001E-2</v>
      </c>
    </row>
    <row r="19" spans="1:8">
      <c r="A19" s="986">
        <v>1981</v>
      </c>
      <c r="B19" s="1041">
        <v>0.1663</v>
      </c>
      <c r="C19" s="1041"/>
      <c r="D19" s="986">
        <v>1997</v>
      </c>
      <c r="E19" s="1047">
        <v>7.5999999999999998E-2</v>
      </c>
      <c r="G19" s="986">
        <v>2013</v>
      </c>
      <c r="H19" s="1047">
        <v>3.9800000000000002E-2</v>
      </c>
    </row>
    <row r="20" spans="1:8">
      <c r="A20" s="986">
        <v>1982</v>
      </c>
      <c r="B20" s="1041">
        <v>0.16089999999999999</v>
      </c>
      <c r="C20" s="1041"/>
      <c r="D20" s="986">
        <v>1998</v>
      </c>
      <c r="E20" s="1047">
        <v>6.9500000000000006E-2</v>
      </c>
      <c r="G20" s="986" t="s">
        <v>1439</v>
      </c>
      <c r="H20" s="1047">
        <v>4.2200000000000001E-2</v>
      </c>
    </row>
    <row r="21" spans="1:8">
      <c r="A21" s="986">
        <v>1983</v>
      </c>
      <c r="B21" s="1041">
        <v>0.1323</v>
      </c>
      <c r="C21" s="1041"/>
      <c r="D21" s="986">
        <v>1999</v>
      </c>
      <c r="E21" s="1047">
        <v>7.4300000000000005E-2</v>
      </c>
    </row>
    <row r="22" spans="1:8">
      <c r="C22" s="1041"/>
    </row>
    <row r="23" spans="1:8">
      <c r="A23" s="65" t="s">
        <v>1440</v>
      </c>
    </row>
    <row r="25" spans="1:8">
      <c r="A25" s="63" t="s">
        <v>1441</v>
      </c>
    </row>
  </sheetData>
  <pageMargins left="0.75" right="0.75" top="1" bottom="1" header="0.5" footer="0.5"/>
  <pageSetup paperSize="128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/>
  </sheetViews>
  <sheetFormatPr defaultColWidth="9.140625" defaultRowHeight="10.5"/>
  <cols>
    <col min="1" max="1" width="7.140625" style="63" customWidth="1"/>
    <col min="2" max="2" width="8" style="63" customWidth="1"/>
    <col min="3" max="3" width="9.28515625" style="63" customWidth="1"/>
    <col min="4" max="4" width="2.85546875" style="63" customWidth="1"/>
    <col min="5" max="5" width="7.140625" style="63" customWidth="1"/>
    <col min="6" max="6" width="8" style="63" customWidth="1"/>
    <col min="7" max="7" width="9.28515625" style="63" customWidth="1"/>
    <col min="8" max="16384" width="9.140625" style="63"/>
  </cols>
  <sheetData>
    <row r="1" spans="1:7">
      <c r="A1" s="62" t="s">
        <v>1442</v>
      </c>
    </row>
    <row r="2" spans="1:7">
      <c r="B2" s="91"/>
      <c r="C2" s="91"/>
      <c r="D2" s="91"/>
    </row>
    <row r="3" spans="1:7">
      <c r="B3" s="91"/>
      <c r="C3" s="91" t="s">
        <v>1443</v>
      </c>
      <c r="D3" s="91"/>
      <c r="F3" s="91"/>
      <c r="G3" s="91" t="s">
        <v>1443</v>
      </c>
    </row>
    <row r="4" spans="1:7">
      <c r="B4" s="91"/>
      <c r="C4" s="91" t="s">
        <v>134</v>
      </c>
      <c r="D4" s="91"/>
      <c r="F4" s="91"/>
      <c r="G4" s="91" t="s">
        <v>134</v>
      </c>
    </row>
    <row r="5" spans="1:7">
      <c r="A5" s="867" t="s">
        <v>4</v>
      </c>
      <c r="B5" s="96" t="s">
        <v>1444</v>
      </c>
      <c r="C5" s="96" t="s">
        <v>1445</v>
      </c>
      <c r="D5" s="120"/>
      <c r="E5" s="867" t="s">
        <v>4</v>
      </c>
      <c r="F5" s="96" t="s">
        <v>1444</v>
      </c>
      <c r="G5" s="96" t="s">
        <v>1445</v>
      </c>
    </row>
    <row r="6" spans="1:7">
      <c r="A6" s="985"/>
      <c r="E6" s="114"/>
    </row>
    <row r="7" spans="1:7">
      <c r="A7" s="986">
        <v>1992</v>
      </c>
      <c r="B7" s="876">
        <v>110.08</v>
      </c>
      <c r="C7" s="217">
        <v>8.0460334208524387E-2</v>
      </c>
      <c r="E7" s="986">
        <v>2004</v>
      </c>
      <c r="F7" s="876">
        <v>218.12</v>
      </c>
      <c r="G7" s="217">
        <v>5.7295201163354514E-2</v>
      </c>
    </row>
    <row r="8" spans="1:7">
      <c r="A8" s="986">
        <v>1993</v>
      </c>
      <c r="B8" s="876">
        <v>125.72999999999999</v>
      </c>
      <c r="C8" s="217">
        <v>0.14216933139534871</v>
      </c>
      <c r="E8" s="986">
        <v>2005</v>
      </c>
      <c r="F8" s="876">
        <v>242.98</v>
      </c>
      <c r="G8" s="217">
        <v>0.11397395928846499</v>
      </c>
    </row>
    <row r="9" spans="1:7">
      <c r="A9" s="986">
        <v>1994</v>
      </c>
      <c r="B9" s="876">
        <v>146.27000000000001</v>
      </c>
      <c r="C9" s="217">
        <v>0.16336594289350215</v>
      </c>
      <c r="E9" s="986">
        <v>2006</v>
      </c>
      <c r="F9" s="876">
        <v>284.13</v>
      </c>
      <c r="G9" s="217">
        <v>0.16935550251049469</v>
      </c>
    </row>
    <row r="10" spans="1:7">
      <c r="A10" s="986">
        <v>1995</v>
      </c>
      <c r="B10" s="876">
        <v>159.86500000000001</v>
      </c>
      <c r="C10" s="217">
        <v>9.2944554590825179E-2</v>
      </c>
      <c r="E10" s="986">
        <v>2007</v>
      </c>
      <c r="F10" s="876">
        <v>318.95000000000005</v>
      </c>
      <c r="G10" s="217">
        <v>0.12254953718368378</v>
      </c>
    </row>
    <row r="11" spans="1:7">
      <c r="A11" s="986">
        <v>1996</v>
      </c>
      <c r="B11" s="876">
        <v>172.465</v>
      </c>
      <c r="C11" s="217">
        <v>7.8816501423075724E-2</v>
      </c>
      <c r="E11" s="986">
        <v>2008</v>
      </c>
      <c r="F11" s="876">
        <v>304.56000000000006</v>
      </c>
      <c r="G11" s="217">
        <v>-4.5116789465433405E-2</v>
      </c>
    </row>
    <row r="12" spans="1:7">
      <c r="A12" s="986">
        <v>1997</v>
      </c>
      <c r="B12" s="876">
        <v>178.84749999999997</v>
      </c>
      <c r="C12" s="217">
        <v>3.7007508769895114E-2</v>
      </c>
      <c r="E12" s="986">
        <v>2009</v>
      </c>
      <c r="F12" s="876">
        <v>273.03250000000003</v>
      </c>
      <c r="G12" s="217">
        <v>-0.10351819017599173</v>
      </c>
    </row>
    <row r="13" spans="1:7">
      <c r="A13" s="986">
        <v>1998</v>
      </c>
      <c r="B13" s="876">
        <v>185.01500000000001</v>
      </c>
      <c r="C13" s="217">
        <v>3.4484686674401743E-2</v>
      </c>
      <c r="E13" s="986">
        <v>2010</v>
      </c>
      <c r="F13" s="876">
        <v>255.70250000000001</v>
      </c>
      <c r="G13" s="217">
        <v>-6.3472297253989951E-2</v>
      </c>
    </row>
    <row r="14" spans="1:7">
      <c r="A14" s="986">
        <v>1999</v>
      </c>
      <c r="B14" s="876">
        <v>189.86500000000001</v>
      </c>
      <c r="C14" s="217">
        <v>2.6214090749398622E-2</v>
      </c>
      <c r="E14" s="986">
        <v>2011</v>
      </c>
      <c r="F14" s="876">
        <v>238.95749999999998</v>
      </c>
      <c r="G14" s="217">
        <v>-6.5486258444872547E-2</v>
      </c>
    </row>
    <row r="15" spans="1:7">
      <c r="A15" s="986">
        <v>2000</v>
      </c>
      <c r="B15" s="876">
        <v>194.03749999999999</v>
      </c>
      <c r="C15" s="217">
        <v>2.1976140942248312E-2</v>
      </c>
      <c r="E15" s="986">
        <v>2012</v>
      </c>
      <c r="F15" s="876">
        <v>257</v>
      </c>
      <c r="G15" s="217">
        <v>5.6409070847607268E-2</v>
      </c>
    </row>
    <row r="16" spans="1:7">
      <c r="A16" s="986">
        <v>2001</v>
      </c>
      <c r="B16" s="876">
        <v>197.60749999999999</v>
      </c>
      <c r="C16" s="217">
        <v>1.8398505443535385E-2</v>
      </c>
      <c r="E16" s="986">
        <v>2013</v>
      </c>
      <c r="F16" s="876">
        <v>285</v>
      </c>
      <c r="G16" s="217">
        <v>0.111</v>
      </c>
    </row>
    <row r="17" spans="1:7">
      <c r="A17" s="986">
        <v>2002</v>
      </c>
      <c r="B17" s="876">
        <v>201.07000000000002</v>
      </c>
      <c r="C17" s="217">
        <v>1.7522108219576893E-2</v>
      </c>
      <c r="E17" s="986" t="s">
        <v>704</v>
      </c>
      <c r="F17" s="876">
        <v>297.89999999999998</v>
      </c>
      <c r="G17" s="217">
        <v>0.05</v>
      </c>
    </row>
    <row r="18" spans="1:7">
      <c r="A18" s="986">
        <v>2003</v>
      </c>
      <c r="B18" s="876">
        <v>206.29999999999998</v>
      </c>
      <c r="C18" s="217">
        <v>2.6010841995324885E-2</v>
      </c>
    </row>
    <row r="19" spans="1:7" ht="6.75" customHeight="1"/>
    <row r="20" spans="1:7">
      <c r="A20" s="65" t="s">
        <v>705</v>
      </c>
      <c r="B20" s="876"/>
      <c r="C20" s="217"/>
    </row>
    <row r="21" spans="1:7" ht="6.75" customHeight="1">
      <c r="A21" s="65"/>
      <c r="B21" s="876"/>
      <c r="C21" s="217"/>
    </row>
    <row r="22" spans="1:7">
      <c r="A22" s="63" t="s">
        <v>1304</v>
      </c>
    </row>
    <row r="23" spans="1:7">
      <c r="A23" s="90" t="s">
        <v>1446</v>
      </c>
    </row>
    <row r="24" spans="1:7">
      <c r="A24" s="90" t="s">
        <v>1447</v>
      </c>
    </row>
    <row r="26" spans="1:7">
      <c r="A26" s="63" t="s">
        <v>1448</v>
      </c>
    </row>
    <row r="36" spans="2:3">
      <c r="B36" s="876"/>
      <c r="C36" s="217"/>
    </row>
  </sheetData>
  <pageMargins left="0.75" right="0.75" top="1" bottom="1" header="0.5" footer="0.5"/>
  <pageSetup paperSize="128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zoomScaleNormal="100" workbookViewId="0"/>
  </sheetViews>
  <sheetFormatPr defaultColWidth="8" defaultRowHeight="10.5"/>
  <cols>
    <col min="1" max="1" width="7.42578125" style="1050" customWidth="1"/>
    <col min="2" max="2" width="10.28515625" style="1050" customWidth="1"/>
    <col min="3" max="3" width="8.42578125" style="1050" bestFit="1" customWidth="1"/>
    <col min="4" max="4" width="8.5703125" style="1050" bestFit="1" customWidth="1"/>
    <col min="5" max="5" width="8.7109375" style="1050" bestFit="1" customWidth="1"/>
    <col min="6" max="6" width="7.85546875" style="1050" customWidth="1"/>
    <col min="7" max="8" width="8.5703125" style="1050" customWidth="1"/>
    <col min="9" max="9" width="9" style="1050" bestFit="1" customWidth="1"/>
    <col min="10" max="10" width="8.42578125" style="1050" bestFit="1" customWidth="1"/>
    <col min="11" max="11" width="8.7109375" style="1050" bestFit="1" customWidth="1"/>
    <col min="12" max="16384" width="8" style="1050"/>
  </cols>
  <sheetData>
    <row r="1" spans="1:14">
      <c r="A1" s="1049" t="s">
        <v>1449</v>
      </c>
    </row>
    <row r="2" spans="1:14">
      <c r="A2" s="1049"/>
    </row>
    <row r="3" spans="1:14" ht="11.25">
      <c r="A3" s="1051"/>
      <c r="B3" s="1313" t="s">
        <v>1450</v>
      </c>
      <c r="C3" s="1314"/>
      <c r="D3" s="1314"/>
      <c r="E3" s="1315"/>
      <c r="F3" s="1313" t="s">
        <v>1451</v>
      </c>
      <c r="G3" s="1314"/>
      <c r="H3" s="1314"/>
      <c r="I3" s="1316"/>
      <c r="J3" s="1052" t="s">
        <v>1452</v>
      </c>
      <c r="K3" s="1053" t="s">
        <v>3</v>
      </c>
    </row>
    <row r="4" spans="1:14" ht="32.25">
      <c r="A4" s="1054" t="s">
        <v>4</v>
      </c>
      <c r="B4" s="1055" t="s">
        <v>1453</v>
      </c>
      <c r="C4" s="1056" t="s">
        <v>1454</v>
      </c>
      <c r="D4" s="1056" t="s">
        <v>1455</v>
      </c>
      <c r="E4" s="1056" t="s">
        <v>1456</v>
      </c>
      <c r="F4" s="1055" t="s">
        <v>1457</v>
      </c>
      <c r="G4" s="1056" t="s">
        <v>1458</v>
      </c>
      <c r="H4" s="1056" t="s">
        <v>1459</v>
      </c>
      <c r="I4" s="1056" t="s">
        <v>1460</v>
      </c>
      <c r="J4" s="1055" t="s">
        <v>1461</v>
      </c>
      <c r="K4" s="1057" t="s">
        <v>1462</v>
      </c>
    </row>
    <row r="5" spans="1:14">
      <c r="A5" s="1058"/>
      <c r="B5" s="1317" t="s">
        <v>1463</v>
      </c>
      <c r="C5" s="1318"/>
      <c r="D5" s="1318"/>
      <c r="E5" s="1319"/>
      <c r="F5" s="1317" t="s">
        <v>1463</v>
      </c>
      <c r="G5" s="1318"/>
      <c r="H5" s="1318"/>
      <c r="I5" s="1319"/>
      <c r="J5" s="1057" t="s">
        <v>1464</v>
      </c>
      <c r="K5" s="1059" t="s">
        <v>1465</v>
      </c>
    </row>
    <row r="6" spans="1:14">
      <c r="A6" s="1060">
        <v>1980</v>
      </c>
      <c r="B6" s="1061">
        <v>24978.653999999999</v>
      </c>
      <c r="C6" s="1062">
        <v>15846</v>
      </c>
      <c r="D6" s="1062">
        <v>12233</v>
      </c>
      <c r="E6" s="1063">
        <v>0</v>
      </c>
      <c r="F6" s="1064">
        <v>8766.653999999995</v>
      </c>
      <c r="G6" s="1062">
        <v>44291</v>
      </c>
      <c r="H6" s="1062">
        <v>44421</v>
      </c>
      <c r="I6" s="1062">
        <v>665</v>
      </c>
      <c r="J6" s="1065">
        <v>19.79</v>
      </c>
      <c r="K6" s="1066">
        <v>494.32756265999996</v>
      </c>
      <c r="L6" s="1067"/>
      <c r="M6" s="1067"/>
      <c r="N6" s="1067"/>
    </row>
    <row r="7" spans="1:14">
      <c r="A7" s="1060">
        <v>1981</v>
      </c>
      <c r="B7" s="1061">
        <v>24309.494999999999</v>
      </c>
      <c r="C7" s="1062">
        <v>14931</v>
      </c>
      <c r="D7" s="1062">
        <v>11724</v>
      </c>
      <c r="E7" s="1063">
        <v>0</v>
      </c>
      <c r="F7" s="1064">
        <v>8088.4949999999953</v>
      </c>
      <c r="G7" s="1062">
        <v>42876</v>
      </c>
      <c r="H7" s="1062">
        <v>43007</v>
      </c>
      <c r="I7" s="1062">
        <v>762</v>
      </c>
      <c r="J7" s="1065">
        <v>34.14</v>
      </c>
      <c r="K7" s="1066">
        <v>829.92615930000011</v>
      </c>
      <c r="L7" s="1067"/>
      <c r="M7" s="1067"/>
      <c r="N7" s="1067"/>
    </row>
    <row r="8" spans="1:14">
      <c r="A8" s="1060">
        <v>1982</v>
      </c>
      <c r="B8" s="1061">
        <v>23595.260999999999</v>
      </c>
      <c r="C8" s="1062">
        <v>13911</v>
      </c>
      <c r="D8" s="1062">
        <v>12033</v>
      </c>
      <c r="E8" s="1063">
        <v>0</v>
      </c>
      <c r="F8" s="1064">
        <v>9167.2609999999986</v>
      </c>
      <c r="G8" s="1062">
        <v>40372</v>
      </c>
      <c r="H8" s="1062">
        <v>40368</v>
      </c>
      <c r="I8" s="1062">
        <v>593</v>
      </c>
      <c r="J8" s="1065">
        <v>30.5</v>
      </c>
      <c r="K8" s="1066">
        <v>719.6554605</v>
      </c>
      <c r="L8" s="1067"/>
      <c r="M8" s="1067"/>
      <c r="N8" s="1067"/>
    </row>
    <row r="9" spans="1:14">
      <c r="A9" s="1060">
        <v>1983</v>
      </c>
      <c r="B9" s="1061">
        <v>31045.199000000001</v>
      </c>
      <c r="C9" s="1062">
        <v>14696</v>
      </c>
      <c r="D9" s="1062">
        <v>7283</v>
      </c>
      <c r="E9" s="1063">
        <v>0</v>
      </c>
      <c r="F9" s="1064">
        <v>9123.1990000000005</v>
      </c>
      <c r="G9" s="1062">
        <v>43901</v>
      </c>
      <c r="H9" s="1062">
        <v>43844</v>
      </c>
      <c r="I9" s="1062">
        <v>632</v>
      </c>
      <c r="J9" s="1065">
        <v>28.12</v>
      </c>
      <c r="K9" s="1066">
        <v>872.99099588000001</v>
      </c>
      <c r="L9" s="1067"/>
      <c r="M9" s="1067"/>
      <c r="N9" s="1067"/>
    </row>
    <row r="10" spans="1:14">
      <c r="A10" s="1060">
        <v>1984</v>
      </c>
      <c r="B10" s="1061">
        <v>38053.870999999999</v>
      </c>
      <c r="C10" s="1062">
        <v>13045</v>
      </c>
      <c r="D10" s="1062">
        <v>6195</v>
      </c>
      <c r="E10" s="1063">
        <v>0</v>
      </c>
      <c r="F10" s="1064">
        <v>13548.870999999999</v>
      </c>
      <c r="G10" s="1062">
        <v>43745</v>
      </c>
      <c r="H10" s="1062">
        <v>43544</v>
      </c>
      <c r="I10" s="1062">
        <v>606</v>
      </c>
      <c r="J10" s="1065">
        <v>27.21</v>
      </c>
      <c r="K10" s="1066">
        <v>1035.4458299100002</v>
      </c>
      <c r="L10" s="1067"/>
      <c r="M10" s="1067"/>
      <c r="N10" s="1067"/>
    </row>
    <row r="11" spans="1:14">
      <c r="A11" s="1060">
        <v>1985</v>
      </c>
      <c r="B11" s="1061">
        <v>41079.870999999999</v>
      </c>
      <c r="C11" s="1062">
        <v>13107</v>
      </c>
      <c r="D11" s="1062">
        <v>6827</v>
      </c>
      <c r="E11" s="1063">
        <v>0</v>
      </c>
      <c r="F11" s="1064">
        <v>15789.870999999999</v>
      </c>
      <c r="G11" s="1062">
        <v>45224</v>
      </c>
      <c r="H11" s="1062">
        <v>45357</v>
      </c>
      <c r="I11" s="1062">
        <v>695</v>
      </c>
      <c r="J11" s="1065">
        <v>23.98</v>
      </c>
      <c r="K11" s="1066">
        <v>985.09530658000006</v>
      </c>
      <c r="L11" s="1067"/>
      <c r="M11" s="1067"/>
      <c r="N11" s="1067"/>
    </row>
    <row r="12" spans="1:14">
      <c r="A12" s="1060">
        <v>1986</v>
      </c>
      <c r="B12" s="1061">
        <v>39243.487000000001</v>
      </c>
      <c r="C12" s="1062">
        <v>12567</v>
      </c>
      <c r="D12" s="1062">
        <v>7574</v>
      </c>
      <c r="E12" s="1063">
        <v>0</v>
      </c>
      <c r="F12" s="1064">
        <v>14298.487000000001</v>
      </c>
      <c r="G12" s="1062">
        <v>45086</v>
      </c>
      <c r="H12" s="1062">
        <v>45034</v>
      </c>
      <c r="I12" s="1062">
        <v>559</v>
      </c>
      <c r="J12" s="1065">
        <v>13.33</v>
      </c>
      <c r="K12" s="1066">
        <v>523.11568170999999</v>
      </c>
      <c r="L12" s="1067"/>
      <c r="M12" s="1067"/>
      <c r="N12" s="1067"/>
    </row>
    <row r="13" spans="1:14">
      <c r="A13" s="1060">
        <v>1987</v>
      </c>
      <c r="B13" s="1061">
        <v>35828.536</v>
      </c>
      <c r="C13" s="1062">
        <v>13246</v>
      </c>
      <c r="D13" s="1062">
        <v>7454</v>
      </c>
      <c r="E13" s="1063">
        <v>0</v>
      </c>
      <c r="F13" s="1064">
        <v>10874.536</v>
      </c>
      <c r="G13" s="1062">
        <v>45654</v>
      </c>
      <c r="H13" s="1062">
        <v>45668</v>
      </c>
      <c r="I13" s="1062">
        <v>613</v>
      </c>
      <c r="J13" s="1065">
        <v>17.22</v>
      </c>
      <c r="K13" s="1066">
        <v>616.96738991999996</v>
      </c>
      <c r="L13" s="1067"/>
      <c r="M13" s="1067"/>
      <c r="N13" s="1067"/>
    </row>
    <row r="14" spans="1:14">
      <c r="A14" s="1060">
        <v>1988</v>
      </c>
      <c r="B14" s="1061">
        <v>33364.938000000002</v>
      </c>
      <c r="C14" s="1062">
        <v>12783</v>
      </c>
      <c r="D14" s="1062">
        <v>14739</v>
      </c>
      <c r="E14" s="1063">
        <v>0</v>
      </c>
      <c r="F14" s="1064">
        <v>12196.938000000002</v>
      </c>
      <c r="G14" s="1062">
        <v>48690</v>
      </c>
      <c r="H14" s="1062">
        <v>48604</v>
      </c>
      <c r="I14" s="1062">
        <v>599</v>
      </c>
      <c r="J14" s="1065">
        <v>14.24</v>
      </c>
      <c r="K14" s="1066">
        <v>475.11671712000009</v>
      </c>
      <c r="L14" s="1067"/>
      <c r="M14" s="1067"/>
      <c r="N14" s="1067"/>
    </row>
    <row r="15" spans="1:14">
      <c r="A15" s="1060">
        <v>1989</v>
      </c>
      <c r="B15" s="1061">
        <v>28504.075000000001</v>
      </c>
      <c r="C15" s="1062">
        <v>13861</v>
      </c>
      <c r="D15" s="1062">
        <v>18380</v>
      </c>
      <c r="E15" s="1063">
        <v>0</v>
      </c>
      <c r="F15" s="1064">
        <v>12756.074999999997</v>
      </c>
      <c r="G15" s="1062">
        <v>47989</v>
      </c>
      <c r="H15" s="1062">
        <v>47948</v>
      </c>
      <c r="I15" s="1062">
        <v>626</v>
      </c>
      <c r="J15" s="1065">
        <v>18.63</v>
      </c>
      <c r="K15" s="1066">
        <v>531.03091725000002</v>
      </c>
      <c r="L15" s="1067"/>
      <c r="M15" s="1067"/>
      <c r="N15" s="1067"/>
    </row>
    <row r="16" spans="1:14">
      <c r="A16" s="1060">
        <v>1990</v>
      </c>
      <c r="B16" s="1061">
        <v>27705.047999999999</v>
      </c>
      <c r="C16" s="1062">
        <v>14494</v>
      </c>
      <c r="D16" s="1062">
        <v>18844</v>
      </c>
      <c r="E16" s="1063">
        <v>0</v>
      </c>
      <c r="F16" s="1064">
        <v>11939.047999999995</v>
      </c>
      <c r="G16" s="1068">
        <v>49104</v>
      </c>
      <c r="H16" s="1062">
        <v>48977</v>
      </c>
      <c r="I16" s="1062">
        <v>656</v>
      </c>
      <c r="J16" s="1065">
        <v>22.61</v>
      </c>
      <c r="K16" s="1066">
        <v>626.41113527999994</v>
      </c>
      <c r="L16" s="1067"/>
      <c r="M16" s="1067"/>
      <c r="N16" s="1067"/>
    </row>
    <row r="17" spans="1:14">
      <c r="A17" s="1060">
        <v>1991</v>
      </c>
      <c r="B17" s="1061">
        <v>25927.638999999999</v>
      </c>
      <c r="C17" s="1062">
        <v>14423</v>
      </c>
      <c r="D17" s="1062">
        <v>20113</v>
      </c>
      <c r="E17" s="1063">
        <v>0</v>
      </c>
      <c r="F17" s="1064">
        <v>11816.638999999996</v>
      </c>
      <c r="G17" s="1068">
        <v>48647</v>
      </c>
      <c r="H17" s="1062">
        <v>48852</v>
      </c>
      <c r="I17" s="1062">
        <v>749</v>
      </c>
      <c r="J17" s="1065">
        <v>19.989999999999998</v>
      </c>
      <c r="K17" s="1066">
        <v>518.2935036099999</v>
      </c>
      <c r="L17" s="1067"/>
      <c r="M17" s="1067"/>
      <c r="N17" s="1067"/>
    </row>
    <row r="18" spans="1:14">
      <c r="A18" s="1060">
        <v>1992</v>
      </c>
      <c r="B18" s="1061">
        <v>24073.573</v>
      </c>
      <c r="C18" s="1062">
        <v>13262</v>
      </c>
      <c r="D18" s="1062">
        <v>21949</v>
      </c>
      <c r="E18" s="1063">
        <v>0</v>
      </c>
      <c r="F18" s="1064">
        <v>9205.573000000004</v>
      </c>
      <c r="G18" s="1068">
        <v>50079</v>
      </c>
      <c r="H18" s="1062">
        <v>49776</v>
      </c>
      <c r="I18" s="1062">
        <v>513</v>
      </c>
      <c r="J18" s="1065">
        <v>19.39</v>
      </c>
      <c r="K18" s="1066">
        <v>466.78658047000005</v>
      </c>
      <c r="L18" s="1067"/>
      <c r="M18" s="1067"/>
      <c r="N18" s="1067"/>
    </row>
    <row r="19" spans="1:14">
      <c r="A19" s="1060">
        <v>1993</v>
      </c>
      <c r="B19" s="1061">
        <v>21825.986000000001</v>
      </c>
      <c r="C19" s="1062">
        <v>11575</v>
      </c>
      <c r="D19" s="1062">
        <v>22279</v>
      </c>
      <c r="E19" s="1063">
        <v>0</v>
      </c>
      <c r="F19" s="1064">
        <v>7125.9860000000044</v>
      </c>
      <c r="G19" s="1068">
        <v>48554</v>
      </c>
      <c r="H19" s="1062">
        <v>48307</v>
      </c>
      <c r="I19" s="1062">
        <v>645</v>
      </c>
      <c r="J19" s="1065">
        <v>17.48</v>
      </c>
      <c r="K19" s="1066">
        <v>381.51823528000006</v>
      </c>
      <c r="L19" s="1067"/>
      <c r="M19" s="1067"/>
      <c r="N19" s="1067"/>
    </row>
    <row r="20" spans="1:14">
      <c r="A20" s="1060">
        <v>1994</v>
      </c>
      <c r="B20" s="1061">
        <v>20667.620999999999</v>
      </c>
      <c r="C20" s="1062">
        <v>10480</v>
      </c>
      <c r="D20" s="1062">
        <v>26227</v>
      </c>
      <c r="E20" s="1063">
        <v>0</v>
      </c>
      <c r="F20" s="1064">
        <v>8572.6209999999992</v>
      </c>
      <c r="G20" s="1068">
        <v>48802</v>
      </c>
      <c r="H20" s="1062">
        <v>48486</v>
      </c>
      <c r="I20" s="1062">
        <v>691</v>
      </c>
      <c r="J20" s="1065">
        <v>16.38</v>
      </c>
      <c r="K20" s="1066">
        <v>338.53563197999995</v>
      </c>
      <c r="L20" s="1067"/>
      <c r="M20" s="1067"/>
      <c r="N20" s="1067"/>
    </row>
    <row r="21" spans="1:14">
      <c r="A21" s="1060">
        <v>1995</v>
      </c>
      <c r="B21" s="1061">
        <v>19975.648000000001</v>
      </c>
      <c r="C21" s="1062">
        <v>9929</v>
      </c>
      <c r="D21" s="1062">
        <v>24923</v>
      </c>
      <c r="E21" s="1063">
        <v>60</v>
      </c>
      <c r="F21" s="1064">
        <v>8246.648000000001</v>
      </c>
      <c r="G21" s="1068">
        <v>46641</v>
      </c>
      <c r="H21" s="1062">
        <v>46634</v>
      </c>
      <c r="I21" s="1062">
        <v>806</v>
      </c>
      <c r="J21" s="1065">
        <v>17.71</v>
      </c>
      <c r="K21" s="1066">
        <v>353.76872608000002</v>
      </c>
      <c r="L21" s="1067"/>
      <c r="M21" s="1067"/>
      <c r="N21" s="1067"/>
    </row>
    <row r="22" spans="1:14">
      <c r="A22" s="1060">
        <v>1996</v>
      </c>
      <c r="B22" s="1061">
        <v>19528.78</v>
      </c>
      <c r="C22" s="1062">
        <v>9857</v>
      </c>
      <c r="D22" s="1062">
        <v>24297</v>
      </c>
      <c r="E22" s="1062">
        <v>783</v>
      </c>
      <c r="F22" s="1064">
        <v>8339.7799999999988</v>
      </c>
      <c r="G22" s="1068">
        <v>46126</v>
      </c>
      <c r="H22" s="1062">
        <v>46265</v>
      </c>
      <c r="I22" s="1062">
        <v>768</v>
      </c>
      <c r="J22" s="1065">
        <v>21.1</v>
      </c>
      <c r="K22" s="1066">
        <v>412.05725799999999</v>
      </c>
      <c r="L22" s="1067"/>
      <c r="M22" s="1067"/>
      <c r="N22" s="1067"/>
    </row>
    <row r="23" spans="1:14">
      <c r="A23" s="1060">
        <v>1997</v>
      </c>
      <c r="B23" s="1061">
        <v>19592.547999999999</v>
      </c>
      <c r="C23" s="1062">
        <v>8565</v>
      </c>
      <c r="D23" s="1062">
        <v>28162</v>
      </c>
      <c r="E23" s="1062">
        <v>2858</v>
      </c>
      <c r="F23" s="1064">
        <v>10685.547999999995</v>
      </c>
      <c r="G23" s="1068">
        <v>48492</v>
      </c>
      <c r="H23" s="1062">
        <v>48477</v>
      </c>
      <c r="I23" s="1062">
        <v>633</v>
      </c>
      <c r="J23" s="1065">
        <v>18.57</v>
      </c>
      <c r="K23" s="1066">
        <v>363.83361636000001</v>
      </c>
      <c r="L23" s="1067"/>
      <c r="M23" s="1067"/>
      <c r="N23" s="1067"/>
    </row>
    <row r="24" spans="1:14">
      <c r="A24" s="1060">
        <v>1998</v>
      </c>
      <c r="B24" s="1061">
        <v>19218.109</v>
      </c>
      <c r="C24" s="1062">
        <v>8161</v>
      </c>
      <c r="D24" s="1062">
        <v>28779</v>
      </c>
      <c r="E24" s="1062">
        <v>6097</v>
      </c>
      <c r="F24" s="1064">
        <v>12238.108999999997</v>
      </c>
      <c r="G24" s="1068">
        <v>50017</v>
      </c>
      <c r="H24" s="1062">
        <v>49476</v>
      </c>
      <c r="I24" s="1062">
        <v>613</v>
      </c>
      <c r="J24" s="1065">
        <v>12.52</v>
      </c>
      <c r="K24" s="1066">
        <v>240.61072467999998</v>
      </c>
      <c r="L24" s="1067"/>
      <c r="M24" s="1067"/>
      <c r="N24" s="1067"/>
    </row>
    <row r="25" spans="1:14">
      <c r="A25" s="1060">
        <v>1999</v>
      </c>
      <c r="B25" s="1061">
        <v>16361.752</v>
      </c>
      <c r="C25" s="1062">
        <v>7335</v>
      </c>
      <c r="D25" s="1062">
        <v>28461</v>
      </c>
      <c r="E25" s="1062">
        <v>8067</v>
      </c>
      <c r="F25" s="1064">
        <v>7953.7520000000004</v>
      </c>
      <c r="G25" s="1068">
        <v>52271</v>
      </c>
      <c r="H25" s="1062">
        <v>50556</v>
      </c>
      <c r="I25" s="1062">
        <v>704</v>
      </c>
      <c r="J25" s="1065">
        <v>17.690000000000001</v>
      </c>
      <c r="K25" s="1066">
        <v>289.43939288000001</v>
      </c>
      <c r="L25" s="1067"/>
      <c r="M25" s="1067"/>
      <c r="N25" s="1067"/>
    </row>
    <row r="26" spans="1:14">
      <c r="A26" s="1060">
        <v>2000</v>
      </c>
      <c r="B26" s="1061">
        <v>15609.03</v>
      </c>
      <c r="C26" s="1062">
        <v>7163</v>
      </c>
      <c r="D26" s="1062">
        <v>26367</v>
      </c>
      <c r="E26" s="1062">
        <v>11528</v>
      </c>
      <c r="F26" s="1064">
        <v>10951.029999999999</v>
      </c>
      <c r="G26" s="1068">
        <v>49716</v>
      </c>
      <c r="H26" s="1062">
        <v>49999</v>
      </c>
      <c r="I26" s="1062">
        <v>786</v>
      </c>
      <c r="J26" s="1065">
        <v>28.53</v>
      </c>
      <c r="K26" s="1066">
        <v>445.32562590000003</v>
      </c>
      <c r="L26" s="1067"/>
      <c r="M26" s="1067"/>
      <c r="N26" s="1067"/>
    </row>
    <row r="27" spans="1:14">
      <c r="A27" s="1060">
        <v>2001</v>
      </c>
      <c r="B27" s="1061">
        <v>15268.862999999999</v>
      </c>
      <c r="C27" s="1062">
        <v>7208</v>
      </c>
      <c r="D27" s="1062">
        <v>25100</v>
      </c>
      <c r="E27" s="1062">
        <v>11364</v>
      </c>
      <c r="F27" s="1064">
        <v>8630.8629999999976</v>
      </c>
      <c r="G27" s="1068">
        <v>50310</v>
      </c>
      <c r="H27" s="1062">
        <v>50143</v>
      </c>
      <c r="I27" s="1062">
        <v>457</v>
      </c>
      <c r="J27" s="1065">
        <v>24.09</v>
      </c>
      <c r="K27" s="1066">
        <v>367.82690967000002</v>
      </c>
      <c r="L27" s="1067"/>
      <c r="M27" s="1067"/>
      <c r="N27" s="1067"/>
    </row>
    <row r="28" spans="1:14">
      <c r="A28" s="1060">
        <v>2002</v>
      </c>
      <c r="B28" s="1061">
        <v>13770.851000000001</v>
      </c>
      <c r="C28" s="1062">
        <v>7141</v>
      </c>
      <c r="D28" s="1062">
        <v>25455</v>
      </c>
      <c r="E28" s="1062">
        <v>12215</v>
      </c>
      <c r="F28" s="1064">
        <v>8619.8510000000024</v>
      </c>
      <c r="G28" s="1068">
        <v>49962</v>
      </c>
      <c r="H28" s="1062">
        <v>49987</v>
      </c>
      <c r="I28" s="1062">
        <v>591</v>
      </c>
      <c r="J28" s="1069">
        <v>23.87</v>
      </c>
      <c r="K28" s="1066">
        <v>328.71021337000002</v>
      </c>
      <c r="L28" s="1067"/>
      <c r="M28" s="1067"/>
      <c r="N28" s="1067"/>
    </row>
    <row r="29" spans="1:14">
      <c r="A29" s="1060">
        <v>2003</v>
      </c>
      <c r="B29" s="1061">
        <v>13097.337</v>
      </c>
      <c r="C29" s="1062">
        <v>6964</v>
      </c>
      <c r="D29" s="1062">
        <v>24152</v>
      </c>
      <c r="E29" s="1062">
        <v>9690</v>
      </c>
      <c r="F29" s="1064">
        <v>5636.3369999999995</v>
      </c>
      <c r="G29" s="1068">
        <v>48267</v>
      </c>
      <c r="H29" s="1068">
        <v>48284</v>
      </c>
      <c r="I29" s="1068">
        <v>547</v>
      </c>
      <c r="J29" s="1070">
        <v>28.88</v>
      </c>
      <c r="K29" s="1066">
        <v>378.25109256000002</v>
      </c>
      <c r="L29" s="1067"/>
      <c r="M29" s="1067"/>
      <c r="N29" s="1067"/>
    </row>
    <row r="30" spans="1:14">
      <c r="A30" s="1060">
        <v>2004</v>
      </c>
      <c r="B30" s="1061">
        <v>14743.948</v>
      </c>
      <c r="C30" s="1062">
        <v>7559</v>
      </c>
      <c r="D30" s="1062">
        <v>22911</v>
      </c>
      <c r="E30" s="1062">
        <v>12195</v>
      </c>
      <c r="F30" s="1064">
        <v>4008.948000000004</v>
      </c>
      <c r="G30" s="1068">
        <v>53400</v>
      </c>
      <c r="H30" s="1068">
        <v>53180</v>
      </c>
      <c r="I30" s="1068">
        <v>532</v>
      </c>
      <c r="J30" s="1071">
        <v>39.35</v>
      </c>
      <c r="K30" s="1066">
        <v>580.17435380000006</v>
      </c>
      <c r="L30" s="1067"/>
      <c r="M30" s="1067"/>
      <c r="N30" s="1067"/>
    </row>
    <row r="31" spans="1:14">
      <c r="A31" s="1060">
        <v>2005</v>
      </c>
      <c r="B31" s="1061">
        <v>16680.78</v>
      </c>
      <c r="C31" s="1062">
        <v>8213.7770700000001</v>
      </c>
      <c r="D31" s="1062">
        <v>24371.85269</v>
      </c>
      <c r="E31" s="1062">
        <v>10991</v>
      </c>
      <c r="F31" s="1064">
        <v>5744.409759999995</v>
      </c>
      <c r="G31" s="1068">
        <v>54513</v>
      </c>
      <c r="H31" s="1068">
        <v>54544</v>
      </c>
      <c r="I31" s="1068">
        <v>767</v>
      </c>
      <c r="J31" s="1072">
        <v>53.98</v>
      </c>
      <c r="K31" s="1066">
        <v>900.42850439999984</v>
      </c>
      <c r="L31" s="1067"/>
      <c r="M31" s="1067"/>
      <c r="N31" s="1067"/>
    </row>
    <row r="32" spans="1:14">
      <c r="A32" s="1060">
        <v>2006</v>
      </c>
      <c r="B32" s="1061">
        <v>17928.830000000002</v>
      </c>
      <c r="C32" s="1067">
        <v>9354.8594599999997</v>
      </c>
      <c r="D32" s="1067">
        <v>23255.814110000003</v>
      </c>
      <c r="E32" s="1067">
        <v>10633</v>
      </c>
      <c r="F32" s="1064">
        <v>6053.5035700000008</v>
      </c>
      <c r="G32" s="1067">
        <v>55119</v>
      </c>
      <c r="H32" s="1067">
        <v>55192</v>
      </c>
      <c r="I32" s="1067">
        <v>728</v>
      </c>
      <c r="J32" s="1072">
        <v>59.7</v>
      </c>
      <c r="K32" s="1066">
        <v>1070.3511510000001</v>
      </c>
      <c r="L32" s="1067"/>
      <c r="M32" s="1067"/>
      <c r="N32" s="1067"/>
    </row>
    <row r="33" spans="1:15">
      <c r="A33" s="1060">
        <v>2007</v>
      </c>
      <c r="B33" s="1061">
        <v>19536.827000000001</v>
      </c>
      <c r="C33" s="1067">
        <v>10707.702420000001</v>
      </c>
      <c r="D33" s="1067">
        <v>22011.661549999997</v>
      </c>
      <c r="E33" s="1067">
        <v>8769</v>
      </c>
      <c r="F33" s="1064">
        <v>6261.190969999996</v>
      </c>
      <c r="G33" s="1067">
        <v>54764</v>
      </c>
      <c r="H33" s="1067">
        <v>54952</v>
      </c>
      <c r="I33" s="1067">
        <v>662</v>
      </c>
      <c r="J33" s="1072">
        <v>62.48</v>
      </c>
      <c r="K33" s="1066">
        <v>1220.66095096</v>
      </c>
      <c r="L33" s="1067"/>
      <c r="M33" s="1067"/>
      <c r="N33" s="1067"/>
    </row>
    <row r="34" spans="1:15">
      <c r="A34" s="1060">
        <v>2008</v>
      </c>
      <c r="B34" s="1061">
        <v>22040.880000000001</v>
      </c>
      <c r="C34" s="1067">
        <v>10259.341669999998</v>
      </c>
      <c r="D34" s="1067">
        <v>21315.969260000005</v>
      </c>
      <c r="E34" s="1067">
        <v>6382</v>
      </c>
      <c r="F34" s="1064">
        <v>6361.1909300000043</v>
      </c>
      <c r="G34" s="1067">
        <v>53637</v>
      </c>
      <c r="H34" s="1067">
        <v>53165</v>
      </c>
      <c r="I34" s="1067">
        <v>473</v>
      </c>
      <c r="J34" s="1073">
        <v>86.58</v>
      </c>
      <c r="K34" s="1066">
        <v>1908.2993903999998</v>
      </c>
      <c r="L34" s="1067"/>
      <c r="M34" s="1067"/>
      <c r="N34" s="1067"/>
    </row>
    <row r="35" spans="1:15">
      <c r="A35" s="1060">
        <v>2009</v>
      </c>
      <c r="B35" s="1061">
        <v>22942.212</v>
      </c>
      <c r="C35" s="1067">
        <v>7408.8615099999997</v>
      </c>
      <c r="D35" s="1067">
        <v>20000</v>
      </c>
      <c r="E35" s="1067">
        <v>5520</v>
      </c>
      <c r="F35" s="1064">
        <v>3396.073510000002</v>
      </c>
      <c r="G35" s="1067">
        <v>52475</v>
      </c>
      <c r="H35" s="1067">
        <v>52479</v>
      </c>
      <c r="I35" s="1067">
        <v>519</v>
      </c>
      <c r="J35" s="1072">
        <v>50.22</v>
      </c>
      <c r="K35" s="1066">
        <v>1152.1578866399998</v>
      </c>
      <c r="L35" s="1067"/>
      <c r="M35" s="1067"/>
      <c r="N35" s="1067"/>
    </row>
    <row r="36" spans="1:15">
      <c r="A36" s="1074">
        <v>2010</v>
      </c>
      <c r="B36" s="1061">
        <v>24668.746999999999</v>
      </c>
      <c r="C36" s="1075">
        <v>6525.0323099999996</v>
      </c>
      <c r="D36" s="1075">
        <v>20143.578669999999</v>
      </c>
      <c r="E36" s="1075">
        <v>4278</v>
      </c>
      <c r="F36" s="1064">
        <v>3978.3579800000007</v>
      </c>
      <c r="G36" s="1075">
        <v>51637</v>
      </c>
      <c r="H36" s="1075">
        <v>51678</v>
      </c>
      <c r="I36" s="1075">
        <v>511</v>
      </c>
      <c r="J36" s="1072">
        <v>68.09</v>
      </c>
      <c r="K36" s="1066">
        <v>1679.6949832299999</v>
      </c>
      <c r="L36" s="1067"/>
      <c r="M36" s="1067"/>
      <c r="N36" s="1067"/>
      <c r="O36" s="1076"/>
    </row>
    <row r="37" spans="1:15">
      <c r="A37" s="1074">
        <v>2011</v>
      </c>
      <c r="B37" s="1061">
        <v>26284.704000000002</v>
      </c>
      <c r="C37" s="1075">
        <v>6997.0313800000013</v>
      </c>
      <c r="D37" s="1075">
        <v>20536.25808</v>
      </c>
      <c r="E37" s="1075">
        <v>3894</v>
      </c>
      <c r="F37" s="1064">
        <v>1811.9934600000051</v>
      </c>
      <c r="G37" s="1075">
        <v>55900</v>
      </c>
      <c r="H37" s="1075">
        <v>55656</v>
      </c>
      <c r="I37" s="1075">
        <v>473</v>
      </c>
      <c r="J37" s="1072">
        <v>82.53</v>
      </c>
      <c r="K37" s="1066">
        <v>2169.2766211200001</v>
      </c>
      <c r="L37" s="1067"/>
      <c r="M37" s="1067"/>
      <c r="N37" s="1067"/>
      <c r="O37" s="1076"/>
    </row>
    <row r="38" spans="1:15">
      <c r="A38" s="1074">
        <v>2012</v>
      </c>
      <c r="B38" s="1061">
        <v>30194.797999999999</v>
      </c>
      <c r="C38" s="1075">
        <v>7805.0085999999992</v>
      </c>
      <c r="D38" s="1075">
        <v>20768.755300000004</v>
      </c>
      <c r="E38" s="1075">
        <v>4394</v>
      </c>
      <c r="F38" s="1064">
        <v>4009.5619000000006</v>
      </c>
      <c r="G38" s="1075">
        <v>59153</v>
      </c>
      <c r="H38" s="1075">
        <v>58961</v>
      </c>
      <c r="I38" s="1075">
        <v>692</v>
      </c>
      <c r="J38" s="1072">
        <v>82.73</v>
      </c>
      <c r="K38" s="1066">
        <v>2498.0156385400001</v>
      </c>
      <c r="L38" s="1067"/>
      <c r="M38" s="1067"/>
      <c r="N38" s="1067"/>
      <c r="O38" s="1076"/>
    </row>
    <row r="39" spans="1:15">
      <c r="A39" s="1074">
        <v>2013</v>
      </c>
      <c r="B39" s="1061">
        <v>35002.322999999997</v>
      </c>
      <c r="C39" s="1075">
        <v>7601.347459999999</v>
      </c>
      <c r="D39" s="1075">
        <v>18509.207289999998</v>
      </c>
      <c r="E39" s="1075">
        <v>3111</v>
      </c>
      <c r="F39" s="1064">
        <v>6878.8777499999924</v>
      </c>
      <c r="G39" s="1075">
        <v>57345</v>
      </c>
      <c r="H39" s="1075">
        <v>56921</v>
      </c>
      <c r="I39" s="1075">
        <v>669</v>
      </c>
      <c r="J39" s="1072">
        <v>84.78</v>
      </c>
      <c r="K39" s="1066">
        <v>2967.4969439400002</v>
      </c>
      <c r="L39" s="1067"/>
      <c r="M39" s="1067"/>
      <c r="N39" s="1067"/>
      <c r="O39" s="1076"/>
    </row>
    <row r="40" spans="1:15">
      <c r="A40" s="1074" t="s">
        <v>704</v>
      </c>
      <c r="B40" s="1061">
        <v>40500</v>
      </c>
      <c r="C40" s="1075">
        <v>7750</v>
      </c>
      <c r="D40" s="1075">
        <v>18550</v>
      </c>
      <c r="E40" s="1075">
        <v>2975</v>
      </c>
      <c r="F40" s="1064">
        <v>9475</v>
      </c>
      <c r="G40" s="1075">
        <v>60300</v>
      </c>
      <c r="H40" s="1075">
        <v>60550</v>
      </c>
      <c r="I40" s="1075">
        <v>798</v>
      </c>
      <c r="J40" s="1072">
        <v>77.5</v>
      </c>
      <c r="K40" s="1066">
        <v>3138.75</v>
      </c>
      <c r="L40" s="1067"/>
      <c r="M40" s="1067"/>
      <c r="N40" s="1067"/>
      <c r="O40" s="1076"/>
    </row>
    <row r="41" spans="1:15">
      <c r="A41" s="1077"/>
      <c r="B41" s="1078"/>
      <c r="C41" s="1075"/>
      <c r="D41" s="1075"/>
      <c r="E41" s="1075"/>
      <c r="F41" s="1075"/>
      <c r="G41" s="1075"/>
      <c r="H41" s="1075"/>
      <c r="I41" s="1075"/>
      <c r="J41" s="1077"/>
      <c r="K41" s="1077"/>
    </row>
    <row r="42" spans="1:15">
      <c r="A42" s="1050" t="s">
        <v>705</v>
      </c>
      <c r="B42" s="1079"/>
      <c r="C42" s="1079"/>
      <c r="D42" s="1079"/>
      <c r="E42" s="1079"/>
      <c r="F42" s="1079"/>
      <c r="G42" s="1079"/>
      <c r="H42" s="1079"/>
      <c r="I42" s="1079"/>
      <c r="J42" s="1080"/>
    </row>
    <row r="43" spans="1:15" ht="11.25">
      <c r="A43" s="1081" t="s">
        <v>1466</v>
      </c>
      <c r="J43" s="1082"/>
      <c r="K43" s="1082"/>
      <c r="L43" s="1082"/>
      <c r="M43" s="1082"/>
    </row>
    <row r="44" spans="1:15">
      <c r="A44" s="1050" t="s">
        <v>1467</v>
      </c>
      <c r="J44" s="1082"/>
      <c r="K44" s="1082"/>
      <c r="L44" s="1082"/>
      <c r="M44" s="1082"/>
    </row>
    <row r="45" spans="1:15" ht="11.25">
      <c r="A45" s="1081" t="s">
        <v>1468</v>
      </c>
      <c r="B45" s="1082"/>
      <c r="C45" s="1082"/>
      <c r="D45" s="1082"/>
      <c r="E45" s="1082"/>
      <c r="F45" s="1082"/>
      <c r="G45" s="1082"/>
      <c r="H45" s="1082"/>
      <c r="I45" s="1082"/>
      <c r="J45" s="1082"/>
      <c r="K45" s="1082"/>
      <c r="L45" s="1082"/>
      <c r="M45" s="1082"/>
    </row>
    <row r="46" spans="1:15">
      <c r="A46" s="1082" t="s">
        <v>1469</v>
      </c>
      <c r="C46" s="1082"/>
      <c r="D46" s="1082"/>
      <c r="E46" s="1082"/>
      <c r="F46" s="1082"/>
      <c r="G46" s="1082"/>
      <c r="H46" s="1082"/>
      <c r="I46" s="1082"/>
      <c r="J46" s="1082"/>
      <c r="K46" s="1082"/>
      <c r="L46" s="1082"/>
      <c r="M46" s="1082"/>
    </row>
    <row r="47" spans="1:15" ht="7.5" customHeight="1"/>
    <row r="48" spans="1:15">
      <c r="A48" s="1050" t="s">
        <v>1470</v>
      </c>
    </row>
    <row r="49" spans="1:2" ht="7.5" customHeight="1"/>
    <row r="50" spans="1:2">
      <c r="A50" s="1050" t="s">
        <v>1471</v>
      </c>
    </row>
    <row r="52" spans="1:2">
      <c r="B52" s="1083"/>
    </row>
    <row r="53" spans="1:2">
      <c r="B53" s="1083"/>
    </row>
  </sheetData>
  <mergeCells count="4">
    <mergeCell ref="B3:E3"/>
    <mergeCell ref="F3:I3"/>
    <mergeCell ref="B5:E5"/>
    <mergeCell ref="F5:I5"/>
  </mergeCells>
  <printOptions horizontalCentered="1" verticalCentered="1"/>
  <pageMargins left="0.5" right="0.5" top="0.5" bottom="0.5" header="0.5" footer="0.5"/>
  <pageSetup scale="98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showGridLines="0" zoomScaleNormal="100" workbookViewId="0"/>
  </sheetViews>
  <sheetFormatPr defaultColWidth="8" defaultRowHeight="10.5"/>
  <cols>
    <col min="1" max="1" width="7.140625" style="1050" customWidth="1"/>
    <col min="2" max="2" width="9.5703125" style="1050" bestFit="1" customWidth="1"/>
    <col min="3" max="4" width="9" style="1050" bestFit="1" customWidth="1"/>
    <col min="5" max="5" width="8" style="1050" bestFit="1" customWidth="1"/>
    <col min="6" max="6" width="6.5703125" style="1050" customWidth="1"/>
    <col min="7" max="7" width="8" style="1050" bestFit="1" customWidth="1"/>
    <col min="8" max="9" width="6.5703125" style="1050" customWidth="1"/>
    <col min="10" max="11" width="9.28515625" style="1050" bestFit="1" customWidth="1"/>
    <col min="12" max="12" width="6" style="1050" bestFit="1" customWidth="1"/>
    <col min="13" max="16384" width="8" style="1050"/>
  </cols>
  <sheetData>
    <row r="1" spans="1:12">
      <c r="A1" s="1049" t="s">
        <v>1472</v>
      </c>
    </row>
    <row r="2" spans="1:12">
      <c r="A2" s="1077"/>
      <c r="B2" s="1077"/>
      <c r="C2" s="1077"/>
      <c r="D2" s="1077"/>
      <c r="E2" s="1077"/>
      <c r="F2" s="1077"/>
      <c r="G2" s="1077"/>
      <c r="H2" s="1077"/>
      <c r="I2" s="1077"/>
      <c r="J2" s="1077"/>
    </row>
    <row r="3" spans="1:12">
      <c r="A3" s="1051"/>
      <c r="B3" s="1313" t="s">
        <v>1473</v>
      </c>
      <c r="C3" s="1314"/>
      <c r="D3" s="1315"/>
      <c r="E3" s="1313" t="s">
        <v>1474</v>
      </c>
      <c r="F3" s="1314"/>
      <c r="G3" s="1314"/>
      <c r="H3" s="1314"/>
      <c r="I3" s="1314"/>
      <c r="J3" s="1053" t="s">
        <v>1475</v>
      </c>
      <c r="K3" s="1313" t="s">
        <v>1476</v>
      </c>
      <c r="L3" s="1320"/>
    </row>
    <row r="4" spans="1:12" ht="42.75">
      <c r="A4" s="1054" t="s">
        <v>4</v>
      </c>
      <c r="B4" s="1055" t="s">
        <v>1477</v>
      </c>
      <c r="C4" s="1056" t="s">
        <v>1460</v>
      </c>
      <c r="D4" s="1056" t="s">
        <v>1478</v>
      </c>
      <c r="E4" s="1055" t="s">
        <v>1479</v>
      </c>
      <c r="F4" s="1056" t="s">
        <v>1480</v>
      </c>
      <c r="G4" s="1056" t="s">
        <v>1481</v>
      </c>
      <c r="H4" s="1056" t="s">
        <v>1482</v>
      </c>
      <c r="I4" s="1084" t="s">
        <v>330</v>
      </c>
      <c r="J4" s="1055" t="s">
        <v>1483</v>
      </c>
      <c r="K4" s="1057" t="s">
        <v>1484</v>
      </c>
      <c r="L4" s="1056" t="s">
        <v>1485</v>
      </c>
    </row>
    <row r="5" spans="1:12" ht="21">
      <c r="A5" s="1058"/>
      <c r="B5" s="1317" t="s">
        <v>1463</v>
      </c>
      <c r="C5" s="1318"/>
      <c r="D5" s="1319"/>
      <c r="E5" s="1317" t="s">
        <v>1463</v>
      </c>
      <c r="F5" s="1321"/>
      <c r="G5" s="1321"/>
      <c r="H5" s="1321"/>
      <c r="I5" s="1316"/>
      <c r="J5" s="1057" t="s">
        <v>1463</v>
      </c>
      <c r="K5" s="1313" t="s">
        <v>1486</v>
      </c>
      <c r="L5" s="1321"/>
    </row>
    <row r="6" spans="1:12">
      <c r="A6" s="1060">
        <v>1980</v>
      </c>
      <c r="B6" s="1061">
        <v>45340</v>
      </c>
      <c r="C6" s="1062">
        <v>3202</v>
      </c>
      <c r="D6" s="1062">
        <v>6427</v>
      </c>
      <c r="E6" s="1064">
        <v>15534</v>
      </c>
      <c r="F6" s="1062">
        <v>2637</v>
      </c>
      <c r="G6" s="1062">
        <v>8401</v>
      </c>
      <c r="H6" s="1062">
        <v>9411.57</v>
      </c>
      <c r="I6" s="1062">
        <v>35983.57</v>
      </c>
      <c r="J6" s="1064">
        <v>22136</v>
      </c>
      <c r="K6" s="1085">
        <v>1.27</v>
      </c>
      <c r="L6" s="1086">
        <v>0.95</v>
      </c>
    </row>
    <row r="7" spans="1:12">
      <c r="A7" s="1060">
        <v>1981</v>
      </c>
      <c r="B7" s="1061">
        <v>49622</v>
      </c>
      <c r="C7" s="1062">
        <v>3376</v>
      </c>
      <c r="D7" s="1062">
        <v>7401</v>
      </c>
      <c r="E7" s="1064">
        <v>15548</v>
      </c>
      <c r="F7" s="1062">
        <v>2424</v>
      </c>
      <c r="G7" s="1062">
        <v>7098</v>
      </c>
      <c r="H7" s="1062">
        <v>5741.54</v>
      </c>
      <c r="I7" s="1062">
        <v>30812.226279999999</v>
      </c>
      <c r="J7" s="1064">
        <v>23630</v>
      </c>
      <c r="K7" s="1085">
        <v>1.42</v>
      </c>
      <c r="L7" s="1086">
        <v>1.1000000000000001</v>
      </c>
    </row>
    <row r="8" spans="1:12">
      <c r="A8" s="1060">
        <v>1982</v>
      </c>
      <c r="B8" s="1061">
        <v>44011</v>
      </c>
      <c r="C8" s="1062">
        <v>2979</v>
      </c>
      <c r="D8" s="1062">
        <v>8933</v>
      </c>
      <c r="E8" s="1064">
        <v>15793</v>
      </c>
      <c r="F8" s="1062">
        <v>2801</v>
      </c>
      <c r="G8" s="1062">
        <v>6438</v>
      </c>
      <c r="H8" s="1062">
        <v>5531.09</v>
      </c>
      <c r="I8" s="1062">
        <v>30562.915499999999</v>
      </c>
      <c r="J8" s="1064">
        <v>22119</v>
      </c>
      <c r="K8" s="1085">
        <v>1.4</v>
      </c>
      <c r="L8" s="1086">
        <v>1.06</v>
      </c>
    </row>
    <row r="9" spans="1:12">
      <c r="A9" s="1060">
        <v>1983</v>
      </c>
      <c r="B9" s="1061">
        <v>47663</v>
      </c>
      <c r="C9" s="1062">
        <v>3153</v>
      </c>
      <c r="D9" s="1062">
        <v>6943</v>
      </c>
      <c r="E9" s="1064">
        <v>15954</v>
      </c>
      <c r="F9" s="1062">
        <v>3284</v>
      </c>
      <c r="G9" s="1062">
        <v>6387</v>
      </c>
      <c r="H9" s="1062">
        <v>6691.25</v>
      </c>
      <c r="I9" s="1062">
        <v>32316.336790000001</v>
      </c>
      <c r="J9" s="1064">
        <v>25298</v>
      </c>
      <c r="K9" s="1085">
        <v>1.1599999999999999</v>
      </c>
      <c r="L9" s="1086">
        <v>1.01</v>
      </c>
    </row>
    <row r="10" spans="1:12">
      <c r="A10" s="1060">
        <v>1984</v>
      </c>
      <c r="B10" s="1061">
        <v>48493</v>
      </c>
      <c r="C10" s="1062">
        <v>2842</v>
      </c>
      <c r="D10" s="1062">
        <v>8215</v>
      </c>
      <c r="E10" s="1064">
        <v>16151</v>
      </c>
      <c r="F10" s="1062">
        <v>3413</v>
      </c>
      <c r="G10" s="1062">
        <v>6107</v>
      </c>
      <c r="H10" s="1062">
        <v>6430.21</v>
      </c>
      <c r="I10" s="1062">
        <v>32101.076260000002</v>
      </c>
      <c r="J10" s="1064">
        <v>24121</v>
      </c>
      <c r="K10" s="1085">
        <v>1.1399999999999999</v>
      </c>
      <c r="L10" s="1086">
        <v>1</v>
      </c>
    </row>
    <row r="11" spans="1:12">
      <c r="A11" s="1060">
        <v>1985</v>
      </c>
      <c r="B11" s="1061">
        <v>50188</v>
      </c>
      <c r="C11" s="1062">
        <v>2989</v>
      </c>
      <c r="D11" s="1062">
        <v>8030</v>
      </c>
      <c r="E11" s="1064">
        <v>16240</v>
      </c>
      <c r="F11" s="1062">
        <v>3808</v>
      </c>
      <c r="G11" s="1062">
        <v>5715</v>
      </c>
      <c r="H11" s="1062">
        <v>6046.22</v>
      </c>
      <c r="I11" s="1062">
        <v>31809.067429999999</v>
      </c>
      <c r="J11" s="1064">
        <v>23365</v>
      </c>
      <c r="K11" s="1085">
        <v>1.1399999999999999</v>
      </c>
      <c r="L11" s="1086">
        <v>0.97</v>
      </c>
    </row>
    <row r="12" spans="1:12">
      <c r="A12" s="1060">
        <v>1986</v>
      </c>
      <c r="B12" s="1061">
        <v>51822</v>
      </c>
      <c r="C12" s="1062">
        <v>2803</v>
      </c>
      <c r="D12" s="1062">
        <v>8766</v>
      </c>
      <c r="E12" s="1064">
        <v>17541</v>
      </c>
      <c r="F12" s="1062">
        <v>4335</v>
      </c>
      <c r="G12" s="1062">
        <v>6978</v>
      </c>
      <c r="H12" s="1062">
        <v>5552.42</v>
      </c>
      <c r="I12" s="1062">
        <v>34406.009830000003</v>
      </c>
      <c r="J12" s="1064">
        <v>20027</v>
      </c>
      <c r="K12" s="1085">
        <v>0.86</v>
      </c>
      <c r="L12" s="1086">
        <v>0.82</v>
      </c>
    </row>
    <row r="13" spans="1:12">
      <c r="A13" s="1060">
        <v>1987</v>
      </c>
      <c r="B13" s="1061">
        <v>51519</v>
      </c>
      <c r="C13" s="1062">
        <v>2661</v>
      </c>
      <c r="D13" s="1062">
        <v>8695</v>
      </c>
      <c r="E13" s="1064">
        <v>17623</v>
      </c>
      <c r="F13" s="1062">
        <v>4969</v>
      </c>
      <c r="G13" s="1062">
        <v>6507</v>
      </c>
      <c r="H13" s="1062">
        <v>6073.7</v>
      </c>
      <c r="I13" s="1062">
        <v>35171.760990000002</v>
      </c>
      <c r="J13" s="1064">
        <v>20359</v>
      </c>
      <c r="K13" s="1085">
        <v>0.92</v>
      </c>
      <c r="L13" s="1086">
        <v>0.88</v>
      </c>
    </row>
    <row r="14" spans="1:12">
      <c r="A14" s="1060">
        <v>1988</v>
      </c>
      <c r="B14" s="1061">
        <v>57354</v>
      </c>
      <c r="C14" s="1062">
        <v>2306</v>
      </c>
      <c r="D14" s="1062">
        <v>8926</v>
      </c>
      <c r="E14" s="1064">
        <v>18148</v>
      </c>
      <c r="F14" s="1062">
        <v>4977</v>
      </c>
      <c r="G14" s="1062">
        <v>7060</v>
      </c>
      <c r="H14" s="1062">
        <v>5786.63</v>
      </c>
      <c r="I14" s="1062">
        <v>35971.321790000002</v>
      </c>
      <c r="J14" s="1064">
        <v>22031</v>
      </c>
      <c r="K14" s="1085">
        <v>0.95</v>
      </c>
      <c r="L14" s="1086">
        <v>0.89</v>
      </c>
    </row>
    <row r="15" spans="1:12">
      <c r="A15" s="1060">
        <v>1989</v>
      </c>
      <c r="B15" s="1061">
        <v>55184</v>
      </c>
      <c r="C15" s="1062">
        <v>2685</v>
      </c>
      <c r="D15" s="1062">
        <v>9550</v>
      </c>
      <c r="E15" s="1064">
        <v>17311</v>
      </c>
      <c r="F15" s="1062">
        <v>5095</v>
      </c>
      <c r="G15" s="1062">
        <v>5917</v>
      </c>
      <c r="H15" s="1062">
        <v>6371.57</v>
      </c>
      <c r="I15" s="1062">
        <v>34694.295469999997</v>
      </c>
      <c r="J15" s="1064">
        <v>21409</v>
      </c>
      <c r="K15" s="1085">
        <v>1.02</v>
      </c>
      <c r="L15" s="1086">
        <v>0.99</v>
      </c>
    </row>
    <row r="16" spans="1:12">
      <c r="A16" s="1060">
        <v>1990</v>
      </c>
      <c r="B16" s="1061">
        <v>57349</v>
      </c>
      <c r="C16" s="1062">
        <v>3000</v>
      </c>
      <c r="D16" s="1062">
        <v>10647</v>
      </c>
      <c r="E16" s="1064">
        <v>16724</v>
      </c>
      <c r="F16" s="1062">
        <v>5281</v>
      </c>
      <c r="G16" s="1062">
        <v>7162</v>
      </c>
      <c r="H16" s="1062">
        <v>5914.89</v>
      </c>
      <c r="I16" s="1062">
        <v>35082.191509999997</v>
      </c>
      <c r="J16" s="1064">
        <v>21419</v>
      </c>
      <c r="K16" s="1085">
        <v>1.1200000000000001</v>
      </c>
      <c r="L16" s="1086">
        <v>1.17</v>
      </c>
    </row>
    <row r="17" spans="1:20">
      <c r="A17" s="1060">
        <v>1991</v>
      </c>
      <c r="B17" s="1061">
        <v>57446</v>
      </c>
      <c r="C17" s="1062">
        <v>2758</v>
      </c>
      <c r="D17" s="1062">
        <v>11459</v>
      </c>
      <c r="E17" s="1064">
        <v>17395</v>
      </c>
      <c r="F17" s="1062">
        <v>5917</v>
      </c>
      <c r="G17" s="1062">
        <v>7038</v>
      </c>
      <c r="H17" s="1062">
        <v>6582.83</v>
      </c>
      <c r="I17" s="1062">
        <v>36933.017079999998</v>
      </c>
      <c r="J17" s="1064">
        <v>21918</v>
      </c>
      <c r="K17" s="1085">
        <v>1.0900000000000001</v>
      </c>
      <c r="L17" s="1086">
        <v>1.0900000000000001</v>
      </c>
    </row>
    <row r="18" spans="1:20">
      <c r="A18" s="1060">
        <v>1992</v>
      </c>
      <c r="B18" s="1061">
        <v>57786</v>
      </c>
      <c r="C18" s="1062">
        <v>2746</v>
      </c>
      <c r="D18" s="1062">
        <v>10534</v>
      </c>
      <c r="E18" s="1064">
        <v>17905</v>
      </c>
      <c r="F18" s="1062">
        <v>5607</v>
      </c>
      <c r="G18" s="1062">
        <v>7286</v>
      </c>
      <c r="H18" s="1062">
        <v>5725.75</v>
      </c>
      <c r="I18" s="1062">
        <v>36523.99727</v>
      </c>
      <c r="J18" s="1064">
        <v>21087</v>
      </c>
      <c r="K18" s="1085">
        <v>1.1000000000000001</v>
      </c>
      <c r="L18" s="1086">
        <v>1.07</v>
      </c>
    </row>
    <row r="19" spans="1:20">
      <c r="A19" s="1060">
        <v>1993</v>
      </c>
      <c r="B19" s="1061">
        <v>57503</v>
      </c>
      <c r="C19" s="1062">
        <v>2840</v>
      </c>
      <c r="D19" s="1062">
        <v>10707</v>
      </c>
      <c r="E19" s="1064">
        <v>18837</v>
      </c>
      <c r="F19" s="1062">
        <v>5518</v>
      </c>
      <c r="G19" s="1062">
        <v>7422</v>
      </c>
      <c r="H19" s="1062">
        <v>5645.28</v>
      </c>
      <c r="I19" s="1062">
        <v>37421.627910000003</v>
      </c>
      <c r="J19" s="1064">
        <v>19539</v>
      </c>
      <c r="K19" s="1085">
        <v>1.07</v>
      </c>
      <c r="L19" s="1086">
        <v>1.06</v>
      </c>
    </row>
    <row r="20" spans="1:20">
      <c r="A20" s="1060">
        <v>1994</v>
      </c>
      <c r="B20" s="1061">
        <v>59458</v>
      </c>
      <c r="C20" s="1062">
        <v>3173</v>
      </c>
      <c r="D20" s="1062">
        <v>11555</v>
      </c>
      <c r="E20" s="1064">
        <v>19433</v>
      </c>
      <c r="F20" s="1062">
        <v>5270</v>
      </c>
      <c r="G20" s="1062">
        <v>7653</v>
      </c>
      <c r="H20" s="1062">
        <v>5919.4</v>
      </c>
      <c r="I20" s="1062">
        <v>38274.963499999998</v>
      </c>
      <c r="J20" s="1064">
        <v>21326</v>
      </c>
      <c r="K20" s="1085">
        <v>1.07</v>
      </c>
      <c r="L20" s="1086">
        <v>1.04</v>
      </c>
    </row>
    <row r="21" spans="1:20">
      <c r="A21" s="1060">
        <v>1995</v>
      </c>
      <c r="B21" s="1061">
        <v>57974</v>
      </c>
      <c r="C21" s="1062">
        <v>2907</v>
      </c>
      <c r="D21" s="1062">
        <v>12289</v>
      </c>
      <c r="E21" s="1064">
        <v>20771</v>
      </c>
      <c r="F21" s="1062">
        <v>5658</v>
      </c>
      <c r="G21" s="1062">
        <v>8469</v>
      </c>
      <c r="H21" s="1062">
        <v>6820.19</v>
      </c>
      <c r="I21" s="1062">
        <v>41718.217689999998</v>
      </c>
      <c r="J21" s="1064">
        <v>20512</v>
      </c>
      <c r="K21" s="1085">
        <v>1.1000000000000001</v>
      </c>
      <c r="L21" s="1086">
        <v>1.157</v>
      </c>
    </row>
    <row r="22" spans="1:20">
      <c r="A22" s="1060">
        <v>1996</v>
      </c>
      <c r="B22" s="1061">
        <v>58852</v>
      </c>
      <c r="C22" s="1062">
        <v>3253</v>
      </c>
      <c r="D22" s="1062">
        <v>12692</v>
      </c>
      <c r="E22" s="1064">
        <v>21170</v>
      </c>
      <c r="F22" s="1062">
        <v>6303</v>
      </c>
      <c r="G22" s="1062">
        <v>8746</v>
      </c>
      <c r="H22" s="1062">
        <v>8409.84</v>
      </c>
      <c r="I22" s="1062">
        <v>44628.308259999998</v>
      </c>
      <c r="J22" s="1064">
        <v>20512</v>
      </c>
      <c r="K22" s="1085">
        <v>1.21</v>
      </c>
      <c r="L22" s="1086">
        <v>1.2849999999999999</v>
      </c>
    </row>
    <row r="23" spans="1:20">
      <c r="A23" s="1060">
        <v>1997</v>
      </c>
      <c r="B23" s="1061">
        <v>58677</v>
      </c>
      <c r="C23" s="1062">
        <v>2640</v>
      </c>
      <c r="D23" s="1062">
        <v>12949</v>
      </c>
      <c r="E23" s="1064">
        <v>22024</v>
      </c>
      <c r="F23" s="1062">
        <v>6279</v>
      </c>
      <c r="G23" s="1062">
        <v>9976</v>
      </c>
      <c r="H23" s="1062">
        <v>6249.03</v>
      </c>
      <c r="I23" s="1062">
        <v>44528.908380000001</v>
      </c>
      <c r="J23" s="1064">
        <v>22444</v>
      </c>
      <c r="K23" s="1085">
        <v>1.26</v>
      </c>
      <c r="L23" s="1086">
        <v>1.2589999999999999</v>
      </c>
    </row>
    <row r="24" spans="1:20">
      <c r="A24" s="1060">
        <v>1998</v>
      </c>
      <c r="B24" s="1061">
        <v>62012</v>
      </c>
      <c r="C24" s="1062">
        <v>2908</v>
      </c>
      <c r="D24" s="1062">
        <v>12842</v>
      </c>
      <c r="E24" s="1064">
        <v>22735</v>
      </c>
      <c r="F24" s="1062">
        <v>6379</v>
      </c>
      <c r="G24" s="1062">
        <v>10398</v>
      </c>
      <c r="H24" s="1062">
        <v>5940.05</v>
      </c>
      <c r="I24" s="1062">
        <v>45451.660199999998</v>
      </c>
      <c r="J24" s="1064">
        <v>22474</v>
      </c>
      <c r="K24" s="1085">
        <v>1.08</v>
      </c>
      <c r="L24" s="1086">
        <v>1.0900000000000001</v>
      </c>
    </row>
    <row r="25" spans="1:20">
      <c r="A25" s="1060">
        <v>1999</v>
      </c>
      <c r="B25" s="1061">
        <v>58201</v>
      </c>
      <c r="C25" s="1062">
        <v>2780</v>
      </c>
      <c r="D25" s="1062">
        <v>14509</v>
      </c>
      <c r="E25" s="1064">
        <v>23141</v>
      </c>
      <c r="F25" s="1062">
        <v>7443</v>
      </c>
      <c r="G25" s="1062">
        <v>9793</v>
      </c>
      <c r="H25" s="1062">
        <v>6429.44</v>
      </c>
      <c r="I25" s="1062">
        <v>46805.972170000001</v>
      </c>
      <c r="J25" s="1064">
        <v>22887</v>
      </c>
      <c r="K25" s="1085">
        <v>1.22</v>
      </c>
      <c r="L25" s="1086">
        <v>1.1759999999999999</v>
      </c>
    </row>
    <row r="26" spans="1:20">
      <c r="A26" s="1060">
        <v>2000</v>
      </c>
      <c r="B26" s="1061">
        <v>59125</v>
      </c>
      <c r="C26" s="1062">
        <v>2426</v>
      </c>
      <c r="D26" s="1062">
        <v>14568</v>
      </c>
      <c r="E26" s="1064">
        <v>23895</v>
      </c>
      <c r="F26" s="1062">
        <v>7701</v>
      </c>
      <c r="G26" s="1062">
        <v>10629</v>
      </c>
      <c r="H26" s="1062">
        <v>6954.03</v>
      </c>
      <c r="I26" s="1062">
        <v>49179.212720000003</v>
      </c>
      <c r="J26" s="1064">
        <v>22811</v>
      </c>
      <c r="K26" s="1085">
        <v>1.48</v>
      </c>
      <c r="L26" s="1086">
        <v>1.5269999999999999</v>
      </c>
      <c r="M26" s="1077"/>
      <c r="N26" s="1087"/>
      <c r="O26" s="1088"/>
      <c r="P26" s="1088"/>
      <c r="Q26" s="1077"/>
      <c r="R26" s="1087"/>
      <c r="S26" s="1087"/>
      <c r="T26" s="1087"/>
    </row>
    <row r="27" spans="1:20">
      <c r="A27" s="1060">
        <v>2001</v>
      </c>
      <c r="B27" s="1061">
        <v>59094</v>
      </c>
      <c r="C27" s="1062">
        <v>2306</v>
      </c>
      <c r="D27" s="1062">
        <v>15764</v>
      </c>
      <c r="E27" s="1064">
        <v>22993</v>
      </c>
      <c r="F27" s="1062">
        <v>6880</v>
      </c>
      <c r="G27" s="1062">
        <v>11236</v>
      </c>
      <c r="H27" s="1062">
        <v>6904.29</v>
      </c>
      <c r="I27" s="1062">
        <v>48167.139600000002</v>
      </c>
      <c r="J27" s="1064">
        <v>23937</v>
      </c>
      <c r="K27" s="1085">
        <v>1.411</v>
      </c>
      <c r="L27" s="1086">
        <v>1.4490000000000001</v>
      </c>
      <c r="M27" s="1077"/>
      <c r="N27" s="1087"/>
      <c r="O27" s="1088"/>
      <c r="P27" s="1088"/>
      <c r="Q27" s="1077"/>
      <c r="R27" s="1087"/>
      <c r="S27" s="1087"/>
      <c r="T27" s="1087"/>
    </row>
    <row r="28" spans="1:20">
      <c r="A28" s="1060">
        <v>2002</v>
      </c>
      <c r="B28" s="1089">
        <v>59514</v>
      </c>
      <c r="C28" s="1062">
        <v>2739</v>
      </c>
      <c r="D28" s="1062">
        <v>16848</v>
      </c>
      <c r="E28" s="1089">
        <v>24158</v>
      </c>
      <c r="F28" s="1062">
        <v>6416</v>
      </c>
      <c r="G28" s="1062">
        <v>11482</v>
      </c>
      <c r="H28" s="1062">
        <v>5393.6</v>
      </c>
      <c r="I28" s="1062">
        <v>47606.603730000003</v>
      </c>
      <c r="J28" s="1064">
        <v>24082</v>
      </c>
      <c r="K28" s="1085">
        <v>1.323</v>
      </c>
      <c r="L28" s="1086">
        <v>1.343</v>
      </c>
      <c r="M28" s="1077"/>
      <c r="N28" s="1087"/>
      <c r="O28" s="1088"/>
      <c r="P28" s="1088"/>
      <c r="Q28" s="1077"/>
      <c r="R28" s="1090"/>
      <c r="S28" s="1087"/>
      <c r="T28" s="1087"/>
    </row>
    <row r="29" spans="1:20">
      <c r="A29" s="1060">
        <v>2003</v>
      </c>
      <c r="B29" s="1064">
        <v>57511</v>
      </c>
      <c r="C29" s="1062">
        <v>2846</v>
      </c>
      <c r="D29" s="1062">
        <v>16515</v>
      </c>
      <c r="E29" s="1064">
        <v>24325</v>
      </c>
      <c r="F29" s="1062">
        <v>6758</v>
      </c>
      <c r="G29" s="1062">
        <v>11731</v>
      </c>
      <c r="H29" s="1062">
        <v>6916.15</v>
      </c>
      <c r="I29" s="1062">
        <v>49896.908730000003</v>
      </c>
      <c r="J29" s="1064">
        <v>22729</v>
      </c>
      <c r="K29" s="1085">
        <v>1.56</v>
      </c>
      <c r="L29" s="1086">
        <v>1.5349999999999999</v>
      </c>
      <c r="M29" s="1077"/>
      <c r="N29" s="1087"/>
      <c r="O29" s="1088"/>
      <c r="P29" s="1088"/>
      <c r="Q29" s="1077"/>
      <c r="R29" s="1090"/>
      <c r="S29" s="1087"/>
      <c r="T29" s="1087"/>
    </row>
    <row r="30" spans="1:20">
      <c r="A30" s="1060">
        <v>2004</v>
      </c>
      <c r="B30" s="1064">
        <v>63071</v>
      </c>
      <c r="C30" s="1062">
        <v>2599</v>
      </c>
      <c r="D30" s="1062">
        <v>18486</v>
      </c>
      <c r="E30" s="1064">
        <v>24744</v>
      </c>
      <c r="F30" s="1062">
        <v>7137</v>
      </c>
      <c r="G30" s="1062">
        <v>12264</v>
      </c>
      <c r="H30" s="1062">
        <v>6288.34</v>
      </c>
      <c r="I30" s="1062">
        <v>50624.723680000003</v>
      </c>
      <c r="J30" s="1064">
        <v>24475</v>
      </c>
      <c r="K30" s="1085">
        <v>1.8240000000000001</v>
      </c>
      <c r="L30" s="1086">
        <v>1.8660000000000001</v>
      </c>
      <c r="M30" s="1077"/>
      <c r="N30" s="1087"/>
      <c r="O30" s="1088"/>
      <c r="P30" s="1088"/>
      <c r="Q30" s="1077"/>
      <c r="R30" s="1090"/>
      <c r="S30" s="1087"/>
      <c r="T30" s="1087"/>
    </row>
    <row r="31" spans="1:20">
      <c r="A31" s="1060">
        <v>2005</v>
      </c>
      <c r="B31" s="1064">
        <v>63487</v>
      </c>
      <c r="C31" s="1062">
        <v>2806</v>
      </c>
      <c r="D31" s="1062">
        <v>20258</v>
      </c>
      <c r="E31" s="1064">
        <v>24677</v>
      </c>
      <c r="F31" s="1062">
        <v>7394</v>
      </c>
      <c r="G31" s="1062">
        <v>13717</v>
      </c>
      <c r="H31" s="1062">
        <v>7015</v>
      </c>
      <c r="I31" s="1062">
        <v>52803</v>
      </c>
      <c r="J31" s="1064">
        <v>24482</v>
      </c>
      <c r="K31" s="1085">
        <v>2.2010000000000001</v>
      </c>
      <c r="L31" s="1086">
        <v>2.4470000000000001</v>
      </c>
      <c r="M31" s="1077"/>
      <c r="N31" s="1087"/>
      <c r="O31" s="1088"/>
      <c r="P31" s="1088"/>
      <c r="Q31" s="1077"/>
      <c r="R31" s="1090"/>
      <c r="S31" s="1087"/>
      <c r="T31" s="1087"/>
    </row>
    <row r="32" spans="1:20">
      <c r="A32" s="1060">
        <v>2006</v>
      </c>
      <c r="B32" s="1064">
        <v>64806</v>
      </c>
      <c r="C32" s="1062">
        <v>2587</v>
      </c>
      <c r="D32" s="1062">
        <v>18976</v>
      </c>
      <c r="E32" s="1064">
        <v>25312</v>
      </c>
      <c r="F32" s="1062">
        <v>7560</v>
      </c>
      <c r="G32" s="1062">
        <v>17292</v>
      </c>
      <c r="H32" s="1062">
        <v>6699</v>
      </c>
      <c r="I32" s="1062">
        <v>56863</v>
      </c>
      <c r="J32" s="1064">
        <v>23321</v>
      </c>
      <c r="K32" s="1085">
        <v>2.5019999999999998</v>
      </c>
      <c r="L32" s="1086">
        <v>2.8</v>
      </c>
      <c r="M32" s="1077"/>
      <c r="N32" s="1087"/>
      <c r="O32" s="1091"/>
      <c r="P32" s="1091"/>
      <c r="Q32" s="1092"/>
      <c r="R32" s="1090"/>
      <c r="S32" s="1087"/>
      <c r="T32" s="1087"/>
    </row>
    <row r="33" spans="1:20">
      <c r="A33" s="1060">
        <v>2007</v>
      </c>
      <c r="B33" s="1064">
        <v>66443</v>
      </c>
      <c r="C33" s="1062">
        <v>2924</v>
      </c>
      <c r="D33" s="1062">
        <v>15991</v>
      </c>
      <c r="E33" s="1064">
        <v>26054</v>
      </c>
      <c r="F33" s="1062">
        <v>7085</v>
      </c>
      <c r="G33" s="1062">
        <v>15946</v>
      </c>
      <c r="H33" s="1062">
        <v>6465</v>
      </c>
      <c r="I33" s="1062">
        <v>55550</v>
      </c>
      <c r="J33" s="1064">
        <v>22851</v>
      </c>
      <c r="K33" s="1085">
        <v>2.73</v>
      </c>
      <c r="L33" s="1086">
        <v>2.9809999999999999</v>
      </c>
      <c r="M33" s="1077"/>
      <c r="N33" s="1087"/>
      <c r="O33" s="1091"/>
      <c r="P33" s="1091"/>
      <c r="Q33" s="1093"/>
      <c r="R33" s="1090"/>
      <c r="S33" s="1087"/>
      <c r="T33" s="1087"/>
    </row>
    <row r="34" spans="1:20">
      <c r="A34" s="1060">
        <v>2008</v>
      </c>
      <c r="B34" s="1064">
        <v>65178</v>
      </c>
      <c r="C34" s="1062">
        <v>2513</v>
      </c>
      <c r="D34" s="1062">
        <v>14854</v>
      </c>
      <c r="E34" s="1064">
        <v>25051</v>
      </c>
      <c r="F34" s="1062">
        <v>6509</v>
      </c>
      <c r="G34" s="1062">
        <v>14138</v>
      </c>
      <c r="H34" s="1062">
        <v>6438</v>
      </c>
      <c r="I34" s="1062">
        <v>52136</v>
      </c>
      <c r="J34" s="1094">
        <v>21618.596000000001</v>
      </c>
      <c r="K34" s="1085">
        <v>3.22</v>
      </c>
      <c r="L34" s="1086">
        <v>3.7930000000000001</v>
      </c>
      <c r="M34" s="1087"/>
      <c r="N34" s="1090"/>
      <c r="O34" s="1091"/>
      <c r="P34" s="1095"/>
      <c r="Q34" s="1087"/>
      <c r="R34" s="1090"/>
      <c r="S34" s="1090"/>
      <c r="T34" s="1087"/>
    </row>
    <row r="35" spans="1:20">
      <c r="A35" s="1060">
        <v>2009</v>
      </c>
      <c r="B35" s="1064">
        <v>64752</v>
      </c>
      <c r="C35" s="1062">
        <v>2715</v>
      </c>
      <c r="D35" s="1062">
        <v>13138</v>
      </c>
      <c r="E35" s="1064">
        <v>25324</v>
      </c>
      <c r="F35" s="1062">
        <v>5751</v>
      </c>
      <c r="G35" s="1062">
        <v>12852</v>
      </c>
      <c r="H35" s="1062">
        <v>5904</v>
      </c>
      <c r="I35" s="1062">
        <v>49831</v>
      </c>
      <c r="J35" s="1064">
        <v>21043</v>
      </c>
      <c r="K35" s="1085">
        <v>2.23</v>
      </c>
      <c r="L35" s="1086">
        <v>2.476</v>
      </c>
      <c r="M35" s="1087"/>
      <c r="N35" s="1090"/>
      <c r="O35" s="1091"/>
      <c r="P35" s="1095"/>
      <c r="Q35" s="1077"/>
      <c r="R35" s="1090"/>
      <c r="S35" s="1090"/>
      <c r="T35" s="1087"/>
    </row>
    <row r="36" spans="1:20">
      <c r="A36" s="1074">
        <v>2010</v>
      </c>
      <c r="B36" s="1064">
        <v>62310</v>
      </c>
      <c r="C36" s="1062">
        <v>2665</v>
      </c>
      <c r="D36" s="1062">
        <v>12307</v>
      </c>
      <c r="E36" s="1064">
        <v>24761</v>
      </c>
      <c r="F36" s="1062">
        <v>5875</v>
      </c>
      <c r="G36" s="1062">
        <v>12707</v>
      </c>
      <c r="H36" s="1062">
        <v>6071</v>
      </c>
      <c r="I36" s="1062">
        <v>49414</v>
      </c>
      <c r="J36" s="1064">
        <v>21489.964</v>
      </c>
      <c r="K36" s="1085">
        <v>2.819</v>
      </c>
      <c r="L36" s="1086">
        <v>3.0259999999999998</v>
      </c>
      <c r="M36" s="1087"/>
      <c r="N36" s="1090"/>
      <c r="O36" s="1091"/>
      <c r="P36" s="1095"/>
      <c r="Q36" s="1077"/>
      <c r="R36" s="1090"/>
      <c r="S36" s="1090"/>
      <c r="T36" s="1087"/>
    </row>
    <row r="37" spans="1:20">
      <c r="A37" s="1074">
        <v>2011</v>
      </c>
      <c r="B37" s="1064">
        <v>65369</v>
      </c>
      <c r="C37" s="1062">
        <v>2689</v>
      </c>
      <c r="D37" s="1062">
        <v>11383</v>
      </c>
      <c r="E37" s="1064">
        <v>25568</v>
      </c>
      <c r="F37" s="1062">
        <v>5767</v>
      </c>
      <c r="G37" s="1062">
        <v>15448</v>
      </c>
      <c r="H37" s="1062">
        <v>6330</v>
      </c>
      <c r="I37" s="1062">
        <v>53113</v>
      </c>
      <c r="J37" s="1064">
        <v>23058</v>
      </c>
      <c r="K37" s="1085">
        <v>3.4430000000000001</v>
      </c>
      <c r="L37" s="1086">
        <v>3.867</v>
      </c>
      <c r="M37" s="1087"/>
      <c r="N37" s="1090"/>
      <c r="O37" s="1077"/>
      <c r="P37" s="1095"/>
      <c r="Q37" s="1077"/>
      <c r="R37" s="1090"/>
      <c r="S37" s="1090"/>
      <c r="T37" s="1087"/>
    </row>
    <row r="38" spans="1:20">
      <c r="A38" s="1074">
        <v>2012</v>
      </c>
      <c r="B38" s="1064">
        <v>70456</v>
      </c>
      <c r="C38" s="1062">
        <v>2860</v>
      </c>
      <c r="D38" s="1062">
        <v>13316</v>
      </c>
      <c r="E38" s="1064">
        <v>25037</v>
      </c>
      <c r="F38" s="1062">
        <v>5572</v>
      </c>
      <c r="G38" s="1062">
        <v>14776</v>
      </c>
      <c r="H38" s="1062">
        <v>6229</v>
      </c>
      <c r="I38" s="1062">
        <v>51614</v>
      </c>
      <c r="J38" s="1064">
        <v>26695</v>
      </c>
      <c r="K38" s="1085">
        <v>3.59</v>
      </c>
      <c r="L38" s="1086">
        <v>3.9820000000000002</v>
      </c>
      <c r="M38" s="1087"/>
      <c r="N38" s="1090"/>
      <c r="O38" s="1077"/>
      <c r="P38" s="1095"/>
      <c r="Q38" s="1077"/>
      <c r="R38" s="1090"/>
      <c r="S38" s="1090"/>
      <c r="T38" s="1087"/>
    </row>
    <row r="39" spans="1:20">
      <c r="A39" s="1074" t="s">
        <v>1487</v>
      </c>
      <c r="B39" s="1064">
        <v>67892</v>
      </c>
      <c r="C39" s="1062">
        <v>3077</v>
      </c>
      <c r="D39" s="1062">
        <v>15204</v>
      </c>
      <c r="E39" s="1064">
        <v>25411.186810429197</v>
      </c>
      <c r="F39" s="1062">
        <v>6399</v>
      </c>
      <c r="G39" s="1062">
        <v>15376.031407189303</v>
      </c>
      <c r="H39" s="1062">
        <v>6306.7978819342979</v>
      </c>
      <c r="I39" s="1062">
        <v>53493.016099552799</v>
      </c>
      <c r="J39" s="1064">
        <v>26654</v>
      </c>
      <c r="K39" s="1085">
        <v>3.45</v>
      </c>
      <c r="L39" s="1086">
        <v>3.8759999999999999</v>
      </c>
      <c r="M39" s="1087"/>
      <c r="N39" s="1077"/>
      <c r="O39" s="1087"/>
      <c r="P39" s="1091"/>
      <c r="Q39" s="1077"/>
      <c r="R39" s="1090"/>
      <c r="S39" s="1090"/>
      <c r="T39" s="1087"/>
    </row>
    <row r="40" spans="1:20">
      <c r="A40" s="1074" t="s">
        <v>704</v>
      </c>
      <c r="B40" s="1064">
        <v>70956.060606060608</v>
      </c>
      <c r="C40" s="1062">
        <v>2676</v>
      </c>
      <c r="D40" s="1062">
        <v>12687.24276429868</v>
      </c>
      <c r="E40" s="1064">
        <v>26552.943814404913</v>
      </c>
      <c r="F40" s="1062">
        <v>5865.6962414930649</v>
      </c>
      <c r="G40" s="1062">
        <v>16086.944751155275</v>
      </c>
      <c r="H40" s="1062">
        <v>6590.1703473007065</v>
      </c>
      <c r="I40" s="1062">
        <v>55095.755154353959</v>
      </c>
      <c r="J40" s="1064">
        <v>26734</v>
      </c>
      <c r="K40" s="1085">
        <v>3.3</v>
      </c>
      <c r="L40" s="1086">
        <v>3.8</v>
      </c>
      <c r="M40" s="1087"/>
      <c r="N40" s="1077"/>
      <c r="O40" s="1087"/>
      <c r="P40" s="1091"/>
      <c r="Q40" s="1087"/>
      <c r="R40" s="1087"/>
      <c r="S40" s="1090"/>
      <c r="T40" s="1087"/>
    </row>
    <row r="41" spans="1:20">
      <c r="A41" s="1077"/>
      <c r="B41" s="1077"/>
      <c r="C41" s="1077"/>
      <c r="D41" s="1077"/>
      <c r="E41" s="1096"/>
      <c r="F41" s="1096"/>
      <c r="G41" s="1096"/>
      <c r="H41" s="1096"/>
      <c r="I41" s="1096"/>
      <c r="J41" s="1077"/>
      <c r="K41" s="1077"/>
      <c r="L41" s="1077"/>
      <c r="M41" s="1077"/>
      <c r="N41" s="1077"/>
      <c r="O41" s="1077"/>
      <c r="P41" s="1077"/>
      <c r="Q41" s="1077"/>
      <c r="R41" s="1077"/>
      <c r="S41" s="1077"/>
      <c r="T41" s="1077"/>
    </row>
    <row r="42" spans="1:20">
      <c r="A42" s="1077" t="s">
        <v>1488</v>
      </c>
      <c r="B42" s="1077"/>
      <c r="C42" s="1077"/>
      <c r="D42" s="1077"/>
      <c r="E42" s="1096"/>
      <c r="F42" s="1096"/>
      <c r="G42" s="1096"/>
      <c r="H42" s="1096"/>
      <c r="I42" s="1096"/>
      <c r="J42" s="1077"/>
      <c r="K42" s="1077"/>
      <c r="L42" s="1077"/>
      <c r="M42" s="1077"/>
      <c r="N42" s="1090"/>
      <c r="O42" s="1077"/>
      <c r="P42" s="1090"/>
      <c r="Q42" s="1077"/>
      <c r="R42" s="1090"/>
      <c r="S42" s="1090"/>
      <c r="T42" s="1077"/>
    </row>
    <row r="43" spans="1:20">
      <c r="A43" s="1077" t="s">
        <v>705</v>
      </c>
      <c r="B43" s="1077"/>
      <c r="C43" s="1077"/>
      <c r="D43" s="1077"/>
      <c r="E43" s="1096"/>
      <c r="F43" s="1096"/>
      <c r="G43" s="1096"/>
      <c r="H43" s="1096"/>
      <c r="I43" s="1097"/>
      <c r="J43" s="1077"/>
      <c r="K43" s="1077"/>
      <c r="L43" s="1077"/>
      <c r="M43" s="1077"/>
      <c r="N43" s="1087"/>
      <c r="O43" s="1077"/>
      <c r="P43" s="1077"/>
      <c r="Q43" s="1077"/>
      <c r="R43" s="1087"/>
      <c r="S43" s="1087"/>
      <c r="T43" s="1087"/>
    </row>
    <row r="44" spans="1:20" ht="11.25">
      <c r="A44" s="1081" t="s">
        <v>1489</v>
      </c>
      <c r="E44" s="1098"/>
      <c r="F44" s="1099"/>
      <c r="G44" s="1099"/>
      <c r="H44" s="1100"/>
      <c r="I44" s="1101"/>
      <c r="N44" s="1102"/>
      <c r="P44" s="1102"/>
      <c r="R44" s="1102"/>
      <c r="T44" s="1102"/>
    </row>
    <row r="45" spans="1:20" ht="11.25">
      <c r="A45" s="1081" t="s">
        <v>1490</v>
      </c>
      <c r="E45" s="1098"/>
      <c r="F45" s="1099"/>
      <c r="G45" s="1099"/>
      <c r="H45" s="1100"/>
      <c r="I45" s="1101"/>
      <c r="N45" s="1102"/>
      <c r="P45" s="1102"/>
      <c r="R45" s="1102"/>
      <c r="T45" s="1102"/>
    </row>
    <row r="46" spans="1:20" ht="11.25">
      <c r="A46" s="1081" t="s">
        <v>1491</v>
      </c>
      <c r="B46" s="1082"/>
      <c r="C46" s="1082"/>
      <c r="D46" s="1082"/>
      <c r="E46" s="1082"/>
      <c r="F46" s="1082"/>
      <c r="G46" s="1082"/>
      <c r="H46" s="1082"/>
      <c r="I46" s="1082"/>
      <c r="J46" s="1082"/>
      <c r="K46" s="1082"/>
      <c r="L46" s="1082"/>
      <c r="N46" s="1102"/>
      <c r="P46" s="1102"/>
      <c r="R46" s="1102"/>
      <c r="T46" s="1102"/>
    </row>
    <row r="47" spans="1:20">
      <c r="A47" s="1082" t="s">
        <v>1492</v>
      </c>
      <c r="C47" s="1082"/>
      <c r="D47" s="1082"/>
      <c r="E47" s="1082"/>
      <c r="F47" s="1082"/>
      <c r="G47" s="1082"/>
      <c r="H47" s="1082"/>
      <c r="I47" s="1082"/>
      <c r="J47" s="1082"/>
      <c r="K47" s="1082"/>
      <c r="L47" s="1082"/>
      <c r="N47" s="1102"/>
      <c r="P47" s="1102"/>
      <c r="R47" s="1102"/>
      <c r="T47" s="1102"/>
    </row>
    <row r="48" spans="1:20">
      <c r="A48" s="1050" t="s">
        <v>1493</v>
      </c>
      <c r="B48" s="1082"/>
      <c r="C48" s="1082"/>
      <c r="D48" s="1082"/>
      <c r="E48" s="1082"/>
      <c r="F48" s="1082"/>
      <c r="G48" s="1082"/>
      <c r="H48" s="1082"/>
      <c r="I48" s="1082"/>
      <c r="J48" s="1082"/>
      <c r="K48" s="1082"/>
      <c r="L48" s="1082"/>
      <c r="N48" s="1102"/>
      <c r="P48" s="1102"/>
      <c r="R48" s="1102"/>
      <c r="T48" s="1102"/>
    </row>
    <row r="49" spans="1:12">
      <c r="E49" s="1099"/>
      <c r="F49" s="1099"/>
      <c r="G49" s="1099"/>
      <c r="H49" s="1099"/>
      <c r="I49" s="1099"/>
    </row>
    <row r="50" spans="1:12">
      <c r="A50" s="1050" t="s">
        <v>1494</v>
      </c>
      <c r="E50" s="1098"/>
      <c r="F50" s="1099"/>
      <c r="G50" s="1098"/>
      <c r="H50" s="1098"/>
      <c r="I50" s="1098"/>
    </row>
    <row r="52" spans="1:12">
      <c r="A52" s="1050" t="s">
        <v>1495</v>
      </c>
      <c r="E52" s="1103"/>
      <c r="F52" s="1103"/>
      <c r="G52" s="1103"/>
      <c r="H52" s="1103"/>
    </row>
    <row r="53" spans="1:12">
      <c r="E53" s="1103"/>
      <c r="F53" s="1103"/>
      <c r="G53" s="1103"/>
      <c r="H53" s="1103"/>
    </row>
    <row r="54" spans="1:12">
      <c r="C54" s="1067"/>
      <c r="E54" s="1103"/>
      <c r="F54" s="1103"/>
      <c r="G54" s="1103"/>
      <c r="H54" s="1103"/>
      <c r="J54" s="1067"/>
      <c r="L54" s="1067"/>
    </row>
    <row r="55" spans="1:12">
      <c r="E55" s="1098"/>
      <c r="F55" s="1098"/>
      <c r="G55" s="1098"/>
    </row>
    <row r="56" spans="1:12">
      <c r="E56" s="1098"/>
      <c r="F56" s="1098"/>
      <c r="G56" s="1098"/>
    </row>
    <row r="57" spans="1:12">
      <c r="E57" s="1103"/>
    </row>
  </sheetData>
  <mergeCells count="6">
    <mergeCell ref="B3:D3"/>
    <mergeCell ref="E3:I3"/>
    <mergeCell ref="K3:L3"/>
    <mergeCell ref="B5:D5"/>
    <mergeCell ref="E5:I5"/>
    <mergeCell ref="K5:L5"/>
  </mergeCells>
  <printOptions horizontalCentered="1" verticalCentered="1"/>
  <pageMargins left="0.5" right="0.5" top="0.5" bottom="0.5" header="0.5" footer="0.5"/>
  <pageSetup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zoomScaleNormal="100" workbookViewId="0"/>
  </sheetViews>
  <sheetFormatPr defaultRowHeight="10.5"/>
  <cols>
    <col min="1" max="1" width="13.140625" style="63" customWidth="1"/>
    <col min="2" max="2" width="9.28515625" style="63" customWidth="1"/>
    <col min="3" max="3" width="0.7109375" style="63" customWidth="1"/>
    <col min="4" max="7" width="9.28515625" style="63" customWidth="1"/>
    <col min="8" max="8" width="0.7109375" style="63" customWidth="1"/>
    <col min="9" max="10" width="8.28515625" style="63" customWidth="1"/>
    <col min="11" max="12" width="0.7109375" style="63" customWidth="1"/>
    <col min="13" max="13" width="9.42578125" style="63" bestFit="1" customWidth="1"/>
    <col min="14" max="14" width="0.7109375" style="63" customWidth="1"/>
    <col min="15" max="16" width="9.28515625" style="63" bestFit="1" customWidth="1"/>
    <col min="17" max="16384" width="9.140625" style="63"/>
  </cols>
  <sheetData>
    <row r="1" spans="1:14">
      <c r="A1" s="62" t="s">
        <v>179</v>
      </c>
      <c r="B1" s="91"/>
      <c r="C1" s="91"/>
      <c r="D1" s="91"/>
      <c r="E1" s="91"/>
      <c r="F1" s="91"/>
      <c r="G1" s="91"/>
      <c r="I1" s="92"/>
      <c r="J1" s="92"/>
      <c r="K1" s="92"/>
      <c r="M1" s="91"/>
    </row>
    <row r="2" spans="1:14">
      <c r="B2" s="91"/>
      <c r="C2" s="91"/>
      <c r="D2" s="91"/>
      <c r="E2" s="91"/>
      <c r="F2" s="91"/>
      <c r="G2" s="91"/>
      <c r="I2" s="92"/>
      <c r="J2" s="92"/>
      <c r="K2" s="92"/>
      <c r="M2" s="91"/>
    </row>
    <row r="3" spans="1:14">
      <c r="B3" s="91" t="s">
        <v>180</v>
      </c>
      <c r="C3" s="91"/>
      <c r="D3" s="91"/>
      <c r="E3" s="91"/>
      <c r="F3" s="91"/>
      <c r="G3" s="91"/>
      <c r="I3" s="93" t="s">
        <v>181</v>
      </c>
      <c r="J3" s="93"/>
      <c r="K3" s="92"/>
      <c r="M3" s="63">
        <v>2013</v>
      </c>
    </row>
    <row r="4" spans="1:14">
      <c r="B4" s="94" t="s">
        <v>182</v>
      </c>
      <c r="C4" s="95"/>
      <c r="D4" s="91" t="s">
        <v>183</v>
      </c>
      <c r="E4" s="91" t="s">
        <v>183</v>
      </c>
      <c r="F4" s="91" t="s">
        <v>183</v>
      </c>
      <c r="G4" s="91" t="s">
        <v>183</v>
      </c>
      <c r="I4" s="91" t="s">
        <v>184</v>
      </c>
      <c r="J4" s="91" t="s">
        <v>134</v>
      </c>
      <c r="K4" s="92"/>
      <c r="M4" s="91" t="s">
        <v>185</v>
      </c>
      <c r="N4" s="62"/>
    </row>
    <row r="5" spans="1:14">
      <c r="A5" s="69" t="s">
        <v>186</v>
      </c>
      <c r="B5" s="96">
        <v>2010</v>
      </c>
      <c r="C5" s="96"/>
      <c r="D5" s="96">
        <v>2010</v>
      </c>
      <c r="E5" s="96">
        <v>2011</v>
      </c>
      <c r="F5" s="96">
        <v>2012</v>
      </c>
      <c r="G5" s="96">
        <v>2013</v>
      </c>
      <c r="H5" s="69"/>
      <c r="I5" s="96" t="s">
        <v>155</v>
      </c>
      <c r="J5" s="96" t="s">
        <v>155</v>
      </c>
      <c r="K5" s="97"/>
      <c r="L5" s="69"/>
      <c r="M5" s="96" t="s">
        <v>154</v>
      </c>
      <c r="N5" s="62"/>
    </row>
    <row r="6" spans="1:14">
      <c r="B6" s="98"/>
      <c r="C6" s="91"/>
      <c r="D6" s="98"/>
      <c r="E6" s="91"/>
      <c r="F6" s="91"/>
      <c r="G6" s="91"/>
      <c r="I6" s="99"/>
      <c r="J6" s="100"/>
      <c r="K6" s="92"/>
      <c r="M6" s="98"/>
    </row>
    <row r="7" spans="1:14">
      <c r="A7" s="63" t="s">
        <v>187</v>
      </c>
      <c r="B7" s="101">
        <v>6629</v>
      </c>
      <c r="C7" s="66"/>
      <c r="D7" s="101">
        <v>6639</v>
      </c>
      <c r="E7" s="80">
        <v>6514</v>
      </c>
      <c r="F7" s="80">
        <v>6480</v>
      </c>
      <c r="G7" s="80">
        <v>6459</v>
      </c>
      <c r="I7" s="101">
        <f>G7-F7</f>
        <v>-21</v>
      </c>
      <c r="J7" s="67">
        <f>G7/F7-1</f>
        <v>-3.2407407407407662E-3</v>
      </c>
      <c r="K7" s="92"/>
      <c r="M7" s="102">
        <f>+G7/G$47</f>
        <v>2.2265718721818819E-3</v>
      </c>
      <c r="N7" s="103"/>
    </row>
    <row r="8" spans="1:14">
      <c r="A8" s="63" t="s">
        <v>188</v>
      </c>
      <c r="B8" s="101">
        <v>49975</v>
      </c>
      <c r="C8" s="66"/>
      <c r="D8" s="101">
        <v>50153</v>
      </c>
      <c r="E8" s="80">
        <v>50249</v>
      </c>
      <c r="F8" s="80">
        <v>50232</v>
      </c>
      <c r="G8" s="80">
        <v>50794</v>
      </c>
      <c r="I8" s="101">
        <f t="shared" ref="I8:I35" si="0">G8-F8</f>
        <v>562</v>
      </c>
      <c r="J8" s="67">
        <f t="shared" ref="J8:J35" si="1">G8/F8-1</f>
        <v>1.1188087275043834E-2</v>
      </c>
      <c r="K8" s="92"/>
      <c r="M8" s="102">
        <f t="shared" ref="M8:M35" si="2">+G8/G$47</f>
        <v>1.7509907365785185E-2</v>
      </c>
    </row>
    <row r="9" spans="1:14">
      <c r="A9" s="63" t="s">
        <v>189</v>
      </c>
      <c r="B9" s="101">
        <v>112656</v>
      </c>
      <c r="C9" s="66"/>
      <c r="D9" s="101">
        <v>113274</v>
      </c>
      <c r="E9" s="80">
        <v>114700</v>
      </c>
      <c r="F9" s="80">
        <v>115729</v>
      </c>
      <c r="G9" s="80">
        <v>116909</v>
      </c>
      <c r="I9" s="101">
        <f t="shared" si="0"/>
        <v>1180</v>
      </c>
      <c r="J9" s="67">
        <f t="shared" si="1"/>
        <v>1.0196234306008023E-2</v>
      </c>
      <c r="K9" s="92"/>
      <c r="M9" s="102">
        <f t="shared" si="2"/>
        <v>4.0301330082816479E-2</v>
      </c>
    </row>
    <row r="10" spans="1:14">
      <c r="A10" s="63" t="s">
        <v>190</v>
      </c>
      <c r="B10" s="101">
        <v>21403</v>
      </c>
      <c r="C10" s="66"/>
      <c r="D10" s="101">
        <v>21417</v>
      </c>
      <c r="E10" s="80">
        <v>21333</v>
      </c>
      <c r="F10" s="80">
        <v>21256</v>
      </c>
      <c r="G10" s="80">
        <v>20988</v>
      </c>
      <c r="I10" s="101">
        <f t="shared" si="0"/>
        <v>-268</v>
      </c>
      <c r="J10" s="67">
        <f t="shared" si="1"/>
        <v>-1.2608204742190487E-2</v>
      </c>
      <c r="K10" s="92"/>
      <c r="M10" s="102">
        <f t="shared" si="2"/>
        <v>7.2350658698487899E-3</v>
      </c>
    </row>
    <row r="11" spans="1:14">
      <c r="A11" s="63" t="s">
        <v>191</v>
      </c>
      <c r="B11" s="101">
        <v>1059</v>
      </c>
      <c r="C11" s="66"/>
      <c r="D11" s="101">
        <v>1067</v>
      </c>
      <c r="E11" s="80">
        <v>1155</v>
      </c>
      <c r="F11" s="80">
        <v>1087</v>
      </c>
      <c r="G11" s="80">
        <v>1127</v>
      </c>
      <c r="I11" s="101">
        <f t="shared" si="0"/>
        <v>40</v>
      </c>
      <c r="J11" s="67">
        <f t="shared" si="1"/>
        <v>3.6798528058877622E-2</v>
      </c>
      <c r="K11" s="92"/>
      <c r="M11" s="102">
        <f t="shared" si="2"/>
        <v>3.885038705603005E-4</v>
      </c>
    </row>
    <row r="12" spans="1:14">
      <c r="A12" s="63" t="s">
        <v>192</v>
      </c>
      <c r="B12" s="101">
        <v>306479</v>
      </c>
      <c r="C12" s="66"/>
      <c r="D12" s="101">
        <v>307778</v>
      </c>
      <c r="E12" s="80">
        <v>311812</v>
      </c>
      <c r="F12" s="80">
        <v>315781</v>
      </c>
      <c r="G12" s="80">
        <v>322094</v>
      </c>
      <c r="I12" s="101">
        <f t="shared" si="0"/>
        <v>6313</v>
      </c>
      <c r="J12" s="67">
        <f t="shared" si="1"/>
        <v>1.9991703110700199E-2</v>
      </c>
      <c r="K12" s="92"/>
      <c r="M12" s="102">
        <f t="shared" si="2"/>
        <v>0.11103350992391253</v>
      </c>
    </row>
    <row r="13" spans="1:14">
      <c r="A13" s="63" t="s">
        <v>193</v>
      </c>
      <c r="B13" s="101">
        <v>18607</v>
      </c>
      <c r="C13" s="66"/>
      <c r="D13" s="101">
        <v>18620</v>
      </c>
      <c r="E13" s="80">
        <v>18838</v>
      </c>
      <c r="F13" s="80">
        <v>19245</v>
      </c>
      <c r="G13" s="80">
        <v>20308</v>
      </c>
      <c r="I13" s="101">
        <f t="shared" si="0"/>
        <v>1063</v>
      </c>
      <c r="J13" s="67">
        <f t="shared" si="1"/>
        <v>5.5235126006754953E-2</v>
      </c>
      <c r="K13" s="92"/>
      <c r="M13" s="102">
        <f t="shared" si="2"/>
        <v>7.00065359657372E-3</v>
      </c>
    </row>
    <row r="14" spans="1:14">
      <c r="A14" s="63" t="s">
        <v>194</v>
      </c>
      <c r="B14" s="101">
        <v>10976</v>
      </c>
      <c r="C14" s="66"/>
      <c r="D14" s="101">
        <v>10972</v>
      </c>
      <c r="E14" s="80">
        <v>10948</v>
      </c>
      <c r="F14" s="80">
        <v>10911</v>
      </c>
      <c r="G14" s="80">
        <v>10749</v>
      </c>
      <c r="I14" s="101">
        <f t="shared" si="0"/>
        <v>-162</v>
      </c>
      <c r="J14" s="67">
        <f t="shared" si="1"/>
        <v>-1.4847401704701668E-2</v>
      </c>
      <c r="K14" s="92"/>
      <c r="M14" s="102">
        <f t="shared" si="2"/>
        <v>3.7054375374025467E-3</v>
      </c>
    </row>
    <row r="15" spans="1:14">
      <c r="A15" s="63" t="s">
        <v>195</v>
      </c>
      <c r="B15" s="101">
        <v>5172</v>
      </c>
      <c r="C15" s="66"/>
      <c r="D15" s="101">
        <v>5184</v>
      </c>
      <c r="E15" s="80">
        <v>5176</v>
      </c>
      <c r="F15" s="80">
        <v>5102</v>
      </c>
      <c r="G15" s="80">
        <v>5083</v>
      </c>
      <c r="I15" s="101">
        <f t="shared" si="0"/>
        <v>-19</v>
      </c>
      <c r="J15" s="67">
        <f t="shared" si="1"/>
        <v>-3.7240297922382926E-3</v>
      </c>
      <c r="K15" s="92"/>
      <c r="M15" s="102">
        <f t="shared" si="2"/>
        <v>1.7522317427311512E-3</v>
      </c>
    </row>
    <row r="16" spans="1:14">
      <c r="A16" s="63" t="s">
        <v>196</v>
      </c>
      <c r="B16" s="101">
        <v>9225</v>
      </c>
      <c r="C16" s="66"/>
      <c r="D16" s="101">
        <v>9313</v>
      </c>
      <c r="E16" s="80">
        <v>9293</v>
      </c>
      <c r="F16" s="80">
        <v>9347</v>
      </c>
      <c r="G16" s="80">
        <v>9360</v>
      </c>
      <c r="I16" s="101">
        <f t="shared" si="0"/>
        <v>13</v>
      </c>
      <c r="J16" s="67">
        <f t="shared" si="1"/>
        <v>1.3908205841446364E-3</v>
      </c>
      <c r="K16" s="92"/>
      <c r="M16" s="102">
        <f t="shared" si="2"/>
        <v>3.2266159968450865E-3</v>
      </c>
    </row>
    <row r="17" spans="1:14">
      <c r="A17" s="63" t="s">
        <v>197</v>
      </c>
      <c r="B17" s="101">
        <v>46163</v>
      </c>
      <c r="C17" s="66"/>
      <c r="D17" s="101">
        <v>46266</v>
      </c>
      <c r="E17" s="80">
        <v>46665</v>
      </c>
      <c r="F17" s="80">
        <v>46773</v>
      </c>
      <c r="G17" s="80">
        <v>46780</v>
      </c>
      <c r="I17" s="101">
        <f t="shared" si="0"/>
        <v>7</v>
      </c>
      <c r="J17" s="67">
        <f t="shared" si="1"/>
        <v>1.4965899129837368E-4</v>
      </c>
      <c r="K17" s="92"/>
      <c r="M17" s="102">
        <f t="shared" si="2"/>
        <v>1.6126185505599695E-2</v>
      </c>
    </row>
    <row r="18" spans="1:14">
      <c r="A18" s="63" t="s">
        <v>198</v>
      </c>
      <c r="B18" s="101">
        <v>10246</v>
      </c>
      <c r="C18" s="66"/>
      <c r="D18" s="101">
        <v>10261</v>
      </c>
      <c r="E18" s="80">
        <v>10342</v>
      </c>
      <c r="F18" s="80">
        <v>10342</v>
      </c>
      <c r="G18" s="80">
        <v>10348</v>
      </c>
      <c r="I18" s="101">
        <f t="shared" si="0"/>
        <v>6</v>
      </c>
      <c r="J18" s="67">
        <f t="shared" si="1"/>
        <v>5.8015857667759185E-4</v>
      </c>
      <c r="K18" s="92"/>
      <c r="M18" s="102">
        <f t="shared" si="2"/>
        <v>3.5672032409565122E-3</v>
      </c>
    </row>
    <row r="19" spans="1:14">
      <c r="A19" s="63" t="s">
        <v>199</v>
      </c>
      <c r="B19" s="101">
        <v>7125</v>
      </c>
      <c r="C19" s="66"/>
      <c r="D19" s="101">
        <v>7153</v>
      </c>
      <c r="E19" s="80">
        <v>7240</v>
      </c>
      <c r="F19" s="80">
        <v>7227</v>
      </c>
      <c r="G19" s="80">
        <v>7260</v>
      </c>
      <c r="I19" s="101">
        <f t="shared" si="0"/>
        <v>33</v>
      </c>
      <c r="J19" s="67">
        <f t="shared" si="1"/>
        <v>4.5662100456620447E-3</v>
      </c>
      <c r="K19" s="92"/>
      <c r="M19" s="102">
        <f t="shared" si="2"/>
        <v>2.5026957411426634E-3</v>
      </c>
    </row>
    <row r="20" spans="1:14">
      <c r="A20" s="63" t="s">
        <v>200</v>
      </c>
      <c r="B20" s="101">
        <v>12503</v>
      </c>
      <c r="C20" s="66"/>
      <c r="D20" s="101">
        <v>12521</v>
      </c>
      <c r="E20" s="80">
        <v>12618</v>
      </c>
      <c r="F20" s="80">
        <v>12570</v>
      </c>
      <c r="G20" s="80">
        <v>12662</v>
      </c>
      <c r="I20" s="101">
        <f t="shared" si="0"/>
        <v>92</v>
      </c>
      <c r="J20" s="67">
        <f t="shared" si="1"/>
        <v>7.3190135242642285E-3</v>
      </c>
      <c r="K20" s="92"/>
      <c r="M20" s="102">
        <f t="shared" si="2"/>
        <v>4.364894417954325E-3</v>
      </c>
    </row>
    <row r="21" spans="1:14">
      <c r="A21" s="63" t="s">
        <v>201</v>
      </c>
      <c r="B21" s="101">
        <v>9469</v>
      </c>
      <c r="C21" s="66"/>
      <c r="D21" s="101">
        <v>9517</v>
      </c>
      <c r="E21" s="80">
        <v>9641</v>
      </c>
      <c r="F21" s="80">
        <v>9812</v>
      </c>
      <c r="G21" s="80">
        <v>10173</v>
      </c>
      <c r="I21" s="101">
        <f t="shared" si="0"/>
        <v>361</v>
      </c>
      <c r="J21" s="67">
        <f t="shared" si="1"/>
        <v>3.6791683652670271E-2</v>
      </c>
      <c r="K21" s="92"/>
      <c r="M21" s="102">
        <f t="shared" si="2"/>
        <v>3.5068765529813104E-3</v>
      </c>
    </row>
    <row r="22" spans="1:14">
      <c r="A22" s="63" t="s">
        <v>202</v>
      </c>
      <c r="B22" s="101">
        <v>1556</v>
      </c>
      <c r="C22" s="66"/>
      <c r="D22" s="101">
        <v>1555</v>
      </c>
      <c r="E22" s="80">
        <v>1520</v>
      </c>
      <c r="F22" s="80">
        <v>1519</v>
      </c>
      <c r="G22" s="80">
        <v>1510</v>
      </c>
      <c r="I22" s="101">
        <f t="shared" si="0"/>
        <v>-9</v>
      </c>
      <c r="J22" s="67">
        <f t="shared" si="1"/>
        <v>-5.9249506254114293E-3</v>
      </c>
      <c r="K22" s="92"/>
      <c r="M22" s="102">
        <f t="shared" si="2"/>
        <v>5.2053313624317104E-4</v>
      </c>
    </row>
    <row r="23" spans="1:14">
      <c r="A23" s="63" t="s">
        <v>203</v>
      </c>
      <c r="B23" s="101">
        <v>2264</v>
      </c>
      <c r="C23" s="66"/>
      <c r="D23" s="101">
        <v>2257</v>
      </c>
      <c r="E23" s="80">
        <v>2320</v>
      </c>
      <c r="F23" s="80">
        <v>2277</v>
      </c>
      <c r="G23" s="80">
        <v>2288</v>
      </c>
      <c r="I23" s="101">
        <f t="shared" si="0"/>
        <v>11</v>
      </c>
      <c r="J23" s="67">
        <f t="shared" si="1"/>
        <v>4.8309178743961567E-3</v>
      </c>
      <c r="K23" s="92"/>
      <c r="M23" s="102">
        <f t="shared" si="2"/>
        <v>7.887283547843545E-4</v>
      </c>
    </row>
    <row r="24" spans="1:14">
      <c r="A24" s="63" t="s">
        <v>204</v>
      </c>
      <c r="B24" s="101">
        <v>1029655</v>
      </c>
      <c r="C24" s="66"/>
      <c r="D24" s="101">
        <v>1032954</v>
      </c>
      <c r="E24" s="80">
        <v>1048032</v>
      </c>
      <c r="F24" s="80">
        <v>1064069</v>
      </c>
      <c r="G24" s="80">
        <v>1079721</v>
      </c>
      <c r="I24" s="101">
        <f t="shared" si="0"/>
        <v>15652</v>
      </c>
      <c r="J24" s="67">
        <f t="shared" si="1"/>
        <v>1.4709572405548821E-2</v>
      </c>
      <c r="K24" s="92"/>
      <c r="M24" s="102">
        <f t="shared" si="2"/>
        <v>0.37220566781298864</v>
      </c>
    </row>
    <row r="25" spans="1:14">
      <c r="A25" s="63" t="s">
        <v>205</v>
      </c>
      <c r="B25" s="101">
        <v>14746</v>
      </c>
      <c r="C25" s="66"/>
      <c r="D25" s="101">
        <v>14807</v>
      </c>
      <c r="E25" s="80">
        <v>14767</v>
      </c>
      <c r="F25" s="80">
        <v>14914</v>
      </c>
      <c r="G25" s="80">
        <v>14973</v>
      </c>
      <c r="I25" s="101">
        <f t="shared" si="0"/>
        <v>59</v>
      </c>
      <c r="J25" s="67">
        <f t="shared" si="1"/>
        <v>3.9560144830361743E-3</v>
      </c>
      <c r="K25" s="92"/>
      <c r="M25" s="102">
        <f t="shared" si="2"/>
        <v>5.1615514231582778E-3</v>
      </c>
    </row>
    <row r="26" spans="1:14">
      <c r="A26" s="63" t="s">
        <v>206</v>
      </c>
      <c r="B26" s="101">
        <v>27822</v>
      </c>
      <c r="C26" s="66"/>
      <c r="D26" s="101">
        <v>27873</v>
      </c>
      <c r="E26" s="80">
        <v>28020</v>
      </c>
      <c r="F26" s="80">
        <v>28011</v>
      </c>
      <c r="G26" s="80">
        <v>28237</v>
      </c>
      <c r="I26" s="101">
        <f t="shared" si="0"/>
        <v>226</v>
      </c>
      <c r="J26" s="67">
        <f t="shared" si="1"/>
        <v>8.0682588982898817E-3</v>
      </c>
      <c r="K26" s="92"/>
      <c r="M26" s="102">
        <f t="shared" si="2"/>
        <v>9.7339696477472988E-3</v>
      </c>
    </row>
    <row r="27" spans="1:14">
      <c r="A27" s="63" t="s">
        <v>207</v>
      </c>
      <c r="B27" s="101">
        <v>20802</v>
      </c>
      <c r="C27" s="66"/>
      <c r="D27" s="101">
        <v>20805</v>
      </c>
      <c r="E27" s="80">
        <v>20912</v>
      </c>
      <c r="F27" s="80">
        <v>20727</v>
      </c>
      <c r="G27" s="80">
        <v>20852</v>
      </c>
      <c r="I27" s="101">
        <f t="shared" si="0"/>
        <v>125</v>
      </c>
      <c r="J27" s="67">
        <f t="shared" si="1"/>
        <v>6.0307811067690231E-3</v>
      </c>
      <c r="K27" s="92"/>
      <c r="M27" s="102">
        <f t="shared" si="2"/>
        <v>7.188183415193776E-3</v>
      </c>
    </row>
    <row r="28" spans="1:14">
      <c r="A28" s="63" t="s">
        <v>208</v>
      </c>
      <c r="B28" s="101">
        <v>36324</v>
      </c>
      <c r="C28" s="66"/>
      <c r="D28" s="101">
        <v>36483</v>
      </c>
      <c r="E28" s="80">
        <v>37447</v>
      </c>
      <c r="F28" s="80">
        <v>37904</v>
      </c>
      <c r="G28" s="80">
        <v>38486</v>
      </c>
      <c r="I28" s="101">
        <f t="shared" si="0"/>
        <v>582</v>
      </c>
      <c r="J28" s="67">
        <f t="shared" si="1"/>
        <v>1.5354579991557538E-2</v>
      </c>
      <c r="K28" s="92"/>
      <c r="M28" s="102">
        <f t="shared" si="2"/>
        <v>1.3267045219506411E-2</v>
      </c>
    </row>
    <row r="29" spans="1:14">
      <c r="A29" s="63" t="s">
        <v>209</v>
      </c>
      <c r="B29" s="101">
        <v>58218</v>
      </c>
      <c r="C29" s="66"/>
      <c r="D29" s="101">
        <v>58498</v>
      </c>
      <c r="E29" s="80">
        <v>59247</v>
      </c>
      <c r="F29" s="80">
        <v>59874</v>
      </c>
      <c r="G29" s="80">
        <v>60762</v>
      </c>
      <c r="I29" s="101">
        <f t="shared" si="0"/>
        <v>888</v>
      </c>
      <c r="J29" s="67">
        <f t="shared" si="1"/>
        <v>1.4831145405351132E-2</v>
      </c>
      <c r="K29" s="92"/>
      <c r="M29" s="102">
        <f t="shared" si="2"/>
        <v>2.0946115512852689E-2</v>
      </c>
    </row>
    <row r="30" spans="1:14">
      <c r="A30" s="63" t="s">
        <v>210</v>
      </c>
      <c r="B30" s="101">
        <v>32588</v>
      </c>
      <c r="C30" s="66"/>
      <c r="D30" s="101">
        <v>32427</v>
      </c>
      <c r="E30" s="80">
        <v>33157</v>
      </c>
      <c r="F30" s="80">
        <v>34540</v>
      </c>
      <c r="G30" s="80">
        <v>35555</v>
      </c>
      <c r="I30" s="101">
        <f t="shared" si="0"/>
        <v>1015</v>
      </c>
      <c r="J30" s="67">
        <f t="shared" si="1"/>
        <v>2.9386218876664705E-2</v>
      </c>
      <c r="K30" s="92"/>
      <c r="M30" s="102">
        <f t="shared" si="2"/>
        <v>1.2256659376904599E-2</v>
      </c>
    </row>
    <row r="31" spans="1:14">
      <c r="A31" s="63" t="s">
        <v>211</v>
      </c>
      <c r="B31" s="101">
        <v>516564</v>
      </c>
      <c r="C31" s="66"/>
      <c r="D31" s="101">
        <v>519605</v>
      </c>
      <c r="E31" s="80">
        <v>530126</v>
      </c>
      <c r="F31" s="80">
        <v>539888</v>
      </c>
      <c r="G31" s="80">
        <v>551891</v>
      </c>
      <c r="I31" s="101">
        <f t="shared" si="0"/>
        <v>12003</v>
      </c>
      <c r="J31" s="67">
        <f t="shared" si="1"/>
        <v>2.2232388939928294E-2</v>
      </c>
      <c r="K31" s="92"/>
      <c r="M31" s="102">
        <f t="shared" si="2"/>
        <v>0.190250035161841</v>
      </c>
      <c r="N31" s="104"/>
    </row>
    <row r="32" spans="1:14">
      <c r="A32" s="63" t="s">
        <v>212</v>
      </c>
      <c r="B32" s="101">
        <v>23530</v>
      </c>
      <c r="C32" s="66"/>
      <c r="D32" s="101">
        <v>23699</v>
      </c>
      <c r="E32" s="80">
        <v>24376</v>
      </c>
      <c r="F32" s="80">
        <v>25311</v>
      </c>
      <c r="G32" s="80">
        <v>26437</v>
      </c>
      <c r="I32" s="101">
        <f t="shared" si="0"/>
        <v>1126</v>
      </c>
      <c r="J32" s="67">
        <f t="shared" si="1"/>
        <v>4.4486586859468158E-2</v>
      </c>
      <c r="K32" s="92"/>
      <c r="M32" s="102">
        <f t="shared" si="2"/>
        <v>9.1134665714309344E-3</v>
      </c>
    </row>
    <row r="33" spans="1:14">
      <c r="A33" s="63" t="s">
        <v>213</v>
      </c>
      <c r="B33" s="101">
        <v>138115</v>
      </c>
      <c r="C33" s="66"/>
      <c r="D33" s="101">
        <v>138429</v>
      </c>
      <c r="E33" s="80">
        <v>141537</v>
      </c>
      <c r="F33" s="80">
        <v>144656</v>
      </c>
      <c r="G33" s="80">
        <v>147800</v>
      </c>
      <c r="I33" s="101">
        <f t="shared" si="0"/>
        <v>3144</v>
      </c>
      <c r="J33" s="67">
        <f t="shared" si="1"/>
        <v>2.1734321424621061E-2</v>
      </c>
      <c r="K33" s="92"/>
      <c r="M33" s="102">
        <f t="shared" si="2"/>
        <v>5.0950197044199126E-2</v>
      </c>
    </row>
    <row r="34" spans="1:14">
      <c r="A34" s="63" t="s">
        <v>214</v>
      </c>
      <c r="B34" s="101">
        <v>2778</v>
      </c>
      <c r="C34" s="66"/>
      <c r="D34" s="101">
        <v>2767</v>
      </c>
      <c r="E34" s="80">
        <v>2764</v>
      </c>
      <c r="F34" s="80">
        <v>2736</v>
      </c>
      <c r="G34" s="80">
        <v>2747</v>
      </c>
      <c r="I34" s="101">
        <f t="shared" si="0"/>
        <v>11</v>
      </c>
      <c r="J34" s="67">
        <f t="shared" si="1"/>
        <v>4.0204678362572022E-3</v>
      </c>
      <c r="K34" s="92"/>
      <c r="M34" s="102">
        <f t="shared" si="2"/>
        <v>9.4695663924502702E-4</v>
      </c>
    </row>
    <row r="35" spans="1:14">
      <c r="A35" s="63" t="s">
        <v>215</v>
      </c>
      <c r="B35" s="101">
        <v>231236</v>
      </c>
      <c r="C35" s="66"/>
      <c r="D35" s="101">
        <v>232130</v>
      </c>
      <c r="E35" s="80">
        <v>234035</v>
      </c>
      <c r="F35" s="80">
        <v>236551</v>
      </c>
      <c r="G35" s="80">
        <v>238519</v>
      </c>
      <c r="I35" s="101">
        <f t="shared" si="0"/>
        <v>1968</v>
      </c>
      <c r="J35" s="67">
        <f t="shared" si="1"/>
        <v>8.319558995734555E-3</v>
      </c>
      <c r="K35" s="92"/>
      <c r="M35" s="102">
        <f t="shared" si="2"/>
        <v>8.2223207366612525E-2</v>
      </c>
    </row>
    <row r="36" spans="1:14">
      <c r="B36" s="73"/>
      <c r="C36" s="73"/>
      <c r="D36" s="73"/>
      <c r="E36" s="73"/>
      <c r="F36" s="73"/>
      <c r="G36" s="73"/>
      <c r="H36" s="64"/>
      <c r="I36" s="73"/>
      <c r="J36" s="67"/>
      <c r="K36" s="105"/>
      <c r="L36" s="64"/>
      <c r="M36" s="74"/>
    </row>
    <row r="37" spans="1:14">
      <c r="A37" s="69" t="s">
        <v>216</v>
      </c>
      <c r="B37" s="70"/>
      <c r="C37" s="70"/>
      <c r="D37" s="70"/>
      <c r="E37" s="70"/>
      <c r="F37" s="70"/>
      <c r="G37" s="70"/>
      <c r="H37" s="69"/>
      <c r="I37" s="70"/>
      <c r="J37" s="71"/>
      <c r="K37" s="97"/>
      <c r="L37" s="69"/>
      <c r="M37" s="71"/>
    </row>
    <row r="38" spans="1:14">
      <c r="A38" s="106"/>
      <c r="B38" s="107"/>
      <c r="C38" s="73"/>
      <c r="D38" s="107"/>
      <c r="E38" s="73"/>
      <c r="F38" s="73"/>
      <c r="G38" s="73"/>
      <c r="H38" s="64"/>
      <c r="I38" s="101"/>
      <c r="J38" s="67"/>
      <c r="K38" s="105"/>
      <c r="L38" s="64"/>
      <c r="M38" s="102"/>
    </row>
    <row r="39" spans="1:14">
      <c r="A39" s="63" t="s">
        <v>217</v>
      </c>
      <c r="B39" s="101">
        <f>B8+B9+B23</f>
        <v>164895</v>
      </c>
      <c r="C39" s="66"/>
      <c r="D39" s="101">
        <f>D8+D9+D23</f>
        <v>165684</v>
      </c>
      <c r="E39" s="73">
        <f>E8+E9+E23</f>
        <v>167269</v>
      </c>
      <c r="F39" s="73">
        <f t="shared" ref="F39:G39" si="3">F8+F9+F23</f>
        <v>168238</v>
      </c>
      <c r="G39" s="73">
        <f t="shared" si="3"/>
        <v>169991</v>
      </c>
      <c r="I39" s="101">
        <f t="shared" ref="I39:I47" si="4">G39-F39</f>
        <v>1753</v>
      </c>
      <c r="J39" s="67">
        <f t="shared" ref="J39:J47" si="5">G39/F39-1</f>
        <v>1.041976247934473E-2</v>
      </c>
      <c r="K39" s="92"/>
      <c r="M39" s="102">
        <f t="shared" ref="M39:M45" si="6">+G39/G$47</f>
        <v>5.8599965803386014E-2</v>
      </c>
    </row>
    <row r="40" spans="1:14">
      <c r="A40" s="63" t="s">
        <v>218</v>
      </c>
      <c r="B40" s="101">
        <f>B18+B20+B22+B26+B27+B34</f>
        <v>75707</v>
      </c>
      <c r="C40" s="66"/>
      <c r="D40" s="101">
        <f>D18+D20+D22+D26+D27+D34</f>
        <v>75782</v>
      </c>
      <c r="E40" s="73">
        <f>E18+E20+E22+E26+E27+E34</f>
        <v>76176</v>
      </c>
      <c r="F40" s="73">
        <f t="shared" ref="F40:G40" si="7">F18+F20+F22+F26+F27+F34</f>
        <v>75905</v>
      </c>
      <c r="G40" s="73">
        <f t="shared" si="7"/>
        <v>76356</v>
      </c>
      <c r="I40" s="101">
        <f t="shared" si="4"/>
        <v>451</v>
      </c>
      <c r="J40" s="67">
        <f t="shared" si="5"/>
        <v>5.9416375732823656E-3</v>
      </c>
      <c r="K40" s="92"/>
      <c r="M40" s="102">
        <f t="shared" si="6"/>
        <v>2.632174049734011E-2</v>
      </c>
    </row>
    <row r="41" spans="1:14">
      <c r="A41" s="63" t="s">
        <v>219</v>
      </c>
      <c r="B41" s="101">
        <f>B28+B31+B32</f>
        <v>576418</v>
      </c>
      <c r="C41" s="66"/>
      <c r="D41" s="101">
        <f>D28+D31+D32</f>
        <v>579787</v>
      </c>
      <c r="E41" s="73">
        <f>E28+E31+E32</f>
        <v>591949</v>
      </c>
      <c r="F41" s="73">
        <f t="shared" ref="F41:G41" si="8">F28+F31+F32</f>
        <v>603103</v>
      </c>
      <c r="G41" s="73">
        <f t="shared" si="8"/>
        <v>616814</v>
      </c>
      <c r="I41" s="101">
        <f t="shared" si="4"/>
        <v>13711</v>
      </c>
      <c r="J41" s="67">
        <f t="shared" si="5"/>
        <v>2.2734093513048448E-2</v>
      </c>
      <c r="K41" s="92"/>
      <c r="M41" s="102">
        <f t="shared" si="6"/>
        <v>0.21263054695277833</v>
      </c>
    </row>
    <row r="42" spans="1:14">
      <c r="A42" s="63" t="s">
        <v>220</v>
      </c>
      <c r="B42" s="101">
        <f>B10+B14+B16+B25</f>
        <v>56350</v>
      </c>
      <c r="C42" s="66"/>
      <c r="D42" s="101">
        <f>D10+D14+D16+D25</f>
        <v>56509</v>
      </c>
      <c r="E42" s="73">
        <f>E10+E14+E16+E25</f>
        <v>56341</v>
      </c>
      <c r="F42" s="73">
        <f t="shared" ref="F42:G42" si="9">F10+F14+F16+F25</f>
        <v>56428</v>
      </c>
      <c r="G42" s="73">
        <f t="shared" si="9"/>
        <v>56070</v>
      </c>
      <c r="I42" s="101">
        <f t="shared" si="4"/>
        <v>-358</v>
      </c>
      <c r="J42" s="67">
        <f t="shared" si="5"/>
        <v>-6.3443680442333283E-3</v>
      </c>
      <c r="K42" s="92"/>
      <c r="M42" s="102">
        <f t="shared" si="6"/>
        <v>1.9328670827254701E-2</v>
      </c>
    </row>
    <row r="43" spans="1:14">
      <c r="A43" s="63" t="s">
        <v>221</v>
      </c>
      <c r="B43" s="101">
        <f>B7+B15+B17+B19+B33</f>
        <v>203204</v>
      </c>
      <c r="C43" s="66"/>
      <c r="D43" s="101">
        <f>D7+D15+D17+D19+D33</f>
        <v>203671</v>
      </c>
      <c r="E43" s="73">
        <f>E7+E15+E17+E19+E33</f>
        <v>207132</v>
      </c>
      <c r="F43" s="73">
        <f t="shared" ref="F43:G43" si="10">F7+F15+F17+F19+F33</f>
        <v>210238</v>
      </c>
      <c r="G43" s="73">
        <f t="shared" si="10"/>
        <v>213382</v>
      </c>
      <c r="I43" s="101">
        <f t="shared" si="4"/>
        <v>3144</v>
      </c>
      <c r="J43" s="67">
        <f t="shared" si="5"/>
        <v>1.4954480160579875E-2</v>
      </c>
      <c r="K43" s="92"/>
      <c r="M43" s="102">
        <f t="shared" si="6"/>
        <v>7.3557881905854522E-2</v>
      </c>
    </row>
    <row r="44" spans="1:14">
      <c r="A44" s="63" t="s">
        <v>222</v>
      </c>
      <c r="B44" s="101">
        <f>B11+B13+B30</f>
        <v>52254</v>
      </c>
      <c r="C44" s="66"/>
      <c r="D44" s="101">
        <f>D11+D13+D30</f>
        <v>52114</v>
      </c>
      <c r="E44" s="73">
        <f>E11+E13+E30</f>
        <v>53150</v>
      </c>
      <c r="F44" s="73">
        <f t="shared" ref="F44:G44" si="11">F11+F13+F30</f>
        <v>54872</v>
      </c>
      <c r="G44" s="73">
        <f t="shared" si="11"/>
        <v>56990</v>
      </c>
      <c r="I44" s="101">
        <f t="shared" si="4"/>
        <v>2118</v>
      </c>
      <c r="J44" s="67">
        <f t="shared" si="5"/>
        <v>3.8598921125528429E-2</v>
      </c>
      <c r="K44" s="92"/>
      <c r="M44" s="102">
        <f t="shared" si="6"/>
        <v>1.964581684403862E-2</v>
      </c>
    </row>
    <row r="45" spans="1:14">
      <c r="A45" s="63" t="s">
        <v>223</v>
      </c>
      <c r="B45" s="101">
        <f>B12+B21+B24+B29+B35</f>
        <v>1635057</v>
      </c>
      <c r="C45" s="66"/>
      <c r="D45" s="101">
        <f>D12+D21+D24+D29+D35</f>
        <v>1640877</v>
      </c>
      <c r="E45" s="73">
        <f>E12+E21+E24+E29+E35</f>
        <v>1662767</v>
      </c>
      <c r="F45" s="73">
        <f t="shared" ref="F45:G45" si="12">F12+F21+F24+F29+F35</f>
        <v>1686087</v>
      </c>
      <c r="G45" s="73">
        <f t="shared" si="12"/>
        <v>1711269</v>
      </c>
      <c r="I45" s="101">
        <f t="shared" si="4"/>
        <v>25182</v>
      </c>
      <c r="J45" s="67">
        <f t="shared" si="5"/>
        <v>1.4935172384343165E-2</v>
      </c>
      <c r="K45" s="92"/>
      <c r="M45" s="102">
        <f t="shared" si="6"/>
        <v>0.58991537716934772</v>
      </c>
    </row>
    <row r="46" spans="1:14">
      <c r="A46" s="69"/>
      <c r="B46" s="70"/>
      <c r="C46" s="70"/>
      <c r="D46" s="70"/>
      <c r="E46" s="70"/>
      <c r="F46" s="70"/>
      <c r="G46" s="70"/>
      <c r="H46" s="69"/>
      <c r="I46" s="70"/>
      <c r="J46" s="71"/>
      <c r="K46" s="97"/>
      <c r="L46" s="69"/>
      <c r="M46" s="71"/>
      <c r="N46" s="64"/>
    </row>
    <row r="47" spans="1:14">
      <c r="A47" s="63" t="s">
        <v>224</v>
      </c>
      <c r="B47" s="101">
        <f>SUM(B7:B35)</f>
        <v>2763885</v>
      </c>
      <c r="C47" s="66"/>
      <c r="D47" s="107">
        <f>SUM(D39:D46)</f>
        <v>2774424</v>
      </c>
      <c r="E47" s="66">
        <f>SUM(E39:E46)</f>
        <v>2814784</v>
      </c>
      <c r="F47" s="66">
        <f t="shared" ref="F47:H47" si="13">SUM(F39:F46)</f>
        <v>2854871</v>
      </c>
      <c r="G47" s="66">
        <f t="shared" si="13"/>
        <v>2900872</v>
      </c>
      <c r="H47" s="66">
        <f t="shared" si="13"/>
        <v>0</v>
      </c>
      <c r="I47" s="101">
        <f t="shared" si="4"/>
        <v>46001</v>
      </c>
      <c r="J47" s="67">
        <f t="shared" si="5"/>
        <v>1.6113162381067303E-2</v>
      </c>
      <c r="K47" s="92"/>
      <c r="M47" s="102">
        <f>+E47/E$47</f>
        <v>1</v>
      </c>
    </row>
    <row r="48" spans="1:14">
      <c r="B48" s="108"/>
      <c r="C48" s="109"/>
      <c r="D48" s="91"/>
      <c r="E48" s="91"/>
      <c r="F48" s="91"/>
      <c r="G48" s="91"/>
      <c r="I48" s="92"/>
      <c r="J48" s="110"/>
      <c r="K48" s="92"/>
      <c r="M48" s="91"/>
    </row>
    <row r="49" spans="1:13" s="111" customFormat="1">
      <c r="A49" s="111" t="s">
        <v>225</v>
      </c>
    </row>
    <row r="50" spans="1:13" s="111" customFormat="1">
      <c r="A50" s="65" t="s">
        <v>226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spans="1:13" s="111" customFormat="1">
      <c r="A51" s="65" t="s">
        <v>227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</row>
    <row r="52" spans="1:13" s="111" customFormat="1">
      <c r="A52" s="65" t="s">
        <v>228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</row>
    <row r="53" spans="1:13" s="111" customFormat="1">
      <c r="A53" s="65" t="s">
        <v>229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</row>
    <row r="54" spans="1:13" s="111" customFormat="1">
      <c r="A54" s="65" t="s">
        <v>230</v>
      </c>
      <c r="B54" s="91"/>
      <c r="C54" s="91"/>
      <c r="D54" s="91"/>
      <c r="E54" s="91"/>
      <c r="F54" s="91"/>
      <c r="G54" s="91"/>
      <c r="I54" s="112"/>
      <c r="J54" s="112"/>
      <c r="K54" s="112"/>
      <c r="M54" s="91"/>
    </row>
    <row r="55" spans="1:13" s="111" customFormat="1">
      <c r="A55" s="113"/>
      <c r="B55" s="91"/>
      <c r="C55" s="91"/>
      <c r="D55" s="91"/>
      <c r="E55" s="91"/>
      <c r="F55" s="91"/>
      <c r="G55" s="91"/>
      <c r="I55" s="112"/>
      <c r="J55" s="112"/>
      <c r="K55" s="112"/>
      <c r="M55" s="91"/>
    </row>
    <row r="56" spans="1:13">
      <c r="A56" s="63" t="s">
        <v>231</v>
      </c>
      <c r="B56" s="91"/>
      <c r="C56" s="91"/>
      <c r="D56" s="91"/>
      <c r="E56" s="91"/>
      <c r="F56" s="91"/>
      <c r="G56" s="91"/>
      <c r="I56" s="92"/>
      <c r="J56" s="92"/>
      <c r="K56" s="92"/>
      <c r="M56" s="91"/>
    </row>
    <row r="57" spans="1:13">
      <c r="B57" s="91"/>
      <c r="C57" s="91"/>
      <c r="D57" s="91"/>
      <c r="E57" s="91"/>
      <c r="F57" s="91"/>
      <c r="G57" s="91"/>
      <c r="I57" s="92"/>
      <c r="J57" s="92"/>
      <c r="K57" s="92"/>
      <c r="M57" s="91"/>
    </row>
    <row r="58" spans="1:13">
      <c r="B58" s="91"/>
      <c r="C58" s="91"/>
      <c r="D58" s="91"/>
      <c r="E58" s="91"/>
      <c r="F58" s="91"/>
      <c r="G58" s="91"/>
      <c r="I58" s="92"/>
      <c r="J58" s="92"/>
      <c r="K58" s="92"/>
      <c r="M58" s="91"/>
    </row>
  </sheetData>
  <printOptions horizontalCentered="1"/>
  <pageMargins left="0.75" right="0.75" top="0.75" bottom="0.5" header="0.5" footer="0.5"/>
  <pageSetup scale="84" orientation="portrait" horizontalDpi="1200" verticalDpi="120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showGridLines="0" zoomScaleNormal="100" workbookViewId="0"/>
  </sheetViews>
  <sheetFormatPr defaultColWidth="8" defaultRowHeight="10.5"/>
  <cols>
    <col min="1" max="1" width="7.140625" style="1050" customWidth="1"/>
    <col min="2" max="2" width="9.42578125" style="1050" customWidth="1"/>
    <col min="3" max="3" width="10.140625" style="1050" customWidth="1"/>
    <col min="4" max="4" width="8.5703125" style="1050" customWidth="1"/>
    <col min="5" max="5" width="10.42578125" style="1050" bestFit="1" customWidth="1"/>
    <col min="6" max="6" width="10" style="1050" bestFit="1" customWidth="1"/>
    <col min="7" max="7" width="11" style="1050" bestFit="1" customWidth="1"/>
    <col min="8" max="8" width="6.85546875" style="1050" customWidth="1"/>
    <col min="9" max="9" width="8.85546875" style="1050" bestFit="1" customWidth="1"/>
    <col min="10" max="10" width="7.28515625" style="1050" bestFit="1" customWidth="1"/>
    <col min="11" max="11" width="7.140625" style="1050" customWidth="1"/>
    <col min="12" max="12" width="7.85546875" style="1050" customWidth="1"/>
    <col min="13" max="13" width="8.5703125" style="1050" bestFit="1" customWidth="1"/>
    <col min="14" max="14" width="9.7109375" style="1050" customWidth="1"/>
    <col min="15" max="15" width="11" style="1050" bestFit="1" customWidth="1"/>
    <col min="16" max="16" width="8.85546875" style="1050" bestFit="1" customWidth="1"/>
    <col min="17" max="17" width="7" style="1050" bestFit="1" customWidth="1"/>
    <col min="18" max="18" width="7.85546875" style="1050" bestFit="1" customWidth="1"/>
    <col min="19" max="19" width="14.7109375" style="1050" bestFit="1" customWidth="1"/>
    <col min="20" max="16384" width="8" style="1050"/>
  </cols>
  <sheetData>
    <row r="1" spans="1:19">
      <c r="A1" s="1049" t="s">
        <v>1496</v>
      </c>
    </row>
    <row r="2" spans="1:19">
      <c r="A2" s="1077"/>
      <c r="B2" s="1077"/>
      <c r="C2" s="1077"/>
      <c r="D2" s="1077"/>
      <c r="E2" s="1077"/>
      <c r="F2" s="1077"/>
      <c r="G2" s="1077"/>
      <c r="H2" s="1077"/>
      <c r="I2" s="1077"/>
      <c r="J2" s="1077"/>
      <c r="K2" s="1077"/>
      <c r="L2" s="1077"/>
    </row>
    <row r="3" spans="1:19">
      <c r="A3" s="1051"/>
      <c r="B3" s="1313" t="s">
        <v>1473</v>
      </c>
      <c r="C3" s="1314"/>
      <c r="D3" s="1314"/>
      <c r="E3" s="1316"/>
      <c r="F3" s="1313" t="s">
        <v>1497</v>
      </c>
      <c r="G3" s="1314"/>
      <c r="H3" s="1314"/>
      <c r="I3" s="1314"/>
      <c r="J3" s="1314"/>
      <c r="K3" s="1314"/>
      <c r="L3" s="1322"/>
      <c r="M3" s="1313" t="s">
        <v>1476</v>
      </c>
      <c r="N3" s="1321"/>
      <c r="O3" s="1321"/>
      <c r="P3" s="1321"/>
      <c r="Q3" s="1316"/>
      <c r="R3" s="1053" t="s">
        <v>3</v>
      </c>
    </row>
    <row r="4" spans="1:19" ht="52.5">
      <c r="A4" s="1054" t="s">
        <v>4</v>
      </c>
      <c r="B4" s="1104" t="s">
        <v>1498</v>
      </c>
      <c r="C4" s="1105" t="s">
        <v>1499</v>
      </c>
      <c r="D4" s="1105" t="s">
        <v>1500</v>
      </c>
      <c r="E4" s="1106" t="s">
        <v>1501</v>
      </c>
      <c r="F4" s="1055" t="s">
        <v>1425</v>
      </c>
      <c r="G4" s="1056" t="s">
        <v>1502</v>
      </c>
      <c r="H4" s="1056" t="s">
        <v>1503</v>
      </c>
      <c r="I4" s="1056" t="s">
        <v>1504</v>
      </c>
      <c r="J4" s="1056" t="s">
        <v>1505</v>
      </c>
      <c r="K4" s="1056" t="s">
        <v>1506</v>
      </c>
      <c r="L4" s="1056" t="s">
        <v>330</v>
      </c>
      <c r="M4" s="1055" t="s">
        <v>1461</v>
      </c>
      <c r="N4" s="1056" t="s">
        <v>1507</v>
      </c>
      <c r="O4" s="1056" t="s">
        <v>1508</v>
      </c>
      <c r="P4" s="1056" t="s">
        <v>1509</v>
      </c>
      <c r="Q4" s="1107" t="s">
        <v>1510</v>
      </c>
      <c r="R4" s="1057" t="s">
        <v>1511</v>
      </c>
    </row>
    <row r="5" spans="1:19" ht="21">
      <c r="A5" s="1058"/>
      <c r="B5" s="1317" t="s">
        <v>1512</v>
      </c>
      <c r="C5" s="1318"/>
      <c r="D5" s="1318"/>
      <c r="E5" s="1108" t="s">
        <v>1513</v>
      </c>
      <c r="F5" s="1317" t="s">
        <v>1512</v>
      </c>
      <c r="G5" s="1318"/>
      <c r="H5" s="1318"/>
      <c r="I5" s="1318"/>
      <c r="J5" s="1318"/>
      <c r="K5" s="1318"/>
      <c r="L5" s="1318"/>
      <c r="M5" s="1317" t="s">
        <v>1514</v>
      </c>
      <c r="N5" s="1323"/>
      <c r="O5" s="1323"/>
      <c r="P5" s="1323"/>
      <c r="Q5" s="1108" t="s">
        <v>1515</v>
      </c>
      <c r="R5" s="1059" t="s">
        <v>1465</v>
      </c>
    </row>
    <row r="6" spans="1:19">
      <c r="A6" s="1060">
        <v>1980</v>
      </c>
      <c r="B6" s="1064">
        <v>87766</v>
      </c>
      <c r="C6" s="1109">
        <v>87766</v>
      </c>
      <c r="D6" s="1062" t="s">
        <v>242</v>
      </c>
      <c r="E6" s="1110" t="s">
        <v>242</v>
      </c>
      <c r="F6" s="1064">
        <v>45735</v>
      </c>
      <c r="G6" s="1062">
        <v>12234</v>
      </c>
      <c r="H6" s="1062">
        <v>0</v>
      </c>
      <c r="I6" s="1062">
        <v>43545</v>
      </c>
      <c r="J6" s="1062">
        <v>5132.8779999999997</v>
      </c>
      <c r="K6" s="1062">
        <v>8445</v>
      </c>
      <c r="L6" s="1062">
        <v>115091.878</v>
      </c>
      <c r="M6" s="1065">
        <v>1.1200000000000001</v>
      </c>
      <c r="N6" s="1111">
        <v>2.74</v>
      </c>
      <c r="O6" s="1111">
        <v>5.59</v>
      </c>
      <c r="P6" s="1112">
        <v>2.2599999999999998</v>
      </c>
      <c r="Q6" s="1113" t="s">
        <v>242</v>
      </c>
      <c r="R6" s="1066">
        <v>98.297920000000019</v>
      </c>
      <c r="S6" s="1114"/>
    </row>
    <row r="7" spans="1:19">
      <c r="A7" s="1060">
        <v>1981</v>
      </c>
      <c r="B7" s="1064">
        <v>90936</v>
      </c>
      <c r="C7" s="1109">
        <v>91191</v>
      </c>
      <c r="D7" s="1062" t="s">
        <v>242</v>
      </c>
      <c r="E7" s="1110" t="s">
        <v>242</v>
      </c>
      <c r="F7" s="1064">
        <v>43497</v>
      </c>
      <c r="G7" s="1062">
        <v>11635</v>
      </c>
      <c r="H7" s="1062">
        <v>0</v>
      </c>
      <c r="I7" s="1062">
        <v>42779</v>
      </c>
      <c r="J7" s="1062">
        <v>3096.8119999999999</v>
      </c>
      <c r="K7" s="1062">
        <v>1232</v>
      </c>
      <c r="L7" s="1062">
        <v>102239.81200000001</v>
      </c>
      <c r="M7" s="1065">
        <v>1.1000000000000001</v>
      </c>
      <c r="N7" s="1111">
        <v>3.23</v>
      </c>
      <c r="O7" s="1111">
        <v>5.35</v>
      </c>
      <c r="P7" s="1112">
        <v>2.58</v>
      </c>
      <c r="Q7" s="1113" t="s">
        <v>242</v>
      </c>
      <c r="R7" s="1066">
        <v>100.31010000000002</v>
      </c>
      <c r="S7" s="1114"/>
    </row>
    <row r="8" spans="1:19">
      <c r="A8" s="1060">
        <v>1982</v>
      </c>
      <c r="B8" s="1064">
        <v>100628</v>
      </c>
      <c r="C8" s="1109">
        <v>94255</v>
      </c>
      <c r="D8" s="1062" t="s">
        <v>242</v>
      </c>
      <c r="E8" s="1110" t="s">
        <v>242</v>
      </c>
      <c r="F8" s="1064">
        <v>53482</v>
      </c>
      <c r="G8" s="1062">
        <v>14306</v>
      </c>
      <c r="H8" s="1062">
        <v>0</v>
      </c>
      <c r="I8" s="1062">
        <v>39804</v>
      </c>
      <c r="J8" s="1062">
        <v>3022.9580000000001</v>
      </c>
      <c r="K8" s="1062">
        <v>7091</v>
      </c>
      <c r="L8" s="1062">
        <v>117705.958</v>
      </c>
      <c r="M8" s="1065">
        <v>3.06</v>
      </c>
      <c r="N8" s="1111">
        <v>3.41</v>
      </c>
      <c r="O8" s="1111">
        <v>3.43</v>
      </c>
      <c r="P8" s="1112">
        <v>2.4500000000000002</v>
      </c>
      <c r="Q8" s="1113" t="s">
        <v>242</v>
      </c>
      <c r="R8" s="1066">
        <v>288.4203</v>
      </c>
      <c r="S8" s="1114"/>
    </row>
    <row r="9" spans="1:19">
      <c r="A9" s="1060">
        <v>1983</v>
      </c>
      <c r="B9" s="1064">
        <v>96933</v>
      </c>
      <c r="C9" s="1109">
        <v>63158</v>
      </c>
      <c r="D9" s="1062" t="s">
        <v>242</v>
      </c>
      <c r="E9" s="1110" t="s">
        <v>242</v>
      </c>
      <c r="F9" s="1064">
        <v>49645</v>
      </c>
      <c r="G9" s="1062">
        <v>13279</v>
      </c>
      <c r="H9" s="1062">
        <v>0</v>
      </c>
      <c r="I9" s="1062">
        <v>40246</v>
      </c>
      <c r="J9" s="1062">
        <v>1259.3130000000001</v>
      </c>
      <c r="K9" s="1062">
        <v>5756</v>
      </c>
      <c r="L9" s="1062">
        <v>110185.31299999999</v>
      </c>
      <c r="M9" s="1065">
        <v>3.4</v>
      </c>
      <c r="N9" s="1111">
        <v>4.26</v>
      </c>
      <c r="O9" s="1111">
        <v>4.32</v>
      </c>
      <c r="P9" s="1112">
        <v>3.15</v>
      </c>
      <c r="Q9" s="1113" t="s">
        <v>242</v>
      </c>
      <c r="R9" s="1066">
        <v>214.7372</v>
      </c>
      <c r="S9" s="1114"/>
    </row>
    <row r="10" spans="1:19">
      <c r="A10" s="1060">
        <v>1984</v>
      </c>
      <c r="B10" s="1064">
        <v>194448</v>
      </c>
      <c r="C10" s="1109">
        <v>74698</v>
      </c>
      <c r="D10" s="1062" t="s">
        <v>242</v>
      </c>
      <c r="E10" s="1110" t="s">
        <v>242</v>
      </c>
      <c r="F10" s="1064">
        <v>49869</v>
      </c>
      <c r="G10" s="1062">
        <v>13339</v>
      </c>
      <c r="H10" s="1062">
        <v>0</v>
      </c>
      <c r="I10" s="1062">
        <v>42709</v>
      </c>
      <c r="J10" s="1062">
        <v>271.43700000000001</v>
      </c>
      <c r="K10" s="1062">
        <v>9390</v>
      </c>
      <c r="L10" s="1062">
        <v>115578.43700000001</v>
      </c>
      <c r="M10" s="1065">
        <v>4.08</v>
      </c>
      <c r="N10" s="1111">
        <v>5.68</v>
      </c>
      <c r="O10" s="1111">
        <v>4.96</v>
      </c>
      <c r="P10" s="1112">
        <v>3.52</v>
      </c>
      <c r="Q10" s="1113" t="s">
        <v>242</v>
      </c>
      <c r="R10" s="1066">
        <v>304.76783999999998</v>
      </c>
      <c r="S10" s="1114"/>
    </row>
    <row r="11" spans="1:19">
      <c r="A11" s="1060">
        <v>1985</v>
      </c>
      <c r="B11" s="1064">
        <v>210267</v>
      </c>
      <c r="C11" s="1109">
        <v>83405</v>
      </c>
      <c r="D11" s="1062" t="s">
        <v>242</v>
      </c>
      <c r="E11" s="1110" t="s">
        <v>242</v>
      </c>
      <c r="F11" s="1064">
        <v>53043</v>
      </c>
      <c r="G11" s="1062">
        <v>14189</v>
      </c>
      <c r="H11" s="1062">
        <v>0</v>
      </c>
      <c r="I11" s="1062">
        <v>37448</v>
      </c>
      <c r="J11" s="1062">
        <v>234.68</v>
      </c>
      <c r="K11" s="1062">
        <v>10202</v>
      </c>
      <c r="L11" s="1062">
        <v>115116.68</v>
      </c>
      <c r="M11" s="1065">
        <v>3.52</v>
      </c>
      <c r="N11" s="1111">
        <v>4.8600000000000003</v>
      </c>
      <c r="O11" s="1111">
        <v>4.91</v>
      </c>
      <c r="P11" s="1112">
        <v>3.23</v>
      </c>
      <c r="Q11" s="1113" t="s">
        <v>242</v>
      </c>
      <c r="R11" s="1066">
        <v>293.5856</v>
      </c>
      <c r="S11" s="1114"/>
    </row>
    <row r="12" spans="1:19">
      <c r="A12" s="1060">
        <v>1986</v>
      </c>
      <c r="B12" s="1064">
        <v>239259</v>
      </c>
      <c r="C12" s="1109">
        <v>90013</v>
      </c>
      <c r="D12" s="1062" t="s">
        <v>242</v>
      </c>
      <c r="E12" s="1110" t="s">
        <v>242</v>
      </c>
      <c r="F12" s="1064">
        <v>49144</v>
      </c>
      <c r="G12" s="1062">
        <v>13146</v>
      </c>
      <c r="H12" s="1062">
        <v>0</v>
      </c>
      <c r="I12" s="1062">
        <v>28264</v>
      </c>
      <c r="J12" s="1062">
        <v>229.822</v>
      </c>
      <c r="K12" s="1062">
        <v>14391</v>
      </c>
      <c r="L12" s="1062">
        <v>105174.822</v>
      </c>
      <c r="M12" s="1065">
        <v>2.9</v>
      </c>
      <c r="N12" s="1111">
        <v>4.6399999999999997</v>
      </c>
      <c r="O12" s="1111">
        <v>4.7300000000000004</v>
      </c>
      <c r="P12" s="1112">
        <v>3</v>
      </c>
      <c r="Q12" s="1113" t="s">
        <v>242</v>
      </c>
      <c r="R12" s="1066">
        <v>261.03769999999997</v>
      </c>
      <c r="S12" s="1114"/>
    </row>
    <row r="13" spans="1:19">
      <c r="A13" s="1060">
        <v>1987</v>
      </c>
      <c r="B13" s="1064">
        <v>262084</v>
      </c>
      <c r="C13" s="1109">
        <v>87158</v>
      </c>
      <c r="D13" s="1062" t="s">
        <v>242</v>
      </c>
      <c r="E13" s="1110" t="s">
        <v>242</v>
      </c>
      <c r="F13" s="1064">
        <v>41536</v>
      </c>
      <c r="G13" s="1062">
        <v>14811</v>
      </c>
      <c r="H13" s="1062">
        <v>0</v>
      </c>
      <c r="I13" s="1062">
        <v>23884</v>
      </c>
      <c r="J13" s="1062">
        <v>263.22800000000001</v>
      </c>
      <c r="K13" s="1062">
        <v>18493</v>
      </c>
      <c r="L13" s="1062">
        <v>98987.228000000003</v>
      </c>
      <c r="M13" s="1065">
        <v>1.88</v>
      </c>
      <c r="N13" s="1111">
        <v>4.97</v>
      </c>
      <c r="O13" s="1111">
        <v>4.9800000000000004</v>
      </c>
      <c r="P13" s="1112">
        <v>3.2</v>
      </c>
      <c r="Q13" s="1113" t="s">
        <v>242</v>
      </c>
      <c r="R13" s="1066">
        <v>163.85704000000001</v>
      </c>
      <c r="S13" s="1114"/>
    </row>
    <row r="14" spans="1:19">
      <c r="A14" s="1060">
        <v>1988</v>
      </c>
      <c r="B14" s="1064">
        <v>278578</v>
      </c>
      <c r="C14" s="1109">
        <v>101372</v>
      </c>
      <c r="D14" s="1062" t="s">
        <v>242</v>
      </c>
      <c r="E14" s="1110" t="s">
        <v>242</v>
      </c>
      <c r="F14" s="1064">
        <v>42241</v>
      </c>
      <c r="G14" s="1062">
        <v>17911</v>
      </c>
      <c r="H14" s="1062">
        <v>0</v>
      </c>
      <c r="I14" s="1062">
        <v>30354</v>
      </c>
      <c r="J14" s="1062">
        <v>196.13300000000001</v>
      </c>
      <c r="K14" s="1062">
        <v>18251</v>
      </c>
      <c r="L14" s="1062">
        <v>108953.133</v>
      </c>
      <c r="M14" s="1065">
        <v>2.39</v>
      </c>
      <c r="N14" s="1111">
        <v>5.1100000000000003</v>
      </c>
      <c r="O14" s="1111">
        <v>4.08</v>
      </c>
      <c r="P14" s="1112">
        <v>3.1</v>
      </c>
      <c r="Q14" s="1113" t="s">
        <v>242</v>
      </c>
      <c r="R14" s="1066">
        <v>242.27907999999999</v>
      </c>
      <c r="S14" s="1114"/>
    </row>
    <row r="15" spans="1:19">
      <c r="A15" s="1060">
        <v>1989</v>
      </c>
      <c r="B15" s="1064">
        <v>278321</v>
      </c>
      <c r="C15" s="1109">
        <v>120089</v>
      </c>
      <c r="D15" s="1062" t="s">
        <v>242</v>
      </c>
      <c r="E15" s="1110" t="s">
        <v>242</v>
      </c>
      <c r="F15" s="1064">
        <v>45167.593000000001</v>
      </c>
      <c r="G15" s="1062">
        <v>16521.822</v>
      </c>
      <c r="H15" s="1062">
        <v>0</v>
      </c>
      <c r="I15" s="1062">
        <v>33963</v>
      </c>
      <c r="J15" s="1062">
        <v>636.32000000000005</v>
      </c>
      <c r="K15" s="1062">
        <v>17248</v>
      </c>
      <c r="L15" s="1062">
        <v>113536.73500000002</v>
      </c>
      <c r="M15" s="1065">
        <v>1.58</v>
      </c>
      <c r="N15" s="1111">
        <v>5.1349999999999998</v>
      </c>
      <c r="O15" s="1111">
        <v>4.1619999999999999</v>
      </c>
      <c r="P15" s="1112">
        <v>3.3</v>
      </c>
      <c r="Q15" s="1113" t="s">
        <v>242</v>
      </c>
      <c r="R15" s="1066">
        <v>189.74062000000001</v>
      </c>
      <c r="S15" s="1114"/>
    </row>
    <row r="16" spans="1:19">
      <c r="A16" s="1060">
        <v>1990</v>
      </c>
      <c r="B16" s="1064">
        <v>323028</v>
      </c>
      <c r="C16" s="1109">
        <v>145875</v>
      </c>
      <c r="D16" s="1062">
        <v>63336</v>
      </c>
      <c r="E16" s="1110" t="s">
        <v>242</v>
      </c>
      <c r="F16" s="1064">
        <v>43424.122000000003</v>
      </c>
      <c r="G16" s="1062">
        <v>16220.255999999999</v>
      </c>
      <c r="H16" s="1062">
        <v>1</v>
      </c>
      <c r="I16" s="1062">
        <v>35502</v>
      </c>
      <c r="J16" s="1062">
        <v>906.60900000000004</v>
      </c>
      <c r="K16" s="1062">
        <v>20594</v>
      </c>
      <c r="L16" s="1062">
        <v>116647.98699999999</v>
      </c>
      <c r="M16" s="1065">
        <v>1.7</v>
      </c>
      <c r="N16" s="1111">
        <v>5.282</v>
      </c>
      <c r="O16" s="1111">
        <v>4.3019999999999996</v>
      </c>
      <c r="P16" s="1112">
        <v>3.62</v>
      </c>
      <c r="Q16" s="1113" t="s">
        <v>242</v>
      </c>
      <c r="R16" s="1066">
        <v>247.98750000000001</v>
      </c>
      <c r="S16" s="1114"/>
    </row>
    <row r="17" spans="1:21">
      <c r="A17" s="1060">
        <v>1991</v>
      </c>
      <c r="B17" s="1064">
        <v>329464</v>
      </c>
      <c r="C17" s="1109">
        <v>144817</v>
      </c>
      <c r="D17" s="1062">
        <v>65288</v>
      </c>
      <c r="E17" s="1110" t="s">
        <v>242</v>
      </c>
      <c r="F17" s="1064">
        <v>50572.065999999999</v>
      </c>
      <c r="G17" s="1062">
        <v>19275.879000000001</v>
      </c>
      <c r="H17" s="1062">
        <v>6</v>
      </c>
      <c r="I17" s="1062">
        <v>43120</v>
      </c>
      <c r="J17" s="1062">
        <v>5190.3090000000002</v>
      </c>
      <c r="K17" s="1062">
        <v>14602</v>
      </c>
      <c r="L17" s="1062">
        <v>132766.25400000002</v>
      </c>
      <c r="M17" s="1065">
        <v>1.54</v>
      </c>
      <c r="N17" s="1111">
        <v>5.4349999999999996</v>
      </c>
      <c r="O17" s="1111">
        <v>4.5010000000000003</v>
      </c>
      <c r="P17" s="1112">
        <v>3.69</v>
      </c>
      <c r="Q17" s="1113" t="s">
        <v>242</v>
      </c>
      <c r="R17" s="1066">
        <v>223.01818</v>
      </c>
      <c r="S17" s="1114"/>
    </row>
    <row r="18" spans="1:21">
      <c r="A18" s="1060">
        <v>1992</v>
      </c>
      <c r="B18" s="1064">
        <v>317763</v>
      </c>
      <c r="C18" s="1109">
        <v>171293</v>
      </c>
      <c r="D18" s="1062">
        <v>94725</v>
      </c>
      <c r="E18" s="1110" t="s">
        <v>242</v>
      </c>
      <c r="F18" s="1064">
        <v>44701.324000000001</v>
      </c>
      <c r="G18" s="1062">
        <v>16584.112000000001</v>
      </c>
      <c r="H18" s="1062">
        <v>150.17872</v>
      </c>
      <c r="I18" s="1062">
        <v>40878</v>
      </c>
      <c r="J18" s="1062">
        <v>6576.3360000000002</v>
      </c>
      <c r="K18" s="1062">
        <v>13895</v>
      </c>
      <c r="L18" s="1062">
        <v>122784.95072000001</v>
      </c>
      <c r="M18" s="1065">
        <v>1.63</v>
      </c>
      <c r="N18" s="1111">
        <v>5.4349999999999996</v>
      </c>
      <c r="O18" s="1111">
        <v>4.3959999999999999</v>
      </c>
      <c r="P18" s="1112">
        <v>3.91</v>
      </c>
      <c r="Q18" s="1113" t="s">
        <v>242</v>
      </c>
      <c r="R18" s="1066">
        <v>279.20758999999998</v>
      </c>
      <c r="S18" s="1114"/>
    </row>
    <row r="19" spans="1:21">
      <c r="A19" s="1060">
        <v>1993</v>
      </c>
      <c r="B19" s="1064">
        <v>338276</v>
      </c>
      <c r="C19" s="1109">
        <v>212100.96599999999</v>
      </c>
      <c r="D19" s="1062">
        <v>137864</v>
      </c>
      <c r="E19" s="1110">
        <v>5365.2296504761898</v>
      </c>
      <c r="F19" s="1064">
        <v>51778.745000000003</v>
      </c>
      <c r="G19" s="1062">
        <v>22588.044000000002</v>
      </c>
      <c r="H19" s="1062">
        <v>188.00829999999999</v>
      </c>
      <c r="I19" s="1062">
        <v>42300.392</v>
      </c>
      <c r="J19" s="1062">
        <v>6304.732</v>
      </c>
      <c r="K19" s="1062">
        <v>15039</v>
      </c>
      <c r="L19" s="1062">
        <v>138198.92129999999</v>
      </c>
      <c r="M19" s="1065">
        <v>1.8554171413513556</v>
      </c>
      <c r="N19" s="1111">
        <v>5.133</v>
      </c>
      <c r="O19" s="1111">
        <v>4.0579999999999998</v>
      </c>
      <c r="P19" s="1112">
        <v>3.67</v>
      </c>
      <c r="Q19" s="1113">
        <v>5.3483114538169279</v>
      </c>
      <c r="R19" s="1066">
        <v>422.23068720558109</v>
      </c>
      <c r="S19" s="1114"/>
    </row>
    <row r="20" spans="1:21">
      <c r="A20" s="1060">
        <v>1994</v>
      </c>
      <c r="B20" s="1064">
        <v>348140</v>
      </c>
      <c r="C20" s="1109">
        <v>257077.886</v>
      </c>
      <c r="D20" s="1062">
        <v>160967</v>
      </c>
      <c r="E20" s="1110">
        <v>5374.3235776190468</v>
      </c>
      <c r="F20" s="1064">
        <v>48921.557999999997</v>
      </c>
      <c r="G20" s="1062">
        <v>26501.034</v>
      </c>
      <c r="H20" s="1062">
        <v>200.78638000000001</v>
      </c>
      <c r="I20" s="1062">
        <v>36618.163999999997</v>
      </c>
      <c r="J20" s="1062">
        <v>8900.3340000000007</v>
      </c>
      <c r="K20" s="1062">
        <v>16080</v>
      </c>
      <c r="L20" s="1062">
        <v>137221.87638</v>
      </c>
      <c r="M20" s="1065">
        <v>1.5291159363746467</v>
      </c>
      <c r="N20" s="1111">
        <v>4.9610000000000003</v>
      </c>
      <c r="O20" s="1111">
        <v>3.8420000000000001</v>
      </c>
      <c r="P20" s="1112">
        <v>2.74</v>
      </c>
      <c r="Q20" s="1113">
        <v>6.0395465906762311</v>
      </c>
      <c r="R20" s="1066">
        <v>425.56037001250473</v>
      </c>
      <c r="S20" s="1114"/>
    </row>
    <row r="21" spans="1:21">
      <c r="A21" s="1060">
        <v>1995</v>
      </c>
      <c r="B21" s="1064">
        <v>308695</v>
      </c>
      <c r="C21" s="1109">
        <v>227610.95499999999</v>
      </c>
      <c r="D21" s="1062">
        <v>164059</v>
      </c>
      <c r="E21" s="1110">
        <v>6360.1622607142854</v>
      </c>
      <c r="F21" s="1064">
        <v>48974.737000000001</v>
      </c>
      <c r="G21" s="1062">
        <v>26824.944</v>
      </c>
      <c r="H21" s="1062">
        <v>285.53861999999998</v>
      </c>
      <c r="I21" s="1062">
        <v>42335.376999999993</v>
      </c>
      <c r="J21" s="1062">
        <v>8707.4439999999995</v>
      </c>
      <c r="K21" s="1062">
        <v>29843</v>
      </c>
      <c r="L21" s="1062">
        <v>156971.04061999999</v>
      </c>
      <c r="M21" s="1065">
        <v>1.138297563814896</v>
      </c>
      <c r="N21" s="1111">
        <v>4.7389999999999999</v>
      </c>
      <c r="O21" s="1111">
        <v>3.6419999999999999</v>
      </c>
      <c r="P21" s="1112">
        <v>2.34</v>
      </c>
      <c r="Q21" s="1113">
        <v>4.82143908944174</v>
      </c>
      <c r="R21" s="1066">
        <v>289.75413051308192</v>
      </c>
      <c r="S21" s="1114"/>
    </row>
    <row r="22" spans="1:21">
      <c r="A22" s="1060">
        <v>1996</v>
      </c>
      <c r="B22" s="1064">
        <v>280439</v>
      </c>
      <c r="C22" s="1109">
        <v>239796.89300000001</v>
      </c>
      <c r="D22" s="1062">
        <v>179943</v>
      </c>
      <c r="E22" s="1110">
        <v>7203.7923235714288</v>
      </c>
      <c r="F22" s="1064">
        <v>54344.040999999997</v>
      </c>
      <c r="G22" s="1062">
        <v>29543.423999999999</v>
      </c>
      <c r="H22" s="1062">
        <v>377.84397000000001</v>
      </c>
      <c r="I22" s="1062">
        <v>42212.782999999996</v>
      </c>
      <c r="J22" s="1062">
        <v>4086.5259999999998</v>
      </c>
      <c r="K22" s="1062">
        <v>30720</v>
      </c>
      <c r="L22" s="1062">
        <v>161284.61796999999</v>
      </c>
      <c r="M22" s="1065">
        <v>1.3860204764212773</v>
      </c>
      <c r="N22" s="1111">
        <v>4.47</v>
      </c>
      <c r="O22" s="1111">
        <v>3.3769999999999998</v>
      </c>
      <c r="P22" s="1112">
        <v>2.1</v>
      </c>
      <c r="Q22" s="1113">
        <v>6.6328070461936086</v>
      </c>
      <c r="R22" s="1066">
        <v>380.14476836330203</v>
      </c>
      <c r="S22" s="1114"/>
    </row>
    <row r="23" spans="1:21">
      <c r="A23" s="1060">
        <v>1997</v>
      </c>
      <c r="B23" s="1064">
        <v>272554</v>
      </c>
      <c r="C23" s="1109">
        <v>239267.45</v>
      </c>
      <c r="D23" s="1062">
        <v>183427</v>
      </c>
      <c r="E23" s="1110">
        <v>6007.0867850000004</v>
      </c>
      <c r="F23" s="1064">
        <v>58107.777000000002</v>
      </c>
      <c r="G23" s="1062">
        <v>31129</v>
      </c>
      <c r="H23" s="1062">
        <v>273.49698999999998</v>
      </c>
      <c r="I23" s="1062">
        <v>44161.637000000002</v>
      </c>
      <c r="J23" s="1062">
        <v>4078.6750000000002</v>
      </c>
      <c r="K23" s="1062">
        <v>27554</v>
      </c>
      <c r="L23" s="1062">
        <v>165304.58598999999</v>
      </c>
      <c r="M23" s="1065">
        <v>1.8491370452683391</v>
      </c>
      <c r="N23" s="1111">
        <v>5.13</v>
      </c>
      <c r="O23" s="1111">
        <v>3.92</v>
      </c>
      <c r="P23" s="1112">
        <v>2.5499999999999998</v>
      </c>
      <c r="Q23" s="1113">
        <v>6.9414741226016767</v>
      </c>
      <c r="R23" s="1066">
        <v>484.13634299219007</v>
      </c>
      <c r="S23" s="1114"/>
    </row>
    <row r="24" spans="1:21">
      <c r="A24" s="1060">
        <v>1998</v>
      </c>
      <c r="B24" s="1064">
        <v>297503</v>
      </c>
      <c r="C24" s="1109">
        <v>265539.47100000002</v>
      </c>
      <c r="D24" s="1062">
        <v>201416</v>
      </c>
      <c r="E24" s="1110">
        <v>5750.2046783333335</v>
      </c>
      <c r="F24" s="1064">
        <v>56842.904000000002</v>
      </c>
      <c r="G24" s="1062">
        <v>30955.14</v>
      </c>
      <c r="H24" s="1062">
        <v>636.33347000000003</v>
      </c>
      <c r="I24" s="1062">
        <v>45500.65</v>
      </c>
      <c r="J24" s="1062">
        <v>5944.9690000000001</v>
      </c>
      <c r="K24" s="1062">
        <v>30254</v>
      </c>
      <c r="L24" s="1062">
        <v>170133.99647000001</v>
      </c>
      <c r="M24" s="1065">
        <v>1.7274374261600931</v>
      </c>
      <c r="N24" s="1111">
        <v>5.57</v>
      </c>
      <c r="O24" s="1111">
        <v>4.3499999999999996</v>
      </c>
      <c r="P24" s="1112">
        <v>3</v>
      </c>
      <c r="Q24" s="1113">
        <v>4.2592668495756536</v>
      </c>
      <c r="R24" s="1066">
        <v>483.19447649285269</v>
      </c>
      <c r="S24" s="1114"/>
    </row>
    <row r="25" spans="1:21">
      <c r="A25" s="1060">
        <v>1999</v>
      </c>
      <c r="B25" s="1064">
        <v>277494</v>
      </c>
      <c r="C25" s="1109">
        <v>251206.55900000001</v>
      </c>
      <c r="D25" s="1062">
        <v>205036</v>
      </c>
      <c r="E25" s="1110">
        <v>5573.9559626190476</v>
      </c>
      <c r="F25" s="1064">
        <v>55473.962</v>
      </c>
      <c r="G25" s="1062">
        <v>30360.826000000001</v>
      </c>
      <c r="H25" s="1062">
        <v>889.37972000000002</v>
      </c>
      <c r="I25" s="1062">
        <v>40858.470999999998</v>
      </c>
      <c r="J25" s="1062">
        <v>6477.5950000000003</v>
      </c>
      <c r="K25" s="1062">
        <v>26370.923999999999</v>
      </c>
      <c r="L25" s="1062">
        <v>160431.15771999999</v>
      </c>
      <c r="M25" s="1065">
        <v>1.9209930622094791</v>
      </c>
      <c r="N25" s="1111">
        <v>5.37</v>
      </c>
      <c r="O25" s="1111">
        <v>4.13</v>
      </c>
      <c r="P25" s="1112">
        <v>2.94</v>
      </c>
      <c r="Q25" s="1113">
        <v>6.1803881875330182</v>
      </c>
      <c r="R25" s="1066">
        <v>517.01526860971614</v>
      </c>
      <c r="S25" s="1114"/>
    </row>
    <row r="26" spans="1:21">
      <c r="A26" s="1060">
        <v>2000</v>
      </c>
      <c r="B26" s="1064">
        <v>281170.016</v>
      </c>
      <c r="C26" s="1109">
        <v>256490</v>
      </c>
      <c r="D26" s="1062">
        <v>225958</v>
      </c>
      <c r="E26" s="1110">
        <v>5150.3096597619051</v>
      </c>
      <c r="F26" s="1064">
        <v>55626.415999999997</v>
      </c>
      <c r="G26" s="1062">
        <v>31282.394</v>
      </c>
      <c r="H26" s="1062">
        <v>847.53782999999999</v>
      </c>
      <c r="I26" s="1062">
        <v>39378.154999999999</v>
      </c>
      <c r="J26" s="1062">
        <v>10544.468000000001</v>
      </c>
      <c r="K26" s="1062">
        <v>27344.184000000001</v>
      </c>
      <c r="L26" s="1062">
        <v>165023.15483000001</v>
      </c>
      <c r="M26" s="1065">
        <v>3.3135822071750192</v>
      </c>
      <c r="N26" s="1111">
        <v>6.2</v>
      </c>
      <c r="O26" s="1111">
        <v>4.92</v>
      </c>
      <c r="P26" s="1112">
        <v>3.93</v>
      </c>
      <c r="Q26" s="1113">
        <v>11.308152737672945</v>
      </c>
      <c r="R26" s="1066">
        <v>908.14118859722066</v>
      </c>
      <c r="S26" s="1114"/>
    </row>
    <row r="27" spans="1:21">
      <c r="A27" s="1060">
        <v>2001</v>
      </c>
      <c r="B27" s="1064">
        <v>300961.32299999997</v>
      </c>
      <c r="C27" s="1109">
        <v>272534</v>
      </c>
      <c r="D27" s="1062">
        <v>247056</v>
      </c>
      <c r="E27" s="1110">
        <v>4641.3345669047621</v>
      </c>
      <c r="F27" s="1064">
        <v>55007.71</v>
      </c>
      <c r="G27" s="1062">
        <v>30916.62</v>
      </c>
      <c r="H27" s="1062">
        <v>473.69799999999998</v>
      </c>
      <c r="I27" s="1062">
        <v>33584.400999999998</v>
      </c>
      <c r="J27" s="1062">
        <v>15140.878000000001</v>
      </c>
      <c r="K27" s="1062">
        <v>24175.208999999999</v>
      </c>
      <c r="L27" s="1062">
        <v>159298.516</v>
      </c>
      <c r="M27" s="1065">
        <v>3.5370868465829917</v>
      </c>
      <c r="N27" s="1111">
        <v>8.09</v>
      </c>
      <c r="O27" s="1111">
        <v>6.78</v>
      </c>
      <c r="P27" s="1112">
        <v>5.29</v>
      </c>
      <c r="Q27" s="1113">
        <v>12.472458943485567</v>
      </c>
      <c r="R27" s="1066">
        <v>1021.865281475349</v>
      </c>
      <c r="S27" s="1114"/>
    </row>
    <row r="28" spans="1:21">
      <c r="A28" s="1060">
        <v>2002</v>
      </c>
      <c r="B28" s="1064">
        <v>293030.07900000003</v>
      </c>
      <c r="C28" s="1115">
        <v>271387</v>
      </c>
      <c r="D28" s="1062">
        <v>247561</v>
      </c>
      <c r="E28" s="1116">
        <v>3542.0107621428569</v>
      </c>
      <c r="F28" s="1064">
        <v>59397.690999999999</v>
      </c>
      <c r="G28" s="1062">
        <v>33500.904999999999</v>
      </c>
      <c r="H28" s="1062">
        <v>482.41800000000001</v>
      </c>
      <c r="I28" s="1062">
        <v>26878.669000000002</v>
      </c>
      <c r="J28" s="1062">
        <v>15438.812</v>
      </c>
      <c r="K28" s="1062">
        <v>27680.835999999999</v>
      </c>
      <c r="L28" s="1062">
        <v>163379.33100000001</v>
      </c>
      <c r="M28" s="1069">
        <v>1.9881983542771673</v>
      </c>
      <c r="N28" s="1111">
        <v>6.39</v>
      </c>
      <c r="O28" s="1111">
        <v>5.2</v>
      </c>
      <c r="P28" s="1112">
        <v>3.91</v>
      </c>
      <c r="Q28" s="1113">
        <v>8.9059733093571332</v>
      </c>
      <c r="R28" s="1066">
        <v>571.11624008131764</v>
      </c>
      <c r="S28" s="1114"/>
    </row>
    <row r="29" spans="1:21">
      <c r="A29" s="1060">
        <v>2003</v>
      </c>
      <c r="B29" s="1064">
        <v>287141.23800000001</v>
      </c>
      <c r="C29" s="1062">
        <v>264654</v>
      </c>
      <c r="D29" s="1062">
        <v>242234</v>
      </c>
      <c r="E29" s="1094">
        <v>3080.1645302380953</v>
      </c>
      <c r="F29" s="1064">
        <v>54631.845000000001</v>
      </c>
      <c r="G29" s="1062">
        <v>30994.171999999999</v>
      </c>
      <c r="H29" s="1062">
        <v>589</v>
      </c>
      <c r="I29" s="1062">
        <v>25200.224000000002</v>
      </c>
      <c r="J29" s="1062">
        <v>14484.075999999999</v>
      </c>
      <c r="K29" s="1062">
        <v>28225.772000000001</v>
      </c>
      <c r="L29" s="1062">
        <v>154125.08900000001</v>
      </c>
      <c r="M29" s="1070">
        <v>4.1160441443992424</v>
      </c>
      <c r="N29" s="1111">
        <v>7.33</v>
      </c>
      <c r="O29" s="1111">
        <v>5.95</v>
      </c>
      <c r="P29" s="1112">
        <v>5.04</v>
      </c>
      <c r="Q29" s="1113">
        <v>12.18016704763494</v>
      </c>
      <c r="R29" s="1066">
        <v>1126.844465504337</v>
      </c>
      <c r="S29" s="1114"/>
    </row>
    <row r="30" spans="1:21">
      <c r="A30" s="1060">
        <v>2004</v>
      </c>
      <c r="B30" s="1064">
        <v>293830.86</v>
      </c>
      <c r="C30" s="1062">
        <v>274588</v>
      </c>
      <c r="D30" s="1068">
        <v>251841</v>
      </c>
      <c r="E30" s="1094">
        <v>3195.5656873809526</v>
      </c>
      <c r="F30" s="1064">
        <v>60527</v>
      </c>
      <c r="G30" s="1062">
        <v>31156</v>
      </c>
      <c r="H30" s="1062">
        <v>661</v>
      </c>
      <c r="I30" s="1062">
        <v>26674</v>
      </c>
      <c r="J30" s="1062">
        <v>9423</v>
      </c>
      <c r="K30" s="1062">
        <v>27450</v>
      </c>
      <c r="L30" s="1062">
        <v>155891</v>
      </c>
      <c r="M30" s="1070">
        <v>5.2155038331991452</v>
      </c>
      <c r="N30" s="1111">
        <v>8.1199999999999992</v>
      </c>
      <c r="O30" s="1111">
        <v>6.75</v>
      </c>
      <c r="P30" s="1111">
        <v>5.9</v>
      </c>
      <c r="Q30" s="1113">
        <v>19.663049485957668</v>
      </c>
      <c r="R30" s="1066">
        <v>1494.9493327970868</v>
      </c>
      <c r="S30" s="1114"/>
    </row>
    <row r="31" spans="1:21">
      <c r="A31" s="1060">
        <v>2005</v>
      </c>
      <c r="B31" s="1064">
        <v>313519.26699999999</v>
      </c>
      <c r="C31" s="1062">
        <v>298408</v>
      </c>
      <c r="D31" s="1068">
        <v>275630</v>
      </c>
      <c r="E31" s="1094">
        <v>2310.4226966666665</v>
      </c>
      <c r="F31" s="1064">
        <v>58044</v>
      </c>
      <c r="G31" s="1062">
        <v>34447</v>
      </c>
      <c r="H31" s="1062">
        <v>187</v>
      </c>
      <c r="I31" s="1062">
        <v>25370</v>
      </c>
      <c r="J31" s="1062">
        <v>12239</v>
      </c>
      <c r="K31" s="1062">
        <v>29989</v>
      </c>
      <c r="L31" s="1062">
        <v>160276</v>
      </c>
      <c r="M31" s="1070">
        <v>7.398812543766911</v>
      </c>
      <c r="N31" s="1111">
        <v>9.7100000000000009</v>
      </c>
      <c r="O31" s="1111">
        <v>8.23</v>
      </c>
      <c r="P31" s="1093">
        <v>7.33</v>
      </c>
      <c r="Q31" s="1113">
        <v>32.31254832352041</v>
      </c>
      <c r="R31" s="1066">
        <v>2282.5204985941959</v>
      </c>
      <c r="S31" s="1114"/>
    </row>
    <row r="32" spans="1:21">
      <c r="A32" s="1060">
        <v>2006</v>
      </c>
      <c r="B32" s="1064">
        <v>356874.01400000002</v>
      </c>
      <c r="C32" s="1062">
        <v>345409</v>
      </c>
      <c r="D32" s="1068">
        <v>318714</v>
      </c>
      <c r="E32" s="1094">
        <v>1924.9995264285712</v>
      </c>
      <c r="F32" s="1064">
        <v>60017</v>
      </c>
      <c r="G32" s="1062">
        <v>34051</v>
      </c>
      <c r="H32" s="1062">
        <v>186</v>
      </c>
      <c r="I32" s="1062">
        <v>29076</v>
      </c>
      <c r="J32" s="1062">
        <v>28953</v>
      </c>
      <c r="K32" s="1062">
        <v>35116</v>
      </c>
      <c r="L32" s="1062">
        <v>187399</v>
      </c>
      <c r="M32" s="1070">
        <v>5.686575744966472</v>
      </c>
      <c r="N32" s="1111">
        <v>11.02</v>
      </c>
      <c r="O32" s="1093">
        <v>9.61</v>
      </c>
      <c r="P32" s="1093">
        <v>8.02</v>
      </c>
      <c r="Q32" s="1113">
        <v>31.404223672957439</v>
      </c>
      <c r="R32" s="1066">
        <v>2024.6475571914243</v>
      </c>
      <c r="S32" s="1117"/>
      <c r="T32" s="1076"/>
      <c r="U32" s="1076"/>
    </row>
    <row r="33" spans="1:21">
      <c r="A33" s="1060">
        <v>2007</v>
      </c>
      <c r="B33" s="1064">
        <v>385554.68099999998</v>
      </c>
      <c r="C33" s="1062">
        <v>373680</v>
      </c>
      <c r="D33" s="1068">
        <v>344534</v>
      </c>
      <c r="E33" s="1094">
        <v>1768.5498252380951</v>
      </c>
      <c r="F33" s="1064">
        <v>60563</v>
      </c>
      <c r="G33" s="1062">
        <v>34447</v>
      </c>
      <c r="H33" s="1062">
        <v>209</v>
      </c>
      <c r="I33" s="1062">
        <v>31578</v>
      </c>
      <c r="J33" s="1062">
        <v>56438</v>
      </c>
      <c r="K33" s="1062">
        <v>36464</v>
      </c>
      <c r="L33" s="1062">
        <v>219699</v>
      </c>
      <c r="M33" s="1070">
        <v>4.1420670073948616</v>
      </c>
      <c r="N33" s="1111">
        <v>9.44</v>
      </c>
      <c r="O33" s="1093">
        <v>8.0299999999999994</v>
      </c>
      <c r="P33" s="1093">
        <v>6.35</v>
      </c>
      <c r="Q33" s="1113">
        <v>45.159211571801663</v>
      </c>
      <c r="R33" s="1066">
        <v>1627.6739150565118</v>
      </c>
      <c r="S33" s="1117"/>
      <c r="T33" s="1076"/>
      <c r="U33" s="1076"/>
    </row>
    <row r="34" spans="1:21">
      <c r="A34" s="1060">
        <v>2008</v>
      </c>
      <c r="B34" s="1064">
        <v>442572.67200000002</v>
      </c>
      <c r="C34" s="1062">
        <v>430286</v>
      </c>
      <c r="D34" s="1068">
        <v>401964</v>
      </c>
      <c r="E34" s="1094">
        <v>2564.025018095238</v>
      </c>
      <c r="F34" s="1064">
        <v>65974</v>
      </c>
      <c r="G34" s="1062">
        <v>37612</v>
      </c>
      <c r="H34" s="1062">
        <v>208</v>
      </c>
      <c r="I34" s="1062">
        <v>33112</v>
      </c>
      <c r="J34" s="1062">
        <v>55374</v>
      </c>
      <c r="K34" s="1062">
        <v>31907</v>
      </c>
      <c r="L34" s="1062">
        <v>224187</v>
      </c>
      <c r="M34" s="1070">
        <v>6.8198944381469717</v>
      </c>
      <c r="N34" s="1111">
        <v>9</v>
      </c>
      <c r="O34" s="1093">
        <v>7.74</v>
      </c>
      <c r="P34" s="1093">
        <v>7.21</v>
      </c>
      <c r="Q34" s="1073">
        <v>68.154911200093849</v>
      </c>
      <c r="R34" s="1066">
        <v>3109.2559956356076</v>
      </c>
      <c r="S34" s="1117"/>
      <c r="T34" s="1076"/>
      <c r="U34" s="1076"/>
    </row>
    <row r="35" spans="1:21">
      <c r="A35" s="1060">
        <v>2009</v>
      </c>
      <c r="B35" s="1064">
        <v>449728.95199999999</v>
      </c>
      <c r="C35" s="1062">
        <v>435673</v>
      </c>
      <c r="D35" s="1068">
        <v>405621</v>
      </c>
      <c r="E35" s="1094">
        <v>4817.1624249999995</v>
      </c>
      <c r="F35" s="1064">
        <v>65184</v>
      </c>
      <c r="G35" s="1062">
        <v>37024</v>
      </c>
      <c r="H35" s="1062">
        <v>149</v>
      </c>
      <c r="I35" s="1062">
        <v>29845</v>
      </c>
      <c r="J35" s="1062">
        <v>49984</v>
      </c>
      <c r="K35" s="1062">
        <v>32034</v>
      </c>
      <c r="L35" s="1062">
        <v>214220</v>
      </c>
      <c r="M35" s="1070">
        <v>3.3830436519774563</v>
      </c>
      <c r="N35" s="1111">
        <v>8.9499999999999993</v>
      </c>
      <c r="O35" s="1093">
        <v>7.57</v>
      </c>
      <c r="P35" s="1093">
        <v>5.62</v>
      </c>
      <c r="Q35" s="1073">
        <v>38.865638098138234</v>
      </c>
      <c r="R35" s="1066">
        <v>1661.1228684579744</v>
      </c>
      <c r="S35" s="1117"/>
      <c r="T35" s="1076"/>
      <c r="U35" s="1076"/>
    </row>
    <row r="36" spans="1:21">
      <c r="A36" s="1074">
        <v>2010</v>
      </c>
      <c r="B36" s="1064">
        <v>440154.40399999998</v>
      </c>
      <c r="C36" s="1062">
        <v>422067</v>
      </c>
      <c r="D36" s="1062">
        <v>389168</v>
      </c>
      <c r="E36" s="1094">
        <v>5868.6255714285717</v>
      </c>
      <c r="F36" s="1064">
        <v>66087</v>
      </c>
      <c r="G36" s="1062">
        <v>38461</v>
      </c>
      <c r="H36" s="1062">
        <v>203</v>
      </c>
      <c r="I36" s="1062">
        <v>32079</v>
      </c>
      <c r="J36" s="1062">
        <v>48399</v>
      </c>
      <c r="K36" s="1062">
        <v>33985</v>
      </c>
      <c r="L36" s="1062">
        <v>219214</v>
      </c>
      <c r="M36" s="1070">
        <v>4.25</v>
      </c>
      <c r="N36" s="1111">
        <v>8.2200000000000006</v>
      </c>
      <c r="O36" s="1111">
        <v>6.83</v>
      </c>
      <c r="P36" s="1111">
        <v>5.57</v>
      </c>
      <c r="Q36" s="1073">
        <v>49.98</v>
      </c>
      <c r="R36" s="1066">
        <v>2087.0986560599999</v>
      </c>
      <c r="S36" s="1117"/>
      <c r="T36" s="1076"/>
      <c r="U36" s="1076"/>
    </row>
    <row r="37" spans="1:21">
      <c r="A37" s="1074">
        <v>2011</v>
      </c>
      <c r="B37" s="1064">
        <v>462618.53</v>
      </c>
      <c r="C37" s="1062">
        <v>442615</v>
      </c>
      <c r="D37" s="1062">
        <v>404233</v>
      </c>
      <c r="E37" s="1094">
        <v>7570.8952142857142</v>
      </c>
      <c r="F37" s="1064">
        <v>70076</v>
      </c>
      <c r="G37" s="1062">
        <v>40444</v>
      </c>
      <c r="H37" s="1062">
        <v>290</v>
      </c>
      <c r="I37" s="1062">
        <v>33633</v>
      </c>
      <c r="J37" s="1062">
        <v>40138</v>
      </c>
      <c r="K37" s="1062">
        <v>37646</v>
      </c>
      <c r="L37" s="1062">
        <v>222227</v>
      </c>
      <c r="M37" s="1070">
        <v>3.9188375300798866</v>
      </c>
      <c r="N37" s="1111">
        <v>8.44</v>
      </c>
      <c r="O37" s="1111">
        <v>7.05</v>
      </c>
      <c r="P37" s="1111">
        <v>5.5</v>
      </c>
      <c r="Q37" s="1073">
        <v>60.986078944636603</v>
      </c>
      <c r="R37" s="1066">
        <v>2196.2554865963089</v>
      </c>
      <c r="S37" s="1117"/>
      <c r="T37" s="1076"/>
      <c r="U37" s="1076"/>
    </row>
    <row r="38" spans="1:21">
      <c r="A38" s="1074">
        <v>2012</v>
      </c>
      <c r="B38" s="1064">
        <v>490859</v>
      </c>
      <c r="C38" s="1062">
        <v>474756</v>
      </c>
      <c r="D38" s="1062">
        <v>436222</v>
      </c>
      <c r="E38" s="1094">
        <v>8106.0458333333336</v>
      </c>
      <c r="F38" s="1064">
        <v>59801</v>
      </c>
      <c r="G38" s="1062">
        <v>35363</v>
      </c>
      <c r="H38" s="1062">
        <v>289</v>
      </c>
      <c r="I38" s="1062">
        <v>36350</v>
      </c>
      <c r="J38" s="1062">
        <v>47138</v>
      </c>
      <c r="K38" s="1062">
        <v>44098</v>
      </c>
      <c r="L38" s="1062">
        <v>223039</v>
      </c>
      <c r="M38" s="1070">
        <v>2.8214047911263287</v>
      </c>
      <c r="N38" s="1111">
        <v>8.6999999999999993</v>
      </c>
      <c r="O38" s="1111">
        <v>7</v>
      </c>
      <c r="P38" s="1111">
        <v>4.6900000000000004</v>
      </c>
      <c r="Q38" s="1073">
        <v>50.49492986294694</v>
      </c>
      <c r="R38" s="1066">
        <v>1748.7930688359716</v>
      </c>
      <c r="S38" s="1117"/>
      <c r="T38" s="1076"/>
      <c r="U38" s="1076"/>
    </row>
    <row r="39" spans="1:21">
      <c r="A39" s="1074" t="s">
        <v>1487</v>
      </c>
      <c r="B39" s="1064">
        <v>470847</v>
      </c>
      <c r="C39" s="1062">
        <v>455454</v>
      </c>
      <c r="D39" s="1062">
        <v>409497</v>
      </c>
      <c r="E39" s="1094">
        <v>8021.8201190476193</v>
      </c>
      <c r="F39" s="1064">
        <v>70491</v>
      </c>
      <c r="G39" s="1062">
        <v>41398</v>
      </c>
      <c r="H39" s="1062">
        <v>324</v>
      </c>
      <c r="I39" s="1062">
        <v>38009</v>
      </c>
      <c r="J39" s="1062">
        <v>48812</v>
      </c>
      <c r="K39" s="1062">
        <v>47690</v>
      </c>
      <c r="L39" s="1062">
        <v>246724</v>
      </c>
      <c r="M39" s="1070">
        <v>3.6971870625047281</v>
      </c>
      <c r="N39" s="1111">
        <v>8.5500000000000007</v>
      </c>
      <c r="O39" s="1111">
        <v>7.13</v>
      </c>
      <c r="P39" s="1111">
        <v>5.22</v>
      </c>
      <c r="Q39" s="1073">
        <v>53.686331644037146</v>
      </c>
      <c r="R39" s="1066">
        <v>2114.5607316660285</v>
      </c>
      <c r="S39" s="1117"/>
      <c r="T39" s="1076"/>
      <c r="U39" s="1076"/>
    </row>
    <row r="40" spans="1:21">
      <c r="A40" s="1074" t="s">
        <v>704</v>
      </c>
      <c r="B40" s="1064">
        <v>460000</v>
      </c>
      <c r="C40" s="1062">
        <v>445000</v>
      </c>
      <c r="D40" s="1062">
        <v>405000</v>
      </c>
      <c r="E40" s="1094">
        <v>9100</v>
      </c>
      <c r="F40" s="1064">
        <v>65700</v>
      </c>
      <c r="G40" s="1062">
        <v>38900</v>
      </c>
      <c r="H40" s="1062">
        <v>320</v>
      </c>
      <c r="I40" s="1062">
        <v>40300</v>
      </c>
      <c r="J40" s="1062">
        <v>62100</v>
      </c>
      <c r="K40" s="1062">
        <v>48000</v>
      </c>
      <c r="L40" s="1062">
        <v>255320</v>
      </c>
      <c r="M40" s="1070">
        <v>4.2</v>
      </c>
      <c r="N40" s="1111">
        <v>9.44</v>
      </c>
      <c r="O40" s="1111">
        <v>7.49</v>
      </c>
      <c r="P40" s="1111">
        <v>5.8</v>
      </c>
      <c r="Q40" s="1073">
        <v>49</v>
      </c>
      <c r="R40" s="1066">
        <v>2314.9</v>
      </c>
    </row>
    <row r="41" spans="1:21" s="1077" customFormat="1"/>
    <row r="42" spans="1:21">
      <c r="A42" s="1050" t="s">
        <v>1516</v>
      </c>
    </row>
    <row r="43" spans="1:21">
      <c r="A43" s="1050" t="s">
        <v>705</v>
      </c>
    </row>
    <row r="44" spans="1:21">
      <c r="A44" s="1050" t="s">
        <v>1517</v>
      </c>
      <c r="J44" s="1067"/>
    </row>
    <row r="45" spans="1:21" ht="11.25">
      <c r="A45" s="1118" t="s">
        <v>1518</v>
      </c>
      <c r="J45" s="1067"/>
    </row>
    <row r="46" spans="1:21">
      <c r="F46" s="1119"/>
      <c r="G46" s="1119"/>
      <c r="H46" s="1119"/>
      <c r="I46" s="1120"/>
      <c r="J46" s="1120"/>
      <c r="L46" s="1120"/>
      <c r="M46" s="1076"/>
      <c r="N46" s="1076"/>
    </row>
    <row r="47" spans="1:21">
      <c r="A47" s="1050" t="s">
        <v>1519</v>
      </c>
      <c r="L47" s="1120"/>
    </row>
    <row r="48" spans="1:21">
      <c r="L48" s="1120"/>
    </row>
    <row r="49" spans="1:19">
      <c r="A49" s="1050" t="s">
        <v>1520</v>
      </c>
      <c r="L49" s="1120"/>
      <c r="M49" s="1120"/>
      <c r="S49" s="1121"/>
    </row>
    <row r="50" spans="1:19">
      <c r="L50" s="1120"/>
    </row>
    <row r="51" spans="1:19">
      <c r="F51" s="1083"/>
      <c r="G51" s="1083"/>
      <c r="H51" s="1083"/>
      <c r="I51" s="1083"/>
      <c r="J51" s="1083"/>
      <c r="K51" s="1083"/>
      <c r="L51" s="1120"/>
    </row>
    <row r="52" spans="1:19">
      <c r="D52" s="1119"/>
      <c r="E52" s="1119"/>
    </row>
    <row r="54" spans="1:19">
      <c r="L54" s="1122"/>
    </row>
  </sheetData>
  <mergeCells count="6">
    <mergeCell ref="B3:E3"/>
    <mergeCell ref="F3:L3"/>
    <mergeCell ref="M3:Q3"/>
    <mergeCell ref="B5:D5"/>
    <mergeCell ref="F5:L5"/>
    <mergeCell ref="M5:P5"/>
  </mergeCells>
  <printOptions horizontalCentered="1" verticalCentered="1"/>
  <pageMargins left="0.25" right="0.25" top="0.5" bottom="0.5" header="0.5" footer="0.5"/>
  <pageSetup scale="77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zoomScaleNormal="100" workbookViewId="0"/>
  </sheetViews>
  <sheetFormatPr defaultColWidth="8" defaultRowHeight="10.5"/>
  <cols>
    <col min="1" max="1" width="7.140625" style="1050" customWidth="1"/>
    <col min="2" max="2" width="9.5703125" style="1050" bestFit="1" customWidth="1"/>
    <col min="3" max="3" width="7.85546875" style="1050" customWidth="1"/>
    <col min="4" max="4" width="11.42578125" style="1050" customWidth="1"/>
    <col min="5" max="5" width="11.5703125" style="1050" customWidth="1"/>
    <col min="6" max="6" width="7.85546875" style="1050" customWidth="1"/>
    <col min="7" max="7" width="8.7109375" style="1050" customWidth="1"/>
    <col min="8" max="9" width="7.85546875" style="1050" customWidth="1"/>
    <col min="10" max="10" width="8.140625" style="1050" customWidth="1"/>
    <col min="11" max="11" width="9.85546875" style="1050" customWidth="1"/>
    <col min="12" max="14" width="7.85546875" style="1050" customWidth="1"/>
    <col min="15" max="16384" width="8" style="1050"/>
  </cols>
  <sheetData>
    <row r="1" spans="1:15">
      <c r="A1" s="1049" t="s">
        <v>1521</v>
      </c>
    </row>
    <row r="3" spans="1:15">
      <c r="A3" s="1051"/>
      <c r="B3" s="1313" t="s">
        <v>1473</v>
      </c>
      <c r="C3" s="1314"/>
      <c r="D3" s="1053" t="s">
        <v>1522</v>
      </c>
      <c r="E3" s="1313" t="s">
        <v>1497</v>
      </c>
      <c r="F3" s="1314"/>
      <c r="G3" s="1314"/>
      <c r="H3" s="1314"/>
      <c r="I3" s="1314"/>
      <c r="J3" s="1313" t="s">
        <v>1475</v>
      </c>
      <c r="K3" s="1322"/>
      <c r="L3" s="1313" t="s">
        <v>1476</v>
      </c>
      <c r="M3" s="1314"/>
      <c r="N3" s="1053" t="s">
        <v>3</v>
      </c>
    </row>
    <row r="4" spans="1:15" ht="31.5">
      <c r="A4" s="1054" t="s">
        <v>4</v>
      </c>
      <c r="B4" s="1055" t="s">
        <v>1523</v>
      </c>
      <c r="C4" s="1056" t="s">
        <v>1524</v>
      </c>
      <c r="D4" s="1123" t="s">
        <v>1525</v>
      </c>
      <c r="E4" s="1055" t="s">
        <v>1526</v>
      </c>
      <c r="F4" s="1056" t="s">
        <v>1527</v>
      </c>
      <c r="G4" s="1056" t="s">
        <v>1528</v>
      </c>
      <c r="H4" s="1056" t="s">
        <v>1505</v>
      </c>
      <c r="I4" s="1056" t="s">
        <v>330</v>
      </c>
      <c r="J4" s="1055" t="s">
        <v>1529</v>
      </c>
      <c r="K4" s="1056" t="s">
        <v>1530</v>
      </c>
      <c r="L4" s="1055" t="s">
        <v>1531</v>
      </c>
      <c r="M4" s="1124" t="s">
        <v>1532</v>
      </c>
      <c r="N4" s="1057" t="s">
        <v>1533</v>
      </c>
    </row>
    <row r="5" spans="1:15" ht="21">
      <c r="A5" s="1058"/>
      <c r="B5" s="1317" t="s">
        <v>1534</v>
      </c>
      <c r="C5" s="1319"/>
      <c r="D5" s="1107" t="s">
        <v>1534</v>
      </c>
      <c r="E5" s="1317" t="s">
        <v>1534</v>
      </c>
      <c r="F5" s="1318"/>
      <c r="G5" s="1318"/>
      <c r="H5" s="1318"/>
      <c r="I5" s="1319"/>
      <c r="J5" s="1317" t="s">
        <v>1534</v>
      </c>
      <c r="K5" s="1318"/>
      <c r="L5" s="1313" t="s">
        <v>1535</v>
      </c>
      <c r="M5" s="1321"/>
      <c r="N5" s="1059" t="s">
        <v>1465</v>
      </c>
    </row>
    <row r="6" spans="1:15">
      <c r="A6" s="1060">
        <v>1980</v>
      </c>
      <c r="B6" s="1064">
        <v>13236</v>
      </c>
      <c r="C6" s="1109">
        <v>1214</v>
      </c>
      <c r="D6" s="1110">
        <v>13014</v>
      </c>
      <c r="E6" s="1064">
        <v>237</v>
      </c>
      <c r="F6" s="1062">
        <v>1472.9557</v>
      </c>
      <c r="G6" s="1062">
        <v>501</v>
      </c>
      <c r="H6" s="1062">
        <v>4895</v>
      </c>
      <c r="I6" s="1062">
        <v>7105.9557000000004</v>
      </c>
      <c r="J6" s="1064">
        <v>6100</v>
      </c>
      <c r="K6" s="1125">
        <v>776</v>
      </c>
      <c r="L6" s="1070">
        <v>25.63</v>
      </c>
      <c r="M6" s="1112">
        <v>26.105999999999995</v>
      </c>
      <c r="N6" s="1126">
        <v>339.23867999999999</v>
      </c>
      <c r="O6" s="1127"/>
    </row>
    <row r="7" spans="1:15">
      <c r="A7" s="1060">
        <v>1981</v>
      </c>
      <c r="B7" s="1064">
        <v>13808</v>
      </c>
      <c r="C7" s="1109">
        <v>1136</v>
      </c>
      <c r="D7" s="1110">
        <v>14627</v>
      </c>
      <c r="E7" s="1064">
        <v>195.97478000000001</v>
      </c>
      <c r="F7" s="1062">
        <v>1477.0035700000001</v>
      </c>
      <c r="G7" s="1062">
        <v>804</v>
      </c>
      <c r="H7" s="1062">
        <v>4956</v>
      </c>
      <c r="I7" s="1062">
        <v>7432.9783500000003</v>
      </c>
      <c r="J7" s="1064">
        <v>5369</v>
      </c>
      <c r="K7" s="1062">
        <v>3472</v>
      </c>
      <c r="L7" s="1070">
        <v>26.87</v>
      </c>
      <c r="M7" s="1112">
        <v>28.877940000000002</v>
      </c>
      <c r="N7" s="1126">
        <v>371.02096</v>
      </c>
      <c r="O7" s="1127"/>
    </row>
    <row r="8" spans="1:15">
      <c r="A8" s="1060">
        <v>1982</v>
      </c>
      <c r="B8" s="1064">
        <v>16912</v>
      </c>
      <c r="C8" s="1109">
        <v>798</v>
      </c>
      <c r="D8" s="1110">
        <v>15397</v>
      </c>
      <c r="E8" s="1064">
        <v>176.9982</v>
      </c>
      <c r="F8" s="1062">
        <v>844.98735999999997</v>
      </c>
      <c r="G8" s="1062">
        <v>818</v>
      </c>
      <c r="H8" s="1062">
        <v>4947</v>
      </c>
      <c r="I8" s="1062">
        <v>6786.9855600000001</v>
      </c>
      <c r="J8" s="1064">
        <v>6044</v>
      </c>
      <c r="K8" s="1062">
        <v>2177</v>
      </c>
      <c r="L8" s="1070">
        <v>29.42</v>
      </c>
      <c r="M8" s="1112">
        <v>32.54562</v>
      </c>
      <c r="N8" s="1126">
        <v>497.55104</v>
      </c>
      <c r="O8" s="1127"/>
    </row>
    <row r="9" spans="1:15">
      <c r="A9" s="1060">
        <v>1983</v>
      </c>
      <c r="B9" s="1064">
        <v>11829</v>
      </c>
      <c r="C9" s="1109">
        <v>937</v>
      </c>
      <c r="D9" s="1110">
        <v>12188</v>
      </c>
      <c r="E9" s="1064">
        <v>190.99939000000001</v>
      </c>
      <c r="F9" s="1062">
        <v>831.03462999999999</v>
      </c>
      <c r="G9" s="1062">
        <v>627</v>
      </c>
      <c r="H9" s="1062">
        <v>5223</v>
      </c>
      <c r="I9" s="1062">
        <v>6872.0340200000001</v>
      </c>
      <c r="J9" s="1064">
        <v>4818</v>
      </c>
      <c r="K9" s="1062">
        <v>1346</v>
      </c>
      <c r="L9" s="1070">
        <v>28.32</v>
      </c>
      <c r="M9" s="1112">
        <v>30.869100000000003</v>
      </c>
      <c r="N9" s="1126">
        <v>334.99727999999999</v>
      </c>
      <c r="O9" s="1127"/>
    </row>
    <row r="10" spans="1:15">
      <c r="A10" s="1060">
        <v>1984</v>
      </c>
      <c r="B10" s="1064">
        <v>12259</v>
      </c>
      <c r="C10" s="1109">
        <v>1539</v>
      </c>
      <c r="D10" s="1110">
        <v>12074</v>
      </c>
      <c r="E10" s="1064">
        <v>259.00207</v>
      </c>
      <c r="F10" s="1062">
        <v>1325.9461899999999</v>
      </c>
      <c r="G10" s="1062">
        <v>608</v>
      </c>
      <c r="H10" s="1062">
        <v>5712</v>
      </c>
      <c r="I10" s="1062">
        <v>7904.9482600000001</v>
      </c>
      <c r="J10" s="1064">
        <v>5651</v>
      </c>
      <c r="K10" s="1062">
        <v>849</v>
      </c>
      <c r="L10" s="1070">
        <v>29.2</v>
      </c>
      <c r="M10" s="1112">
        <v>30.625700000000002</v>
      </c>
      <c r="N10" s="1126">
        <v>357.96280000000002</v>
      </c>
      <c r="O10" s="1127"/>
    </row>
    <row r="11" spans="1:15">
      <c r="A11" s="1060">
        <v>1985</v>
      </c>
      <c r="B11" s="1064">
        <v>12831</v>
      </c>
      <c r="C11" s="1109">
        <v>1580</v>
      </c>
      <c r="D11" s="1110">
        <v>14361</v>
      </c>
      <c r="E11" s="1064">
        <v>252.00130000000001</v>
      </c>
      <c r="F11" s="1062">
        <v>1254.0131699999999</v>
      </c>
      <c r="G11" s="1062">
        <v>472</v>
      </c>
      <c r="H11" s="1062">
        <v>6325</v>
      </c>
      <c r="I11" s="1062">
        <v>8303.0144700000001</v>
      </c>
      <c r="J11" s="1064">
        <v>5901</v>
      </c>
      <c r="K11" s="1062">
        <v>625</v>
      </c>
      <c r="L11" s="1070">
        <v>27.69</v>
      </c>
      <c r="M11" s="1112">
        <v>32.341590000000004</v>
      </c>
      <c r="N11" s="1126">
        <v>355.29039</v>
      </c>
      <c r="O11" s="1127"/>
    </row>
    <row r="12" spans="1:15">
      <c r="A12" s="1060">
        <v>1986</v>
      </c>
      <c r="B12" s="1064">
        <v>14269</v>
      </c>
      <c r="C12" s="1109">
        <v>1145</v>
      </c>
      <c r="D12" s="1110">
        <v>13243</v>
      </c>
      <c r="E12" s="1064">
        <v>191</v>
      </c>
      <c r="F12" s="1062">
        <v>785</v>
      </c>
      <c r="G12" s="1062">
        <v>380</v>
      </c>
      <c r="H12" s="1062">
        <v>6756</v>
      </c>
      <c r="I12" s="1062">
        <v>8112</v>
      </c>
      <c r="J12" s="1064">
        <v>4790</v>
      </c>
      <c r="K12" s="1062">
        <v>551</v>
      </c>
      <c r="L12" s="1070">
        <v>27.64</v>
      </c>
      <c r="M12" s="1112">
        <v>32.394750000000002</v>
      </c>
      <c r="N12" s="1126">
        <v>394.39515999999998</v>
      </c>
      <c r="O12" s="1127"/>
    </row>
    <row r="13" spans="1:15">
      <c r="A13" s="1060">
        <v>1987</v>
      </c>
      <c r="B13" s="1064">
        <v>16521</v>
      </c>
      <c r="C13" s="1109">
        <v>1358</v>
      </c>
      <c r="D13" s="1110">
        <v>16989</v>
      </c>
      <c r="E13" s="1064">
        <v>124</v>
      </c>
      <c r="F13" s="1062">
        <v>0</v>
      </c>
      <c r="G13" s="1062">
        <v>507</v>
      </c>
      <c r="H13" s="1062">
        <v>11175</v>
      </c>
      <c r="I13" s="1062">
        <v>11806</v>
      </c>
      <c r="J13" s="1064">
        <v>5107</v>
      </c>
      <c r="K13" s="1062">
        <v>555</v>
      </c>
      <c r="L13" s="1070">
        <v>25.67</v>
      </c>
      <c r="M13" s="1112">
        <v>29.046249999999997</v>
      </c>
      <c r="N13" s="1126">
        <v>424.09406999999999</v>
      </c>
      <c r="O13" s="1127"/>
    </row>
    <row r="14" spans="1:15">
      <c r="A14" s="1060">
        <v>1988</v>
      </c>
      <c r="B14" s="1064">
        <v>18164</v>
      </c>
      <c r="C14" s="1109">
        <v>2191</v>
      </c>
      <c r="D14" s="1110">
        <v>18204</v>
      </c>
      <c r="E14" s="1064">
        <v>196</v>
      </c>
      <c r="F14" s="1062">
        <v>1176</v>
      </c>
      <c r="G14" s="1062">
        <v>597</v>
      </c>
      <c r="H14" s="1062">
        <v>12544</v>
      </c>
      <c r="I14" s="1062">
        <v>14513</v>
      </c>
      <c r="J14" s="1064">
        <v>4973</v>
      </c>
      <c r="K14" s="1062">
        <v>1044</v>
      </c>
      <c r="L14" s="1070">
        <v>22.85</v>
      </c>
      <c r="M14" s="1112">
        <v>28.956060000000001</v>
      </c>
      <c r="N14" s="1126">
        <v>415.04739999999998</v>
      </c>
      <c r="O14" s="1127"/>
    </row>
    <row r="15" spans="1:15">
      <c r="A15" s="1060">
        <v>1989</v>
      </c>
      <c r="B15" s="1064">
        <v>20517</v>
      </c>
      <c r="C15" s="1109">
        <v>2344</v>
      </c>
      <c r="D15" s="1110">
        <v>20289</v>
      </c>
      <c r="E15" s="1064">
        <v>231</v>
      </c>
      <c r="F15" s="1062">
        <v>1178.3</v>
      </c>
      <c r="G15" s="1062">
        <v>686</v>
      </c>
      <c r="H15" s="1062">
        <v>12949</v>
      </c>
      <c r="I15" s="1062">
        <v>15044.3</v>
      </c>
      <c r="J15" s="1064">
        <v>5108</v>
      </c>
      <c r="K15" s="1062">
        <v>2175</v>
      </c>
      <c r="L15" s="1070">
        <v>22.01</v>
      </c>
      <c r="M15" s="1112">
        <v>28.485280000000003</v>
      </c>
      <c r="N15" s="1126">
        <v>451.57917000000003</v>
      </c>
      <c r="O15" s="1127"/>
    </row>
    <row r="16" spans="1:15">
      <c r="A16" s="1060">
        <v>1990</v>
      </c>
      <c r="B16" s="1064">
        <v>22012</v>
      </c>
      <c r="C16" s="1109">
        <v>2121</v>
      </c>
      <c r="D16" s="1110">
        <v>21507</v>
      </c>
      <c r="E16" s="1064">
        <v>267</v>
      </c>
      <c r="F16" s="1062">
        <v>1231</v>
      </c>
      <c r="G16" s="1062">
        <v>676</v>
      </c>
      <c r="H16" s="1062">
        <v>13563</v>
      </c>
      <c r="I16" s="1062">
        <v>15737</v>
      </c>
      <c r="J16" s="1064">
        <v>5649</v>
      </c>
      <c r="K16" s="1062">
        <v>1751</v>
      </c>
      <c r="L16" s="1070">
        <v>21.78</v>
      </c>
      <c r="M16" s="1112">
        <v>26.912339999999997</v>
      </c>
      <c r="N16" s="1126">
        <v>479.42135999999999</v>
      </c>
      <c r="O16" s="1127"/>
    </row>
    <row r="17" spans="1:20">
      <c r="A17" s="1060">
        <v>1991</v>
      </c>
      <c r="B17" s="1064">
        <v>21875</v>
      </c>
      <c r="C17" s="1109">
        <v>2014</v>
      </c>
      <c r="D17" s="1110">
        <v>21435</v>
      </c>
      <c r="E17" s="1064">
        <v>305</v>
      </c>
      <c r="F17" s="1062">
        <v>1191.5999999999999</v>
      </c>
      <c r="G17" s="1062">
        <v>508</v>
      </c>
      <c r="H17" s="1062">
        <v>12829</v>
      </c>
      <c r="I17" s="1062">
        <v>14833.6</v>
      </c>
      <c r="J17" s="1064">
        <v>5744</v>
      </c>
      <c r="K17" s="1062">
        <v>2086</v>
      </c>
      <c r="L17" s="1070">
        <v>21.56</v>
      </c>
      <c r="M17" s="1112">
        <v>27.235530000000001</v>
      </c>
      <c r="N17" s="1126">
        <v>471.625</v>
      </c>
      <c r="O17" s="1127"/>
    </row>
    <row r="18" spans="1:20">
      <c r="A18" s="1060">
        <v>1992</v>
      </c>
      <c r="B18" s="1064">
        <v>21015</v>
      </c>
      <c r="C18" s="1109">
        <v>2672</v>
      </c>
      <c r="D18" s="1110">
        <v>21036</v>
      </c>
      <c r="E18" s="1064">
        <v>223</v>
      </c>
      <c r="F18" s="1062">
        <v>1113.7</v>
      </c>
      <c r="G18" s="1062">
        <v>525</v>
      </c>
      <c r="H18" s="1062">
        <v>13857</v>
      </c>
      <c r="I18" s="1062">
        <v>15718.7</v>
      </c>
      <c r="J18" s="1064">
        <v>5741</v>
      </c>
      <c r="K18" s="1062">
        <v>2260</v>
      </c>
      <c r="L18" s="1070">
        <v>21.83</v>
      </c>
      <c r="M18" s="1112">
        <v>27.586789999999997</v>
      </c>
      <c r="N18" s="1126">
        <v>458.75744999999995</v>
      </c>
      <c r="O18" s="1127"/>
    </row>
    <row r="19" spans="1:20">
      <c r="A19" s="1060">
        <v>1993</v>
      </c>
      <c r="B19" s="1064">
        <v>21723</v>
      </c>
      <c r="C19" s="1109">
        <v>2076</v>
      </c>
      <c r="D19" s="1110">
        <v>22221</v>
      </c>
      <c r="E19" s="1064">
        <v>121</v>
      </c>
      <c r="F19" s="1062">
        <v>1005</v>
      </c>
      <c r="G19" s="1062">
        <v>727</v>
      </c>
      <c r="H19" s="1062">
        <v>14210</v>
      </c>
      <c r="I19" s="1062">
        <v>16063</v>
      </c>
      <c r="J19" s="1064">
        <v>5844</v>
      </c>
      <c r="K19" s="1062">
        <v>2959</v>
      </c>
      <c r="L19" s="1070">
        <v>21.17</v>
      </c>
      <c r="M19" s="1112">
        <v>27.147469999999998</v>
      </c>
      <c r="N19" s="1126">
        <v>459.87591000000003</v>
      </c>
      <c r="O19" s="1127"/>
    </row>
    <row r="20" spans="1:20">
      <c r="A20" s="1060">
        <v>1994</v>
      </c>
      <c r="B20" s="1064">
        <v>24422</v>
      </c>
      <c r="C20" s="1109">
        <v>2427</v>
      </c>
      <c r="D20" s="1110">
        <v>23196</v>
      </c>
      <c r="E20" s="1064">
        <v>105</v>
      </c>
      <c r="F20" s="1062">
        <v>1006.5</v>
      </c>
      <c r="G20" s="1062">
        <v>835</v>
      </c>
      <c r="H20" s="1062">
        <v>14656</v>
      </c>
      <c r="I20" s="1062">
        <v>16602.5</v>
      </c>
      <c r="J20" s="1064">
        <v>6912</v>
      </c>
      <c r="K20" s="1062">
        <v>2698</v>
      </c>
      <c r="L20" s="1070">
        <v>20.07</v>
      </c>
      <c r="M20" s="1112">
        <v>25.847219999999997</v>
      </c>
      <c r="N20" s="1126">
        <v>490.14954</v>
      </c>
      <c r="O20" s="1127"/>
    </row>
    <row r="21" spans="1:20">
      <c r="A21" s="1060">
        <v>1995</v>
      </c>
      <c r="B21" s="1064">
        <v>25051</v>
      </c>
      <c r="C21" s="1109">
        <v>1847</v>
      </c>
      <c r="D21" s="1110">
        <v>25522</v>
      </c>
      <c r="E21" s="1064">
        <v>77</v>
      </c>
      <c r="F21" s="1062">
        <v>990</v>
      </c>
      <c r="G21" s="1062">
        <v>915</v>
      </c>
      <c r="H21" s="1062">
        <v>13693</v>
      </c>
      <c r="I21" s="1062">
        <v>15675</v>
      </c>
      <c r="J21" s="1064">
        <v>8837</v>
      </c>
      <c r="K21" s="1062">
        <v>3930</v>
      </c>
      <c r="L21" s="1070">
        <v>19.11</v>
      </c>
      <c r="M21" s="1112">
        <v>24.840010000000003</v>
      </c>
      <c r="N21" s="1126">
        <v>478.72460999999998</v>
      </c>
      <c r="O21" s="1127"/>
    </row>
    <row r="22" spans="1:20">
      <c r="A22" s="1060">
        <v>1996</v>
      </c>
      <c r="B22" s="1064">
        <v>27071</v>
      </c>
      <c r="C22" s="1109">
        <v>1785</v>
      </c>
      <c r="D22" s="1110">
        <v>23861</v>
      </c>
      <c r="E22" s="1064">
        <v>94.020099999999999</v>
      </c>
      <c r="F22" s="1062">
        <v>1046.8499200000001</v>
      </c>
      <c r="G22" s="1062">
        <v>512</v>
      </c>
      <c r="H22" s="1062">
        <v>13963</v>
      </c>
      <c r="I22" s="1062">
        <v>15615.87002</v>
      </c>
      <c r="J22" s="1064">
        <v>9167</v>
      </c>
      <c r="K22" s="1062">
        <v>5305</v>
      </c>
      <c r="L22" s="1070">
        <v>18.5</v>
      </c>
      <c r="M22" s="1112">
        <v>24.355340000000002</v>
      </c>
      <c r="N22" s="1126">
        <v>500.81349999999998</v>
      </c>
      <c r="O22" s="1127"/>
    </row>
    <row r="23" spans="1:20">
      <c r="A23" s="1060">
        <v>1997</v>
      </c>
      <c r="B23" s="1064">
        <v>26428</v>
      </c>
      <c r="C23" s="1109">
        <v>2840</v>
      </c>
      <c r="D23" s="1110">
        <v>26270</v>
      </c>
      <c r="E23" s="1064">
        <v>123.02775</v>
      </c>
      <c r="F23" s="1062">
        <v>1020.28751</v>
      </c>
      <c r="G23" s="1062">
        <v>709</v>
      </c>
      <c r="H23" s="1062">
        <v>14654</v>
      </c>
      <c r="I23" s="1062">
        <v>16506.315259999999</v>
      </c>
      <c r="J23" s="1064">
        <v>8898</v>
      </c>
      <c r="K23" s="1062">
        <v>3436</v>
      </c>
      <c r="L23" s="1070">
        <v>18.34</v>
      </c>
      <c r="M23" s="1112">
        <v>24.865110000000001</v>
      </c>
      <c r="N23" s="1126">
        <v>484.68952000000002</v>
      </c>
      <c r="P23" s="1127"/>
      <c r="R23" s="1127"/>
    </row>
    <row r="24" spans="1:20">
      <c r="A24" s="1060">
        <v>1998</v>
      </c>
      <c r="B24" s="1064">
        <v>26600</v>
      </c>
      <c r="C24" s="1109">
        <v>2543</v>
      </c>
      <c r="D24" s="1110">
        <v>26764</v>
      </c>
      <c r="E24" s="1064">
        <v>113.00604999999999</v>
      </c>
      <c r="F24" s="1062">
        <v>971.23985000000005</v>
      </c>
      <c r="G24" s="1062">
        <v>1304</v>
      </c>
      <c r="H24" s="1062">
        <v>15094</v>
      </c>
      <c r="I24" s="1062">
        <v>17482.245900000002</v>
      </c>
      <c r="J24" s="1064">
        <v>11698</v>
      </c>
      <c r="K24" s="1062">
        <v>2535</v>
      </c>
      <c r="L24" s="1070">
        <v>17.829999999999998</v>
      </c>
      <c r="M24" s="1112">
        <v>25.657649999999997</v>
      </c>
      <c r="N24" s="1126">
        <v>474.27799999999996</v>
      </c>
      <c r="P24" s="1127"/>
    </row>
    <row r="25" spans="1:20">
      <c r="A25" s="1060">
        <v>1999</v>
      </c>
      <c r="B25" s="1064">
        <v>26491</v>
      </c>
      <c r="C25" s="1109">
        <v>1938</v>
      </c>
      <c r="D25" s="1110">
        <v>25716</v>
      </c>
      <c r="E25" s="1064">
        <v>114</v>
      </c>
      <c r="F25" s="1062">
        <v>741.43899999999996</v>
      </c>
      <c r="G25" s="1062">
        <v>744</v>
      </c>
      <c r="H25" s="1062">
        <v>15011</v>
      </c>
      <c r="I25" s="1062">
        <v>16610.438999999998</v>
      </c>
      <c r="J25" s="1064">
        <v>12424</v>
      </c>
      <c r="K25" s="1062">
        <v>2313</v>
      </c>
      <c r="L25" s="1070">
        <v>17.36</v>
      </c>
      <c r="M25" s="1112">
        <v>23.596270000000001</v>
      </c>
      <c r="N25" s="1126">
        <v>459.88376</v>
      </c>
      <c r="P25" s="1127"/>
    </row>
    <row r="26" spans="1:20">
      <c r="A26" s="1060">
        <v>2000</v>
      </c>
      <c r="B26" s="1064">
        <v>26920</v>
      </c>
      <c r="C26" s="1109">
        <v>2535</v>
      </c>
      <c r="D26" s="1110">
        <v>27955</v>
      </c>
      <c r="E26" s="1064">
        <v>58.710760000000001</v>
      </c>
      <c r="F26" s="1062">
        <v>984.17440999999997</v>
      </c>
      <c r="G26" s="1062">
        <v>1166</v>
      </c>
      <c r="H26" s="1062">
        <v>15164</v>
      </c>
      <c r="I26" s="1062">
        <v>17372.885170000001</v>
      </c>
      <c r="J26" s="1064">
        <v>12553</v>
      </c>
      <c r="K26" s="1062">
        <v>3073</v>
      </c>
      <c r="L26" s="1070">
        <v>16.93</v>
      </c>
      <c r="M26" s="1112">
        <v>23.155259999999998</v>
      </c>
      <c r="N26" s="1126">
        <v>455.75560000000002</v>
      </c>
      <c r="P26" s="1127"/>
      <c r="T26" s="1127"/>
    </row>
    <row r="27" spans="1:20">
      <c r="A27" s="1060">
        <v>2001</v>
      </c>
      <c r="B27" s="1064">
        <v>27024</v>
      </c>
      <c r="C27" s="1109">
        <v>3062</v>
      </c>
      <c r="D27" s="1110">
        <v>26906</v>
      </c>
      <c r="E27" s="1064">
        <v>59.628329999999998</v>
      </c>
      <c r="F27" s="1062">
        <v>547.44155000000001</v>
      </c>
      <c r="G27" s="1062">
        <v>1235</v>
      </c>
      <c r="H27" s="1062">
        <v>14906</v>
      </c>
      <c r="I27" s="1062">
        <v>16748.069879999999</v>
      </c>
      <c r="J27" s="1064">
        <v>15920</v>
      </c>
      <c r="K27" s="1062">
        <v>2144</v>
      </c>
      <c r="L27" s="1070">
        <v>17.760000000000002</v>
      </c>
      <c r="M27" s="1112">
        <v>25.477760000000004</v>
      </c>
      <c r="N27" s="1126">
        <v>479.94624000000005</v>
      </c>
      <c r="P27" s="1127"/>
      <c r="T27" s="1127"/>
    </row>
    <row r="28" spans="1:20">
      <c r="A28" s="1060">
        <v>2002</v>
      </c>
      <c r="B28" s="1064">
        <v>25299</v>
      </c>
      <c r="C28" s="1115">
        <v>2251</v>
      </c>
      <c r="D28" s="1116">
        <v>24392</v>
      </c>
      <c r="E28" s="1064">
        <v>198.25995</v>
      </c>
      <c r="F28" s="1062">
        <v>0</v>
      </c>
      <c r="G28" s="1062">
        <v>592</v>
      </c>
      <c r="H28" s="1062">
        <v>15644</v>
      </c>
      <c r="I28" s="1062">
        <v>16434.25995</v>
      </c>
      <c r="J28" s="1064">
        <v>13170</v>
      </c>
      <c r="K28" s="1062">
        <v>1142</v>
      </c>
      <c r="L28" s="1070">
        <v>18.2</v>
      </c>
      <c r="M28" s="1112">
        <v>21.842459999999999</v>
      </c>
      <c r="N28" s="1126">
        <v>460.4418</v>
      </c>
      <c r="P28" s="1127"/>
      <c r="T28" s="1127"/>
    </row>
    <row r="29" spans="1:20">
      <c r="A29" s="1060">
        <v>2003</v>
      </c>
      <c r="B29" s="1064">
        <v>23069</v>
      </c>
      <c r="C29" s="1062">
        <v>2039</v>
      </c>
      <c r="D29" s="1094">
        <v>23551</v>
      </c>
      <c r="E29" s="1064">
        <v>61.318539999999999</v>
      </c>
      <c r="F29" s="1062">
        <v>0</v>
      </c>
      <c r="G29" s="1062">
        <v>611</v>
      </c>
      <c r="H29" s="1062">
        <v>16302</v>
      </c>
      <c r="I29" s="1062">
        <v>16974.31854</v>
      </c>
      <c r="J29" s="1064">
        <v>9584</v>
      </c>
      <c r="K29" s="1062">
        <v>318</v>
      </c>
      <c r="L29" s="1070">
        <v>16.36</v>
      </c>
      <c r="M29" s="1112">
        <v>23.195120000000003</v>
      </c>
      <c r="N29" s="1126">
        <v>377.40884</v>
      </c>
      <c r="O29" s="1067"/>
      <c r="P29" s="1127"/>
      <c r="T29" s="1127"/>
    </row>
    <row r="30" spans="1:20">
      <c r="A30" s="1060">
        <v>2004</v>
      </c>
      <c r="B30" s="1064">
        <v>21818</v>
      </c>
      <c r="C30" s="1062">
        <v>3032</v>
      </c>
      <c r="D30" s="1094">
        <v>23145</v>
      </c>
      <c r="E30" s="1064">
        <v>213.54519999999999</v>
      </c>
      <c r="F30" s="1062">
        <v>0</v>
      </c>
      <c r="G30" s="1062">
        <v>795</v>
      </c>
      <c r="H30" s="1062">
        <v>16606</v>
      </c>
      <c r="I30" s="1062">
        <v>17614.5452</v>
      </c>
      <c r="J30" s="1064">
        <v>9294</v>
      </c>
      <c r="K30" s="1062">
        <v>346</v>
      </c>
      <c r="L30" s="1072">
        <v>16.82</v>
      </c>
      <c r="M30" s="1112">
        <v>24.952659999999998</v>
      </c>
      <c r="N30" s="1126">
        <v>366.97876000000002</v>
      </c>
      <c r="O30" s="1067"/>
      <c r="P30" s="1127"/>
      <c r="T30" s="1127"/>
    </row>
    <row r="31" spans="1:20">
      <c r="A31" s="1060">
        <v>2005</v>
      </c>
      <c r="B31" s="1064">
        <v>24556</v>
      </c>
      <c r="C31" s="1062">
        <v>2776</v>
      </c>
      <c r="D31" s="1094">
        <v>23026</v>
      </c>
      <c r="E31" s="1064">
        <v>44.848759999999999</v>
      </c>
      <c r="F31" s="1062">
        <v>0</v>
      </c>
      <c r="G31" s="1062">
        <v>800</v>
      </c>
      <c r="H31" s="1062">
        <v>16484</v>
      </c>
      <c r="I31" s="1062">
        <v>17328.848760000001</v>
      </c>
      <c r="J31" s="1064">
        <v>8835</v>
      </c>
      <c r="K31" s="1062">
        <v>351</v>
      </c>
      <c r="L31" s="1072">
        <v>18.71</v>
      </c>
      <c r="M31" s="1112">
        <v>24.523260000000001</v>
      </c>
      <c r="N31" s="1126">
        <v>459.44276000000002</v>
      </c>
      <c r="O31" s="1067"/>
      <c r="P31" s="1067"/>
      <c r="T31" s="1127"/>
    </row>
    <row r="32" spans="1:20">
      <c r="A32" s="1060">
        <v>2006</v>
      </c>
      <c r="B32" s="1064">
        <v>26131</v>
      </c>
      <c r="C32" s="1062">
        <v>1926</v>
      </c>
      <c r="D32" s="1064">
        <v>24520</v>
      </c>
      <c r="E32" s="1064">
        <v>35.499000000000002</v>
      </c>
      <c r="F32" s="1062">
        <v>0</v>
      </c>
      <c r="G32" s="1062">
        <v>871</v>
      </c>
      <c r="H32" s="1062">
        <v>16609</v>
      </c>
      <c r="I32" s="1062">
        <v>17515.499</v>
      </c>
      <c r="J32" s="1064">
        <v>9279</v>
      </c>
      <c r="K32" s="1062">
        <v>55</v>
      </c>
      <c r="L32" s="1072">
        <v>21.77</v>
      </c>
      <c r="M32" s="1112">
        <v>27.338280000000001</v>
      </c>
      <c r="N32" s="1126">
        <v>568.87186999999994</v>
      </c>
      <c r="O32" s="1067"/>
      <c r="T32" s="1127"/>
    </row>
    <row r="33" spans="1:20">
      <c r="A33" s="1060">
        <v>2007</v>
      </c>
      <c r="B33" s="1064">
        <v>24288</v>
      </c>
      <c r="C33" s="1062">
        <v>1597</v>
      </c>
      <c r="D33" s="1064">
        <v>24452</v>
      </c>
      <c r="E33" s="1064">
        <v>22.548999999999999</v>
      </c>
      <c r="F33" s="1062">
        <v>0</v>
      </c>
      <c r="G33" s="1062">
        <v>870</v>
      </c>
      <c r="H33" s="1062">
        <v>16593</v>
      </c>
      <c r="I33" s="1062">
        <v>17485.548999999999</v>
      </c>
      <c r="J33" s="1064">
        <v>8877</v>
      </c>
      <c r="K33" s="1062">
        <v>0</v>
      </c>
      <c r="L33" s="1072">
        <v>24.75</v>
      </c>
      <c r="M33" s="1112">
        <v>30.33344</v>
      </c>
      <c r="N33" s="1126">
        <v>601.12800000000004</v>
      </c>
      <c r="O33" s="1067"/>
      <c r="P33" s="1127"/>
      <c r="T33" s="1127"/>
    </row>
    <row r="34" spans="1:20">
      <c r="A34" s="1060">
        <v>2008</v>
      </c>
      <c r="B34" s="1064">
        <v>24275</v>
      </c>
      <c r="C34" s="1062">
        <v>2528</v>
      </c>
      <c r="D34" s="1064">
        <v>25415</v>
      </c>
      <c r="E34" s="1064">
        <v>0</v>
      </c>
      <c r="F34" s="1062">
        <v>0</v>
      </c>
      <c r="G34" s="1062">
        <v>852</v>
      </c>
      <c r="H34" s="1062">
        <v>16927</v>
      </c>
      <c r="I34" s="1062">
        <v>17779</v>
      </c>
      <c r="J34" s="1064">
        <v>9219</v>
      </c>
      <c r="K34" s="1062">
        <v>541</v>
      </c>
      <c r="L34" s="1072">
        <v>27.7</v>
      </c>
      <c r="M34" s="1111">
        <v>30.659459999999996</v>
      </c>
      <c r="N34" s="1126">
        <v>672.41750000000002</v>
      </c>
      <c r="O34" s="1067"/>
      <c r="P34" s="1127"/>
      <c r="T34" s="1127"/>
    </row>
    <row r="35" spans="1:20">
      <c r="A35" s="1060">
        <v>2009</v>
      </c>
      <c r="B35" s="1064">
        <v>21927</v>
      </c>
      <c r="C35" s="1062">
        <v>4251</v>
      </c>
      <c r="D35" s="1064">
        <v>20489</v>
      </c>
      <c r="E35" s="1064">
        <v>0</v>
      </c>
      <c r="F35" s="1062">
        <v>0</v>
      </c>
      <c r="G35" s="1062">
        <v>722</v>
      </c>
      <c r="H35" s="1062">
        <v>15925</v>
      </c>
      <c r="I35" s="1062">
        <v>16647</v>
      </c>
      <c r="J35" s="1064">
        <v>6643</v>
      </c>
      <c r="K35" s="1062">
        <v>148</v>
      </c>
      <c r="L35" s="1072">
        <v>31.21</v>
      </c>
      <c r="M35" s="1111">
        <v>33.9574</v>
      </c>
      <c r="N35" s="1126">
        <v>684.34167000000002</v>
      </c>
      <c r="O35" s="1067"/>
      <c r="P35" s="1127"/>
      <c r="T35" s="1127"/>
    </row>
    <row r="36" spans="1:20">
      <c r="A36" s="1074">
        <v>2010</v>
      </c>
      <c r="B36" s="1064">
        <v>19406</v>
      </c>
      <c r="C36" s="1062">
        <v>1775</v>
      </c>
      <c r="D36" s="1064">
        <v>19220.099999999999</v>
      </c>
      <c r="E36" s="1064">
        <v>0</v>
      </c>
      <c r="F36" s="1062">
        <v>0</v>
      </c>
      <c r="G36" s="1062">
        <v>743</v>
      </c>
      <c r="H36" s="1062">
        <v>15233</v>
      </c>
      <c r="I36" s="1062">
        <v>15976</v>
      </c>
      <c r="J36" s="1064">
        <v>5807</v>
      </c>
      <c r="K36" s="1062">
        <v>634.1</v>
      </c>
      <c r="L36" s="1072">
        <v>30.89</v>
      </c>
      <c r="M36" s="1111">
        <v>37.678550000000001</v>
      </c>
      <c r="N36" s="1126">
        <v>599.45133999999996</v>
      </c>
      <c r="O36" s="1067"/>
      <c r="P36" s="1127"/>
    </row>
    <row r="37" spans="1:20">
      <c r="A37" s="1074">
        <v>2011</v>
      </c>
      <c r="B37" s="1064">
        <v>20073</v>
      </c>
      <c r="C37" s="1062">
        <v>2020</v>
      </c>
      <c r="D37" s="1064">
        <v>19038.7</v>
      </c>
      <c r="E37" s="1064">
        <v>0</v>
      </c>
      <c r="F37" s="1062">
        <v>0</v>
      </c>
      <c r="G37" s="1062">
        <v>583</v>
      </c>
      <c r="H37" s="1062">
        <v>15005</v>
      </c>
      <c r="I37" s="1062">
        <v>15588</v>
      </c>
      <c r="J37" s="1064">
        <v>4841</v>
      </c>
      <c r="K37" s="1062">
        <v>1080.7</v>
      </c>
      <c r="L37" s="1072">
        <v>32.89</v>
      </c>
      <c r="M37" s="1111">
        <v>39.210809999999995</v>
      </c>
      <c r="N37" s="1126">
        <v>660.20096999999998</v>
      </c>
      <c r="O37" s="1067"/>
      <c r="P37" s="1127"/>
    </row>
    <row r="38" spans="1:20">
      <c r="A38" s="1074">
        <v>2012</v>
      </c>
      <c r="B38" s="1064">
        <v>17155</v>
      </c>
      <c r="C38" s="1062">
        <v>1707.6979999999999</v>
      </c>
      <c r="D38" s="1064">
        <v>16139.803000000002</v>
      </c>
      <c r="E38" s="1064">
        <v>0</v>
      </c>
      <c r="F38" s="1062">
        <v>0</v>
      </c>
      <c r="G38" s="1062">
        <v>599</v>
      </c>
      <c r="H38" s="1062">
        <v>14084</v>
      </c>
      <c r="I38" s="1062">
        <v>14683</v>
      </c>
      <c r="J38" s="1064">
        <v>3012.393</v>
      </c>
      <c r="K38" s="1062">
        <v>1080</v>
      </c>
      <c r="L38" s="1072">
        <v>35.78</v>
      </c>
      <c r="M38" s="1111">
        <v>42.533759999999994</v>
      </c>
      <c r="N38" s="1126">
        <v>613.80589999999995</v>
      </c>
      <c r="O38" s="1067"/>
      <c r="P38" s="1127"/>
    </row>
    <row r="39" spans="1:20">
      <c r="A39" s="1074">
        <v>2013</v>
      </c>
      <c r="B39" s="1064">
        <v>16953</v>
      </c>
      <c r="C39" s="1062">
        <v>1864.336</v>
      </c>
      <c r="D39" s="1064">
        <v>15206.361000000001</v>
      </c>
      <c r="E39" s="1064">
        <v>0</v>
      </c>
      <c r="F39" s="1062">
        <v>0</v>
      </c>
      <c r="G39" s="1062">
        <v>592.93299999999999</v>
      </c>
      <c r="H39" s="1062">
        <v>15557</v>
      </c>
      <c r="I39" s="1062">
        <v>16149.933000000001</v>
      </c>
      <c r="J39" s="1064">
        <v>2674.2069999999999</v>
      </c>
      <c r="K39" s="1062">
        <v>1110</v>
      </c>
      <c r="L39" s="1072">
        <v>34.17</v>
      </c>
      <c r="M39" s="1111">
        <v>45.39</v>
      </c>
      <c r="N39" s="1126">
        <v>579.28400999999997</v>
      </c>
      <c r="O39" s="1067"/>
      <c r="P39" s="1127"/>
    </row>
    <row r="40" spans="1:20">
      <c r="A40" s="1074" t="s">
        <v>704</v>
      </c>
      <c r="B40" s="1064">
        <v>17200</v>
      </c>
      <c r="C40" s="1062">
        <v>1722.7840000000001</v>
      </c>
      <c r="D40" s="1064">
        <v>14834.951999999999</v>
      </c>
      <c r="E40" s="1064">
        <v>0</v>
      </c>
      <c r="F40" s="1062">
        <v>0</v>
      </c>
      <c r="G40" s="1062">
        <v>653.51599999999996</v>
      </c>
      <c r="H40" s="1062">
        <v>15057.22</v>
      </c>
      <c r="I40" s="1062">
        <v>15710.735999999999</v>
      </c>
      <c r="J40" s="1064">
        <v>2341.366</v>
      </c>
      <c r="K40" s="1062">
        <v>1200</v>
      </c>
      <c r="L40" s="1072">
        <v>33.08</v>
      </c>
      <c r="M40" s="1111">
        <v>46.5</v>
      </c>
      <c r="N40" s="1126">
        <v>568.976</v>
      </c>
      <c r="O40" s="1067"/>
      <c r="P40" s="1127"/>
    </row>
    <row r="41" spans="1:20" s="1077" customFormat="1"/>
    <row r="42" spans="1:20" s="1077" customFormat="1">
      <c r="A42" s="1077" t="s">
        <v>705</v>
      </c>
    </row>
    <row r="43" spans="1:20" s="1077" customFormat="1"/>
    <row r="44" spans="1:20">
      <c r="A44" s="1050" t="s">
        <v>1519</v>
      </c>
      <c r="O44" s="1076"/>
    </row>
    <row r="45" spans="1:20">
      <c r="G45" s="1067"/>
      <c r="M45" s="1076"/>
    </row>
    <row r="46" spans="1:20">
      <c r="A46" s="1050" t="s">
        <v>1536</v>
      </c>
    </row>
    <row r="47" spans="1:20">
      <c r="I47" s="1067"/>
    </row>
    <row r="48" spans="1:20">
      <c r="B48" s="1119"/>
      <c r="H48" s="1067"/>
      <c r="J48" s="1067"/>
    </row>
    <row r="51" spans="2:11">
      <c r="B51" s="1083"/>
      <c r="C51" s="1083"/>
      <c r="D51" s="1083"/>
      <c r="E51" s="1083"/>
      <c r="F51" s="1083"/>
      <c r="G51" s="1083"/>
      <c r="H51" s="1083"/>
      <c r="I51" s="1083"/>
      <c r="J51" s="1083"/>
      <c r="K51" s="1083"/>
    </row>
    <row r="52" spans="2:11">
      <c r="H52" s="1083"/>
    </row>
  </sheetData>
  <mergeCells count="8">
    <mergeCell ref="B3:C3"/>
    <mergeCell ref="E3:I3"/>
    <mergeCell ref="J3:K3"/>
    <mergeCell ref="L3:M3"/>
    <mergeCell ref="B5:C5"/>
    <mergeCell ref="E5:I5"/>
    <mergeCell ref="J5:K5"/>
    <mergeCell ref="L5:M5"/>
  </mergeCells>
  <printOptions horizontalCentered="1" verticalCentered="1"/>
  <pageMargins left="0.5" right="0.5" top="0.5" bottom="0.5" header="0.5" footer="0.5"/>
  <pageSetup scale="94"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showGridLines="0" zoomScaleNormal="100" workbookViewId="0"/>
  </sheetViews>
  <sheetFormatPr defaultColWidth="8" defaultRowHeight="10.5"/>
  <cols>
    <col min="1" max="2" width="7.140625" style="1050" customWidth="1"/>
    <col min="3" max="3" width="9.28515625" style="1050" bestFit="1" customWidth="1"/>
    <col min="4" max="4" width="6.85546875" style="1050" bestFit="1" customWidth="1"/>
    <col min="5" max="5" width="6.85546875" style="1050" customWidth="1"/>
    <col min="6" max="6" width="7.140625" style="1050" customWidth="1"/>
    <col min="7" max="7" width="6.85546875" style="1050" customWidth="1"/>
    <col min="8" max="8" width="11.140625" style="1050" customWidth="1"/>
    <col min="9" max="10" width="6.85546875" style="1050" customWidth="1"/>
    <col min="11" max="11" width="9.85546875" style="1050" bestFit="1" customWidth="1"/>
    <col min="12" max="12" width="10.7109375" style="1050" customWidth="1"/>
    <col min="13" max="13" width="8.7109375" style="1050" customWidth="1"/>
    <col min="14" max="14" width="7.140625" style="1050" customWidth="1"/>
    <col min="15" max="15" width="11.7109375" style="1050" bestFit="1" customWidth="1"/>
    <col min="16" max="16" width="9.85546875" style="1050" bestFit="1" customWidth="1"/>
    <col min="17" max="17" width="10.85546875" style="1050" bestFit="1" customWidth="1"/>
    <col min="18" max="18" width="8.7109375" style="1050" bestFit="1" customWidth="1"/>
    <col min="19" max="19" width="7.140625" style="1050" bestFit="1" customWidth="1"/>
    <col min="20" max="16384" width="8" style="1050"/>
  </cols>
  <sheetData>
    <row r="1" spans="1:19">
      <c r="A1" s="1049" t="s">
        <v>1537</v>
      </c>
    </row>
    <row r="3" spans="1:19">
      <c r="A3" s="1051"/>
      <c r="B3" s="1313" t="s">
        <v>1538</v>
      </c>
      <c r="C3" s="1314"/>
      <c r="D3" s="1314"/>
      <c r="E3" s="1314"/>
      <c r="F3" s="1314"/>
      <c r="G3" s="1314"/>
      <c r="H3" s="1314"/>
      <c r="I3" s="1314"/>
      <c r="J3" s="1314"/>
      <c r="K3" s="1313" t="s">
        <v>1497</v>
      </c>
      <c r="L3" s="1314"/>
      <c r="M3" s="1314"/>
      <c r="N3" s="1322"/>
      <c r="O3" s="1128"/>
      <c r="P3" s="1313" t="s">
        <v>1539</v>
      </c>
      <c r="Q3" s="1314"/>
      <c r="R3" s="1314"/>
      <c r="S3" s="1314"/>
    </row>
    <row r="4" spans="1:19" ht="32.25">
      <c r="A4" s="1054" t="s">
        <v>4</v>
      </c>
      <c r="B4" s="1055" t="s">
        <v>1540</v>
      </c>
      <c r="C4" s="1056" t="s">
        <v>1541</v>
      </c>
      <c r="D4" s="1056" t="s">
        <v>1542</v>
      </c>
      <c r="E4" s="1056" t="s">
        <v>1543</v>
      </c>
      <c r="F4" s="1056" t="s">
        <v>1544</v>
      </c>
      <c r="G4" s="1056" t="s">
        <v>1545</v>
      </c>
      <c r="H4" s="1056" t="s">
        <v>1546</v>
      </c>
      <c r="I4" s="1056" t="s">
        <v>1547</v>
      </c>
      <c r="J4" s="1056" t="s">
        <v>330</v>
      </c>
      <c r="K4" s="1055" t="s">
        <v>1425</v>
      </c>
      <c r="L4" s="1056" t="s">
        <v>1502</v>
      </c>
      <c r="M4" s="1056" t="s">
        <v>1504</v>
      </c>
      <c r="N4" s="1056" t="s">
        <v>330</v>
      </c>
      <c r="O4" s="1123" t="s">
        <v>1548</v>
      </c>
      <c r="P4" s="1055" t="s">
        <v>1425</v>
      </c>
      <c r="Q4" s="1056" t="s">
        <v>1502</v>
      </c>
      <c r="R4" s="1056" t="s">
        <v>1504</v>
      </c>
      <c r="S4" s="1056" t="s">
        <v>1549</v>
      </c>
    </row>
    <row r="5" spans="1:19">
      <c r="A5" s="1058"/>
      <c r="B5" s="1317" t="s">
        <v>1550</v>
      </c>
      <c r="C5" s="1318"/>
      <c r="D5" s="1318"/>
      <c r="E5" s="1318"/>
      <c r="F5" s="1318"/>
      <c r="G5" s="1318"/>
      <c r="H5" s="1318"/>
      <c r="I5" s="1318"/>
      <c r="J5" s="1319"/>
      <c r="K5" s="1317" t="s">
        <v>1550</v>
      </c>
      <c r="L5" s="1318"/>
      <c r="M5" s="1318"/>
      <c r="N5" s="1318"/>
      <c r="O5" s="1108" t="s">
        <v>1551</v>
      </c>
      <c r="P5" s="1317" t="s">
        <v>1552</v>
      </c>
      <c r="Q5" s="1323"/>
      <c r="R5" s="1323"/>
      <c r="S5" s="1323"/>
    </row>
    <row r="6" spans="1:19">
      <c r="A6" s="1060">
        <v>1980</v>
      </c>
      <c r="B6" s="1064">
        <v>10870</v>
      </c>
      <c r="C6" s="1129">
        <v>63</v>
      </c>
      <c r="D6" s="1109">
        <v>358</v>
      </c>
      <c r="E6" s="1109">
        <v>821.46699999999998</v>
      </c>
      <c r="F6" s="1109">
        <v>0</v>
      </c>
      <c r="G6" s="1109">
        <v>0</v>
      </c>
      <c r="H6" s="1109">
        <v>0</v>
      </c>
      <c r="I6" s="1130">
        <v>0</v>
      </c>
      <c r="J6" s="1109">
        <v>12112.467000000001</v>
      </c>
      <c r="K6" s="1064">
        <v>3116</v>
      </c>
      <c r="L6" s="1062">
        <v>3141</v>
      </c>
      <c r="M6" s="1062">
        <v>4448</v>
      </c>
      <c r="N6" s="1068">
        <v>10705</v>
      </c>
      <c r="O6" s="1131">
        <v>2.1139755766621438</v>
      </c>
      <c r="P6" s="1132">
        <v>5.53</v>
      </c>
      <c r="Q6" s="1133">
        <v>4.33</v>
      </c>
      <c r="R6" s="1133">
        <v>3.27</v>
      </c>
      <c r="S6" s="1134">
        <v>4.29</v>
      </c>
    </row>
    <row r="7" spans="1:19">
      <c r="A7" s="1060">
        <v>1981</v>
      </c>
      <c r="B7" s="1064">
        <v>10869</v>
      </c>
      <c r="C7" s="1129">
        <v>40</v>
      </c>
      <c r="D7" s="1109">
        <v>230</v>
      </c>
      <c r="E7" s="1109">
        <v>623.00300000000004</v>
      </c>
      <c r="F7" s="1109">
        <v>0</v>
      </c>
      <c r="G7" s="1109">
        <v>0</v>
      </c>
      <c r="H7" s="1109">
        <v>0</v>
      </c>
      <c r="I7" s="1130">
        <v>0</v>
      </c>
      <c r="J7" s="1109">
        <v>11762.003000000001</v>
      </c>
      <c r="K7" s="1064">
        <v>3436</v>
      </c>
      <c r="L7" s="1062">
        <v>2999</v>
      </c>
      <c r="M7" s="1062">
        <v>5451</v>
      </c>
      <c r="N7" s="1068">
        <v>11886</v>
      </c>
      <c r="O7" s="1131">
        <v>2.2679867986798681</v>
      </c>
      <c r="P7" s="1132">
        <v>5.95</v>
      </c>
      <c r="Q7" s="1133">
        <v>4.95</v>
      </c>
      <c r="R7" s="1133">
        <v>3.68</v>
      </c>
      <c r="S7" s="1133">
        <v>4.7300000000000004</v>
      </c>
    </row>
    <row r="8" spans="1:19">
      <c r="A8" s="1060">
        <v>1982</v>
      </c>
      <c r="B8" s="1064">
        <v>10635</v>
      </c>
      <c r="C8" s="1129">
        <v>29</v>
      </c>
      <c r="D8" s="1109">
        <v>203</v>
      </c>
      <c r="E8" s="1109">
        <v>1024.4559999999999</v>
      </c>
      <c r="F8" s="1109">
        <v>0</v>
      </c>
      <c r="G8" s="1109">
        <v>0</v>
      </c>
      <c r="H8" s="1109">
        <v>0</v>
      </c>
      <c r="I8" s="1130">
        <v>0</v>
      </c>
      <c r="J8" s="1109">
        <v>11891.456</v>
      </c>
      <c r="K8" s="1064">
        <v>3785</v>
      </c>
      <c r="L8" s="1062">
        <v>3207</v>
      </c>
      <c r="M8" s="1062">
        <v>5399</v>
      </c>
      <c r="N8" s="1068">
        <v>12391</v>
      </c>
      <c r="O8" s="1131">
        <v>2.4293966623876764</v>
      </c>
      <c r="P8" s="1132">
        <v>6.3</v>
      </c>
      <c r="Q8" s="1133">
        <v>5.69</v>
      </c>
      <c r="R8" s="1133">
        <v>4.22</v>
      </c>
      <c r="S8" s="1133">
        <v>5.2</v>
      </c>
    </row>
    <row r="9" spans="1:19">
      <c r="A9" s="1060">
        <v>1983</v>
      </c>
      <c r="B9" s="1064">
        <v>10921</v>
      </c>
      <c r="C9" s="1129">
        <v>40</v>
      </c>
      <c r="D9" s="1109">
        <v>69</v>
      </c>
      <c r="E9" s="1109">
        <v>1393.787</v>
      </c>
      <c r="F9" s="1109">
        <v>0</v>
      </c>
      <c r="G9" s="1109">
        <v>0</v>
      </c>
      <c r="H9" s="1109">
        <v>0</v>
      </c>
      <c r="I9" s="1130">
        <v>0</v>
      </c>
      <c r="J9" s="1109">
        <v>12423.787</v>
      </c>
      <c r="K9" s="1064">
        <v>3804</v>
      </c>
      <c r="L9" s="1062">
        <v>3350</v>
      </c>
      <c r="M9" s="1062">
        <v>6040</v>
      </c>
      <c r="N9" s="1068">
        <v>13194</v>
      </c>
      <c r="O9" s="1131">
        <v>2.3849529780564263</v>
      </c>
      <c r="P9" s="1132">
        <v>6.91</v>
      </c>
      <c r="Q9" s="1133">
        <v>6.25</v>
      </c>
      <c r="R9" s="1133">
        <v>4.3600000000000003</v>
      </c>
      <c r="S9" s="1133">
        <v>5.64</v>
      </c>
    </row>
    <row r="10" spans="1:19">
      <c r="A10" s="1060">
        <v>1984</v>
      </c>
      <c r="B10" s="1064">
        <v>12321</v>
      </c>
      <c r="C10" s="1129">
        <v>30</v>
      </c>
      <c r="D10" s="1109">
        <v>8</v>
      </c>
      <c r="E10" s="1109">
        <v>1390.72</v>
      </c>
      <c r="F10" s="1109">
        <v>38.299999999999997</v>
      </c>
      <c r="G10" s="1109">
        <v>0</v>
      </c>
      <c r="H10" s="1109">
        <v>0</v>
      </c>
      <c r="I10" s="1130">
        <v>0</v>
      </c>
      <c r="J10" s="1109">
        <v>13788.019999999999</v>
      </c>
      <c r="K10" s="1064">
        <v>3856</v>
      </c>
      <c r="L10" s="1062">
        <v>4269</v>
      </c>
      <c r="M10" s="1062">
        <v>4592</v>
      </c>
      <c r="N10" s="1068">
        <v>12717</v>
      </c>
      <c r="O10" s="1131">
        <v>2.3773119605425399</v>
      </c>
      <c r="P10" s="1132">
        <v>7.43</v>
      </c>
      <c r="Q10" s="1133">
        <v>6.52</v>
      </c>
      <c r="R10" s="1133">
        <v>4.5999999999999996</v>
      </c>
      <c r="S10" s="1133">
        <v>6.01</v>
      </c>
    </row>
    <row r="11" spans="1:19">
      <c r="A11" s="1060">
        <v>1985</v>
      </c>
      <c r="B11" s="1064">
        <v>14229</v>
      </c>
      <c r="C11" s="1129">
        <v>40</v>
      </c>
      <c r="D11" s="1109">
        <v>14</v>
      </c>
      <c r="E11" s="1109">
        <v>1019.005</v>
      </c>
      <c r="F11" s="1109">
        <v>109.515</v>
      </c>
      <c r="G11" s="1109">
        <v>0</v>
      </c>
      <c r="H11" s="1109">
        <v>0</v>
      </c>
      <c r="I11" s="1130">
        <v>0</v>
      </c>
      <c r="J11" s="1109">
        <v>15411.519999999999</v>
      </c>
      <c r="K11" s="1064">
        <v>3985</v>
      </c>
      <c r="L11" s="1062">
        <v>4596</v>
      </c>
      <c r="M11" s="1062">
        <v>4458</v>
      </c>
      <c r="N11" s="1068">
        <v>13039</v>
      </c>
      <c r="O11" s="1131">
        <v>2.4254412659768714</v>
      </c>
      <c r="P11" s="1132">
        <v>7.78</v>
      </c>
      <c r="Q11" s="1133">
        <v>6.88</v>
      </c>
      <c r="R11" s="1133">
        <v>4.9800000000000004</v>
      </c>
      <c r="S11" s="1133">
        <v>6.42</v>
      </c>
    </row>
    <row r="12" spans="1:19">
      <c r="A12" s="1060">
        <v>1986</v>
      </c>
      <c r="B12" s="1064">
        <v>15155</v>
      </c>
      <c r="C12" s="1129">
        <v>74</v>
      </c>
      <c r="D12" s="1109">
        <v>6</v>
      </c>
      <c r="E12" s="1109">
        <v>1412.579</v>
      </c>
      <c r="F12" s="1109">
        <v>171.60499999999999</v>
      </c>
      <c r="G12" s="1109">
        <v>0</v>
      </c>
      <c r="H12" s="1109">
        <v>0</v>
      </c>
      <c r="I12" s="1130">
        <v>0</v>
      </c>
      <c r="J12" s="1109">
        <v>16819.184000000001</v>
      </c>
      <c r="K12" s="1064">
        <v>3989</v>
      </c>
      <c r="L12" s="1062">
        <v>4682</v>
      </c>
      <c r="M12" s="1062">
        <v>4318</v>
      </c>
      <c r="N12" s="1068">
        <v>12989</v>
      </c>
      <c r="O12" s="1131">
        <v>2.3986770895971135</v>
      </c>
      <c r="P12" s="1132">
        <v>7.95</v>
      </c>
      <c r="Q12" s="1133">
        <v>7.05</v>
      </c>
      <c r="R12" s="1133">
        <v>5.16</v>
      </c>
      <c r="S12" s="1133">
        <v>6.61</v>
      </c>
    </row>
    <row r="13" spans="1:19">
      <c r="A13" s="1060">
        <v>1987</v>
      </c>
      <c r="B13" s="1064">
        <v>25221</v>
      </c>
      <c r="C13" s="1129">
        <v>92</v>
      </c>
      <c r="D13" s="1109">
        <v>13</v>
      </c>
      <c r="E13" s="1109">
        <v>856.06799999999998</v>
      </c>
      <c r="F13" s="1109">
        <v>163.876</v>
      </c>
      <c r="G13" s="1109">
        <v>0</v>
      </c>
      <c r="H13" s="1109">
        <v>0</v>
      </c>
      <c r="I13" s="1130">
        <v>0</v>
      </c>
      <c r="J13" s="1109">
        <v>26345.944</v>
      </c>
      <c r="K13" s="1064">
        <v>3980</v>
      </c>
      <c r="L13" s="1062">
        <v>4863</v>
      </c>
      <c r="M13" s="1062">
        <v>4555</v>
      </c>
      <c r="N13" s="1068">
        <v>13398</v>
      </c>
      <c r="O13" s="1131">
        <v>2.3718712753277713</v>
      </c>
      <c r="P13" s="1132">
        <v>7.95</v>
      </c>
      <c r="Q13" s="1133">
        <v>7.05</v>
      </c>
      <c r="R13" s="1133">
        <v>4.93</v>
      </c>
      <c r="S13" s="1133">
        <v>6.5</v>
      </c>
    </row>
    <row r="14" spans="1:19">
      <c r="A14" s="1060">
        <v>1988</v>
      </c>
      <c r="B14" s="1064">
        <v>28806</v>
      </c>
      <c r="C14" s="1129">
        <v>59</v>
      </c>
      <c r="D14" s="1109">
        <v>5</v>
      </c>
      <c r="E14" s="1109">
        <v>593.10799999999995</v>
      </c>
      <c r="F14" s="1109">
        <v>174.22499999999999</v>
      </c>
      <c r="G14" s="1109">
        <v>0</v>
      </c>
      <c r="H14" s="1109">
        <v>0</v>
      </c>
      <c r="I14" s="1130">
        <v>0</v>
      </c>
      <c r="J14" s="1109">
        <v>29637.332999999999</v>
      </c>
      <c r="K14" s="1064">
        <v>4151</v>
      </c>
      <c r="L14" s="1062">
        <v>5035</v>
      </c>
      <c r="M14" s="1062">
        <v>5321</v>
      </c>
      <c r="N14" s="1068">
        <v>14507</v>
      </c>
      <c r="O14" s="1131">
        <v>2.4562130177514794</v>
      </c>
      <c r="P14" s="1132">
        <v>7.81</v>
      </c>
      <c r="Q14" s="1133">
        <v>6.96</v>
      </c>
      <c r="R14" s="1133">
        <v>4.6100000000000003</v>
      </c>
      <c r="S14" s="1133">
        <v>6.24</v>
      </c>
    </row>
    <row r="15" spans="1:19">
      <c r="A15" s="1060">
        <v>1989</v>
      </c>
      <c r="B15" s="1064">
        <v>29676</v>
      </c>
      <c r="C15" s="1129">
        <v>48</v>
      </c>
      <c r="D15" s="1109">
        <v>37</v>
      </c>
      <c r="E15" s="1109">
        <v>561.67499999999995</v>
      </c>
      <c r="F15" s="1109">
        <v>173.15299999999999</v>
      </c>
      <c r="G15" s="1109">
        <v>0</v>
      </c>
      <c r="H15" s="1109">
        <v>0</v>
      </c>
      <c r="I15" s="1130">
        <v>0</v>
      </c>
      <c r="J15" s="1109">
        <v>30495.827999999998</v>
      </c>
      <c r="K15" s="1064">
        <v>4163</v>
      </c>
      <c r="L15" s="1062">
        <v>5173</v>
      </c>
      <c r="M15" s="1062">
        <v>5629</v>
      </c>
      <c r="N15" s="1068">
        <v>14965</v>
      </c>
      <c r="O15" s="1131">
        <v>2.4402110199296598</v>
      </c>
      <c r="P15" s="1132">
        <v>7.39</v>
      </c>
      <c r="Q15" s="1133">
        <v>6.74</v>
      </c>
      <c r="R15" s="1133">
        <v>4.1100000000000003</v>
      </c>
      <c r="S15" s="1133">
        <v>5.79</v>
      </c>
    </row>
    <row r="16" spans="1:19">
      <c r="A16" s="1060">
        <v>1990</v>
      </c>
      <c r="B16" s="1064">
        <v>31522.925999999999</v>
      </c>
      <c r="C16" s="1129">
        <v>51.851999999999997</v>
      </c>
      <c r="D16" s="1109">
        <v>146.488</v>
      </c>
      <c r="E16" s="1109">
        <v>508.44299999999998</v>
      </c>
      <c r="F16" s="1109">
        <v>151.82499999999999</v>
      </c>
      <c r="G16" s="1109">
        <v>0</v>
      </c>
      <c r="H16" s="1109">
        <v>0</v>
      </c>
      <c r="I16" s="1130">
        <v>182.005</v>
      </c>
      <c r="J16" s="1109">
        <v>32563.539000000001</v>
      </c>
      <c r="K16" s="1064">
        <v>4246.1059999999998</v>
      </c>
      <c r="L16" s="1062">
        <v>5389.3560000000007</v>
      </c>
      <c r="M16" s="1135">
        <v>5766.2120000000004</v>
      </c>
      <c r="N16" s="1068">
        <v>15401.673999999999</v>
      </c>
      <c r="O16" s="1131">
        <v>2.4554936974729169</v>
      </c>
      <c r="P16" s="1132">
        <v>7.13</v>
      </c>
      <c r="Q16" s="1133">
        <v>6.26</v>
      </c>
      <c r="R16" s="1136">
        <v>3.8</v>
      </c>
      <c r="S16" s="1133">
        <v>5.46</v>
      </c>
    </row>
    <row r="17" spans="1:19">
      <c r="A17" s="1060">
        <v>1991</v>
      </c>
      <c r="B17" s="1064">
        <v>28887.599999999999</v>
      </c>
      <c r="C17" s="1129">
        <v>51.314</v>
      </c>
      <c r="D17" s="1109">
        <v>549.98299999999995</v>
      </c>
      <c r="E17" s="1109">
        <v>626.96500000000003</v>
      </c>
      <c r="F17" s="1109">
        <v>186.24100000000001</v>
      </c>
      <c r="G17" s="1109">
        <v>0</v>
      </c>
      <c r="H17" s="1109">
        <v>0</v>
      </c>
      <c r="I17" s="1130">
        <v>203.80199999999999</v>
      </c>
      <c r="J17" s="1109">
        <v>30505.904999999999</v>
      </c>
      <c r="K17" s="1064">
        <v>4460.0420000000004</v>
      </c>
      <c r="L17" s="1062">
        <v>5571.4369999999999</v>
      </c>
      <c r="M17" s="1135">
        <v>5875.9250000000002</v>
      </c>
      <c r="N17" s="1068">
        <v>15907.403999999999</v>
      </c>
      <c r="O17" s="1131">
        <v>2.5044175038043202</v>
      </c>
      <c r="P17" s="1132">
        <v>7.12</v>
      </c>
      <c r="Q17" s="1133">
        <v>6.09</v>
      </c>
      <c r="R17" s="1136">
        <v>3.85</v>
      </c>
      <c r="S17" s="1136">
        <v>5.46</v>
      </c>
    </row>
    <row r="18" spans="1:19">
      <c r="A18" s="1060">
        <v>1992</v>
      </c>
      <c r="B18" s="1064">
        <v>31552.99</v>
      </c>
      <c r="C18" s="1129">
        <v>33.634999999999998</v>
      </c>
      <c r="D18" s="1109">
        <v>631.43399999999997</v>
      </c>
      <c r="E18" s="1109">
        <v>602.38400000000001</v>
      </c>
      <c r="F18" s="1109">
        <v>233.393</v>
      </c>
      <c r="G18" s="1109">
        <v>0</v>
      </c>
      <c r="H18" s="1109">
        <v>0</v>
      </c>
      <c r="I18" s="1130">
        <v>230.32599999999999</v>
      </c>
      <c r="J18" s="1109">
        <v>33284.161999999997</v>
      </c>
      <c r="K18" s="1064">
        <v>4505.46</v>
      </c>
      <c r="L18" s="1062">
        <v>5849.9</v>
      </c>
      <c r="M18" s="1135">
        <v>6211.6959999999999</v>
      </c>
      <c r="N18" s="1068">
        <v>16567.056</v>
      </c>
      <c r="O18" s="1131">
        <v>2.4510853037484992</v>
      </c>
      <c r="P18" s="1132">
        <v>6.97</v>
      </c>
      <c r="Q18" s="1133">
        <v>5.97</v>
      </c>
      <c r="R18" s="1136">
        <v>3.68</v>
      </c>
      <c r="S18" s="1136">
        <v>5.3</v>
      </c>
    </row>
    <row r="19" spans="1:19">
      <c r="A19" s="1060">
        <v>1993</v>
      </c>
      <c r="B19" s="1064">
        <v>32125.793000000001</v>
      </c>
      <c r="C19" s="1129">
        <v>36.585999999999999</v>
      </c>
      <c r="D19" s="1109">
        <v>606.09900000000005</v>
      </c>
      <c r="E19" s="1109">
        <v>860.01900000000001</v>
      </c>
      <c r="F19" s="1109">
        <v>186.875</v>
      </c>
      <c r="G19" s="1109">
        <v>0</v>
      </c>
      <c r="H19" s="1109">
        <v>0</v>
      </c>
      <c r="I19" s="1130">
        <v>281.45699999999999</v>
      </c>
      <c r="J19" s="1109">
        <v>34096.829000000005</v>
      </c>
      <c r="K19" s="1064">
        <v>4725.9740000000002</v>
      </c>
      <c r="L19" s="1062">
        <v>5920.0690000000004</v>
      </c>
      <c r="M19" s="1135">
        <v>6221.0860000000002</v>
      </c>
      <c r="N19" s="1068">
        <v>16867.129000000001</v>
      </c>
      <c r="O19" s="1131">
        <v>2.501318677480016</v>
      </c>
      <c r="P19" s="1132">
        <v>6.85</v>
      </c>
      <c r="Q19" s="1133">
        <v>5.96</v>
      </c>
      <c r="R19" s="1136">
        <v>3.78</v>
      </c>
      <c r="S19" s="1136">
        <v>5.33</v>
      </c>
    </row>
    <row r="20" spans="1:19">
      <c r="A20" s="1060">
        <v>1994</v>
      </c>
      <c r="B20" s="1064">
        <v>33130.663999999997</v>
      </c>
      <c r="C20" s="1129">
        <v>33.1</v>
      </c>
      <c r="D20" s="1109">
        <v>807.25900000000001</v>
      </c>
      <c r="E20" s="1109">
        <v>750.43799999999999</v>
      </c>
      <c r="F20" s="1109">
        <v>232.631</v>
      </c>
      <c r="G20" s="1109">
        <v>0</v>
      </c>
      <c r="H20" s="1109">
        <v>0</v>
      </c>
      <c r="I20" s="1130">
        <v>280.56900000000002</v>
      </c>
      <c r="J20" s="1109">
        <v>35234.661</v>
      </c>
      <c r="K20" s="1064">
        <v>5008.9380000000001</v>
      </c>
      <c r="L20" s="1062">
        <v>6340.192</v>
      </c>
      <c r="M20" s="1135">
        <v>6497.9340000000002</v>
      </c>
      <c r="N20" s="1068">
        <v>17847.064000000002</v>
      </c>
      <c r="O20" s="1131">
        <v>2.573012773787307</v>
      </c>
      <c r="P20" s="1132">
        <v>6.91</v>
      </c>
      <c r="Q20" s="1133">
        <v>5.87</v>
      </c>
      <c r="R20" s="1136">
        <v>3.83</v>
      </c>
      <c r="S20" s="1136">
        <v>5.36</v>
      </c>
    </row>
    <row r="21" spans="1:19">
      <c r="A21" s="1060">
        <v>1995</v>
      </c>
      <c r="B21" s="1064">
        <v>30611.062999999998</v>
      </c>
      <c r="C21" s="1129">
        <v>35.933</v>
      </c>
      <c r="D21" s="1109">
        <v>791.21199999999999</v>
      </c>
      <c r="E21" s="1109">
        <v>968.74300000000005</v>
      </c>
      <c r="F21" s="1109">
        <v>168.16399999999999</v>
      </c>
      <c r="G21" s="1109">
        <v>0</v>
      </c>
      <c r="H21" s="1109">
        <v>0</v>
      </c>
      <c r="I21" s="1130">
        <v>260.69400000000002</v>
      </c>
      <c r="J21" s="1109">
        <v>32835.809000000001</v>
      </c>
      <c r="K21" s="1064">
        <v>5040.7430000000004</v>
      </c>
      <c r="L21" s="1062">
        <v>6462.2029999999995</v>
      </c>
      <c r="M21" s="1135">
        <v>6957.2939999999999</v>
      </c>
      <c r="N21" s="1068">
        <v>18460.239999999998</v>
      </c>
      <c r="O21" s="1131">
        <v>2.5263994891811863</v>
      </c>
      <c r="P21" s="1132">
        <v>6.94</v>
      </c>
      <c r="Q21" s="1133">
        <v>5.92</v>
      </c>
      <c r="R21" s="1136">
        <v>3.72</v>
      </c>
      <c r="S21" s="1136">
        <v>5.3</v>
      </c>
    </row>
    <row r="22" spans="1:19">
      <c r="A22" s="1060">
        <v>1996</v>
      </c>
      <c r="B22" s="1064">
        <v>31100.841</v>
      </c>
      <c r="C22" s="1129">
        <v>47.418999999999997</v>
      </c>
      <c r="D22" s="1109">
        <v>323.91399999999999</v>
      </c>
      <c r="E22" s="1109">
        <v>1048.9570000000001</v>
      </c>
      <c r="F22" s="1109">
        <v>223.31100000000001</v>
      </c>
      <c r="G22" s="1109">
        <v>0</v>
      </c>
      <c r="H22" s="1109">
        <v>0</v>
      </c>
      <c r="I22" s="1130">
        <v>238.81700000000001</v>
      </c>
      <c r="J22" s="1109">
        <v>32983.259000000005</v>
      </c>
      <c r="K22" s="1064">
        <v>5481.2830000000004</v>
      </c>
      <c r="L22" s="1062">
        <v>6716.9669999999996</v>
      </c>
      <c r="M22" s="1135">
        <v>7659.8190000000004</v>
      </c>
      <c r="N22" s="1068">
        <v>19858.069</v>
      </c>
      <c r="O22" s="1131">
        <v>2.683098429531062</v>
      </c>
      <c r="P22" s="1132">
        <v>6.96</v>
      </c>
      <c r="Q22" s="1133">
        <v>5.9</v>
      </c>
      <c r="R22" s="1136">
        <v>3.7</v>
      </c>
      <c r="S22" s="1136">
        <v>5.28</v>
      </c>
    </row>
    <row r="23" spans="1:19">
      <c r="A23" s="1060">
        <v>1997</v>
      </c>
      <c r="B23" s="1064">
        <v>32544.003000000001</v>
      </c>
      <c r="C23" s="1129">
        <v>46.948</v>
      </c>
      <c r="D23" s="1109">
        <v>327.565</v>
      </c>
      <c r="E23" s="1109">
        <v>1344.1610000000001</v>
      </c>
      <c r="F23" s="1109">
        <v>203.17500000000001</v>
      </c>
      <c r="G23" s="1109">
        <v>0</v>
      </c>
      <c r="H23" s="1109">
        <v>0</v>
      </c>
      <c r="I23" s="1130">
        <v>281.01799999999997</v>
      </c>
      <c r="J23" s="1109">
        <v>34746.870000000003</v>
      </c>
      <c r="K23" s="1064">
        <v>5660.7060000000001</v>
      </c>
      <c r="L23" s="1062">
        <v>7284.9089999999997</v>
      </c>
      <c r="M23" s="1135">
        <v>7429.91</v>
      </c>
      <c r="N23" s="1068">
        <v>20375.525000000001</v>
      </c>
      <c r="O23" s="1131">
        <v>2.6963331108897788</v>
      </c>
      <c r="P23" s="1132">
        <v>6.89</v>
      </c>
      <c r="Q23" s="1133">
        <v>5.72</v>
      </c>
      <c r="R23" s="1136">
        <v>3.49</v>
      </c>
      <c r="S23" s="1136">
        <v>5.17</v>
      </c>
    </row>
    <row r="24" spans="1:19">
      <c r="A24" s="1060">
        <v>1998</v>
      </c>
      <c r="B24" s="1064">
        <v>33587.673999999999</v>
      </c>
      <c r="C24" s="1129">
        <v>34.948</v>
      </c>
      <c r="D24" s="1109">
        <v>528.25699999999995</v>
      </c>
      <c r="E24" s="1109">
        <v>1314.711</v>
      </c>
      <c r="F24" s="1109">
        <v>194.55699999999999</v>
      </c>
      <c r="G24" s="1109">
        <v>0</v>
      </c>
      <c r="H24" s="1109">
        <v>0</v>
      </c>
      <c r="I24" s="1130">
        <v>284.78300000000002</v>
      </c>
      <c r="J24" s="1109">
        <v>35944.93</v>
      </c>
      <c r="K24" s="1064">
        <v>5755.7629999999999</v>
      </c>
      <c r="L24" s="1062">
        <v>7433.3959999999997</v>
      </c>
      <c r="M24" s="1135">
        <v>7511.1670000000004</v>
      </c>
      <c r="N24" s="1068">
        <v>20700.326000000001</v>
      </c>
      <c r="O24" s="1131">
        <v>2.6875593005707796</v>
      </c>
      <c r="P24" s="1132">
        <v>6.84</v>
      </c>
      <c r="Q24" s="1133">
        <v>5.71</v>
      </c>
      <c r="R24" s="1136">
        <v>3.45</v>
      </c>
      <c r="S24" s="1136">
        <v>5.16</v>
      </c>
    </row>
    <row r="25" spans="1:19">
      <c r="A25" s="1060">
        <v>1999</v>
      </c>
      <c r="B25" s="1064">
        <v>34533.781000000003</v>
      </c>
      <c r="C25" s="1129">
        <v>30.664000000000001</v>
      </c>
      <c r="D25" s="1109">
        <v>610.05700000000002</v>
      </c>
      <c r="E25" s="1109">
        <v>1255.1420000000001</v>
      </c>
      <c r="F25" s="1109">
        <v>185.92599999999999</v>
      </c>
      <c r="G25" s="1109">
        <v>0</v>
      </c>
      <c r="H25" s="1109">
        <v>8.1690000000000005</v>
      </c>
      <c r="I25" s="1130">
        <v>191.285</v>
      </c>
      <c r="J25" s="1109">
        <v>36815.024000000005</v>
      </c>
      <c r="K25" s="1064">
        <v>6236.4070000000002</v>
      </c>
      <c r="L25" s="1062">
        <v>8074.5039999999999</v>
      </c>
      <c r="M25" s="1135">
        <v>7568.1210000000001</v>
      </c>
      <c r="N25" s="1068">
        <v>21879.031999999999</v>
      </c>
      <c r="O25" s="1131">
        <v>2.8437606873462733</v>
      </c>
      <c r="P25" s="1132">
        <v>6.27</v>
      </c>
      <c r="Q25" s="1133">
        <v>5.29</v>
      </c>
      <c r="R25" s="1136">
        <v>3.36</v>
      </c>
      <c r="S25" s="1136">
        <v>4.8600000000000003</v>
      </c>
    </row>
    <row r="26" spans="1:19">
      <c r="A26" s="1060">
        <v>2000</v>
      </c>
      <c r="B26" s="1064">
        <v>34491.423999999999</v>
      </c>
      <c r="C26" s="1129">
        <v>57.970999999999997</v>
      </c>
      <c r="D26" s="1109">
        <v>890.22799999999995</v>
      </c>
      <c r="E26" s="1109">
        <v>746.125</v>
      </c>
      <c r="F26" s="1109">
        <v>186.46100000000001</v>
      </c>
      <c r="G26" s="1109">
        <v>0</v>
      </c>
      <c r="H26" s="1109">
        <v>9.11</v>
      </c>
      <c r="I26" s="1130">
        <v>257.85700000000003</v>
      </c>
      <c r="J26" s="1109">
        <v>36639.176000000007</v>
      </c>
      <c r="K26" s="1064">
        <v>6513.5060000000003</v>
      </c>
      <c r="L26" s="1062">
        <v>8754.4269999999997</v>
      </c>
      <c r="M26" s="1135">
        <v>7917.3440000000001</v>
      </c>
      <c r="N26" s="1068">
        <v>23185.277000000002</v>
      </c>
      <c r="O26" s="1131">
        <v>2.899444755478803</v>
      </c>
      <c r="P26" s="1132">
        <v>6.29</v>
      </c>
      <c r="Q26" s="1133">
        <v>5.23</v>
      </c>
      <c r="R26" s="1136">
        <v>3.35</v>
      </c>
      <c r="S26" s="1136">
        <v>4.84</v>
      </c>
    </row>
    <row r="27" spans="1:19">
      <c r="A27" s="1060">
        <v>2001</v>
      </c>
      <c r="B27" s="1064">
        <v>33679.305999999997</v>
      </c>
      <c r="C27" s="1129">
        <v>57.576000000000001</v>
      </c>
      <c r="D27" s="1109">
        <v>1446.078</v>
      </c>
      <c r="E27" s="1109">
        <v>508.40499999999997</v>
      </c>
      <c r="F27" s="1109">
        <v>185.989</v>
      </c>
      <c r="G27" s="1109">
        <v>0</v>
      </c>
      <c r="H27" s="1109">
        <v>5.4960000000000004</v>
      </c>
      <c r="I27" s="1130">
        <v>4.1459999999999999</v>
      </c>
      <c r="J27" s="1109">
        <v>35886.995999999999</v>
      </c>
      <c r="K27" s="1064">
        <v>6692.9830000000002</v>
      </c>
      <c r="L27" s="1062">
        <v>9112.8909999999996</v>
      </c>
      <c r="M27" s="1135">
        <v>7411.4340000000002</v>
      </c>
      <c r="N27" s="1068">
        <v>23217.308000000001</v>
      </c>
      <c r="O27" s="1131">
        <v>2.9218937308213864</v>
      </c>
      <c r="P27" s="1132">
        <v>6.72</v>
      </c>
      <c r="Q27" s="1133">
        <v>5.58</v>
      </c>
      <c r="R27" s="1136">
        <v>3.53</v>
      </c>
      <c r="S27" s="1136">
        <v>5.21</v>
      </c>
    </row>
    <row r="28" spans="1:19">
      <c r="A28" s="1060">
        <v>2002</v>
      </c>
      <c r="B28" s="1064">
        <v>34487.722999999998</v>
      </c>
      <c r="C28" s="1137">
        <v>53.518999999999998</v>
      </c>
      <c r="D28" s="1115">
        <v>1380.181</v>
      </c>
      <c r="E28" s="1115">
        <v>457.73200000000003</v>
      </c>
      <c r="F28" s="1115">
        <v>217.65100000000001</v>
      </c>
      <c r="G28" s="1115">
        <v>0</v>
      </c>
      <c r="H28" s="1115">
        <v>6.27</v>
      </c>
      <c r="I28" s="1130">
        <v>4.9269999999999996</v>
      </c>
      <c r="J28" s="1109">
        <v>36608.002999999997</v>
      </c>
      <c r="K28" s="1064">
        <v>6938.2910000000002</v>
      </c>
      <c r="L28" s="1062">
        <v>9309.487000000001</v>
      </c>
      <c r="M28" s="1062">
        <v>7019.41</v>
      </c>
      <c r="N28" s="1068">
        <v>23267.188000000002</v>
      </c>
      <c r="O28" s="1131">
        <v>2.9754759254605196</v>
      </c>
      <c r="P28" s="1132">
        <v>6.79</v>
      </c>
      <c r="Q28" s="1133">
        <v>5.6</v>
      </c>
      <c r="R28" s="1133">
        <v>3.84</v>
      </c>
      <c r="S28" s="1136">
        <v>5.39</v>
      </c>
    </row>
    <row r="29" spans="1:19">
      <c r="A29" s="1060">
        <v>2003</v>
      </c>
      <c r="B29" s="1064">
        <v>35978.648000000001</v>
      </c>
      <c r="C29" s="1138">
        <v>32.866</v>
      </c>
      <c r="D29" s="1062">
        <v>1383.107</v>
      </c>
      <c r="E29" s="1062">
        <v>421.339</v>
      </c>
      <c r="F29" s="1062">
        <v>198.465</v>
      </c>
      <c r="G29" s="1062">
        <v>0</v>
      </c>
      <c r="H29" s="1062">
        <v>5.0830000000000002</v>
      </c>
      <c r="I29" s="1130">
        <v>4.1580000000000004</v>
      </c>
      <c r="J29" s="1109">
        <v>38023.665999999997</v>
      </c>
      <c r="K29" s="1064">
        <v>7166.4070000000002</v>
      </c>
      <c r="L29" s="1062">
        <v>9048.27</v>
      </c>
      <c r="M29" s="1062">
        <v>7645.6729999999998</v>
      </c>
      <c r="N29" s="1068">
        <v>23860.35</v>
      </c>
      <c r="O29" s="1131">
        <v>3.0206689469490171</v>
      </c>
      <c r="P29" s="1132">
        <v>6.9</v>
      </c>
      <c r="Q29" s="1133">
        <v>5.59</v>
      </c>
      <c r="R29" s="1133">
        <v>3.79</v>
      </c>
      <c r="S29" s="1133">
        <v>5.41</v>
      </c>
    </row>
    <row r="30" spans="1:19">
      <c r="A30" s="1060">
        <v>2004</v>
      </c>
      <c r="B30" s="1064">
        <v>36617.853999999999</v>
      </c>
      <c r="C30" s="1138">
        <v>32.600999999999999</v>
      </c>
      <c r="D30" s="1062">
        <v>909.85</v>
      </c>
      <c r="E30" s="1062">
        <v>449.84800999999999</v>
      </c>
      <c r="F30" s="1062">
        <v>194.876</v>
      </c>
      <c r="G30" s="1062">
        <v>0</v>
      </c>
      <c r="H30" s="1062">
        <v>3.8210000000000002</v>
      </c>
      <c r="I30" s="1130">
        <v>3.1259999999999999</v>
      </c>
      <c r="J30" s="1109">
        <v>38211.976009999998</v>
      </c>
      <c r="K30" s="1064">
        <v>7324.848</v>
      </c>
      <c r="L30" s="1062">
        <v>9370.4650000000001</v>
      </c>
      <c r="M30" s="1062">
        <v>7816.3909999999996</v>
      </c>
      <c r="N30" s="1068">
        <v>24511.704000000002</v>
      </c>
      <c r="O30" s="1131">
        <v>3.0140623584719126</v>
      </c>
      <c r="P30" s="1132">
        <v>7.21</v>
      </c>
      <c r="Q30" s="1133">
        <v>5.9</v>
      </c>
      <c r="R30" s="1133">
        <v>4.01</v>
      </c>
      <c r="S30" s="1133">
        <v>5.69</v>
      </c>
    </row>
    <row r="31" spans="1:19">
      <c r="A31" s="1060">
        <v>2005</v>
      </c>
      <c r="B31" s="1064">
        <v>35970.404999999999</v>
      </c>
      <c r="C31" s="1138">
        <v>40.908999999999999</v>
      </c>
      <c r="D31" s="1062">
        <v>1177.501</v>
      </c>
      <c r="E31" s="1062">
        <v>784.46298999999999</v>
      </c>
      <c r="F31" s="1062">
        <v>184.80199999999999</v>
      </c>
      <c r="G31" s="1062">
        <v>0</v>
      </c>
      <c r="H31" s="1062">
        <v>3.948</v>
      </c>
      <c r="I31" s="1130">
        <v>3.1019999999999999</v>
      </c>
      <c r="J31" s="1109">
        <v>38165.129989999994</v>
      </c>
      <c r="K31" s="1064">
        <v>7567.2790000000005</v>
      </c>
      <c r="L31" s="1062">
        <v>9444.4470000000001</v>
      </c>
      <c r="M31" s="1062">
        <v>7988.7719999999999</v>
      </c>
      <c r="N31" s="1068">
        <v>25000.498000000003</v>
      </c>
      <c r="O31" s="1131">
        <v>3.019852183598899</v>
      </c>
      <c r="P31" s="1132">
        <v>7.52</v>
      </c>
      <c r="Q31" s="1133">
        <v>6.07</v>
      </c>
      <c r="R31" s="1133">
        <v>4.24</v>
      </c>
      <c r="S31" s="1133">
        <v>5.92</v>
      </c>
    </row>
    <row r="32" spans="1:19">
      <c r="A32" s="1060">
        <v>2006</v>
      </c>
      <c r="B32" s="1064">
        <v>36855.550000000003</v>
      </c>
      <c r="C32" s="1138">
        <v>62.125999999999998</v>
      </c>
      <c r="D32" s="1062">
        <v>3388.55</v>
      </c>
      <c r="E32" s="1062">
        <v>746.78300000000002</v>
      </c>
      <c r="F32" s="1062">
        <v>190.608</v>
      </c>
      <c r="G32" s="1062">
        <v>0</v>
      </c>
      <c r="H32" s="1062">
        <v>14.868000000000002</v>
      </c>
      <c r="I32" s="1130">
        <v>4.8380000000000001</v>
      </c>
      <c r="J32" s="1109">
        <v>41263.323000000011</v>
      </c>
      <c r="K32" s="1064">
        <v>8232.0499999999993</v>
      </c>
      <c r="L32" s="1062">
        <v>9777.9950000000008</v>
      </c>
      <c r="M32" s="1062">
        <v>8355.6710000000003</v>
      </c>
      <c r="N32" s="1068">
        <v>26365.716</v>
      </c>
      <c r="O32" s="1131">
        <v>3.1953890211428684</v>
      </c>
      <c r="P32" s="1132">
        <v>7.59</v>
      </c>
      <c r="Q32" s="1133">
        <v>6.15</v>
      </c>
      <c r="R32" s="1133">
        <v>4.21</v>
      </c>
      <c r="S32" s="1133">
        <v>5.99</v>
      </c>
    </row>
    <row r="33" spans="1:19">
      <c r="A33" s="1060">
        <v>2007</v>
      </c>
      <c r="B33" s="1064">
        <v>37170.794000000002</v>
      </c>
      <c r="C33" s="1138">
        <v>39.146999999999998</v>
      </c>
      <c r="D33" s="1062">
        <v>7424.2179999999998</v>
      </c>
      <c r="E33" s="1062">
        <v>538.78202999999996</v>
      </c>
      <c r="F33" s="1062">
        <v>163.92500000000001</v>
      </c>
      <c r="G33" s="1062">
        <v>0</v>
      </c>
      <c r="H33" s="1062">
        <v>31.03</v>
      </c>
      <c r="I33" s="1062">
        <v>4.6790000000000003</v>
      </c>
      <c r="J33" s="1109">
        <v>45372.57503</v>
      </c>
      <c r="K33" s="1064">
        <v>8751.5470000000005</v>
      </c>
      <c r="L33" s="1062">
        <v>10274.569</v>
      </c>
      <c r="M33" s="1062">
        <v>8759.3310000000001</v>
      </c>
      <c r="N33" s="1068">
        <v>27785.447</v>
      </c>
      <c r="O33" s="1131">
        <v>3.319913882741147</v>
      </c>
      <c r="P33" s="1132">
        <v>8.15</v>
      </c>
      <c r="Q33" s="1133">
        <v>6.54</v>
      </c>
      <c r="R33" s="1133">
        <v>4.5199999999999996</v>
      </c>
      <c r="S33" s="1133">
        <v>6.41</v>
      </c>
    </row>
    <row r="34" spans="1:19">
      <c r="A34" s="1060">
        <v>2008</v>
      </c>
      <c r="B34" s="1064">
        <v>38020.366000000002</v>
      </c>
      <c r="C34" s="1138">
        <v>43.612000000000002</v>
      </c>
      <c r="D34" s="1062">
        <v>7366.3069999999998</v>
      </c>
      <c r="E34" s="1062">
        <v>668.08399999999995</v>
      </c>
      <c r="F34" s="1062">
        <v>254.27699999999999</v>
      </c>
      <c r="G34" s="1062">
        <v>23.9</v>
      </c>
      <c r="H34" s="1062">
        <v>23.684999999999999</v>
      </c>
      <c r="I34" s="1062">
        <v>178.53100000000001</v>
      </c>
      <c r="J34" s="1109">
        <v>46578.76200000001</v>
      </c>
      <c r="K34" s="1064">
        <v>8786.2780000000002</v>
      </c>
      <c r="L34" s="1062">
        <v>10319.088</v>
      </c>
      <c r="M34" s="1062">
        <v>9086.1450000000004</v>
      </c>
      <c r="N34" s="1068">
        <v>28191.511000000002</v>
      </c>
      <c r="O34" s="1131">
        <v>3.264913079592823</v>
      </c>
      <c r="P34" s="1132">
        <v>8.26</v>
      </c>
      <c r="Q34" s="1133">
        <v>6.66</v>
      </c>
      <c r="R34" s="1133">
        <v>4.59</v>
      </c>
      <c r="S34" s="1133">
        <v>6.49</v>
      </c>
    </row>
    <row r="35" spans="1:19">
      <c r="A35" s="1060">
        <v>2009</v>
      </c>
      <c r="B35" s="1064">
        <v>35526.125999999997</v>
      </c>
      <c r="C35" s="1138">
        <v>36.057000000000002</v>
      </c>
      <c r="D35" s="1062">
        <v>6444.0420000000004</v>
      </c>
      <c r="E35" s="1062">
        <v>835.25699999999995</v>
      </c>
      <c r="F35" s="1062">
        <v>279.12099999999998</v>
      </c>
      <c r="G35" s="1062">
        <v>159.53700000000001</v>
      </c>
      <c r="H35" s="1062">
        <v>47.878</v>
      </c>
      <c r="I35" s="1062">
        <v>214.92699999999999</v>
      </c>
      <c r="J35" s="1109">
        <v>43542.944999999992</v>
      </c>
      <c r="K35" s="1064">
        <v>8725.2739999999994</v>
      </c>
      <c r="L35" s="1062">
        <v>10267.627</v>
      </c>
      <c r="M35" s="1062">
        <v>8593.7990000000009</v>
      </c>
      <c r="N35" s="1068">
        <v>27586.699999999997</v>
      </c>
      <c r="O35" s="1131">
        <v>3.1942475909187547</v>
      </c>
      <c r="P35" s="1132">
        <v>8.48</v>
      </c>
      <c r="Q35" s="1133">
        <v>6.96</v>
      </c>
      <c r="R35" s="1133">
        <v>4.8099999999999996</v>
      </c>
      <c r="S35" s="1133">
        <v>6.77</v>
      </c>
    </row>
    <row r="36" spans="1:19">
      <c r="A36" s="1074">
        <v>2010</v>
      </c>
      <c r="B36" s="1064">
        <v>34057.264999999999</v>
      </c>
      <c r="C36" s="1138">
        <v>50.356999999999999</v>
      </c>
      <c r="D36" s="1062">
        <v>6455.3959999999997</v>
      </c>
      <c r="E36" s="1062">
        <v>695.51199999999994</v>
      </c>
      <c r="F36" s="1062">
        <v>276.94885999999997</v>
      </c>
      <c r="G36" s="1062">
        <v>447.68</v>
      </c>
      <c r="H36" s="1062">
        <v>56.337999999999994</v>
      </c>
      <c r="I36" s="1062">
        <v>209.858</v>
      </c>
      <c r="J36" s="1109">
        <v>42249.354860000007</v>
      </c>
      <c r="K36" s="1064">
        <v>8834.23</v>
      </c>
      <c r="L36" s="1062">
        <v>10401.56</v>
      </c>
      <c r="M36" s="1062">
        <v>8808.2109999999993</v>
      </c>
      <c r="N36" s="1062">
        <v>28044.001</v>
      </c>
      <c r="O36" s="1131">
        <v>3.1838933043698221</v>
      </c>
      <c r="P36" s="1132">
        <v>8.7100000000000009</v>
      </c>
      <c r="Q36" s="1133">
        <v>7.15</v>
      </c>
      <c r="R36" s="1133">
        <v>4.93</v>
      </c>
      <c r="S36" s="1133">
        <v>6.94</v>
      </c>
    </row>
    <row r="37" spans="1:19">
      <c r="A37" s="1074">
        <v>2011</v>
      </c>
      <c r="B37" s="1064">
        <v>33137.663260000001</v>
      </c>
      <c r="C37" s="1138">
        <v>53.949160000000006</v>
      </c>
      <c r="D37" s="1062">
        <v>5256.0463499999996</v>
      </c>
      <c r="E37" s="1062">
        <v>1230.165</v>
      </c>
      <c r="F37" s="1062">
        <v>330.18799999999999</v>
      </c>
      <c r="G37" s="1062">
        <v>572.79</v>
      </c>
      <c r="H37" s="1062">
        <v>58.006839999999997</v>
      </c>
      <c r="I37" s="1062">
        <v>197.34141</v>
      </c>
      <c r="J37" s="1109">
        <v>40836.150020000001</v>
      </c>
      <c r="K37" s="1064">
        <v>8946.741</v>
      </c>
      <c r="L37" s="1062">
        <v>10579.213</v>
      </c>
      <c r="M37" s="1062">
        <v>9332.9920000000002</v>
      </c>
      <c r="N37" s="1062">
        <v>28858.945999999996</v>
      </c>
      <c r="O37" s="1131">
        <v>3.1794548038450237</v>
      </c>
      <c r="P37" s="1132">
        <v>8.9600000000000009</v>
      </c>
      <c r="Q37" s="1133">
        <v>7.35</v>
      </c>
      <c r="R37" s="1133">
        <v>5.0999999999999996</v>
      </c>
      <c r="S37" s="1133">
        <v>7.13</v>
      </c>
    </row>
    <row r="38" spans="1:19">
      <c r="A38" s="1074">
        <v>2012</v>
      </c>
      <c r="B38" s="1064">
        <v>30799.120449999999</v>
      </c>
      <c r="C38" s="1138">
        <v>39.786769999999997</v>
      </c>
      <c r="D38" s="1062">
        <v>6579.6040300000004</v>
      </c>
      <c r="E38" s="1062">
        <v>747.78599999999994</v>
      </c>
      <c r="F38" s="1062">
        <v>334.63799999999998</v>
      </c>
      <c r="G38" s="1062">
        <v>703.91099999999994</v>
      </c>
      <c r="H38" s="1062">
        <v>61.174999999999997</v>
      </c>
      <c r="I38" s="1062">
        <v>136.93955</v>
      </c>
      <c r="J38" s="1109">
        <v>39402.960800000001</v>
      </c>
      <c r="K38" s="1064">
        <v>9188.5840000000007</v>
      </c>
      <c r="L38" s="1062">
        <v>10840.609</v>
      </c>
      <c r="M38" s="1062">
        <v>9694.1740000000009</v>
      </c>
      <c r="N38" s="1062">
        <v>29723.366999999998</v>
      </c>
      <c r="O38" s="1131">
        <v>3.2185309467932326</v>
      </c>
      <c r="P38" s="1132">
        <v>9.93</v>
      </c>
      <c r="Q38" s="1133">
        <v>8.06</v>
      </c>
      <c r="R38" s="1133">
        <v>5.62</v>
      </c>
      <c r="S38" s="1133">
        <v>7.84</v>
      </c>
    </row>
    <row r="39" spans="1:19">
      <c r="A39" s="1074">
        <v>2013</v>
      </c>
      <c r="B39" s="1064">
        <v>34505</v>
      </c>
      <c r="C39" s="1138">
        <v>34.610439999999997</v>
      </c>
      <c r="D39" s="1062">
        <v>6544</v>
      </c>
      <c r="E39" s="1062">
        <v>634</v>
      </c>
      <c r="F39" s="1062">
        <v>348</v>
      </c>
      <c r="G39" s="1062">
        <v>536.17699000000005</v>
      </c>
      <c r="H39" s="1062">
        <v>59.228960000000001</v>
      </c>
      <c r="I39" s="1062">
        <v>164</v>
      </c>
      <c r="J39" s="1109">
        <v>42825.016389999997</v>
      </c>
      <c r="K39" s="1064">
        <v>9352</v>
      </c>
      <c r="L39" s="1062">
        <v>10930</v>
      </c>
      <c r="M39" s="1062">
        <v>10051</v>
      </c>
      <c r="N39" s="1062">
        <v>30333</v>
      </c>
      <c r="O39" s="1131">
        <v>3.2238270881450584</v>
      </c>
      <c r="P39" s="1132">
        <v>10.42</v>
      </c>
      <c r="Q39" s="1133">
        <v>8.3699999999999992</v>
      </c>
      <c r="R39" s="1133">
        <v>5.88</v>
      </c>
      <c r="S39" s="1133">
        <v>8.18</v>
      </c>
    </row>
    <row r="40" spans="1:19">
      <c r="A40" s="1074" t="s">
        <v>704</v>
      </c>
      <c r="B40" s="1064">
        <v>33800</v>
      </c>
      <c r="C40" s="1138">
        <v>35</v>
      </c>
      <c r="D40" s="1062">
        <v>8100</v>
      </c>
      <c r="E40" s="1062">
        <v>720</v>
      </c>
      <c r="F40" s="1062">
        <v>520</v>
      </c>
      <c r="G40" s="1062">
        <v>700</v>
      </c>
      <c r="H40" s="1062">
        <v>64</v>
      </c>
      <c r="I40" s="1062">
        <v>205</v>
      </c>
      <c r="J40" s="1109">
        <v>44144</v>
      </c>
      <c r="K40" s="1064">
        <v>9100</v>
      </c>
      <c r="L40" s="1062">
        <v>11110</v>
      </c>
      <c r="M40" s="1062">
        <v>10250</v>
      </c>
      <c r="N40" s="1062">
        <v>30460</v>
      </c>
      <c r="O40" s="1131">
        <v>3.0855825308558251</v>
      </c>
      <c r="P40" s="1132">
        <v>10.7</v>
      </c>
      <c r="Q40" s="1133">
        <v>8.68</v>
      </c>
      <c r="R40" s="1133">
        <v>6.17</v>
      </c>
      <c r="S40" s="1133">
        <v>8.4600000000000009</v>
      </c>
    </row>
    <row r="41" spans="1:19" s="1077" customFormat="1">
      <c r="J41" s="1109"/>
      <c r="K41" s="1139"/>
      <c r="L41" s="1139"/>
      <c r="M41" s="1139"/>
    </row>
    <row r="42" spans="1:19" s="1077" customFormat="1">
      <c r="A42" s="1077" t="s">
        <v>705</v>
      </c>
      <c r="J42" s="1109"/>
      <c r="K42" s="1139"/>
      <c r="L42" s="1139"/>
      <c r="M42" s="1139"/>
    </row>
    <row r="43" spans="1:19" ht="11.25">
      <c r="A43" s="1081" t="s">
        <v>1553</v>
      </c>
      <c r="B43" s="1060"/>
      <c r="J43" s="1101"/>
      <c r="K43" s="1140"/>
      <c r="L43" s="1140"/>
      <c r="M43" s="1140"/>
      <c r="N43" s="1076"/>
      <c r="P43" s="1101"/>
      <c r="Q43" s="1101"/>
      <c r="R43" s="1101"/>
      <c r="S43" s="1101"/>
    </row>
    <row r="44" spans="1:19" ht="11.25">
      <c r="A44" s="1081" t="s">
        <v>1554</v>
      </c>
      <c r="B44" s="1060"/>
      <c r="J44" s="1067"/>
      <c r="K44" s="1140"/>
      <c r="L44" s="1140"/>
      <c r="M44" s="1140"/>
      <c r="P44" s="1101"/>
      <c r="Q44" s="1101"/>
      <c r="R44" s="1101"/>
      <c r="S44" s="1101"/>
    </row>
    <row r="45" spans="1:19">
      <c r="B45" s="1060"/>
      <c r="Q45" s="1067"/>
    </row>
    <row r="46" spans="1:19">
      <c r="A46" s="1050" t="s">
        <v>1555</v>
      </c>
    </row>
    <row r="47" spans="1:19">
      <c r="J47" s="1076"/>
    </row>
    <row r="48" spans="1:19">
      <c r="A48" s="1050" t="s">
        <v>1536</v>
      </c>
      <c r="B48" s="1060"/>
      <c r="I48" s="1067"/>
      <c r="J48" s="1076"/>
    </row>
    <row r="49" spans="2:15">
      <c r="B49" s="1141"/>
      <c r="C49" s="1067"/>
      <c r="J49" s="1076"/>
    </row>
    <row r="50" spans="2:15">
      <c r="B50" s="1142"/>
      <c r="C50" s="1142"/>
      <c r="D50" s="1142"/>
      <c r="E50" s="1142"/>
      <c r="F50" s="1142"/>
      <c r="G50" s="1142"/>
      <c r="H50" s="1142"/>
      <c r="I50" s="1142"/>
      <c r="J50" s="1076"/>
    </row>
    <row r="51" spans="2:15">
      <c r="B51" s="1076"/>
      <c r="C51" s="1076"/>
      <c r="D51" s="1076"/>
      <c r="E51" s="1076"/>
      <c r="F51" s="1076"/>
      <c r="G51" s="1076"/>
      <c r="H51" s="1076"/>
      <c r="I51" s="1117"/>
      <c r="J51" s="1076"/>
      <c r="K51" s="1101"/>
    </row>
    <row r="52" spans="2:15">
      <c r="B52" s="1098"/>
      <c r="C52" s="1121"/>
      <c r="D52" s="1083"/>
      <c r="E52" s="1101"/>
      <c r="F52" s="1098"/>
      <c r="G52" s="1098"/>
      <c r="H52" s="1098"/>
      <c r="I52" s="1098"/>
      <c r="J52" s="1076"/>
    </row>
    <row r="53" spans="2:15">
      <c r="B53" s="1083"/>
      <c r="C53" s="1083"/>
      <c r="D53" s="1083"/>
      <c r="E53" s="1083"/>
      <c r="F53" s="1083"/>
      <c r="G53" s="1083"/>
      <c r="H53" s="1083"/>
      <c r="I53" s="1083"/>
      <c r="J53" s="1076"/>
      <c r="K53" s="1083"/>
      <c r="L53" s="1083"/>
      <c r="M53" s="1083"/>
      <c r="N53" s="1083"/>
      <c r="O53" s="1083"/>
    </row>
    <row r="54" spans="2:15">
      <c r="J54" s="1076"/>
    </row>
    <row r="55" spans="2:15">
      <c r="F55" s="1067"/>
      <c r="G55" s="1067"/>
      <c r="H55" s="1076"/>
      <c r="J55" s="1076"/>
    </row>
    <row r="56" spans="2:15">
      <c r="J56" s="1076"/>
    </row>
    <row r="57" spans="2:15">
      <c r="J57" s="1076"/>
    </row>
  </sheetData>
  <mergeCells count="6">
    <mergeCell ref="B3:J3"/>
    <mergeCell ref="K3:N3"/>
    <mergeCell ref="P3:S3"/>
    <mergeCell ref="B5:J5"/>
    <mergeCell ref="K5:N5"/>
    <mergeCell ref="P5:S5"/>
  </mergeCells>
  <printOptions horizontalCentered="1" verticalCentered="1"/>
  <pageMargins left="0.25" right="0.25" top="0.5" bottom="0.5" header="0.5" footer="0.5"/>
  <pageSetup scale="74" orientation="landscape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zoomScaleNormal="100" workbookViewId="0"/>
  </sheetViews>
  <sheetFormatPr defaultRowHeight="10.5"/>
  <cols>
    <col min="1" max="1" width="9.42578125" style="788" bestFit="1" customWidth="1"/>
    <col min="2" max="2" width="0.28515625" style="788" customWidth="1"/>
    <col min="3" max="3" width="12.7109375" style="1144" customWidth="1"/>
    <col min="4" max="5" width="10" style="1144" customWidth="1"/>
    <col min="6" max="6" width="10.85546875" style="1144" bestFit="1" customWidth="1"/>
    <col min="7" max="7" width="10" style="1144" customWidth="1"/>
    <col min="8" max="8" width="9.85546875" style="1144" bestFit="1" customWidth="1"/>
    <col min="9" max="9" width="11.140625" style="1144" bestFit="1" customWidth="1"/>
    <col min="10" max="11" width="8.5703125" style="788" bestFit="1" customWidth="1"/>
    <col min="12" max="12" width="10.7109375" style="2" bestFit="1" customWidth="1"/>
    <col min="13" max="16384" width="9.140625" style="2"/>
  </cols>
  <sheetData>
    <row r="1" spans="1:12">
      <c r="A1" s="1143" t="s">
        <v>1556</v>
      </c>
      <c r="J1" s="1144"/>
    </row>
    <row r="2" spans="1:12">
      <c r="J2" s="1144"/>
    </row>
    <row r="3" spans="1:12">
      <c r="J3" s="1144" t="s">
        <v>1557</v>
      </c>
      <c r="K3" s="1144"/>
      <c r="L3" s="1145" t="s">
        <v>1557</v>
      </c>
    </row>
    <row r="4" spans="1:12">
      <c r="C4" s="1144" t="s">
        <v>1558</v>
      </c>
      <c r="D4" s="1144" t="s">
        <v>1559</v>
      </c>
      <c r="F4" s="1144" t="s">
        <v>375</v>
      </c>
      <c r="H4" s="1144" t="s">
        <v>1558</v>
      </c>
      <c r="I4" s="1144" t="s">
        <v>1557</v>
      </c>
      <c r="J4" s="1144" t="s">
        <v>1560</v>
      </c>
      <c r="K4" s="1144" t="s">
        <v>1561</v>
      </c>
      <c r="L4" s="1145" t="s">
        <v>1562</v>
      </c>
    </row>
    <row r="5" spans="1:12">
      <c r="C5" s="1144" t="s">
        <v>1563</v>
      </c>
      <c r="D5" s="1144" t="s">
        <v>1564</v>
      </c>
      <c r="E5" s="1144" t="s">
        <v>1565</v>
      </c>
      <c r="F5" s="1144" t="s">
        <v>1566</v>
      </c>
      <c r="H5" s="1144" t="s">
        <v>1567</v>
      </c>
      <c r="I5" s="1144" t="s">
        <v>1560</v>
      </c>
      <c r="J5" s="619" t="s">
        <v>1568</v>
      </c>
      <c r="K5" s="1144" t="s">
        <v>1569</v>
      </c>
      <c r="L5" s="1145" t="s">
        <v>1570</v>
      </c>
    </row>
    <row r="6" spans="1:12">
      <c r="A6" s="1146" t="s">
        <v>4</v>
      </c>
      <c r="B6" s="1147"/>
      <c r="C6" s="607" t="s">
        <v>949</v>
      </c>
      <c r="D6" s="607" t="s">
        <v>1571</v>
      </c>
      <c r="E6" s="607" t="s">
        <v>1571</v>
      </c>
      <c r="F6" s="607" t="s">
        <v>1572</v>
      </c>
      <c r="G6" s="607" t="s">
        <v>1573</v>
      </c>
      <c r="H6" s="607" t="s">
        <v>703</v>
      </c>
      <c r="I6" s="607" t="s">
        <v>1574</v>
      </c>
      <c r="J6" s="607" t="s">
        <v>949</v>
      </c>
      <c r="K6" s="607" t="s">
        <v>949</v>
      </c>
      <c r="L6" s="719" t="s">
        <v>949</v>
      </c>
    </row>
    <row r="7" spans="1:12">
      <c r="A7" s="1148"/>
      <c r="B7" s="1149"/>
      <c r="C7" s="1150"/>
      <c r="D7" s="1150"/>
      <c r="E7" s="1150"/>
      <c r="F7" s="1150"/>
      <c r="G7" s="1150"/>
      <c r="H7" s="1150"/>
      <c r="I7" s="1150"/>
      <c r="J7" s="1150"/>
      <c r="K7" s="1150"/>
    </row>
    <row r="8" spans="1:12">
      <c r="A8" s="1150">
        <v>1983</v>
      </c>
      <c r="B8" s="694"/>
      <c r="C8" s="1151">
        <v>140728877</v>
      </c>
      <c r="D8" s="1152">
        <v>2465294</v>
      </c>
      <c r="E8" s="1152">
        <v>5214498</v>
      </c>
      <c r="F8" s="1152">
        <v>7059964</v>
      </c>
      <c r="G8" s="1152">
        <v>2038544</v>
      </c>
      <c r="H8" s="1152" t="s">
        <v>339</v>
      </c>
      <c r="I8" s="1152" t="s">
        <v>339</v>
      </c>
      <c r="J8" s="1152" t="s">
        <v>339</v>
      </c>
      <c r="K8" s="1152" t="s">
        <v>339</v>
      </c>
      <c r="L8" s="15" t="s">
        <v>339</v>
      </c>
    </row>
    <row r="9" spans="1:12">
      <c r="A9" s="1150">
        <v>1984</v>
      </c>
      <c r="B9" s="694"/>
      <c r="C9" s="1152">
        <v>161217797</v>
      </c>
      <c r="D9" s="1152">
        <v>2616301</v>
      </c>
      <c r="E9" s="1152">
        <v>4400103</v>
      </c>
      <c r="F9" s="1152">
        <v>7514113</v>
      </c>
      <c r="G9" s="1152">
        <v>2317255</v>
      </c>
      <c r="H9" s="1152" t="s">
        <v>339</v>
      </c>
      <c r="I9" s="1152" t="s">
        <v>339</v>
      </c>
      <c r="J9" s="1152" t="s">
        <v>339</v>
      </c>
      <c r="K9" s="1152" t="s">
        <v>339</v>
      </c>
      <c r="L9" s="15" t="s">
        <v>339</v>
      </c>
    </row>
    <row r="10" spans="1:12">
      <c r="A10" s="1150">
        <v>1985</v>
      </c>
      <c r="B10" s="694"/>
      <c r="C10" s="1152">
        <v>165280248</v>
      </c>
      <c r="D10" s="1152">
        <v>2804693</v>
      </c>
      <c r="E10" s="1152">
        <v>4846637</v>
      </c>
      <c r="F10" s="1152">
        <v>8984780</v>
      </c>
      <c r="G10" s="1152">
        <v>2369901</v>
      </c>
      <c r="H10" s="1152" t="s">
        <v>339</v>
      </c>
      <c r="I10" s="1152" t="s">
        <v>339</v>
      </c>
      <c r="J10" s="1152" t="s">
        <v>339</v>
      </c>
      <c r="K10" s="1152" t="s">
        <v>339</v>
      </c>
      <c r="L10" s="15" t="s">
        <v>339</v>
      </c>
    </row>
    <row r="11" spans="1:12">
      <c r="A11" s="1150">
        <v>1986</v>
      </c>
      <c r="B11" s="694"/>
      <c r="C11" s="1152">
        <v>175807344</v>
      </c>
      <c r="D11" s="1152">
        <v>3224694</v>
      </c>
      <c r="E11" s="1152">
        <v>5387791</v>
      </c>
      <c r="F11" s="1152">
        <v>9990986</v>
      </c>
      <c r="G11" s="1152">
        <v>2436544</v>
      </c>
      <c r="H11" s="1152" t="s">
        <v>339</v>
      </c>
      <c r="I11" s="1152" t="s">
        <v>339</v>
      </c>
      <c r="J11" s="1152" t="s">
        <v>339</v>
      </c>
      <c r="K11" s="1152" t="s">
        <v>339</v>
      </c>
      <c r="L11" s="15" t="s">
        <v>339</v>
      </c>
    </row>
    <row r="12" spans="1:12">
      <c r="A12" s="1150">
        <v>1987</v>
      </c>
      <c r="B12" s="694"/>
      <c r="C12" s="1152">
        <v>196960612</v>
      </c>
      <c r="D12" s="1152">
        <v>3566069</v>
      </c>
      <c r="E12" s="1152">
        <v>5489539</v>
      </c>
      <c r="F12" s="1152">
        <v>10163883</v>
      </c>
      <c r="G12" s="1152">
        <v>2491191</v>
      </c>
      <c r="H12" s="1152" t="s">
        <v>339</v>
      </c>
      <c r="I12" s="1152" t="s">
        <v>339</v>
      </c>
      <c r="J12" s="1152" t="s">
        <v>339</v>
      </c>
      <c r="K12" s="1152" t="s">
        <v>339</v>
      </c>
      <c r="L12" s="15" t="s">
        <v>339</v>
      </c>
    </row>
    <row r="13" spans="1:12">
      <c r="A13" s="1150">
        <v>1988</v>
      </c>
      <c r="B13" s="694"/>
      <c r="C13" s="1152">
        <v>220687694</v>
      </c>
      <c r="D13" s="1152">
        <v>3941791</v>
      </c>
      <c r="E13" s="1152">
        <v>5072123</v>
      </c>
      <c r="F13" s="1152">
        <v>10408233</v>
      </c>
      <c r="G13" s="1152">
        <v>2440668</v>
      </c>
      <c r="H13" s="1152" t="s">
        <v>339</v>
      </c>
      <c r="I13" s="1152" t="s">
        <v>339</v>
      </c>
      <c r="J13" s="1152" t="s">
        <v>339</v>
      </c>
      <c r="K13" s="1152" t="s">
        <v>339</v>
      </c>
      <c r="L13" s="15" t="s">
        <v>339</v>
      </c>
    </row>
    <row r="14" spans="1:12">
      <c r="A14" s="1150">
        <v>1989</v>
      </c>
      <c r="B14" s="694"/>
      <c r="C14" s="1152">
        <v>240959095</v>
      </c>
      <c r="D14" s="1152">
        <v>4135399</v>
      </c>
      <c r="E14" s="1152">
        <v>4917615</v>
      </c>
      <c r="F14" s="1152">
        <v>11898847</v>
      </c>
      <c r="G14" s="1152">
        <v>2368985</v>
      </c>
      <c r="H14" s="1152" t="s">
        <v>339</v>
      </c>
      <c r="I14" s="1152" t="s">
        <v>339</v>
      </c>
      <c r="J14" s="1152" t="s">
        <v>339</v>
      </c>
      <c r="K14" s="1152" t="s">
        <v>339</v>
      </c>
      <c r="L14" s="15" t="s">
        <v>339</v>
      </c>
    </row>
    <row r="15" spans="1:12">
      <c r="A15" s="1150">
        <v>1990</v>
      </c>
      <c r="B15" s="694"/>
      <c r="C15" s="1152">
        <v>261017079</v>
      </c>
      <c r="D15" s="1152">
        <v>4425086</v>
      </c>
      <c r="E15" s="1152">
        <v>5033776</v>
      </c>
      <c r="F15" s="1152">
        <v>11982276</v>
      </c>
      <c r="G15" s="1152">
        <v>2572154</v>
      </c>
      <c r="H15" s="620">
        <v>0.63800000000000001</v>
      </c>
      <c r="I15" s="1152" t="s">
        <v>339</v>
      </c>
      <c r="J15" s="1152" t="s">
        <v>339</v>
      </c>
      <c r="K15" s="1152" t="s">
        <v>339</v>
      </c>
      <c r="L15" s="15" t="s">
        <v>339</v>
      </c>
    </row>
    <row r="16" spans="1:12">
      <c r="A16" s="1150">
        <v>1991</v>
      </c>
      <c r="B16" s="694"/>
      <c r="C16" s="1152">
        <v>295490324</v>
      </c>
      <c r="D16" s="1152">
        <v>4829317</v>
      </c>
      <c r="E16" s="1152">
        <v>5425129</v>
      </c>
      <c r="F16" s="1152">
        <v>12477926</v>
      </c>
      <c r="G16" s="1152">
        <v>2500134</v>
      </c>
      <c r="H16" s="620">
        <v>0.69399999999999995</v>
      </c>
      <c r="I16" s="1152" t="s">
        <v>339</v>
      </c>
      <c r="J16" s="1152" t="s">
        <v>339</v>
      </c>
      <c r="K16" s="1152" t="s">
        <v>339</v>
      </c>
      <c r="L16" s="15" t="s">
        <v>339</v>
      </c>
    </row>
    <row r="17" spans="1:12">
      <c r="A17" s="1150">
        <v>1992</v>
      </c>
      <c r="B17" s="694"/>
      <c r="C17" s="1152">
        <v>312895967</v>
      </c>
      <c r="D17" s="1152">
        <v>5280166</v>
      </c>
      <c r="E17" s="1152">
        <v>5908000</v>
      </c>
      <c r="F17" s="1152">
        <v>13870609</v>
      </c>
      <c r="G17" s="1152">
        <v>2751551</v>
      </c>
      <c r="H17" s="620">
        <v>0.70299999999999996</v>
      </c>
      <c r="I17" s="1152" t="s">
        <v>339</v>
      </c>
      <c r="J17" s="1152" t="s">
        <v>339</v>
      </c>
      <c r="K17" s="1152" t="s">
        <v>339</v>
      </c>
      <c r="L17" s="15" t="s">
        <v>339</v>
      </c>
    </row>
    <row r="18" spans="1:12">
      <c r="A18" s="1150">
        <v>1993</v>
      </c>
      <c r="B18" s="694"/>
      <c r="C18" s="1152">
        <v>352445691</v>
      </c>
      <c r="D18" s="1152">
        <v>5319760</v>
      </c>
      <c r="E18" s="1152">
        <v>6950063</v>
      </c>
      <c r="F18" s="1152">
        <v>15894404</v>
      </c>
      <c r="G18" s="1152">
        <v>2560805</v>
      </c>
      <c r="H18" s="620">
        <v>0.71899999999999997</v>
      </c>
      <c r="I18" s="1152" t="s">
        <v>339</v>
      </c>
      <c r="J18" s="1152" t="s">
        <v>339</v>
      </c>
      <c r="K18" s="1152" t="s">
        <v>339</v>
      </c>
      <c r="L18" s="15" t="s">
        <v>339</v>
      </c>
    </row>
    <row r="19" spans="1:12">
      <c r="A19" s="1150">
        <v>1994</v>
      </c>
      <c r="B19" s="694"/>
      <c r="C19" s="1152">
        <v>378024547</v>
      </c>
      <c r="D19" s="1152">
        <v>5111428</v>
      </c>
      <c r="E19" s="1152">
        <v>6953400</v>
      </c>
      <c r="F19" s="1152">
        <v>17564149</v>
      </c>
      <c r="G19" s="1152">
        <v>2850000</v>
      </c>
      <c r="H19" s="620">
        <v>0.73699999999999999</v>
      </c>
      <c r="I19" s="1152" t="s">
        <v>339</v>
      </c>
      <c r="J19" s="1152" t="s">
        <v>339</v>
      </c>
      <c r="K19" s="1152" t="s">
        <v>339</v>
      </c>
      <c r="L19" s="15" t="s">
        <v>339</v>
      </c>
    </row>
    <row r="20" spans="1:12">
      <c r="A20" s="1150">
        <v>1995</v>
      </c>
      <c r="B20" s="694"/>
      <c r="C20" s="1152">
        <v>429189045</v>
      </c>
      <c r="D20" s="1152">
        <v>5381717</v>
      </c>
      <c r="E20" s="1152">
        <v>7070702</v>
      </c>
      <c r="F20" s="1152">
        <v>18460000</v>
      </c>
      <c r="G20" s="1152">
        <v>2800000</v>
      </c>
      <c r="H20" s="620">
        <v>0.73499999999999999</v>
      </c>
      <c r="I20" s="1152" t="s">
        <v>339</v>
      </c>
      <c r="J20" s="1152" t="s">
        <v>339</v>
      </c>
      <c r="K20" s="1152" t="s">
        <v>339</v>
      </c>
      <c r="L20" s="15" t="s">
        <v>339</v>
      </c>
    </row>
    <row r="21" spans="1:12">
      <c r="A21" s="1150">
        <v>1996</v>
      </c>
      <c r="B21" s="694"/>
      <c r="C21" s="1152">
        <v>477409577</v>
      </c>
      <c r="D21" s="1152">
        <v>5749156</v>
      </c>
      <c r="E21" s="1152">
        <v>7478764</v>
      </c>
      <c r="F21" s="1152">
        <v>21088482</v>
      </c>
      <c r="G21" s="1152">
        <v>3113800</v>
      </c>
      <c r="H21" s="620">
        <v>0.73099999999999998</v>
      </c>
      <c r="I21" s="1152" t="s">
        <v>339</v>
      </c>
      <c r="J21" s="1152" t="s">
        <v>339</v>
      </c>
      <c r="K21" s="1152" t="s">
        <v>339</v>
      </c>
      <c r="L21" s="15" t="s">
        <v>339</v>
      </c>
    </row>
    <row r="22" spans="1:12">
      <c r="A22" s="1150">
        <v>1997</v>
      </c>
      <c r="B22" s="694"/>
      <c r="C22" s="1152">
        <v>519160181</v>
      </c>
      <c r="D22" s="1152">
        <v>5537260</v>
      </c>
      <c r="E22" s="1152">
        <v>7184639</v>
      </c>
      <c r="F22" s="1152">
        <v>21068314</v>
      </c>
      <c r="G22" s="1152">
        <v>2954690</v>
      </c>
      <c r="H22" s="620">
        <v>0.68</v>
      </c>
      <c r="I22" s="1152" t="s">
        <v>339</v>
      </c>
      <c r="J22" s="1152" t="s">
        <v>339</v>
      </c>
      <c r="K22" s="1152" t="s">
        <v>339</v>
      </c>
      <c r="L22" s="15" t="s">
        <v>339</v>
      </c>
    </row>
    <row r="23" spans="1:12">
      <c r="A23" s="1150">
        <v>1998</v>
      </c>
      <c r="B23" s="694"/>
      <c r="C23" s="1152">
        <v>540424182</v>
      </c>
      <c r="D23" s="1152">
        <v>5466090</v>
      </c>
      <c r="E23" s="1152">
        <v>6943780</v>
      </c>
      <c r="F23" s="1152">
        <v>20297371</v>
      </c>
      <c r="G23" s="1152">
        <v>3042767</v>
      </c>
      <c r="H23" s="620">
        <v>0.63800000000000001</v>
      </c>
      <c r="I23" s="1152" t="s">
        <v>339</v>
      </c>
      <c r="J23" s="1152" t="s">
        <v>339</v>
      </c>
      <c r="K23" s="1152" t="s">
        <v>339</v>
      </c>
      <c r="L23" s="15" t="s">
        <v>339</v>
      </c>
    </row>
    <row r="24" spans="1:12">
      <c r="A24" s="1150">
        <v>1999</v>
      </c>
      <c r="B24" s="694"/>
      <c r="C24" s="1152">
        <v>545328875</v>
      </c>
      <c r="D24" s="1152">
        <v>5527478</v>
      </c>
      <c r="E24" s="1152">
        <v>6768016</v>
      </c>
      <c r="F24" s="1152">
        <v>19944556</v>
      </c>
      <c r="G24" s="1152">
        <v>3095347</v>
      </c>
      <c r="H24" s="620">
        <v>0.61599999999999999</v>
      </c>
      <c r="I24" s="1152" t="s">
        <v>339</v>
      </c>
      <c r="J24" s="1152" t="s">
        <v>339</v>
      </c>
      <c r="K24" s="1152" t="s">
        <v>339</v>
      </c>
      <c r="L24" s="15" t="s">
        <v>339</v>
      </c>
    </row>
    <row r="25" spans="1:12">
      <c r="A25" s="1150">
        <v>2000</v>
      </c>
      <c r="B25" s="694"/>
      <c r="C25" s="1152">
        <v>567708954</v>
      </c>
      <c r="D25" s="1152">
        <v>5332266</v>
      </c>
      <c r="E25" s="1152">
        <v>6555299</v>
      </c>
      <c r="F25" s="1152">
        <v>19900770</v>
      </c>
      <c r="G25" s="1152">
        <v>3278291</v>
      </c>
      <c r="H25" s="620">
        <v>0.57099999999999995</v>
      </c>
      <c r="I25" s="1152" t="s">
        <v>339</v>
      </c>
      <c r="J25" s="1152" t="s">
        <v>339</v>
      </c>
      <c r="K25" s="1152" t="s">
        <v>339</v>
      </c>
      <c r="L25" s="15" t="s">
        <v>339</v>
      </c>
    </row>
    <row r="26" spans="1:12">
      <c r="A26" s="1150">
        <v>2001</v>
      </c>
      <c r="B26" s="694"/>
      <c r="C26" s="1152">
        <v>578445705</v>
      </c>
      <c r="D26" s="1152">
        <v>4946487</v>
      </c>
      <c r="E26" s="1152">
        <v>6075456</v>
      </c>
      <c r="F26" s="1152">
        <v>18367961</v>
      </c>
      <c r="G26" s="1152">
        <v>2984574</v>
      </c>
      <c r="H26" s="620">
        <v>0.56000000000000005</v>
      </c>
      <c r="I26" s="1152" t="s">
        <v>339</v>
      </c>
      <c r="J26" s="1152" t="s">
        <v>339</v>
      </c>
      <c r="K26" s="1152" t="s">
        <v>339</v>
      </c>
      <c r="L26" s="15" t="s">
        <v>339</v>
      </c>
    </row>
    <row r="27" spans="1:12">
      <c r="A27" s="1150">
        <v>2002</v>
      </c>
      <c r="B27" s="694"/>
      <c r="C27" s="1152">
        <v>666718674</v>
      </c>
      <c r="D27" s="1152">
        <v>5147950</v>
      </c>
      <c r="E27" s="1152">
        <v>5755782</v>
      </c>
      <c r="F27" s="1152">
        <v>18662030</v>
      </c>
      <c r="G27" s="1152">
        <v>3141212</v>
      </c>
      <c r="H27" s="620">
        <v>0.57299999999999995</v>
      </c>
      <c r="I27" s="1152" t="s">
        <v>339</v>
      </c>
      <c r="J27" s="1152" t="s">
        <v>339</v>
      </c>
      <c r="K27" s="1152" t="s">
        <v>339</v>
      </c>
      <c r="L27" s="15" t="s">
        <v>339</v>
      </c>
    </row>
    <row r="28" spans="1:12">
      <c r="A28" s="1150">
        <v>2003</v>
      </c>
      <c r="B28" s="694"/>
      <c r="C28" s="1152">
        <v>599476406</v>
      </c>
      <c r="D28" s="1152">
        <v>5042756</v>
      </c>
      <c r="E28" s="1152">
        <v>4570393</v>
      </c>
      <c r="F28" s="1152">
        <v>18466756</v>
      </c>
      <c r="G28" s="1152">
        <v>3429141</v>
      </c>
      <c r="H28" s="620">
        <v>0.54200000000000004</v>
      </c>
      <c r="I28" s="1152" t="s">
        <v>339</v>
      </c>
      <c r="J28" s="1152" t="s">
        <v>339</v>
      </c>
      <c r="K28" s="1152" t="s">
        <v>339</v>
      </c>
      <c r="L28" s="15" t="s">
        <v>339</v>
      </c>
    </row>
    <row r="29" spans="1:12">
      <c r="A29" s="1150">
        <v>2004</v>
      </c>
      <c r="B29" s="694"/>
      <c r="C29" s="1152">
        <v>660606509</v>
      </c>
      <c r="D29" s="1152">
        <v>5318157</v>
      </c>
      <c r="E29" s="1152">
        <v>4413702</v>
      </c>
      <c r="F29" s="1152">
        <v>18352495</v>
      </c>
      <c r="G29" s="1152">
        <v>3895578</v>
      </c>
      <c r="H29" s="620">
        <v>0.56599999999999995</v>
      </c>
      <c r="I29" s="1152">
        <v>127739</v>
      </c>
      <c r="J29" s="1152" t="s">
        <v>339</v>
      </c>
      <c r="K29" s="1151">
        <v>5648</v>
      </c>
      <c r="L29" s="1151">
        <v>758</v>
      </c>
    </row>
    <row r="30" spans="1:12">
      <c r="A30" s="1150">
        <v>2005</v>
      </c>
      <c r="B30" s="694"/>
      <c r="C30" s="1152">
        <v>753689699</v>
      </c>
      <c r="D30" s="1152">
        <v>5329931</v>
      </c>
      <c r="E30" s="1152">
        <v>4377041</v>
      </c>
      <c r="F30" s="1152">
        <v>22237936</v>
      </c>
      <c r="G30" s="1152">
        <v>4062188</v>
      </c>
      <c r="H30" s="620">
        <v>0.60699999999999998</v>
      </c>
      <c r="I30" s="1152">
        <v>126151</v>
      </c>
      <c r="J30" s="1152" t="s">
        <v>339</v>
      </c>
      <c r="K30" s="666">
        <v>5779</v>
      </c>
      <c r="L30" s="2">
        <v>772</v>
      </c>
    </row>
    <row r="31" spans="1:12">
      <c r="A31" s="1150">
        <v>2006</v>
      </c>
      <c r="B31" s="694"/>
      <c r="C31" s="1152">
        <v>739621493</v>
      </c>
      <c r="D31" s="1152">
        <v>5165498</v>
      </c>
      <c r="E31" s="1152">
        <v>4494990</v>
      </c>
      <c r="F31" s="1152">
        <v>21557646</v>
      </c>
      <c r="G31" s="1152">
        <v>4082094</v>
      </c>
      <c r="H31" s="620">
        <v>0.63400000000000001</v>
      </c>
      <c r="I31" s="1152">
        <v>124482</v>
      </c>
      <c r="J31" s="1152" t="s">
        <v>339</v>
      </c>
      <c r="K31" s="666">
        <v>5908</v>
      </c>
      <c r="L31" s="2">
        <v>785</v>
      </c>
    </row>
    <row r="32" spans="1:12">
      <c r="A32" s="1150">
        <v>2007</v>
      </c>
      <c r="B32" s="694"/>
      <c r="C32" s="1152">
        <v>819803181</v>
      </c>
      <c r="D32" s="1152">
        <v>5445591</v>
      </c>
      <c r="E32" s="1152">
        <v>4925277</v>
      </c>
      <c r="F32" s="1152">
        <v>22044533</v>
      </c>
      <c r="G32" s="1152">
        <v>4258900</v>
      </c>
      <c r="H32" s="620">
        <v>0.63700000000000001</v>
      </c>
      <c r="I32" s="1152">
        <v>138848</v>
      </c>
      <c r="J32" s="1152" t="s">
        <v>339</v>
      </c>
      <c r="K32" s="666">
        <v>6769</v>
      </c>
      <c r="L32" s="2">
        <v>905</v>
      </c>
    </row>
    <row r="33" spans="1:20">
      <c r="A33" s="1150">
        <v>2008</v>
      </c>
      <c r="B33" s="694"/>
      <c r="C33" s="1152">
        <v>1002664837</v>
      </c>
      <c r="D33" s="1152">
        <v>5670851</v>
      </c>
      <c r="E33" s="1152">
        <v>4564770</v>
      </c>
      <c r="F33" s="1152">
        <v>20790400</v>
      </c>
      <c r="G33" s="1152">
        <v>3972984</v>
      </c>
      <c r="H33" s="620">
        <v>0.59399999999999997</v>
      </c>
      <c r="I33" s="1152">
        <v>136893</v>
      </c>
      <c r="J33" s="1152" t="s">
        <v>339</v>
      </c>
      <c r="K33" s="666">
        <v>6925</v>
      </c>
      <c r="L33" s="2">
        <v>908</v>
      </c>
    </row>
    <row r="34" spans="1:20">
      <c r="A34" s="1150">
        <v>2009</v>
      </c>
      <c r="B34" s="593"/>
      <c r="C34" s="1153">
        <v>909333228</v>
      </c>
      <c r="D34" s="1152">
        <v>6002104</v>
      </c>
      <c r="E34" s="1152">
        <v>4820930</v>
      </c>
      <c r="F34" s="1152">
        <v>20432218</v>
      </c>
      <c r="G34" s="1152">
        <v>4048153</v>
      </c>
      <c r="H34" s="620">
        <v>0.53100000000000003</v>
      </c>
      <c r="I34" s="666">
        <v>125380</v>
      </c>
      <c r="J34" s="698">
        <v>3151</v>
      </c>
      <c r="K34" s="666">
        <v>5689</v>
      </c>
      <c r="L34" s="2">
        <v>771</v>
      </c>
    </row>
    <row r="35" spans="1:20">
      <c r="A35" s="1150">
        <v>2010</v>
      </c>
      <c r="B35" s="694"/>
      <c r="C35" s="1152">
        <v>1015280514</v>
      </c>
      <c r="D35" s="1152">
        <v>6072900</v>
      </c>
      <c r="E35" s="1152">
        <v>4842891</v>
      </c>
      <c r="F35" s="1152">
        <v>21016686</v>
      </c>
      <c r="G35" s="1152">
        <v>4223064</v>
      </c>
      <c r="H35" s="620">
        <v>0.56100000000000005</v>
      </c>
      <c r="I35" s="666">
        <v>124952</v>
      </c>
      <c r="J35" s="666">
        <v>3263</v>
      </c>
      <c r="K35" s="666">
        <v>6317</v>
      </c>
      <c r="L35" s="666">
        <v>867</v>
      </c>
    </row>
    <row r="36" spans="1:20">
      <c r="A36" s="1150">
        <v>2011</v>
      </c>
      <c r="B36" s="694"/>
      <c r="C36" s="1152">
        <v>1160845531</v>
      </c>
      <c r="D36" s="1152">
        <v>6304838</v>
      </c>
      <c r="E36" s="1152">
        <v>4803876</v>
      </c>
      <c r="F36" s="1152">
        <v>20389474</v>
      </c>
      <c r="G36" s="1152">
        <v>3802536</v>
      </c>
      <c r="H36" s="620">
        <v>0.57799999999999996</v>
      </c>
      <c r="I36" s="666">
        <v>126821</v>
      </c>
      <c r="J36" s="666">
        <v>3413</v>
      </c>
      <c r="K36" s="666">
        <v>6955</v>
      </c>
      <c r="L36" s="666">
        <v>942</v>
      </c>
    </row>
    <row r="37" spans="1:20">
      <c r="A37" s="1150">
        <v>2012</v>
      </c>
      <c r="B37" s="694"/>
      <c r="C37" s="1152">
        <v>1248313080</v>
      </c>
      <c r="D37" s="1152">
        <v>6554057</v>
      </c>
      <c r="E37" s="1152">
        <v>5093740</v>
      </c>
      <c r="F37" s="1152">
        <v>20096549</v>
      </c>
      <c r="G37" s="1152">
        <v>4031621</v>
      </c>
      <c r="H37" s="620">
        <v>0.59</v>
      </c>
      <c r="I37" s="666">
        <v>129592</v>
      </c>
      <c r="J37" s="666">
        <v>3523</v>
      </c>
      <c r="K37" s="666">
        <v>7318</v>
      </c>
      <c r="L37" s="666">
        <v>989</v>
      </c>
    </row>
    <row r="38" spans="1:20">
      <c r="A38" s="1150">
        <v>2013</v>
      </c>
      <c r="B38" s="694"/>
      <c r="C38" s="1152">
        <v>1322791104</v>
      </c>
      <c r="D38" s="1152">
        <v>6328040</v>
      </c>
      <c r="E38" s="1152">
        <v>4063382</v>
      </c>
      <c r="F38" s="1152">
        <v>20186474</v>
      </c>
      <c r="G38" s="1152">
        <v>4063382</v>
      </c>
      <c r="H38" s="620">
        <v>0.59099999999999997</v>
      </c>
      <c r="I38" s="666">
        <v>132681</v>
      </c>
      <c r="J38" s="666">
        <v>3722</v>
      </c>
      <c r="K38" s="666">
        <v>7507</v>
      </c>
      <c r="L38" s="666">
        <v>1017</v>
      </c>
    </row>
    <row r="39" spans="1:20">
      <c r="A39" s="1150"/>
      <c r="B39" s="593"/>
      <c r="C39" s="1152"/>
      <c r="D39" s="1152"/>
      <c r="E39" s="1152"/>
      <c r="F39" s="1152"/>
      <c r="G39" s="1152"/>
      <c r="H39" s="620"/>
      <c r="I39" s="1152"/>
      <c r="J39" s="1151"/>
    </row>
    <row r="40" spans="1:20">
      <c r="A40" s="1147" t="s">
        <v>329</v>
      </c>
      <c r="B40" s="1147"/>
      <c r="C40" s="607"/>
      <c r="D40" s="607" t="s">
        <v>233</v>
      </c>
      <c r="E40" s="607"/>
      <c r="F40" s="607"/>
      <c r="G40" s="607"/>
      <c r="H40" s="607"/>
      <c r="I40" s="607"/>
      <c r="J40" s="1154"/>
    </row>
    <row r="41" spans="1:20">
      <c r="A41" s="1155" t="s">
        <v>235</v>
      </c>
      <c r="B41" s="1149"/>
      <c r="C41" s="620">
        <v>5.9662936480646349E-2</v>
      </c>
      <c r="D41" s="620">
        <v>-3.4485052540739268E-2</v>
      </c>
      <c r="E41" s="620">
        <f>E38/E37-1</f>
        <v>-0.2022792682783181</v>
      </c>
      <c r="F41" s="620">
        <v>4.4746488563782768E-3</v>
      </c>
      <c r="G41" s="620">
        <v>7.8779726566559696E-3</v>
      </c>
      <c r="H41" s="620">
        <v>1.6949152542372898E-3</v>
      </c>
      <c r="I41" s="620">
        <v>2.383634792271128E-2</v>
      </c>
      <c r="J41" s="620">
        <v>5.6485949474879366E-2</v>
      </c>
      <c r="K41" s="1156">
        <v>2.5826728614375512E-2</v>
      </c>
      <c r="L41" s="1156">
        <v>2.8311425682507583E-2</v>
      </c>
    </row>
    <row r="42" spans="1:20">
      <c r="C42" s="619"/>
      <c r="D42" s="619"/>
      <c r="E42" s="619"/>
      <c r="F42" s="619"/>
      <c r="G42" s="619"/>
      <c r="H42" s="619"/>
      <c r="I42" s="619"/>
      <c r="J42" s="619"/>
    </row>
    <row r="43" spans="1:20">
      <c r="A43" s="1147" t="s">
        <v>1575</v>
      </c>
      <c r="B43" s="1147"/>
      <c r="C43" s="607"/>
      <c r="D43" s="607"/>
      <c r="E43" s="607"/>
      <c r="F43" s="607"/>
      <c r="G43" s="607"/>
      <c r="H43" s="607"/>
      <c r="I43" s="607"/>
      <c r="J43" s="607"/>
    </row>
    <row r="44" spans="1:20">
      <c r="A44" s="1155" t="s">
        <v>1576</v>
      </c>
      <c r="B44" s="1149"/>
      <c r="C44" s="1157">
        <v>7.7548768212210906E-2</v>
      </c>
      <c r="D44" s="1157">
        <v>3.1921552736562608E-2</v>
      </c>
      <c r="E44" s="1157">
        <v>-8.2797720077413262E-3</v>
      </c>
      <c r="F44" s="1157">
        <v>3.5639483242995595E-2</v>
      </c>
      <c r="G44" s="1157">
        <v>2.3259028943038551E-2</v>
      </c>
      <c r="H44" s="1157">
        <v>-3.3215265261141713E-3</v>
      </c>
      <c r="I44" s="1157">
        <v>4.2265323983541325E-3</v>
      </c>
      <c r="J44" s="1157">
        <v>4.2514229357262678E-2</v>
      </c>
      <c r="K44" s="1156">
        <v>3.1290850319873886E-2</v>
      </c>
      <c r="L44" s="1156">
        <v>3.124760457912501E-2</v>
      </c>
    </row>
    <row r="45" spans="1:20">
      <c r="J45" s="1144"/>
    </row>
    <row r="46" spans="1:20" s="788" customFormat="1">
      <c r="A46" s="788" t="s">
        <v>1577</v>
      </c>
      <c r="C46" s="1144"/>
      <c r="D46" s="1144"/>
      <c r="E46" s="1144"/>
      <c r="F46" s="1144"/>
      <c r="G46" s="1144"/>
      <c r="H46" s="1144"/>
      <c r="I46" s="1144"/>
      <c r="L46" s="2"/>
      <c r="M46" s="2"/>
      <c r="N46" s="2"/>
      <c r="O46" s="2"/>
      <c r="P46" s="2"/>
      <c r="Q46" s="2"/>
      <c r="R46" s="2"/>
      <c r="S46" s="2"/>
      <c r="T46" s="2"/>
    </row>
    <row r="47" spans="1:20" s="788" customFormat="1">
      <c r="A47" s="788" t="s">
        <v>1578</v>
      </c>
      <c r="C47" s="1144"/>
      <c r="D47" s="1144"/>
      <c r="E47" s="1144"/>
      <c r="F47" s="1144"/>
      <c r="G47" s="1144"/>
      <c r="H47" s="1144"/>
      <c r="I47" s="1144"/>
      <c r="L47" s="2"/>
      <c r="M47" s="2"/>
      <c r="N47" s="2"/>
      <c r="O47" s="2"/>
      <c r="P47" s="2"/>
      <c r="Q47" s="2"/>
      <c r="R47" s="2"/>
      <c r="S47" s="2"/>
      <c r="T47" s="2"/>
    </row>
    <row r="48" spans="1:20" s="788" customFormat="1">
      <c r="A48" s="788" t="s">
        <v>1579</v>
      </c>
      <c r="C48" s="1144"/>
      <c r="D48" s="1144"/>
      <c r="E48" s="1144"/>
      <c r="F48" s="1144"/>
      <c r="G48" s="1144"/>
      <c r="H48" s="1144"/>
      <c r="I48" s="1144"/>
      <c r="L48" s="2"/>
      <c r="M48" s="2"/>
      <c r="N48" s="2"/>
      <c r="O48" s="2"/>
      <c r="P48" s="2"/>
      <c r="Q48" s="2"/>
      <c r="R48" s="2"/>
      <c r="S48" s="2"/>
      <c r="T48" s="2"/>
    </row>
    <row r="49" spans="1:20" s="788" customFormat="1">
      <c r="A49" s="788" t="s">
        <v>1580</v>
      </c>
      <c r="C49" s="1144"/>
      <c r="D49" s="1144"/>
      <c r="E49" s="1144"/>
      <c r="F49" s="1144"/>
      <c r="G49" s="1144"/>
      <c r="H49" s="1144"/>
      <c r="I49" s="1144"/>
      <c r="L49" s="2"/>
      <c r="M49" s="2"/>
      <c r="N49" s="2"/>
      <c r="O49" s="2"/>
      <c r="P49" s="2"/>
      <c r="Q49" s="2"/>
      <c r="R49" s="2"/>
      <c r="S49" s="2"/>
      <c r="T49" s="2"/>
    </row>
    <row r="50" spans="1:20" s="788" customFormat="1">
      <c r="A50" s="788" t="s">
        <v>1581</v>
      </c>
      <c r="C50" s="1144"/>
      <c r="D50" s="1144"/>
      <c r="E50" s="1144"/>
      <c r="F50" s="1144"/>
      <c r="G50" s="1144"/>
      <c r="H50" s="1144"/>
      <c r="I50" s="1144"/>
      <c r="L50" s="2"/>
      <c r="M50" s="2"/>
      <c r="N50" s="2"/>
      <c r="O50" s="2"/>
      <c r="P50" s="2"/>
      <c r="Q50" s="2"/>
      <c r="R50" s="2"/>
      <c r="S50" s="2"/>
      <c r="T50" s="2"/>
    </row>
    <row r="51" spans="1:20">
      <c r="A51" s="788" t="s">
        <v>1582</v>
      </c>
    </row>
    <row r="52" spans="1:20">
      <c r="J52" s="1144"/>
    </row>
    <row r="53" spans="1:20">
      <c r="A53" s="788" t="s">
        <v>1583</v>
      </c>
      <c r="J53" s="1144"/>
    </row>
    <row r="54" spans="1:20">
      <c r="A54" s="788" t="s">
        <v>1584</v>
      </c>
      <c r="J54" s="1144"/>
    </row>
    <row r="55" spans="1:20" s="788" customFormat="1">
      <c r="A55" s="788" t="s">
        <v>1585</v>
      </c>
      <c r="C55" s="1144"/>
      <c r="D55" s="1144"/>
      <c r="E55" s="1144"/>
      <c r="F55" s="1144"/>
      <c r="G55" s="1144"/>
      <c r="H55" s="1144"/>
      <c r="I55" s="1144"/>
      <c r="J55" s="1144"/>
      <c r="L55" s="2"/>
      <c r="M55" s="2"/>
      <c r="N55" s="2"/>
      <c r="O55" s="2"/>
      <c r="P55" s="2"/>
      <c r="Q55" s="2"/>
      <c r="R55" s="2"/>
      <c r="S55" s="2"/>
      <c r="T55" s="2"/>
    </row>
    <row r="56" spans="1:20">
      <c r="A56" s="788" t="s">
        <v>1586</v>
      </c>
    </row>
    <row r="57" spans="1:20">
      <c r="A57" s="788" t="s">
        <v>1587</v>
      </c>
    </row>
  </sheetData>
  <pageMargins left="0.7" right="0.7" top="0.75" bottom="0.75" header="0.3" footer="0.3"/>
  <pageSetup scale="8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Normal="100" workbookViewId="0"/>
  </sheetViews>
  <sheetFormatPr defaultRowHeight="10.5"/>
  <cols>
    <col min="1" max="1" width="31.85546875" style="2" customWidth="1"/>
    <col min="2" max="2" width="12.140625" style="1158" bestFit="1" customWidth="1"/>
    <col min="3" max="3" width="15.42578125" style="2" bestFit="1" customWidth="1"/>
    <col min="4" max="4" width="12.85546875" style="2" bestFit="1" customWidth="1"/>
    <col min="5" max="5" width="12.42578125" style="2" bestFit="1" customWidth="1"/>
    <col min="6" max="6" width="15.42578125" style="2" bestFit="1" customWidth="1"/>
    <col min="7" max="7" width="13.7109375" style="2" bestFit="1" customWidth="1"/>
    <col min="8" max="8" width="15.42578125" style="2" customWidth="1"/>
    <col min="9" max="16384" width="9.140625" style="2"/>
  </cols>
  <sheetData>
    <row r="1" spans="1:9">
      <c r="A1" s="1" t="s">
        <v>1588</v>
      </c>
    </row>
    <row r="2" spans="1:9">
      <c r="B2" s="1159"/>
    </row>
    <row r="3" spans="1:9" s="1164" customFormat="1" ht="28.5" customHeight="1">
      <c r="A3" s="1160" t="s">
        <v>1589</v>
      </c>
      <c r="B3" s="1161" t="s">
        <v>1590</v>
      </c>
      <c r="C3" s="1161" t="s">
        <v>1591</v>
      </c>
      <c r="D3" s="1161" t="s">
        <v>1592</v>
      </c>
      <c r="E3" s="1161" t="s">
        <v>1593</v>
      </c>
      <c r="F3" s="1161" t="s">
        <v>1594</v>
      </c>
      <c r="G3" s="1161" t="s">
        <v>1595</v>
      </c>
      <c r="H3" s="1162" t="s">
        <v>1596</v>
      </c>
      <c r="I3" s="1163"/>
    </row>
    <row r="4" spans="1:9" ht="15" customHeight="1">
      <c r="A4" s="1165" t="s">
        <v>1597</v>
      </c>
      <c r="B4" s="1166">
        <v>108</v>
      </c>
      <c r="C4" s="1167">
        <v>154619023</v>
      </c>
      <c r="D4" s="1167">
        <v>277901</v>
      </c>
      <c r="E4" s="1167">
        <v>73260357</v>
      </c>
      <c r="F4" s="1167">
        <v>5089604421</v>
      </c>
      <c r="G4" s="1167">
        <v>105433360</v>
      </c>
      <c r="H4" s="1168">
        <v>5423195062</v>
      </c>
      <c r="I4" s="690"/>
    </row>
    <row r="5" spans="1:9" ht="15" customHeight="1">
      <c r="A5" s="1165" t="s">
        <v>1393</v>
      </c>
      <c r="B5" s="1166">
        <v>318</v>
      </c>
      <c r="C5" s="1167">
        <v>343812948</v>
      </c>
      <c r="D5" s="1167">
        <v>2237107</v>
      </c>
      <c r="E5" s="1167">
        <v>6491779</v>
      </c>
      <c r="F5" s="1167">
        <v>382440348</v>
      </c>
      <c r="G5" s="1167">
        <v>17070044</v>
      </c>
      <c r="H5" s="1168">
        <v>752052226</v>
      </c>
      <c r="I5" s="690"/>
    </row>
    <row r="6" spans="1:9" ht="42">
      <c r="A6" s="1169" t="s">
        <v>1598</v>
      </c>
      <c r="B6" s="1166">
        <f>48+24+20+99+15+51</f>
        <v>257</v>
      </c>
      <c r="C6" s="1167">
        <f>29271256+7723531+84183628+37417098+2982317+28571335</f>
        <v>190149165</v>
      </c>
      <c r="D6" s="1167">
        <f>162036+13321+114526+286220+100300+999172</f>
        <v>1675575</v>
      </c>
      <c r="E6" s="1167">
        <f>98158+208777+101269+587751+9616+374583</f>
        <v>1380154</v>
      </c>
      <c r="F6" s="1167">
        <f>5681539+11803485+632937+64496275+1870026+12175010</f>
        <v>96659272</v>
      </c>
      <c r="G6" s="1167">
        <f>980398+768382+341091+1726607+143070+4874125</f>
        <v>8833673</v>
      </c>
      <c r="H6" s="1168">
        <f>36193387+20517496+85373451+104513951+5105329+46994225</f>
        <v>298697839</v>
      </c>
      <c r="I6" s="690"/>
    </row>
    <row r="7" spans="1:9" ht="21">
      <c r="A7" s="1169" t="s">
        <v>1599</v>
      </c>
      <c r="B7" s="1166">
        <v>120</v>
      </c>
      <c r="C7" s="1167">
        <v>280029440</v>
      </c>
      <c r="D7" s="1167">
        <v>1399971</v>
      </c>
      <c r="E7" s="1167">
        <v>3556475</v>
      </c>
      <c r="F7" s="1167">
        <v>9893695</v>
      </c>
      <c r="G7" s="1167">
        <v>1500504</v>
      </c>
      <c r="H7" s="1168">
        <v>296380085</v>
      </c>
      <c r="I7" s="690"/>
    </row>
    <row r="8" spans="1:9" ht="15" customHeight="1">
      <c r="A8" s="1165" t="s">
        <v>1600</v>
      </c>
      <c r="B8" s="1166">
        <v>221</v>
      </c>
      <c r="C8" s="1167">
        <v>147494324</v>
      </c>
      <c r="D8" s="1167">
        <v>2097555</v>
      </c>
      <c r="E8" s="1167">
        <v>2539544</v>
      </c>
      <c r="F8" s="1167">
        <v>89149119</v>
      </c>
      <c r="G8" s="1167">
        <v>3226544</v>
      </c>
      <c r="H8" s="1168">
        <v>244507086</v>
      </c>
      <c r="I8" s="690"/>
    </row>
    <row r="9" spans="1:9" ht="21">
      <c r="A9" s="1169" t="s">
        <v>1601</v>
      </c>
      <c r="B9" s="1166">
        <f>59+59+17</f>
        <v>135</v>
      </c>
      <c r="C9" s="1167">
        <f>71989967+15278130+10058414</f>
        <v>97326511</v>
      </c>
      <c r="D9" s="1167">
        <f>714235+390485+2067427</f>
        <v>3172147</v>
      </c>
      <c r="E9" s="1167">
        <f>908800+436624+1611642</f>
        <v>2957066</v>
      </c>
      <c r="F9" s="1167">
        <f>696123745+20616226+5023881</f>
        <v>721763852</v>
      </c>
      <c r="G9" s="1167">
        <f>11981627+1034340+-538497</f>
        <v>12477470</v>
      </c>
      <c r="H9" s="1168">
        <f>151718374+37755805+18222867</f>
        <v>207697046</v>
      </c>
      <c r="I9" s="690"/>
    </row>
    <row r="10" spans="1:9" ht="15" customHeight="1">
      <c r="A10" s="1165" t="s">
        <v>1602</v>
      </c>
      <c r="B10" s="1166">
        <v>271</v>
      </c>
      <c r="C10" s="1167">
        <v>94533564</v>
      </c>
      <c r="D10" s="1167">
        <v>736877</v>
      </c>
      <c r="E10" s="1167">
        <v>3142442</v>
      </c>
      <c r="F10" s="1167">
        <v>63317767</v>
      </c>
      <c r="G10" s="1167">
        <v>13081200</v>
      </c>
      <c r="H10" s="1168">
        <v>174811850</v>
      </c>
      <c r="I10" s="690"/>
    </row>
    <row r="11" spans="1:9" ht="15" customHeight="1">
      <c r="A11" s="1165" t="s">
        <v>1603</v>
      </c>
      <c r="B11" s="1166">
        <v>130</v>
      </c>
      <c r="C11" s="1167">
        <v>120952437</v>
      </c>
      <c r="D11" s="1167">
        <v>897552</v>
      </c>
      <c r="E11" s="1167">
        <v>1143236</v>
      </c>
      <c r="F11" s="1167">
        <v>40463162</v>
      </c>
      <c r="G11" s="1167">
        <v>8374409</v>
      </c>
      <c r="H11" s="1168">
        <f>50957672+120873124</f>
        <v>171830796</v>
      </c>
      <c r="I11" s="690"/>
    </row>
    <row r="12" spans="1:9" ht="15" customHeight="1">
      <c r="A12" s="1165" t="s">
        <v>1604</v>
      </c>
      <c r="B12" s="1166">
        <v>187</v>
      </c>
      <c r="C12" s="1167">
        <v>44291434</v>
      </c>
      <c r="D12" s="1167">
        <v>1355205</v>
      </c>
      <c r="E12" s="1167">
        <v>830411</v>
      </c>
      <c r="F12" s="1167">
        <v>49264368</v>
      </c>
      <c r="G12" s="1167">
        <v>11572858</v>
      </c>
      <c r="H12" s="1168">
        <v>107314276</v>
      </c>
      <c r="I12" s="690"/>
    </row>
    <row r="13" spans="1:9" ht="15" customHeight="1">
      <c r="A13" s="1165" t="s">
        <v>1605</v>
      </c>
      <c r="B13" s="1166">
        <v>76</v>
      </c>
      <c r="C13" s="1167">
        <v>60849155</v>
      </c>
      <c r="D13" s="1167">
        <v>652150</v>
      </c>
      <c r="E13" s="1167">
        <v>60692</v>
      </c>
      <c r="F13" s="1167">
        <v>5872566</v>
      </c>
      <c r="G13" s="1167">
        <v>135647</v>
      </c>
      <c r="H13" s="1168">
        <v>67570210</v>
      </c>
      <c r="I13" s="690"/>
    </row>
    <row r="14" spans="1:9" ht="15" customHeight="1">
      <c r="A14" s="1165" t="s">
        <v>1606</v>
      </c>
      <c r="B14" s="1166">
        <f>14+63+11+9+22</f>
        <v>119</v>
      </c>
      <c r="C14" s="1167">
        <f>3839398+11136027+2406686+3317048+14923085</f>
        <v>35622244</v>
      </c>
      <c r="D14" s="1167">
        <f>109785+316251+18825+8738+-3001</f>
        <v>450598</v>
      </c>
      <c r="E14" s="1167">
        <f>38228+131355+53571+40852+45615</f>
        <v>309621</v>
      </c>
      <c r="F14" s="1167">
        <f>2081342+2819515+2482989+1261945+2063521</f>
        <v>10709312</v>
      </c>
      <c r="G14" s="1167">
        <f>4263+1591433+80922+23521+190406</f>
        <v>1890545</v>
      </c>
      <c r="H14" s="1168">
        <f>6073016+15994581+5042993+4652104+17219626</f>
        <v>48982320</v>
      </c>
      <c r="I14" s="690"/>
    </row>
    <row r="15" spans="1:9" ht="15" customHeight="1">
      <c r="A15" s="1165" t="s">
        <v>1607</v>
      </c>
      <c r="B15" s="1166">
        <v>70</v>
      </c>
      <c r="C15" s="1167">
        <v>12193726</v>
      </c>
      <c r="D15" s="1167">
        <v>71970</v>
      </c>
      <c r="E15" s="1167">
        <v>1860306</v>
      </c>
      <c r="F15" s="1167">
        <v>3045397</v>
      </c>
      <c r="G15" s="1167">
        <v>991540</v>
      </c>
      <c r="H15" s="1168">
        <v>18162939</v>
      </c>
      <c r="I15" s="690"/>
    </row>
    <row r="16" spans="1:9" ht="15" customHeight="1">
      <c r="A16" s="1165" t="s">
        <v>1608</v>
      </c>
      <c r="B16" s="1166">
        <v>3</v>
      </c>
      <c r="C16" s="1167">
        <f>84515+28027</f>
        <v>112542</v>
      </c>
      <c r="D16" s="1167">
        <v>0</v>
      </c>
      <c r="E16" s="1167">
        <f>498+164</f>
        <v>662</v>
      </c>
      <c r="F16" s="1167">
        <f>69814+80</f>
        <v>69894</v>
      </c>
      <c r="G16" s="1167">
        <v>0</v>
      </c>
      <c r="H16" s="1168">
        <f>154493+28605</f>
        <v>183098</v>
      </c>
      <c r="I16" s="690"/>
    </row>
    <row r="17" spans="1:9" ht="15" customHeight="1">
      <c r="A17" s="1170" t="s">
        <v>1609</v>
      </c>
      <c r="B17" s="1171">
        <f>SUM(B4:B16)</f>
        <v>2015</v>
      </c>
      <c r="C17" s="1172">
        <f>SUM(C4:C16)</f>
        <v>1581986513</v>
      </c>
      <c r="D17" s="1172">
        <f>SUM(D4:D16)</f>
        <v>15024608</v>
      </c>
      <c r="E17" s="1172">
        <f>SUM(E4:E16)</f>
        <v>97532745</v>
      </c>
      <c r="F17" s="1172">
        <f>SUM(F3:F16)</f>
        <v>6562253173</v>
      </c>
      <c r="G17" s="1172">
        <f>SUM(G4:G16)</f>
        <v>184587794</v>
      </c>
      <c r="H17" s="1173">
        <f>SUM(H4:H16)</f>
        <v>7811384833</v>
      </c>
      <c r="I17" s="690"/>
    </row>
    <row r="18" spans="1:9" ht="7.5" customHeight="1"/>
    <row r="19" spans="1:9">
      <c r="A19" s="2" t="s">
        <v>34</v>
      </c>
    </row>
    <row r="20" spans="1:9">
      <c r="A20" s="1174" t="s">
        <v>1610</v>
      </c>
    </row>
    <row r="21" spans="1:9">
      <c r="A21" s="1174" t="s">
        <v>1611</v>
      </c>
    </row>
    <row r="22" spans="1:9">
      <c r="A22" s="1174" t="s">
        <v>1612</v>
      </c>
    </row>
    <row r="23" spans="1:9">
      <c r="A23" s="1175" t="s">
        <v>1613</v>
      </c>
    </row>
    <row r="24" spans="1:9">
      <c r="A24" s="1174" t="s">
        <v>1614</v>
      </c>
    </row>
    <row r="25" spans="1:9">
      <c r="A25" s="1174" t="s">
        <v>1615</v>
      </c>
    </row>
    <row r="26" spans="1:9">
      <c r="A26" s="1174" t="s">
        <v>1616</v>
      </c>
    </row>
    <row r="27" spans="1:9">
      <c r="A27" s="1174" t="s">
        <v>1617</v>
      </c>
    </row>
    <row r="28" spans="1:9">
      <c r="A28" s="1174" t="s">
        <v>1618</v>
      </c>
    </row>
    <row r="29" spans="1:9">
      <c r="A29" s="1176" t="s">
        <v>1619</v>
      </c>
    </row>
    <row r="31" spans="1:9">
      <c r="A31" s="2" t="s">
        <v>1620</v>
      </c>
    </row>
  </sheetData>
  <pageMargins left="0.7" right="0.7" top="0.75" bottom="0.75" header="0.3" footer="0.3"/>
  <pageSetup scale="64" fitToHeight="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/>
  </sheetViews>
  <sheetFormatPr defaultRowHeight="10.5"/>
  <cols>
    <col min="1" max="3" width="2.5703125" style="788" customWidth="1"/>
    <col min="4" max="4" width="38.28515625" style="788" customWidth="1"/>
    <col min="5" max="8" width="10" style="788" customWidth="1"/>
    <col min="9" max="9" width="9.7109375" style="788" bestFit="1" customWidth="1"/>
    <col min="10" max="10" width="9.140625" style="593"/>
    <col min="11" max="16384" width="9.140625" style="788"/>
  </cols>
  <sheetData>
    <row r="1" spans="1:10">
      <c r="A1" s="1143" t="s">
        <v>1621</v>
      </c>
    </row>
    <row r="3" spans="1:10">
      <c r="A3" s="1325"/>
      <c r="B3" s="1325"/>
      <c r="C3" s="1325"/>
      <c r="D3" s="1326"/>
      <c r="E3" s="1327">
        <v>2003</v>
      </c>
      <c r="F3" s="1328"/>
      <c r="G3" s="1329">
        <v>2013</v>
      </c>
      <c r="H3" s="1327"/>
      <c r="I3" s="1177" t="s">
        <v>1622</v>
      </c>
    </row>
    <row r="4" spans="1:10">
      <c r="A4" s="1330"/>
      <c r="B4" s="1330"/>
      <c r="C4" s="1330"/>
      <c r="D4" s="1331"/>
      <c r="E4" s="1178" t="s">
        <v>396</v>
      </c>
      <c r="F4" s="1179" t="s">
        <v>134</v>
      </c>
      <c r="G4" s="1179" t="s">
        <v>396</v>
      </c>
      <c r="H4" s="1180" t="s">
        <v>134</v>
      </c>
      <c r="I4" s="1181" t="s">
        <v>134</v>
      </c>
    </row>
    <row r="5" spans="1:10" ht="21">
      <c r="A5" s="1330"/>
      <c r="B5" s="1330"/>
      <c r="C5" s="1330"/>
      <c r="D5" s="1331"/>
      <c r="E5" s="1182" t="s">
        <v>1623</v>
      </c>
      <c r="F5" s="1183" t="s">
        <v>1624</v>
      </c>
      <c r="G5" s="1183" t="s">
        <v>1623</v>
      </c>
      <c r="H5" s="1184" t="s">
        <v>1624</v>
      </c>
      <c r="I5" s="1185" t="s">
        <v>155</v>
      </c>
    </row>
    <row r="6" spans="1:10" ht="10.5" customHeight="1">
      <c r="A6" s="1332" t="s">
        <v>1625</v>
      </c>
      <c r="B6" s="1332"/>
      <c r="C6" s="1332"/>
      <c r="D6" s="1333"/>
      <c r="E6" s="1186">
        <v>7718</v>
      </c>
      <c r="F6" s="1187">
        <v>1</v>
      </c>
      <c r="G6" s="1188">
        <v>7993</v>
      </c>
      <c r="H6" s="1187">
        <v>1</v>
      </c>
      <c r="I6" s="1189">
        <v>3.5999999999999997E-2</v>
      </c>
      <c r="J6" s="1190"/>
    </row>
    <row r="7" spans="1:10" ht="10.5" customHeight="1">
      <c r="A7" s="1191"/>
      <c r="B7" s="1324" t="s">
        <v>1626</v>
      </c>
      <c r="C7" s="1324"/>
      <c r="D7" s="1324"/>
      <c r="E7" s="1192">
        <v>4559</v>
      </c>
      <c r="F7" s="1193">
        <v>0.59099999999999997</v>
      </c>
      <c r="G7" s="1194">
        <v>5331</v>
      </c>
      <c r="H7" s="1193">
        <v>0.66700000000000004</v>
      </c>
      <c r="I7" s="1195">
        <v>0.16900000000000001</v>
      </c>
      <c r="J7" s="1190"/>
    </row>
    <row r="8" spans="1:10" ht="10.5" customHeight="1">
      <c r="A8" s="1196"/>
      <c r="B8" s="1337" t="s">
        <v>1627</v>
      </c>
      <c r="C8" s="1337"/>
      <c r="D8" s="1337"/>
      <c r="E8" s="1192">
        <v>793</v>
      </c>
      <c r="F8" s="1193">
        <v>0.10299999999999999</v>
      </c>
      <c r="G8" s="1194">
        <v>803</v>
      </c>
      <c r="H8" s="1193">
        <v>0.1</v>
      </c>
      <c r="I8" s="1195">
        <v>1.2999999999999999E-2</v>
      </c>
      <c r="J8" s="1190"/>
    </row>
    <row r="9" spans="1:10" ht="10.5" customHeight="1">
      <c r="A9" s="1196"/>
      <c r="B9" s="1337" t="s">
        <v>1628</v>
      </c>
      <c r="C9" s="1337"/>
      <c r="D9" s="1337"/>
      <c r="E9" s="1192">
        <v>2366</v>
      </c>
      <c r="F9" s="1193">
        <v>0.307</v>
      </c>
      <c r="G9" s="1194">
        <v>1859</v>
      </c>
      <c r="H9" s="1193">
        <v>0.23300000000000001</v>
      </c>
      <c r="I9" s="1195">
        <v>-0.214</v>
      </c>
      <c r="J9" s="1190"/>
    </row>
    <row r="10" spans="1:10" ht="10.5" customHeight="1">
      <c r="A10" s="1197"/>
      <c r="B10" s="1325" t="s">
        <v>1629</v>
      </c>
      <c r="C10" s="1325"/>
      <c r="D10" s="1325"/>
      <c r="E10" s="1192" t="s">
        <v>1293</v>
      </c>
      <c r="F10" s="1193" t="s">
        <v>1630</v>
      </c>
      <c r="G10" s="1194" t="s">
        <v>1293</v>
      </c>
      <c r="H10" s="1193" t="s">
        <v>1630</v>
      </c>
      <c r="I10" s="1195" t="s">
        <v>1630</v>
      </c>
      <c r="J10" s="1190"/>
    </row>
    <row r="11" spans="1:10" ht="10.5" customHeight="1">
      <c r="A11" s="1337" t="s">
        <v>1626</v>
      </c>
      <c r="B11" s="1337"/>
      <c r="C11" s="1337"/>
      <c r="D11" s="1337"/>
      <c r="E11" s="1192">
        <v>4559</v>
      </c>
      <c r="F11" s="1193">
        <v>0.59099999999999997</v>
      </c>
      <c r="G11" s="1194">
        <v>5331</v>
      </c>
      <c r="H11" s="1193">
        <v>0.66700000000000004</v>
      </c>
      <c r="I11" s="1195">
        <v>0.16900000000000001</v>
      </c>
      <c r="J11" s="1190"/>
    </row>
    <row r="12" spans="1:10" ht="10.5" customHeight="1">
      <c r="A12" s="1330"/>
      <c r="B12" s="1330" t="s">
        <v>1631</v>
      </c>
      <c r="C12" s="1330"/>
      <c r="D12" s="1330"/>
      <c r="E12" s="1339">
        <v>4559</v>
      </c>
      <c r="F12" s="1341">
        <v>0.59099999999999997</v>
      </c>
      <c r="G12" s="1343">
        <v>5331</v>
      </c>
      <c r="H12" s="1341">
        <v>0.66700000000000004</v>
      </c>
      <c r="I12" s="1334">
        <v>0.16900000000000001</v>
      </c>
      <c r="J12" s="1190"/>
    </row>
    <row r="13" spans="1:10" ht="10.5" customHeight="1">
      <c r="A13" s="1336"/>
      <c r="B13" s="1336" t="s">
        <v>1632</v>
      </c>
      <c r="C13" s="1336"/>
      <c r="D13" s="1336"/>
      <c r="E13" s="1340"/>
      <c r="F13" s="1342"/>
      <c r="G13" s="1344"/>
      <c r="H13" s="1342"/>
      <c r="I13" s="1335"/>
      <c r="J13" s="1190"/>
    </row>
    <row r="14" spans="1:10" ht="10.5" customHeight="1">
      <c r="A14" s="1196"/>
      <c r="B14" s="1196"/>
      <c r="C14" s="1337" t="s">
        <v>1633</v>
      </c>
      <c r="D14" s="1337"/>
      <c r="E14" s="1192">
        <v>1588</v>
      </c>
      <c r="F14" s="1193">
        <v>0.20599999999999999</v>
      </c>
      <c r="G14" s="1194">
        <v>4209</v>
      </c>
      <c r="H14" s="1193">
        <v>0.52700000000000002</v>
      </c>
      <c r="I14" s="1195">
        <v>1.651</v>
      </c>
      <c r="J14" s="1190"/>
    </row>
    <row r="15" spans="1:10">
      <c r="A15" s="1196"/>
      <c r="B15" s="1196"/>
      <c r="C15" s="1196"/>
      <c r="D15" s="1196" t="s">
        <v>1634</v>
      </c>
      <c r="E15" s="1192">
        <v>1310</v>
      </c>
      <c r="F15" s="1193">
        <v>0.17</v>
      </c>
      <c r="G15" s="1194">
        <v>3776</v>
      </c>
      <c r="H15" s="1193">
        <v>0.47199999999999998</v>
      </c>
      <c r="I15" s="1195">
        <v>1.8819999999999999</v>
      </c>
      <c r="J15" s="1190"/>
    </row>
    <row r="16" spans="1:10">
      <c r="A16" s="1196"/>
      <c r="B16" s="1196"/>
      <c r="C16" s="1196"/>
      <c r="D16" s="1196" t="s">
        <v>1635</v>
      </c>
      <c r="E16" s="1192">
        <v>278</v>
      </c>
      <c r="F16" s="1193">
        <v>3.5999999999999997E-2</v>
      </c>
      <c r="G16" s="1194">
        <v>433</v>
      </c>
      <c r="H16" s="1193">
        <v>5.3999999999999999E-2</v>
      </c>
      <c r="I16" s="1195">
        <v>0.55800000000000005</v>
      </c>
      <c r="J16" s="1190"/>
    </row>
    <row r="17" spans="1:10" ht="10.5" customHeight="1">
      <c r="A17" s="1196"/>
      <c r="B17" s="1196"/>
      <c r="C17" s="1338" t="s">
        <v>1636</v>
      </c>
      <c r="D17" s="1338"/>
      <c r="E17" s="1192">
        <v>2971</v>
      </c>
      <c r="F17" s="1193">
        <v>0.38500000000000001</v>
      </c>
      <c r="G17" s="1194">
        <v>1122</v>
      </c>
      <c r="H17" s="1193">
        <v>0.14000000000000001</v>
      </c>
      <c r="I17" s="1195">
        <v>-0.622</v>
      </c>
      <c r="J17" s="1190"/>
    </row>
    <row r="18" spans="1:10" ht="10.5" customHeight="1">
      <c r="A18" s="1196"/>
      <c r="B18" s="1345" t="s">
        <v>1637</v>
      </c>
      <c r="C18" s="1345"/>
      <c r="D18" s="1345"/>
      <c r="E18" s="1192" t="s">
        <v>339</v>
      </c>
      <c r="F18" s="1193">
        <v>0</v>
      </c>
      <c r="G18" s="1194">
        <v>0</v>
      </c>
      <c r="H18" s="1193">
        <v>0</v>
      </c>
      <c r="I18" s="1195" t="s">
        <v>1630</v>
      </c>
      <c r="J18" s="1190"/>
    </row>
    <row r="19" spans="1:10" ht="10.5" customHeight="1">
      <c r="A19" s="1337" t="s">
        <v>1627</v>
      </c>
      <c r="B19" s="1337"/>
      <c r="C19" s="1337"/>
      <c r="D19" s="1337"/>
      <c r="E19" s="1192">
        <v>793</v>
      </c>
      <c r="F19" s="1193">
        <v>0.10299999999999999</v>
      </c>
      <c r="G19" s="1194">
        <v>803</v>
      </c>
      <c r="H19" s="1193">
        <v>0.1</v>
      </c>
      <c r="I19" s="1195">
        <v>1.2999999999999999E-2</v>
      </c>
      <c r="J19" s="1190"/>
    </row>
    <row r="20" spans="1:10" ht="10.5" customHeight="1">
      <c r="A20" s="1196"/>
      <c r="B20" s="1338" t="s">
        <v>1638</v>
      </c>
      <c r="C20" s="1338"/>
      <c r="D20" s="1338"/>
      <c r="E20" s="1192">
        <v>732</v>
      </c>
      <c r="F20" s="1193">
        <v>9.5000000000000001E-2</v>
      </c>
      <c r="G20" s="1194">
        <v>721</v>
      </c>
      <c r="H20" s="1193">
        <v>0.09</v>
      </c>
      <c r="I20" s="1195">
        <v>-1.4999999999999999E-2</v>
      </c>
      <c r="J20" s="1190"/>
    </row>
    <row r="21" spans="1:10" ht="10.5" customHeight="1">
      <c r="A21" s="1196"/>
      <c r="B21" s="1338" t="s">
        <v>1639</v>
      </c>
      <c r="C21" s="1338"/>
      <c r="D21" s="1338"/>
      <c r="E21" s="1192">
        <v>61</v>
      </c>
      <c r="F21" s="1193">
        <v>8.0000000000000002E-3</v>
      </c>
      <c r="G21" s="1194">
        <v>82</v>
      </c>
      <c r="H21" s="1193">
        <v>0.01</v>
      </c>
      <c r="I21" s="1195">
        <v>0.34399999999999997</v>
      </c>
      <c r="J21" s="1190"/>
    </row>
    <row r="22" spans="1:10" ht="10.5" customHeight="1">
      <c r="A22" s="1337" t="s">
        <v>1628</v>
      </c>
      <c r="B22" s="1337"/>
      <c r="C22" s="1337"/>
      <c r="D22" s="1337"/>
      <c r="E22" s="1192">
        <v>2366</v>
      </c>
      <c r="F22" s="1193">
        <v>0.307</v>
      </c>
      <c r="G22" s="1194">
        <v>1859</v>
      </c>
      <c r="H22" s="1193">
        <v>0.23300000000000001</v>
      </c>
      <c r="I22" s="1195">
        <v>-0.214</v>
      </c>
      <c r="J22" s="1190"/>
    </row>
    <row r="23" spans="1:10" ht="10.5" customHeight="1">
      <c r="A23" s="1196"/>
      <c r="B23" s="1338" t="s">
        <v>1640</v>
      </c>
      <c r="C23" s="1338"/>
      <c r="D23" s="1338"/>
      <c r="E23" s="1192">
        <v>493</v>
      </c>
      <c r="F23" s="1193">
        <v>6.4000000000000001E-2</v>
      </c>
      <c r="G23" s="1194">
        <v>296</v>
      </c>
      <c r="H23" s="1193">
        <v>3.6999999999999998E-2</v>
      </c>
      <c r="I23" s="1195">
        <v>-0.4</v>
      </c>
      <c r="J23" s="1190"/>
    </row>
    <row r="24" spans="1:10" ht="10.5" customHeight="1">
      <c r="A24" s="1196"/>
      <c r="B24" s="1338" t="s">
        <v>1641</v>
      </c>
      <c r="C24" s="1338"/>
      <c r="D24" s="1338"/>
      <c r="E24" s="1192">
        <v>278</v>
      </c>
      <c r="F24" s="1193">
        <v>3.5999999999999997E-2</v>
      </c>
      <c r="G24" s="1194">
        <v>263</v>
      </c>
      <c r="H24" s="1193">
        <v>3.3000000000000002E-2</v>
      </c>
      <c r="I24" s="1195">
        <v>-5.3999999999999999E-2</v>
      </c>
      <c r="J24" s="1190"/>
    </row>
    <row r="25" spans="1:10" ht="10.5" customHeight="1">
      <c r="A25" s="1196"/>
      <c r="B25" s="1338" t="s">
        <v>1642</v>
      </c>
      <c r="C25" s="1338"/>
      <c r="D25" s="1338"/>
      <c r="E25" s="1192">
        <v>532</v>
      </c>
      <c r="F25" s="1193">
        <v>6.9000000000000006E-2</v>
      </c>
      <c r="G25" s="1194">
        <v>511</v>
      </c>
      <c r="H25" s="1193">
        <v>6.4000000000000001E-2</v>
      </c>
      <c r="I25" s="1195">
        <v>-3.9E-2</v>
      </c>
      <c r="J25" s="1190"/>
    </row>
    <row r="26" spans="1:10" ht="10.5" customHeight="1">
      <c r="A26" s="1196"/>
      <c r="B26" s="1338" t="s">
        <v>1643</v>
      </c>
      <c r="C26" s="1338"/>
      <c r="D26" s="1338"/>
      <c r="E26" s="1192">
        <v>265</v>
      </c>
      <c r="F26" s="1193">
        <v>3.4000000000000002E-2</v>
      </c>
      <c r="G26" s="1194">
        <v>199</v>
      </c>
      <c r="H26" s="1193">
        <v>2.5000000000000001E-2</v>
      </c>
      <c r="I26" s="1195">
        <v>-0.249</v>
      </c>
      <c r="J26" s="1190"/>
    </row>
    <row r="27" spans="1:10" ht="10.5" customHeight="1">
      <c r="A27" s="1196"/>
      <c r="B27" s="1338" t="s">
        <v>1644</v>
      </c>
      <c r="C27" s="1338"/>
      <c r="D27" s="1338"/>
      <c r="E27" s="1192">
        <v>174</v>
      </c>
      <c r="F27" s="1193">
        <v>2.3E-2</v>
      </c>
      <c r="G27" s="1194">
        <v>134</v>
      </c>
      <c r="H27" s="1193">
        <v>1.7000000000000001E-2</v>
      </c>
      <c r="I27" s="1195">
        <v>-0.23</v>
      </c>
      <c r="J27" s="1190"/>
    </row>
    <row r="28" spans="1:10" ht="10.5" customHeight="1">
      <c r="A28" s="1196"/>
      <c r="B28" s="1338" t="s">
        <v>1645</v>
      </c>
      <c r="C28" s="1338"/>
      <c r="D28" s="1338"/>
      <c r="E28" s="1192">
        <v>218</v>
      </c>
      <c r="F28" s="1193">
        <v>2.8000000000000001E-2</v>
      </c>
      <c r="G28" s="1194">
        <v>145</v>
      </c>
      <c r="H28" s="1193">
        <v>1.7999999999999999E-2</v>
      </c>
      <c r="I28" s="1195">
        <v>-0.33500000000000002</v>
      </c>
      <c r="J28" s="1190"/>
    </row>
    <row r="29" spans="1:10" ht="10.5" customHeight="1">
      <c r="A29" s="1191"/>
      <c r="B29" s="1336" t="s">
        <v>1646</v>
      </c>
      <c r="C29" s="1336"/>
      <c r="D29" s="1336"/>
      <c r="E29" s="1192">
        <v>406</v>
      </c>
      <c r="F29" s="1193">
        <v>5.2999999999999999E-2</v>
      </c>
      <c r="G29" s="1194">
        <v>311</v>
      </c>
      <c r="H29" s="1193">
        <v>3.9E-2</v>
      </c>
      <c r="I29" s="1195">
        <v>-0.23400000000000001</v>
      </c>
      <c r="J29" s="1190"/>
    </row>
    <row r="30" spans="1:10" ht="7.5" customHeight="1"/>
    <row r="31" spans="1:10">
      <c r="A31" s="788" t="s">
        <v>1647</v>
      </c>
    </row>
    <row r="32" spans="1:10">
      <c r="A32" s="788" t="s">
        <v>1648</v>
      </c>
    </row>
    <row r="33" spans="1:1">
      <c r="A33" s="788" t="s">
        <v>1649</v>
      </c>
    </row>
    <row r="34" spans="1:1" ht="7.5" customHeight="1"/>
    <row r="35" spans="1:1">
      <c r="A35" s="788" t="s">
        <v>1650</v>
      </c>
    </row>
    <row r="36" spans="1:1">
      <c r="A36" s="788" t="s">
        <v>1651</v>
      </c>
    </row>
  </sheetData>
  <mergeCells count="32">
    <mergeCell ref="B28:D28"/>
    <mergeCell ref="B29:D29"/>
    <mergeCell ref="A22:D22"/>
    <mergeCell ref="B23:D23"/>
    <mergeCell ref="B24:D24"/>
    <mergeCell ref="B25:D25"/>
    <mergeCell ref="B26:D26"/>
    <mergeCell ref="B27:D27"/>
    <mergeCell ref="B21:D21"/>
    <mergeCell ref="E12:E13"/>
    <mergeCell ref="F12:F13"/>
    <mergeCell ref="G12:G13"/>
    <mergeCell ref="H12:H13"/>
    <mergeCell ref="C14:D14"/>
    <mergeCell ref="C17:D17"/>
    <mergeCell ref="B18:D18"/>
    <mergeCell ref="A19:D19"/>
    <mergeCell ref="B20:D20"/>
    <mergeCell ref="I12:I13"/>
    <mergeCell ref="B13:D13"/>
    <mergeCell ref="B8:D8"/>
    <mergeCell ref="B9:D9"/>
    <mergeCell ref="B10:D10"/>
    <mergeCell ref="A11:D11"/>
    <mergeCell ref="A12:A13"/>
    <mergeCell ref="B12:D12"/>
    <mergeCell ref="B7:D7"/>
    <mergeCell ref="A3:D3"/>
    <mergeCell ref="E3:F3"/>
    <mergeCell ref="G3:H3"/>
    <mergeCell ref="A4:D5"/>
    <mergeCell ref="A6:D6"/>
  </mergeCells>
  <hyperlinks>
    <hyperlink ref="B7" r:id="rId1" display="http://nccsweb.urban.org/PubApps/profileDrillDown.php?state=UT&amp;rpt=PC"/>
    <hyperlink ref="B8" r:id="rId2" display="http://nccsweb.urban.org/PubApps/profileDrillDown.php?state=UT&amp;rpt=PF"/>
    <hyperlink ref="B9" r:id="rId3" display="http://nccsweb.urban.org/PubApps/profileDrillDown.php?state=UT&amp;rpt=CO"/>
    <hyperlink ref="A11" r:id="rId4" display="http://nccsweb.urban.org/PubApps/profileDrillDown.php?state=UT&amp;rpt=PC"/>
    <hyperlink ref="C14" r:id="rId5" display="http://nccsweb.urban.org/PubApps/profileDrillDown.php?state=UT&amp;rpt=RPC"/>
    <hyperlink ref="A19" r:id="rId6" display="http://nccsweb.urban.org/PubApps/profileDrillDown.php?state=UT&amp;rpt=PF"/>
    <hyperlink ref="A22" r:id="rId7" display="http://nccsweb.urban.org/PubApps/profileDrillDown.php?state=UT&amp;rpt=CO"/>
  </hyperlink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0.5"/>
  <cols>
    <col min="1" max="1" width="13.7109375" style="690" customWidth="1"/>
    <col min="2" max="2" width="11.85546875" style="690" bestFit="1" customWidth="1"/>
    <col min="3" max="3" width="9.140625" style="690" bestFit="1" customWidth="1"/>
    <col min="4" max="4" width="9.140625" style="690" customWidth="1"/>
    <col min="5" max="5" width="12" style="690" bestFit="1" customWidth="1"/>
    <col min="6" max="16384" width="9.140625" style="690"/>
  </cols>
  <sheetData>
    <row r="1" spans="1:5" ht="10.5" customHeight="1">
      <c r="A1" s="1198" t="s">
        <v>1652</v>
      </c>
      <c r="B1" s="1199"/>
      <c r="C1" s="1199"/>
      <c r="D1" s="1199"/>
      <c r="E1" s="1199"/>
    </row>
    <row r="2" spans="1:5">
      <c r="A2" s="1200"/>
      <c r="B2" s="1200"/>
      <c r="C2" s="1200"/>
      <c r="D2" s="1200"/>
      <c r="E2" s="1200"/>
    </row>
    <row r="3" spans="1:5" ht="52.5">
      <c r="A3" s="1201" t="s">
        <v>1653</v>
      </c>
      <c r="B3" s="1202" t="s">
        <v>248</v>
      </c>
      <c r="C3" s="1203" t="s">
        <v>1654</v>
      </c>
      <c r="D3" s="1203" t="s">
        <v>1655</v>
      </c>
      <c r="E3" s="1204" t="s">
        <v>1656</v>
      </c>
    </row>
    <row r="4" spans="1:5" ht="10.5" customHeight="1">
      <c r="A4" s="1346" t="s">
        <v>1657</v>
      </c>
      <c r="B4" s="1346"/>
      <c r="C4" s="1346"/>
      <c r="D4" s="1346"/>
      <c r="E4" s="1346"/>
    </row>
    <row r="5" spans="1:5">
      <c r="A5" s="1205" t="s">
        <v>1658</v>
      </c>
      <c r="B5" s="1206" t="s">
        <v>283</v>
      </c>
      <c r="C5" s="1207">
        <v>64</v>
      </c>
      <c r="D5" s="1208">
        <v>0.153</v>
      </c>
      <c r="E5" s="1209">
        <v>0.32900000000000001</v>
      </c>
    </row>
    <row r="6" spans="1:5">
      <c r="A6" s="1347" t="s">
        <v>50</v>
      </c>
      <c r="B6" s="1347"/>
      <c r="C6" s="1347"/>
      <c r="D6" s="1347"/>
      <c r="E6" s="1347"/>
    </row>
    <row r="7" spans="1:5">
      <c r="A7" s="1210" t="s">
        <v>1659</v>
      </c>
      <c r="B7" s="1211" t="s">
        <v>50</v>
      </c>
      <c r="C7" s="1212">
        <v>56.6</v>
      </c>
      <c r="D7" s="1213">
        <v>0.23499999999999999</v>
      </c>
      <c r="E7" s="1214">
        <v>0.253</v>
      </c>
    </row>
    <row r="8" spans="1:5">
      <c r="A8" s="1215" t="s">
        <v>1156</v>
      </c>
      <c r="B8" s="1216" t="s">
        <v>50</v>
      </c>
      <c r="C8" s="1217">
        <v>49.3</v>
      </c>
      <c r="D8" s="1218">
        <v>0.183</v>
      </c>
      <c r="E8" s="1219">
        <v>0.13800000000000001</v>
      </c>
    </row>
    <row r="9" spans="1:5">
      <c r="A9" s="1215" t="s">
        <v>1149</v>
      </c>
      <c r="B9" s="1216" t="s">
        <v>50</v>
      </c>
      <c r="C9" s="1217">
        <v>50.5</v>
      </c>
      <c r="D9" s="1218">
        <v>0.189</v>
      </c>
      <c r="E9" s="1219">
        <v>0.13700000000000001</v>
      </c>
    </row>
    <row r="10" spans="1:5">
      <c r="A10" s="1215" t="s">
        <v>1452</v>
      </c>
      <c r="B10" s="1216" t="s">
        <v>50</v>
      </c>
      <c r="C10" s="1217">
        <v>50</v>
      </c>
      <c r="D10" s="1218">
        <v>0.255</v>
      </c>
      <c r="E10" s="1219">
        <v>0.13700000000000001</v>
      </c>
    </row>
    <row r="11" spans="1:5">
      <c r="A11" s="1215" t="s">
        <v>1660</v>
      </c>
      <c r="B11" s="1216" t="s">
        <v>50</v>
      </c>
      <c r="C11" s="1217">
        <v>51</v>
      </c>
      <c r="D11" s="1218">
        <v>0.254</v>
      </c>
      <c r="E11" s="1219">
        <v>0.129</v>
      </c>
    </row>
    <row r="12" spans="1:5">
      <c r="A12" s="1215" t="s">
        <v>1661</v>
      </c>
      <c r="B12" s="1216" t="s">
        <v>50</v>
      </c>
      <c r="C12" s="1217">
        <v>46.1</v>
      </c>
      <c r="D12" s="1218">
        <v>0.33900000000000002</v>
      </c>
      <c r="E12" s="1219">
        <v>0.11799999999999999</v>
      </c>
    </row>
    <row r="13" spans="1:5">
      <c r="A13" s="1215" t="s">
        <v>1662</v>
      </c>
      <c r="B13" s="1216" t="s">
        <v>50</v>
      </c>
      <c r="C13" s="1217">
        <v>46.2</v>
      </c>
      <c r="D13" s="1218">
        <v>0.26400000000000001</v>
      </c>
      <c r="E13" s="1219">
        <v>0.108</v>
      </c>
    </row>
    <row r="14" spans="1:5">
      <c r="A14" s="1220" t="s">
        <v>1663</v>
      </c>
      <c r="B14" s="1221" t="s">
        <v>50</v>
      </c>
      <c r="C14" s="1222">
        <v>46.2</v>
      </c>
      <c r="D14" s="1223">
        <v>0.23699999999999999</v>
      </c>
      <c r="E14" s="1224">
        <v>0.108</v>
      </c>
    </row>
    <row r="15" spans="1:5" ht="10.5" customHeight="1">
      <c r="A15" s="1347" t="s">
        <v>1664</v>
      </c>
      <c r="B15" s="1347"/>
      <c r="C15" s="1347"/>
      <c r="D15" s="1347"/>
      <c r="E15" s="1347"/>
    </row>
    <row r="16" spans="1:5">
      <c r="A16" s="1210" t="s">
        <v>1665</v>
      </c>
      <c r="B16" s="1211" t="s">
        <v>273</v>
      </c>
      <c r="C16" s="1212">
        <v>33.6</v>
      </c>
      <c r="D16" s="1213">
        <v>0.47099999999999997</v>
      </c>
      <c r="E16" s="1214">
        <v>2.1999999999999999E-2</v>
      </c>
    </row>
    <row r="17" spans="1:5" ht="7.5" customHeight="1"/>
    <row r="18" spans="1:5">
      <c r="A18" s="1348" t="s">
        <v>1666</v>
      </c>
      <c r="B18" s="1348"/>
      <c r="C18" s="1348"/>
      <c r="D18" s="1348"/>
      <c r="E18" s="1348"/>
    </row>
  </sheetData>
  <mergeCells count="4">
    <mergeCell ref="A4:E4"/>
    <mergeCell ref="A6:E6"/>
    <mergeCell ref="A15:E15"/>
    <mergeCell ref="A18:E18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/>
  </sheetViews>
  <sheetFormatPr defaultRowHeight="10.5"/>
  <cols>
    <col min="1" max="1" width="28.7109375" style="690" customWidth="1"/>
    <col min="2" max="2" width="8" style="690" bestFit="1" customWidth="1"/>
    <col min="3" max="3" width="7.5703125" style="690" bestFit="1" customWidth="1"/>
    <col min="4" max="4" width="9.5703125" style="690" bestFit="1" customWidth="1"/>
    <col min="5" max="16384" width="9.140625" style="690"/>
  </cols>
  <sheetData>
    <row r="1" spans="1:4">
      <c r="A1" s="1198" t="s">
        <v>1667</v>
      </c>
      <c r="B1" s="1198"/>
      <c r="C1" s="1198"/>
      <c r="D1" s="1198"/>
    </row>
    <row r="2" spans="1:4">
      <c r="A2" s="1225"/>
      <c r="B2" s="1225"/>
      <c r="C2" s="1225"/>
      <c r="D2" s="1225"/>
    </row>
    <row r="3" spans="1:4" ht="21">
      <c r="A3" s="1226"/>
      <c r="B3" s="1227" t="s">
        <v>184</v>
      </c>
      <c r="C3" s="1227" t="s">
        <v>1668</v>
      </c>
      <c r="D3" s="1227" t="s">
        <v>1669</v>
      </c>
    </row>
    <row r="4" spans="1:4">
      <c r="A4" s="1228" t="s">
        <v>1670</v>
      </c>
      <c r="B4" s="1229">
        <v>0.17</v>
      </c>
      <c r="C4" s="1229">
        <v>0.34</v>
      </c>
      <c r="D4" s="1229">
        <v>0.28000000000000003</v>
      </c>
    </row>
    <row r="5" spans="1:4">
      <c r="A5" s="1230" t="s">
        <v>50</v>
      </c>
      <c r="B5" s="1229">
        <v>0.23</v>
      </c>
      <c r="C5" s="1229">
        <v>0.44</v>
      </c>
      <c r="D5" s="1229">
        <v>0.28000000000000003</v>
      </c>
    </row>
    <row r="6" spans="1:4">
      <c r="A6" s="1230" t="s">
        <v>254</v>
      </c>
      <c r="B6" s="1229">
        <v>0.19</v>
      </c>
      <c r="C6" s="1229">
        <v>0.43</v>
      </c>
      <c r="D6" s="1229">
        <v>0.31</v>
      </c>
    </row>
    <row r="7" spans="1:4">
      <c r="A7" s="1230" t="s">
        <v>1671</v>
      </c>
      <c r="B7" s="1229">
        <v>0.16</v>
      </c>
      <c r="C7" s="1229">
        <v>0.32</v>
      </c>
      <c r="D7" s="1229">
        <v>0.4</v>
      </c>
    </row>
    <row r="8" spans="1:4">
      <c r="A8" s="1230" t="s">
        <v>280</v>
      </c>
      <c r="B8" s="1229">
        <v>0.14000000000000001</v>
      </c>
      <c r="C8" s="1229">
        <v>0.34</v>
      </c>
      <c r="D8" s="1229">
        <v>0.35</v>
      </c>
    </row>
    <row r="9" spans="1:4">
      <c r="A9" s="1230" t="s">
        <v>277</v>
      </c>
      <c r="B9" s="1229">
        <v>0.17</v>
      </c>
      <c r="C9" s="1229">
        <v>0.36</v>
      </c>
      <c r="D9" s="1229">
        <v>0.34</v>
      </c>
    </row>
    <row r="10" spans="1:4">
      <c r="A10" s="1230" t="s">
        <v>251</v>
      </c>
      <c r="B10" s="1229">
        <v>0.15</v>
      </c>
      <c r="C10" s="1229">
        <v>0.36</v>
      </c>
      <c r="D10" s="1229">
        <v>0.33</v>
      </c>
    </row>
    <row r="12" spans="1:4">
      <c r="A12" s="1348" t="s">
        <v>1672</v>
      </c>
      <c r="B12" s="1348"/>
      <c r="C12" s="1348"/>
      <c r="D12" s="1348"/>
    </row>
  </sheetData>
  <mergeCells count="1">
    <mergeCell ref="A12:D12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/>
  </sheetViews>
  <sheetFormatPr defaultRowHeight="11.25"/>
  <cols>
    <col min="1" max="1" width="34.7109375" style="1242" customWidth="1"/>
    <col min="2" max="2" width="7.140625" style="1243" bestFit="1" customWidth="1"/>
    <col min="3" max="3" width="7.85546875" style="1243" customWidth="1"/>
    <col min="4" max="5" width="7.140625" style="1243" bestFit="1" customWidth="1"/>
    <col min="6" max="6" width="8" style="1243" customWidth="1"/>
    <col min="7" max="7" width="9.5703125" style="1243" bestFit="1" customWidth="1"/>
    <col min="8" max="8" width="9.140625" style="1231"/>
    <col min="9" max="16384" width="9.140625" style="1242"/>
  </cols>
  <sheetData>
    <row r="1" spans="1:7">
      <c r="A1" s="1" t="s">
        <v>1673</v>
      </c>
      <c r="B1" s="15"/>
      <c r="C1" s="15"/>
      <c r="D1" s="15"/>
      <c r="E1" s="15"/>
      <c r="F1" s="15"/>
      <c r="G1" s="15"/>
    </row>
    <row r="2" spans="1:7">
      <c r="A2" s="2"/>
      <c r="B2" s="15"/>
      <c r="C2" s="15"/>
      <c r="D2" s="15"/>
      <c r="E2" s="15"/>
      <c r="F2" s="15"/>
      <c r="G2" s="15"/>
    </row>
    <row r="3" spans="1:7" ht="24" customHeight="1">
      <c r="A3" s="1232" t="s">
        <v>1674</v>
      </c>
      <c r="B3" s="1233" t="s">
        <v>1675</v>
      </c>
      <c r="C3" s="1233" t="s">
        <v>1676</v>
      </c>
      <c r="D3" s="1233" t="s">
        <v>1677</v>
      </c>
      <c r="E3" s="1233" t="s">
        <v>1678</v>
      </c>
      <c r="F3" s="1233" t="s">
        <v>1679</v>
      </c>
      <c r="G3" s="1234" t="s">
        <v>1680</v>
      </c>
    </row>
    <row r="4" spans="1:7">
      <c r="A4" s="1351" t="s">
        <v>1681</v>
      </c>
      <c r="B4" s="1351"/>
      <c r="C4" s="1351"/>
      <c r="D4" s="1351"/>
      <c r="E4" s="1351"/>
      <c r="F4" s="1351"/>
      <c r="G4" s="1351"/>
    </row>
    <row r="5" spans="1:7" ht="12.75" customHeight="1">
      <c r="A5" s="690" t="s">
        <v>1682</v>
      </c>
      <c r="B5" s="1352">
        <v>0.47</v>
      </c>
      <c r="C5" s="1352">
        <v>0.43</v>
      </c>
      <c r="D5" s="1352">
        <v>0.36</v>
      </c>
      <c r="E5" s="1352">
        <v>0.25</v>
      </c>
      <c r="F5" s="1352" t="s">
        <v>242</v>
      </c>
      <c r="G5" s="1354">
        <v>0.3</v>
      </c>
    </row>
    <row r="6" spans="1:7" ht="10.5" customHeight="1">
      <c r="A6" s="1235" t="s">
        <v>1683</v>
      </c>
      <c r="B6" s="1353"/>
      <c r="C6" s="1353"/>
      <c r="D6" s="1353"/>
      <c r="E6" s="1353"/>
      <c r="F6" s="1353"/>
      <c r="G6" s="1350"/>
    </row>
    <row r="7" spans="1:7" ht="12.75" customHeight="1">
      <c r="A7" s="721" t="s">
        <v>1684</v>
      </c>
      <c r="B7" s="1355">
        <v>0.37</v>
      </c>
      <c r="C7" s="1355">
        <v>0.33</v>
      </c>
      <c r="D7" s="1355">
        <v>0.31</v>
      </c>
      <c r="E7" s="1355">
        <v>0.34</v>
      </c>
      <c r="F7" s="1355">
        <v>0.48</v>
      </c>
      <c r="G7" s="1349">
        <v>0.36</v>
      </c>
    </row>
    <row r="8" spans="1:7" ht="10.5" customHeight="1">
      <c r="A8" s="1235" t="s">
        <v>1685</v>
      </c>
      <c r="B8" s="1353"/>
      <c r="C8" s="1353"/>
      <c r="D8" s="1353"/>
      <c r="E8" s="1353"/>
      <c r="F8" s="1353"/>
      <c r="G8" s="1350"/>
    </row>
    <row r="9" spans="1:7" ht="12.75" customHeight="1">
      <c r="A9" s="721" t="s">
        <v>1686</v>
      </c>
      <c r="B9" s="1355" t="s">
        <v>242</v>
      </c>
      <c r="C9" s="1355">
        <v>0.03</v>
      </c>
      <c r="D9" s="1355">
        <v>0.08</v>
      </c>
      <c r="E9" s="1355">
        <v>0.09</v>
      </c>
      <c r="F9" s="1355">
        <v>7.0000000000000007E-2</v>
      </c>
      <c r="G9" s="1349">
        <v>0.06</v>
      </c>
    </row>
    <row r="10" spans="1:7" ht="10.5" customHeight="1">
      <c r="A10" s="1235" t="s">
        <v>1687</v>
      </c>
      <c r="B10" s="1353"/>
      <c r="C10" s="1353"/>
      <c r="D10" s="1353"/>
      <c r="E10" s="1353"/>
      <c r="F10" s="1353"/>
      <c r="G10" s="1350"/>
    </row>
    <row r="11" spans="1:7" ht="12.75" customHeight="1">
      <c r="A11" s="721" t="s">
        <v>1688</v>
      </c>
      <c r="B11" s="1355">
        <v>0.16</v>
      </c>
      <c r="C11" s="1355">
        <v>0.21</v>
      </c>
      <c r="D11" s="1355">
        <v>0.25</v>
      </c>
      <c r="E11" s="1355">
        <v>0.32</v>
      </c>
      <c r="F11" s="1355">
        <v>0.45</v>
      </c>
      <c r="G11" s="1349">
        <v>0.28000000000000003</v>
      </c>
    </row>
    <row r="12" spans="1:7" ht="10.5" customHeight="1">
      <c r="A12" s="1235" t="s">
        <v>1689</v>
      </c>
      <c r="B12" s="1353"/>
      <c r="C12" s="1353"/>
      <c r="D12" s="1353"/>
      <c r="E12" s="1353"/>
      <c r="F12" s="1353"/>
      <c r="G12" s="1350"/>
    </row>
    <row r="13" spans="1:7">
      <c r="A13" s="721" t="s">
        <v>330</v>
      </c>
      <c r="B13" s="1236">
        <v>1</v>
      </c>
      <c r="C13" s="1236">
        <v>1</v>
      </c>
      <c r="D13" s="1236">
        <v>1</v>
      </c>
      <c r="E13" s="1236">
        <v>1</v>
      </c>
      <c r="F13" s="1236">
        <v>1</v>
      </c>
      <c r="G13" s="1237">
        <v>1</v>
      </c>
    </row>
    <row r="14" spans="1:7">
      <c r="A14" s="1351" t="s">
        <v>1690</v>
      </c>
      <c r="B14" s="1351"/>
      <c r="C14" s="1351"/>
      <c r="D14" s="1351"/>
      <c r="E14" s="1351"/>
      <c r="F14" s="1351"/>
      <c r="G14" s="1351"/>
    </row>
    <row r="15" spans="1:7" ht="12.75" customHeight="1">
      <c r="A15" s="690" t="s">
        <v>1682</v>
      </c>
      <c r="B15" s="1352">
        <v>0.45</v>
      </c>
      <c r="C15" s="1352">
        <v>0.39</v>
      </c>
      <c r="D15" s="1352">
        <v>0.34</v>
      </c>
      <c r="E15" s="1352">
        <v>0.24</v>
      </c>
      <c r="F15" s="1352" t="s">
        <v>242</v>
      </c>
      <c r="G15" s="1354">
        <v>0.28000000000000003</v>
      </c>
    </row>
    <row r="16" spans="1:7" ht="10.5" customHeight="1">
      <c r="A16" s="1235" t="s">
        <v>1683</v>
      </c>
      <c r="B16" s="1353"/>
      <c r="C16" s="1353"/>
      <c r="D16" s="1353"/>
      <c r="E16" s="1353"/>
      <c r="F16" s="1353"/>
      <c r="G16" s="1350"/>
    </row>
    <row r="17" spans="1:7" ht="12.75" customHeight="1">
      <c r="A17" s="721" t="s">
        <v>1684</v>
      </c>
      <c r="B17" s="1355">
        <v>0.3</v>
      </c>
      <c r="C17" s="1355">
        <v>0.27</v>
      </c>
      <c r="D17" s="1355">
        <v>0.28000000000000003</v>
      </c>
      <c r="E17" s="1355">
        <v>0.31</v>
      </c>
      <c r="F17" s="1355">
        <v>0.45</v>
      </c>
      <c r="G17" s="1349">
        <v>0.31</v>
      </c>
    </row>
    <row r="18" spans="1:7" ht="10.5" customHeight="1">
      <c r="A18" s="1235" t="s">
        <v>1685</v>
      </c>
      <c r="B18" s="1353"/>
      <c r="C18" s="1353"/>
      <c r="D18" s="1353"/>
      <c r="E18" s="1353"/>
      <c r="F18" s="1353"/>
      <c r="G18" s="1350"/>
    </row>
    <row r="19" spans="1:7" ht="12.75" customHeight="1">
      <c r="A19" s="721" t="s">
        <v>1686</v>
      </c>
      <c r="B19" s="1355" t="s">
        <v>242</v>
      </c>
      <c r="C19" s="1355">
        <v>3.0000000000000001E-3</v>
      </c>
      <c r="D19" s="1355">
        <v>0.02</v>
      </c>
      <c r="E19" s="1355">
        <v>0.03</v>
      </c>
      <c r="F19" s="1355">
        <v>0.03</v>
      </c>
      <c r="G19" s="1349">
        <v>0.02</v>
      </c>
    </row>
    <row r="20" spans="1:7" ht="10.5" customHeight="1">
      <c r="A20" s="1235" t="s">
        <v>1687</v>
      </c>
      <c r="B20" s="1353"/>
      <c r="C20" s="1353"/>
      <c r="D20" s="1353"/>
      <c r="E20" s="1353"/>
      <c r="F20" s="1353"/>
      <c r="G20" s="1350"/>
    </row>
    <row r="21" spans="1:7" ht="12.75" customHeight="1">
      <c r="A21" s="721" t="s">
        <v>1688</v>
      </c>
      <c r="B21" s="1355">
        <v>0.25</v>
      </c>
      <c r="C21" s="1355">
        <v>0.34</v>
      </c>
      <c r="D21" s="1355">
        <v>0.36</v>
      </c>
      <c r="E21" s="1355">
        <v>0.41</v>
      </c>
      <c r="F21" s="1355">
        <v>0.53</v>
      </c>
      <c r="G21" s="1349">
        <v>0.39</v>
      </c>
    </row>
    <row r="22" spans="1:7" ht="10.5" customHeight="1">
      <c r="A22" s="1235" t="s">
        <v>1689</v>
      </c>
      <c r="B22" s="1353"/>
      <c r="C22" s="1353"/>
      <c r="D22" s="1353"/>
      <c r="E22" s="1353"/>
      <c r="F22" s="1353"/>
      <c r="G22" s="1350"/>
    </row>
    <row r="23" spans="1:7">
      <c r="A23" s="1238" t="s">
        <v>330</v>
      </c>
      <c r="B23" s="1239">
        <v>1</v>
      </c>
      <c r="C23" s="1239">
        <v>1</v>
      </c>
      <c r="D23" s="1239">
        <v>1</v>
      </c>
      <c r="E23" s="1239">
        <v>1</v>
      </c>
      <c r="F23" s="1239">
        <v>1</v>
      </c>
      <c r="G23" s="1240">
        <v>1</v>
      </c>
    </row>
    <row r="24" spans="1:7" s="1231" customFormat="1" ht="7.5" customHeight="1">
      <c r="B24" s="1145"/>
      <c r="C24" s="1145"/>
      <c r="D24" s="1145"/>
      <c r="E24" s="1145"/>
      <c r="F24" s="1145"/>
      <c r="G24" s="1145"/>
    </row>
    <row r="25" spans="1:7" s="1231" customFormat="1">
      <c r="A25" s="690" t="s">
        <v>1691</v>
      </c>
      <c r="B25" s="1241"/>
      <c r="C25" s="1241"/>
      <c r="D25" s="1241"/>
      <c r="E25" s="1241"/>
      <c r="F25" s="1241"/>
      <c r="G25" s="1241"/>
    </row>
    <row r="26" spans="1:7" s="1231" customFormat="1" ht="7.5" customHeight="1">
      <c r="B26" s="1241"/>
      <c r="C26" s="1241"/>
      <c r="D26" s="1241"/>
      <c r="E26" s="1241"/>
      <c r="F26" s="1241"/>
      <c r="G26" s="1241"/>
    </row>
    <row r="27" spans="1:7" s="1231" customFormat="1">
      <c r="A27" s="690" t="s">
        <v>1692</v>
      </c>
      <c r="B27" s="1241"/>
      <c r="C27" s="1241"/>
      <c r="D27" s="1241"/>
      <c r="E27" s="1241"/>
      <c r="F27" s="1241"/>
      <c r="G27" s="1241"/>
    </row>
    <row r="28" spans="1:7" s="1231" customFormat="1">
      <c r="B28" s="1241"/>
      <c r="C28" s="1241"/>
      <c r="D28" s="1241"/>
      <c r="E28" s="1241"/>
      <c r="F28" s="1241"/>
      <c r="G28" s="1241"/>
    </row>
  </sheetData>
  <mergeCells count="50">
    <mergeCell ref="G21:G22"/>
    <mergeCell ref="B19:B20"/>
    <mergeCell ref="C19:C20"/>
    <mergeCell ref="D19:D20"/>
    <mergeCell ref="E19:E20"/>
    <mergeCell ref="F19:F20"/>
    <mergeCell ref="G19:G20"/>
    <mergeCell ref="B21:B22"/>
    <mergeCell ref="C21:C22"/>
    <mergeCell ref="D21:D22"/>
    <mergeCell ref="E21:E22"/>
    <mergeCell ref="F21:F22"/>
    <mergeCell ref="G17:G18"/>
    <mergeCell ref="A14:G14"/>
    <mergeCell ref="B15:B16"/>
    <mergeCell ref="C15:C16"/>
    <mergeCell ref="D15:D16"/>
    <mergeCell ref="E15:E16"/>
    <mergeCell ref="F15:F16"/>
    <mergeCell ref="G15:G16"/>
    <mergeCell ref="B17:B18"/>
    <mergeCell ref="C17:C18"/>
    <mergeCell ref="D17:D18"/>
    <mergeCell ref="E17:E18"/>
    <mergeCell ref="F17:F18"/>
    <mergeCell ref="G11:G12"/>
    <mergeCell ref="B9:B10"/>
    <mergeCell ref="C9:C10"/>
    <mergeCell ref="D9:D10"/>
    <mergeCell ref="E9:E10"/>
    <mergeCell ref="F9:F10"/>
    <mergeCell ref="G9:G10"/>
    <mergeCell ref="B11:B12"/>
    <mergeCell ref="C11:C12"/>
    <mergeCell ref="D11:D12"/>
    <mergeCell ref="E11:E12"/>
    <mergeCell ref="F11:F12"/>
    <mergeCell ref="G7:G8"/>
    <mergeCell ref="A4:G4"/>
    <mergeCell ref="B5:B6"/>
    <mergeCell ref="C5:C6"/>
    <mergeCell ref="D5:D6"/>
    <mergeCell ref="E5:E6"/>
    <mergeCell ref="F5:F6"/>
    <mergeCell ref="G5:G6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/>
  </sheetViews>
  <sheetFormatPr defaultRowHeight="10.5"/>
  <cols>
    <col min="1" max="12" width="5.85546875" style="2" customWidth="1"/>
    <col min="13" max="16384" width="9.140625" style="2"/>
  </cols>
  <sheetData>
    <row r="1" spans="1:12">
      <c r="A1" s="1" t="s">
        <v>1693</v>
      </c>
    </row>
    <row r="3" spans="1:12" ht="12.75" customHeight="1">
      <c r="A3" s="1244"/>
      <c r="B3" s="1272" t="s">
        <v>1694</v>
      </c>
      <c r="C3" s="1272"/>
      <c r="D3" s="1272"/>
      <c r="E3" s="1272"/>
      <c r="F3" s="1272"/>
      <c r="G3" s="1272"/>
      <c r="H3" s="1272"/>
      <c r="I3" s="1272"/>
      <c r="J3" s="1272"/>
      <c r="K3" s="1272"/>
      <c r="L3" s="1272"/>
    </row>
    <row r="4" spans="1:12" ht="12.75" customHeight="1">
      <c r="A4" s="1245"/>
      <c r="B4" s="718">
        <v>1980</v>
      </c>
      <c r="C4" s="718">
        <v>1990</v>
      </c>
      <c r="D4" s="718">
        <v>2000</v>
      </c>
      <c r="E4" s="718">
        <v>2006</v>
      </c>
      <c r="F4" s="718">
        <v>2007</v>
      </c>
      <c r="G4" s="718">
        <v>2008</v>
      </c>
      <c r="H4" s="718">
        <v>2009</v>
      </c>
      <c r="I4" s="718">
        <v>2010</v>
      </c>
      <c r="J4" s="718">
        <v>2011</v>
      </c>
      <c r="K4" s="718">
        <v>2012</v>
      </c>
      <c r="L4" s="718">
        <v>2013</v>
      </c>
    </row>
    <row r="5" spans="1:12" ht="12.75" customHeight="1">
      <c r="A5" s="1246" t="s">
        <v>50</v>
      </c>
      <c r="B5" s="690">
        <v>0.371</v>
      </c>
      <c r="C5" s="690">
        <v>0.39500000000000002</v>
      </c>
      <c r="D5" s="690">
        <v>0.41</v>
      </c>
      <c r="E5" s="690">
        <v>0.41</v>
      </c>
      <c r="F5" s="690">
        <v>0.40899999999999997</v>
      </c>
      <c r="G5" s="690">
        <v>0.41099999999999998</v>
      </c>
      <c r="H5" s="690">
        <v>0.41399999999999998</v>
      </c>
      <c r="I5" s="690">
        <v>0.41899999999999998</v>
      </c>
      <c r="J5" s="690">
        <v>0.42499999999999999</v>
      </c>
      <c r="K5" s="690">
        <v>0.42399999999999999</v>
      </c>
      <c r="L5" s="690">
        <v>0.42599999999999999</v>
      </c>
    </row>
    <row r="6" spans="1:12" ht="12.75" customHeight="1">
      <c r="A6" s="586" t="s">
        <v>325</v>
      </c>
      <c r="B6" s="690">
        <v>0.41499999999999998</v>
      </c>
      <c r="C6" s="690">
        <v>0.44500000000000001</v>
      </c>
      <c r="D6" s="690">
        <v>0.46300000000000002</v>
      </c>
      <c r="E6" s="690">
        <v>0.46400000000000002</v>
      </c>
      <c r="F6" s="690">
        <v>0.46700000000000003</v>
      </c>
      <c r="G6" s="690">
        <v>0.46899999999999997</v>
      </c>
      <c r="H6" s="690">
        <v>0.46899999999999997</v>
      </c>
      <c r="I6" s="690">
        <v>0.46899999999999997</v>
      </c>
      <c r="J6" s="690">
        <v>0.47499999999999998</v>
      </c>
      <c r="K6" s="690">
        <v>0.47599999999999998</v>
      </c>
      <c r="L6" s="690">
        <v>0.48099999999999998</v>
      </c>
    </row>
    <row r="7" spans="1:12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</row>
    <row r="8" spans="1:12">
      <c r="A8" s="690" t="s">
        <v>1695</v>
      </c>
      <c r="B8" s="690"/>
      <c r="C8" s="690"/>
      <c r="D8" s="690"/>
      <c r="E8" s="690"/>
      <c r="F8" s="690"/>
      <c r="G8" s="690"/>
      <c r="H8" s="690"/>
      <c r="I8" s="690"/>
      <c r="J8" s="690"/>
      <c r="K8" s="690"/>
      <c r="L8" s="690"/>
    </row>
    <row r="9" spans="1:12">
      <c r="A9" s="690" t="s">
        <v>1696</v>
      </c>
      <c r="B9" s="690"/>
      <c r="C9" s="690"/>
      <c r="D9" s="690"/>
      <c r="E9" s="690"/>
      <c r="F9" s="690"/>
      <c r="G9" s="690"/>
      <c r="H9" s="690"/>
      <c r="I9" s="690"/>
      <c r="J9" s="690"/>
      <c r="K9" s="690"/>
      <c r="L9" s="690"/>
    </row>
    <row r="10" spans="1:12">
      <c r="A10" s="690" t="s">
        <v>1697</v>
      </c>
      <c r="B10" s="690"/>
      <c r="C10" s="690"/>
      <c r="D10" s="690"/>
      <c r="E10" s="690"/>
      <c r="F10" s="690"/>
      <c r="G10" s="690"/>
      <c r="H10" s="690"/>
      <c r="I10" s="690"/>
      <c r="J10" s="690"/>
      <c r="K10" s="690"/>
      <c r="L10" s="690"/>
    </row>
    <row r="11" spans="1:12" ht="7.5" customHeight="1">
      <c r="A11" s="690"/>
      <c r="B11" s="690"/>
      <c r="C11" s="690"/>
      <c r="D11" s="690"/>
      <c r="E11" s="690"/>
      <c r="F11" s="690"/>
      <c r="G11" s="690"/>
      <c r="H11" s="690"/>
      <c r="I11" s="690"/>
      <c r="J11" s="690"/>
      <c r="K11" s="690"/>
      <c r="L11" s="690"/>
    </row>
    <row r="12" spans="1:12">
      <c r="A12" s="690" t="s">
        <v>1698</v>
      </c>
      <c r="B12" s="690"/>
      <c r="C12" s="690"/>
      <c r="D12" s="690"/>
      <c r="E12" s="690"/>
      <c r="F12" s="690"/>
      <c r="G12" s="690"/>
      <c r="H12" s="690"/>
      <c r="I12" s="690"/>
      <c r="J12" s="690"/>
      <c r="K12" s="690"/>
      <c r="L12" s="690"/>
    </row>
    <row r="13" spans="1:12">
      <c r="A13" s="690" t="s">
        <v>1699</v>
      </c>
      <c r="B13" s="690"/>
      <c r="C13" s="690"/>
      <c r="D13" s="690"/>
      <c r="E13" s="690"/>
      <c r="F13" s="690"/>
      <c r="G13" s="690"/>
      <c r="H13" s="690"/>
      <c r="I13" s="690"/>
      <c r="J13" s="690"/>
      <c r="K13" s="690"/>
      <c r="L13" s="690"/>
    </row>
  </sheetData>
  <mergeCells count="1">
    <mergeCell ref="B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zoomScaleNormal="100" workbookViewId="0"/>
  </sheetViews>
  <sheetFormatPr defaultRowHeight="10.5"/>
  <cols>
    <col min="1" max="1" width="16.7109375" style="63" customWidth="1"/>
    <col min="2" max="2" width="11.140625" style="63" bestFit="1" customWidth="1"/>
    <col min="3" max="3" width="5.140625" style="63" bestFit="1" customWidth="1"/>
    <col min="4" max="4" width="0.7109375" style="63" customWidth="1"/>
    <col min="5" max="5" width="11.140625" style="63" bestFit="1" customWidth="1"/>
    <col min="6" max="6" width="5.140625" style="63" bestFit="1" customWidth="1"/>
    <col min="7" max="7" width="0.7109375" style="63" customWidth="1"/>
    <col min="8" max="8" width="11.140625" style="63" bestFit="1" customWidth="1"/>
    <col min="9" max="9" width="5.140625" style="63" bestFit="1" customWidth="1"/>
    <col min="10" max="10" width="0.7109375" style="63" customWidth="1"/>
    <col min="11" max="11" width="9.140625" style="63" bestFit="1" customWidth="1"/>
    <col min="12" max="13" width="7.28515625" style="63" bestFit="1" customWidth="1"/>
    <col min="14" max="14" width="0.7109375" style="63" customWidth="1"/>
    <col min="15" max="15" width="9.140625" style="63" bestFit="1" customWidth="1"/>
    <col min="16" max="17" width="7.28515625" style="63" bestFit="1" customWidth="1"/>
    <col min="18" max="16384" width="9.140625" style="63"/>
  </cols>
  <sheetData>
    <row r="1" spans="1:17">
      <c r="A1" s="62" t="s">
        <v>232</v>
      </c>
    </row>
    <row r="4" spans="1:17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>
      <c r="B5" s="91"/>
      <c r="C5" s="91" t="s">
        <v>233</v>
      </c>
      <c r="D5" s="91"/>
      <c r="E5" s="91"/>
      <c r="F5" s="91"/>
      <c r="G5" s="91"/>
      <c r="H5" s="91"/>
      <c r="I5" s="91"/>
      <c r="J5" s="91"/>
      <c r="K5" s="1248" t="s">
        <v>234</v>
      </c>
      <c r="L5" s="1248"/>
      <c r="M5" s="91" t="s">
        <v>134</v>
      </c>
      <c r="N5" s="91"/>
      <c r="O5" s="1248" t="s">
        <v>235</v>
      </c>
      <c r="P5" s="1248"/>
      <c r="Q5" s="91" t="s">
        <v>134</v>
      </c>
    </row>
    <row r="6" spans="1:17">
      <c r="B6" s="1249" t="s">
        <v>236</v>
      </c>
      <c r="C6" s="1249"/>
      <c r="D6" s="91"/>
      <c r="E6" s="1249" t="s">
        <v>237</v>
      </c>
      <c r="F6" s="1249"/>
      <c r="G6" s="91"/>
      <c r="H6" s="1249" t="s">
        <v>238</v>
      </c>
      <c r="I6" s="1249"/>
      <c r="J6" s="91"/>
      <c r="K6" s="91" t="s">
        <v>184</v>
      </c>
      <c r="L6" s="91" t="s">
        <v>134</v>
      </c>
      <c r="M6" s="91" t="s">
        <v>155</v>
      </c>
      <c r="N6" s="91"/>
      <c r="O6" s="91" t="s">
        <v>184</v>
      </c>
      <c r="P6" s="91" t="s">
        <v>134</v>
      </c>
      <c r="Q6" s="91" t="s">
        <v>155</v>
      </c>
    </row>
    <row r="7" spans="1:17">
      <c r="A7" s="69" t="s">
        <v>239</v>
      </c>
      <c r="B7" s="96" t="s">
        <v>154</v>
      </c>
      <c r="C7" s="96" t="s">
        <v>240</v>
      </c>
      <c r="D7" s="96"/>
      <c r="E7" s="96" t="s">
        <v>154</v>
      </c>
      <c r="F7" s="96" t="s">
        <v>240</v>
      </c>
      <c r="G7" s="96"/>
      <c r="H7" s="96" t="s">
        <v>154</v>
      </c>
      <c r="I7" s="96" t="s">
        <v>240</v>
      </c>
      <c r="J7" s="96"/>
      <c r="K7" s="96" t="s">
        <v>155</v>
      </c>
      <c r="L7" s="96" t="s">
        <v>155</v>
      </c>
      <c r="M7" s="96" t="s">
        <v>240</v>
      </c>
      <c r="N7" s="96"/>
      <c r="O7" s="96" t="s">
        <v>155</v>
      </c>
      <c r="P7" s="96" t="s">
        <v>155</v>
      </c>
      <c r="Q7" s="96" t="s">
        <v>240</v>
      </c>
    </row>
    <row r="8" spans="1:17">
      <c r="A8" s="114"/>
      <c r="B8" s="91"/>
      <c r="C8" s="91"/>
      <c r="D8" s="115"/>
      <c r="E8" s="91"/>
      <c r="F8" s="91"/>
      <c r="G8" s="115"/>
      <c r="H8" s="91"/>
      <c r="I8" s="91"/>
      <c r="J8" s="115"/>
      <c r="K8" s="91"/>
      <c r="L8" s="91"/>
      <c r="M8" s="116"/>
      <c r="N8" s="115"/>
      <c r="O8" s="91"/>
      <c r="P8" s="91"/>
      <c r="Q8" s="91"/>
    </row>
    <row r="9" spans="1:17">
      <c r="A9" s="117" t="s">
        <v>241</v>
      </c>
      <c r="B9" s="118">
        <v>308745538</v>
      </c>
      <c r="C9" s="91" t="s">
        <v>242</v>
      </c>
      <c r="D9" s="119"/>
      <c r="E9" s="118">
        <v>313873685</v>
      </c>
      <c r="F9" s="91" t="s">
        <v>242</v>
      </c>
      <c r="G9" s="119"/>
      <c r="H9" s="118">
        <v>316128839</v>
      </c>
      <c r="I9" s="91" t="s">
        <v>242</v>
      </c>
      <c r="J9" s="119"/>
      <c r="K9" s="66">
        <f>H9-B9</f>
        <v>7383301</v>
      </c>
      <c r="L9" s="67">
        <f>H9/B9-1</f>
        <v>2.3913871105078144E-2</v>
      </c>
      <c r="M9" s="120" t="s">
        <v>242</v>
      </c>
      <c r="N9" s="119"/>
      <c r="O9" s="66">
        <f>H9-E9</f>
        <v>2255154</v>
      </c>
      <c r="P9" s="67">
        <f>H9/E9-1</f>
        <v>7.1849094325955321E-3</v>
      </c>
      <c r="Q9" s="91" t="s">
        <v>242</v>
      </c>
    </row>
    <row r="10" spans="1:17">
      <c r="A10" s="117"/>
      <c r="D10" s="117"/>
      <c r="G10" s="117"/>
      <c r="J10" s="117"/>
      <c r="K10" s="66"/>
      <c r="L10" s="67"/>
      <c r="M10" s="64"/>
      <c r="N10" s="117"/>
      <c r="O10" s="66"/>
      <c r="P10" s="67"/>
    </row>
    <row r="11" spans="1:17">
      <c r="A11" s="121" t="s">
        <v>243</v>
      </c>
      <c r="B11" s="80"/>
      <c r="D11" s="117"/>
      <c r="E11" s="80"/>
      <c r="G11" s="117"/>
      <c r="H11" s="80"/>
      <c r="J11" s="117"/>
      <c r="K11" s="66"/>
      <c r="L11" s="67"/>
      <c r="M11" s="64"/>
      <c r="N11" s="117"/>
      <c r="O11" s="66"/>
      <c r="P11" s="67"/>
    </row>
    <row r="12" spans="1:17">
      <c r="A12" s="117" t="s">
        <v>244</v>
      </c>
      <c r="B12" s="118">
        <v>55317240</v>
      </c>
      <c r="C12" s="63">
        <f>RANK(B12,B$12:B$15)</f>
        <v>4</v>
      </c>
      <c r="D12" s="117"/>
      <c r="E12" s="118">
        <v>55771792</v>
      </c>
      <c r="F12" s="63">
        <f>RANK(E12,E$12:E$15)</f>
        <v>4</v>
      </c>
      <c r="G12" s="117"/>
      <c r="H12" s="118">
        <v>55943073</v>
      </c>
      <c r="I12" s="63">
        <f>RANK(H12,H$12:H$15)</f>
        <v>4</v>
      </c>
      <c r="J12" s="117"/>
      <c r="K12" s="66">
        <f t="shared" ref="K12:K68" si="0">H12-B12</f>
        <v>625833</v>
      </c>
      <c r="L12" s="67">
        <f t="shared" ref="L12:L68" si="1">H12/B12-1</f>
        <v>1.1313525403653601E-2</v>
      </c>
      <c r="M12" s="64">
        <f>RANK(L12,L$12:L$15)</f>
        <v>3</v>
      </c>
      <c r="N12" s="117"/>
      <c r="O12" s="66">
        <f>H12-E12</f>
        <v>171281</v>
      </c>
      <c r="P12" s="67">
        <f>H12/E12-1</f>
        <v>3.0711044751798866E-3</v>
      </c>
      <c r="Q12" s="63">
        <f>RANK(P12,P$12:P$15)</f>
        <v>4</v>
      </c>
    </row>
    <row r="13" spans="1:17">
      <c r="A13" s="117" t="s">
        <v>245</v>
      </c>
      <c r="B13" s="118">
        <v>66927001</v>
      </c>
      <c r="C13" s="63">
        <f>RANK(B13,B$12:B$15)</f>
        <v>3</v>
      </c>
      <c r="D13" s="117"/>
      <c r="E13" s="118">
        <v>67321425</v>
      </c>
      <c r="F13" s="63">
        <f>RANK(E13,E$12:E$15)</f>
        <v>3</v>
      </c>
      <c r="G13" s="117"/>
      <c r="H13" s="118">
        <v>67547890</v>
      </c>
      <c r="I13" s="63">
        <f>RANK(H13,H$12:H$15)</f>
        <v>3</v>
      </c>
      <c r="J13" s="117"/>
      <c r="K13" s="66">
        <f t="shared" si="0"/>
        <v>620889</v>
      </c>
      <c r="L13" s="67">
        <f t="shared" si="1"/>
        <v>9.2771077550599657E-3</v>
      </c>
      <c r="M13" s="64">
        <f>RANK(L13,L$12:L$15)</f>
        <v>4</v>
      </c>
      <c r="N13" s="117"/>
      <c r="O13" s="66">
        <f>H13-E13</f>
        <v>226465</v>
      </c>
      <c r="P13" s="67">
        <f>H13/E13-1</f>
        <v>3.3639365179807257E-3</v>
      </c>
      <c r="Q13" s="63">
        <f>RANK(P13,P$12:P$15)</f>
        <v>3</v>
      </c>
    </row>
    <row r="14" spans="1:17">
      <c r="A14" s="117" t="s">
        <v>246</v>
      </c>
      <c r="B14" s="118">
        <v>114555744</v>
      </c>
      <c r="C14" s="63">
        <f>RANK(B14,B$12:B$15)</f>
        <v>1</v>
      </c>
      <c r="D14" s="117"/>
      <c r="E14" s="118">
        <v>117253992</v>
      </c>
      <c r="F14" s="63">
        <f>RANK(E14,E$12:E$15)</f>
        <v>1</v>
      </c>
      <c r="G14" s="117"/>
      <c r="H14" s="118">
        <v>118383453</v>
      </c>
      <c r="I14" s="63">
        <f>RANK(H14,H$12:H$15)</f>
        <v>1</v>
      </c>
      <c r="J14" s="117"/>
      <c r="K14" s="66">
        <f t="shared" si="0"/>
        <v>3827709</v>
      </c>
      <c r="L14" s="67">
        <f t="shared" si="1"/>
        <v>3.3413505655377707E-2</v>
      </c>
      <c r="M14" s="64">
        <f>RANK(L14,L$12:L$15)</f>
        <v>1</v>
      </c>
      <c r="N14" s="117"/>
      <c r="O14" s="66">
        <f>H14-E14</f>
        <v>1129461</v>
      </c>
      <c r="P14" s="67">
        <f>H14/E14-1</f>
        <v>9.6326016772205758E-3</v>
      </c>
      <c r="Q14" s="63">
        <f>RANK(P14,P$12:P$15)</f>
        <v>2</v>
      </c>
    </row>
    <row r="15" spans="1:17">
      <c r="A15" s="117" t="s">
        <v>247</v>
      </c>
      <c r="B15" s="118">
        <v>71945553</v>
      </c>
      <c r="C15" s="63">
        <f>RANK(B15,B$12:B$15)</f>
        <v>2</v>
      </c>
      <c r="D15" s="117"/>
      <c r="E15" s="118">
        <v>73526476</v>
      </c>
      <c r="F15" s="63">
        <f>RANK(E15,E$12:E$15)</f>
        <v>2</v>
      </c>
      <c r="G15" s="117"/>
      <c r="H15" s="118">
        <v>74254423</v>
      </c>
      <c r="I15" s="63">
        <f>RANK(H15,H$12:H$15)</f>
        <v>2</v>
      </c>
      <c r="J15" s="117"/>
      <c r="K15" s="66">
        <f t="shared" si="0"/>
        <v>2308870</v>
      </c>
      <c r="L15" s="67">
        <f t="shared" si="1"/>
        <v>3.2091907056437607E-2</v>
      </c>
      <c r="M15" s="64">
        <f>RANK(L15,L$12:L$15)</f>
        <v>2</v>
      </c>
      <c r="N15" s="117"/>
      <c r="O15" s="66">
        <f>H15-E15</f>
        <v>727947</v>
      </c>
      <c r="P15" s="67">
        <f>H15/E15-1</f>
        <v>9.9004744903046227E-3</v>
      </c>
      <c r="Q15" s="63">
        <f>RANK(P15,P$12:P$15)</f>
        <v>1</v>
      </c>
    </row>
    <row r="16" spans="1:17">
      <c r="A16" s="117"/>
      <c r="B16" s="80"/>
      <c r="D16" s="117"/>
      <c r="E16" s="80"/>
      <c r="G16" s="117"/>
      <c r="H16" s="80"/>
      <c r="J16" s="117"/>
      <c r="K16" s="66"/>
      <c r="L16" s="67"/>
      <c r="M16" s="64"/>
      <c r="N16" s="117"/>
      <c r="O16" s="66"/>
      <c r="P16" s="67"/>
    </row>
    <row r="17" spans="1:17">
      <c r="A17" s="121" t="s">
        <v>248</v>
      </c>
      <c r="D17" s="117"/>
      <c r="G17" s="117"/>
      <c r="J17" s="117"/>
      <c r="K17" s="66"/>
      <c r="L17" s="67"/>
      <c r="M17" s="64"/>
      <c r="N17" s="117"/>
      <c r="O17" s="66"/>
      <c r="P17" s="67"/>
    </row>
    <row r="18" spans="1:17">
      <c r="A18" s="117" t="s">
        <v>249</v>
      </c>
      <c r="B18" s="118">
        <v>4779736</v>
      </c>
      <c r="C18" s="80">
        <f t="shared" ref="C18:C68" si="2">RANK(B18,B$18:B$68)</f>
        <v>23</v>
      </c>
      <c r="D18" s="117"/>
      <c r="E18" s="118">
        <v>4817528</v>
      </c>
      <c r="F18" s="80">
        <f t="shared" ref="F18:F68" si="3">RANK(E18,E$18:E$68)</f>
        <v>23</v>
      </c>
      <c r="G18" s="117"/>
      <c r="H18" s="118">
        <v>4833722</v>
      </c>
      <c r="I18" s="80">
        <f t="shared" ref="I18:I68" si="4">RANK(H18,H$18:H$68)</f>
        <v>23</v>
      </c>
      <c r="J18" s="117"/>
      <c r="K18" s="66">
        <f t="shared" si="0"/>
        <v>53986</v>
      </c>
      <c r="L18" s="67">
        <f t="shared" si="1"/>
        <v>1.1294766070762075E-2</v>
      </c>
      <c r="M18" s="77">
        <f>RANK(L18,L$18:L$68)</f>
        <v>38</v>
      </c>
      <c r="N18" s="122"/>
      <c r="O18" s="66">
        <f>H18-E18</f>
        <v>16194</v>
      </c>
      <c r="P18" s="67">
        <f t="shared" ref="P18:P68" si="5">H18/E18-1</f>
        <v>3.3614750137413996E-3</v>
      </c>
      <c r="Q18" s="80">
        <f>RANK(P18,P$18:P$68)</f>
        <v>35</v>
      </c>
    </row>
    <row r="19" spans="1:17">
      <c r="A19" s="117" t="s">
        <v>250</v>
      </c>
      <c r="B19" s="118">
        <v>710231</v>
      </c>
      <c r="C19" s="80">
        <f t="shared" si="2"/>
        <v>47</v>
      </c>
      <c r="D19" s="117"/>
      <c r="E19" s="118">
        <v>730307</v>
      </c>
      <c r="F19" s="80">
        <f t="shared" si="3"/>
        <v>47</v>
      </c>
      <c r="G19" s="117"/>
      <c r="H19" s="118">
        <v>735132</v>
      </c>
      <c r="I19" s="80">
        <f t="shared" si="4"/>
        <v>47</v>
      </c>
      <c r="J19" s="117"/>
      <c r="K19" s="66">
        <f t="shared" si="0"/>
        <v>24901</v>
      </c>
      <c r="L19" s="67">
        <f t="shared" si="1"/>
        <v>3.5060424002894885E-2</v>
      </c>
      <c r="M19" s="77">
        <f t="shared" ref="M19:M68" si="6">RANK(L19,L$18:L$68)</f>
        <v>10</v>
      </c>
      <c r="N19" s="122"/>
      <c r="O19" s="66">
        <f t="shared" ref="O19:O68" si="7">H19-E19</f>
        <v>4825</v>
      </c>
      <c r="P19" s="67">
        <f t="shared" si="5"/>
        <v>6.6068105604903948E-3</v>
      </c>
      <c r="Q19" s="80">
        <f t="shared" ref="Q19:Q68" si="8">RANK(P19,P$18:P$68)</f>
        <v>27</v>
      </c>
    </row>
    <row r="20" spans="1:17">
      <c r="A20" s="117" t="s">
        <v>251</v>
      </c>
      <c r="B20" s="118">
        <v>6392017</v>
      </c>
      <c r="C20" s="80">
        <f t="shared" si="2"/>
        <v>16</v>
      </c>
      <c r="D20" s="117"/>
      <c r="E20" s="118">
        <v>6551149</v>
      </c>
      <c r="F20" s="80">
        <f t="shared" si="3"/>
        <v>15</v>
      </c>
      <c r="G20" s="117"/>
      <c r="H20" s="118">
        <v>6626624</v>
      </c>
      <c r="I20" s="80">
        <f t="shared" si="4"/>
        <v>15</v>
      </c>
      <c r="J20" s="117"/>
      <c r="K20" s="66">
        <f t="shared" si="0"/>
        <v>234607</v>
      </c>
      <c r="L20" s="67">
        <f t="shared" si="1"/>
        <v>3.6703125163778605E-2</v>
      </c>
      <c r="M20" s="77">
        <f t="shared" si="6"/>
        <v>9</v>
      </c>
      <c r="N20" s="122"/>
      <c r="O20" s="66">
        <f t="shared" si="7"/>
        <v>75475</v>
      </c>
      <c r="P20" s="67">
        <f t="shared" si="5"/>
        <v>1.1520879772388026E-2</v>
      </c>
      <c r="Q20" s="80">
        <f t="shared" si="8"/>
        <v>9</v>
      </c>
    </row>
    <row r="21" spans="1:17">
      <c r="A21" s="117" t="s">
        <v>252</v>
      </c>
      <c r="B21" s="118">
        <v>2915918</v>
      </c>
      <c r="C21" s="80">
        <f t="shared" si="2"/>
        <v>32</v>
      </c>
      <c r="D21" s="117"/>
      <c r="E21" s="118">
        <v>2949828</v>
      </c>
      <c r="F21" s="80">
        <f t="shared" si="3"/>
        <v>32</v>
      </c>
      <c r="G21" s="117"/>
      <c r="H21" s="118">
        <v>2959373</v>
      </c>
      <c r="I21" s="80">
        <f t="shared" si="4"/>
        <v>32</v>
      </c>
      <c r="J21" s="117"/>
      <c r="K21" s="66">
        <f t="shared" si="0"/>
        <v>43455</v>
      </c>
      <c r="L21" s="67">
        <f t="shared" si="1"/>
        <v>1.4902682448546312E-2</v>
      </c>
      <c r="M21" s="77">
        <f t="shared" si="6"/>
        <v>30</v>
      </c>
      <c r="N21" s="122"/>
      <c r="O21" s="66">
        <f t="shared" si="7"/>
        <v>9545</v>
      </c>
      <c r="P21" s="67">
        <f t="shared" si="5"/>
        <v>3.2357818828758766E-3</v>
      </c>
      <c r="Q21" s="80">
        <f t="shared" si="8"/>
        <v>37</v>
      </c>
    </row>
    <row r="22" spans="1:17">
      <c r="A22" s="117" t="s">
        <v>253</v>
      </c>
      <c r="B22" s="118">
        <v>37253956</v>
      </c>
      <c r="C22" s="80">
        <f t="shared" si="2"/>
        <v>1</v>
      </c>
      <c r="D22" s="117"/>
      <c r="E22" s="118">
        <v>37999878</v>
      </c>
      <c r="F22" s="80">
        <f t="shared" si="3"/>
        <v>1</v>
      </c>
      <c r="G22" s="117"/>
      <c r="H22" s="118">
        <v>38332521</v>
      </c>
      <c r="I22" s="80">
        <f t="shared" si="4"/>
        <v>1</v>
      </c>
      <c r="J22" s="117"/>
      <c r="K22" s="66">
        <f t="shared" si="0"/>
        <v>1078565</v>
      </c>
      <c r="L22" s="67">
        <f t="shared" si="1"/>
        <v>2.8951690392290175E-2</v>
      </c>
      <c r="M22" s="77">
        <f t="shared" si="6"/>
        <v>19</v>
      </c>
      <c r="N22" s="122"/>
      <c r="O22" s="66">
        <f t="shared" si="7"/>
        <v>332643</v>
      </c>
      <c r="P22" s="67">
        <f t="shared" si="5"/>
        <v>8.7537912621720171E-3</v>
      </c>
      <c r="Q22" s="80">
        <f t="shared" si="8"/>
        <v>20</v>
      </c>
    </row>
    <row r="23" spans="1:17">
      <c r="A23" s="117" t="s">
        <v>254</v>
      </c>
      <c r="B23" s="118">
        <v>5029196</v>
      </c>
      <c r="C23" s="80">
        <f t="shared" si="2"/>
        <v>22</v>
      </c>
      <c r="D23" s="117"/>
      <c r="E23" s="118">
        <v>5189458</v>
      </c>
      <c r="F23" s="80">
        <f t="shared" si="3"/>
        <v>22</v>
      </c>
      <c r="G23" s="117"/>
      <c r="H23" s="118">
        <v>5268367</v>
      </c>
      <c r="I23" s="80">
        <f t="shared" si="4"/>
        <v>22</v>
      </c>
      <c r="J23" s="117"/>
      <c r="K23" s="66">
        <f t="shared" si="0"/>
        <v>239171</v>
      </c>
      <c r="L23" s="67">
        <f t="shared" si="1"/>
        <v>4.7556508038262946E-2</v>
      </c>
      <c r="M23" s="77">
        <f t="shared" si="6"/>
        <v>5</v>
      </c>
      <c r="N23" s="122"/>
      <c r="O23" s="66">
        <f t="shared" si="7"/>
        <v>78909</v>
      </c>
      <c r="P23" s="67">
        <f t="shared" si="5"/>
        <v>1.5205634191470585E-2</v>
      </c>
      <c r="Q23" s="80">
        <f t="shared" si="8"/>
        <v>4</v>
      </c>
    </row>
    <row r="24" spans="1:17">
      <c r="A24" s="117" t="s">
        <v>255</v>
      </c>
      <c r="B24" s="118">
        <v>3574097</v>
      </c>
      <c r="C24" s="80">
        <f t="shared" si="2"/>
        <v>29</v>
      </c>
      <c r="D24" s="117"/>
      <c r="E24" s="118">
        <v>3591765</v>
      </c>
      <c r="F24" s="80">
        <f t="shared" si="3"/>
        <v>29</v>
      </c>
      <c r="G24" s="117"/>
      <c r="H24" s="118">
        <v>3596080</v>
      </c>
      <c r="I24" s="80">
        <f t="shared" si="4"/>
        <v>29</v>
      </c>
      <c r="J24" s="117"/>
      <c r="K24" s="66">
        <f t="shared" si="0"/>
        <v>21983</v>
      </c>
      <c r="L24" s="67">
        <f t="shared" si="1"/>
        <v>6.150644484467005E-3</v>
      </c>
      <c r="M24" s="77">
        <f t="shared" si="6"/>
        <v>42</v>
      </c>
      <c r="N24" s="122"/>
      <c r="O24" s="66">
        <f t="shared" si="7"/>
        <v>4315</v>
      </c>
      <c r="P24" s="67">
        <f t="shared" si="5"/>
        <v>1.2013592203277135E-3</v>
      </c>
      <c r="Q24" s="80">
        <f t="shared" si="8"/>
        <v>44</v>
      </c>
    </row>
    <row r="25" spans="1:17">
      <c r="A25" s="117" t="s">
        <v>256</v>
      </c>
      <c r="B25" s="118">
        <v>897934</v>
      </c>
      <c r="C25" s="80">
        <f t="shared" si="2"/>
        <v>45</v>
      </c>
      <c r="D25" s="117"/>
      <c r="E25" s="118">
        <v>917053</v>
      </c>
      <c r="F25" s="80">
        <f t="shared" si="3"/>
        <v>45</v>
      </c>
      <c r="G25" s="117"/>
      <c r="H25" s="118">
        <v>925749</v>
      </c>
      <c r="I25" s="80">
        <f t="shared" si="4"/>
        <v>45</v>
      </c>
      <c r="J25" s="117"/>
      <c r="K25" s="66">
        <f t="shared" si="0"/>
        <v>27815</v>
      </c>
      <c r="L25" s="67">
        <f t="shared" si="1"/>
        <v>3.0976664209173554E-2</v>
      </c>
      <c r="M25" s="77">
        <f t="shared" si="6"/>
        <v>18</v>
      </c>
      <c r="N25" s="122"/>
      <c r="O25" s="66">
        <f t="shared" si="7"/>
        <v>8696</v>
      </c>
      <c r="P25" s="67">
        <f t="shared" si="5"/>
        <v>9.4825489911707361E-3</v>
      </c>
      <c r="Q25" s="80">
        <f t="shared" si="8"/>
        <v>17</v>
      </c>
    </row>
    <row r="26" spans="1:17">
      <c r="A26" s="117" t="s">
        <v>257</v>
      </c>
      <c r="B26" s="118">
        <v>601723</v>
      </c>
      <c r="C26" s="80">
        <f t="shared" si="2"/>
        <v>50</v>
      </c>
      <c r="D26" s="117"/>
      <c r="E26" s="118">
        <v>633427</v>
      </c>
      <c r="F26" s="80">
        <f t="shared" si="3"/>
        <v>49</v>
      </c>
      <c r="G26" s="117"/>
      <c r="H26" s="118">
        <v>646449</v>
      </c>
      <c r="I26" s="80">
        <f t="shared" si="4"/>
        <v>49</v>
      </c>
      <c r="J26" s="117"/>
      <c r="K26" s="66">
        <f t="shared" si="0"/>
        <v>44726</v>
      </c>
      <c r="L26" s="67">
        <f t="shared" si="1"/>
        <v>7.4329882686884119E-2</v>
      </c>
      <c r="M26" s="77">
        <f t="shared" si="6"/>
        <v>2</v>
      </c>
      <c r="N26" s="122"/>
      <c r="O26" s="66">
        <f t="shared" si="7"/>
        <v>13022</v>
      </c>
      <c r="P26" s="67">
        <f t="shared" si="5"/>
        <v>2.0558012209773269E-2</v>
      </c>
      <c r="Q26" s="80">
        <f t="shared" si="8"/>
        <v>2</v>
      </c>
    </row>
    <row r="27" spans="1:17">
      <c r="A27" s="117" t="s">
        <v>258</v>
      </c>
      <c r="B27" s="118">
        <v>18801310</v>
      </c>
      <c r="C27" s="80">
        <f t="shared" si="2"/>
        <v>4</v>
      </c>
      <c r="D27" s="117"/>
      <c r="E27" s="118">
        <v>19320749</v>
      </c>
      <c r="F27" s="80">
        <f t="shared" si="3"/>
        <v>4</v>
      </c>
      <c r="G27" s="117"/>
      <c r="H27" s="118">
        <v>19552860</v>
      </c>
      <c r="I27" s="80">
        <f t="shared" si="4"/>
        <v>4</v>
      </c>
      <c r="J27" s="117"/>
      <c r="K27" s="66">
        <f t="shared" si="0"/>
        <v>751550</v>
      </c>
      <c r="L27" s="67">
        <f t="shared" si="1"/>
        <v>3.997327845772447E-2</v>
      </c>
      <c r="M27" s="77">
        <f t="shared" si="6"/>
        <v>6</v>
      </c>
      <c r="N27" s="122"/>
      <c r="O27" s="66">
        <f t="shared" si="7"/>
        <v>232111</v>
      </c>
      <c r="P27" s="67">
        <f t="shared" si="5"/>
        <v>1.201356117198138E-2</v>
      </c>
      <c r="Q27" s="80">
        <f t="shared" si="8"/>
        <v>8</v>
      </c>
    </row>
    <row r="28" spans="1:17">
      <c r="A28" s="117" t="s">
        <v>259</v>
      </c>
      <c r="B28" s="118">
        <v>9687653</v>
      </c>
      <c r="C28" s="80">
        <f t="shared" si="2"/>
        <v>9</v>
      </c>
      <c r="D28" s="117"/>
      <c r="E28" s="118">
        <v>9915646</v>
      </c>
      <c r="F28" s="80">
        <f t="shared" si="3"/>
        <v>8</v>
      </c>
      <c r="G28" s="117"/>
      <c r="H28" s="118">
        <v>9992167</v>
      </c>
      <c r="I28" s="80">
        <f t="shared" si="4"/>
        <v>8</v>
      </c>
      <c r="J28" s="117"/>
      <c r="K28" s="66">
        <f t="shared" si="0"/>
        <v>304514</v>
      </c>
      <c r="L28" s="67">
        <f t="shared" si="1"/>
        <v>3.1433206783934242E-2</v>
      </c>
      <c r="M28" s="77">
        <f t="shared" si="6"/>
        <v>17</v>
      </c>
      <c r="N28" s="122"/>
      <c r="O28" s="66">
        <f t="shared" si="7"/>
        <v>76521</v>
      </c>
      <c r="P28" s="67">
        <f t="shared" si="5"/>
        <v>7.7171976490488792E-3</v>
      </c>
      <c r="Q28" s="80">
        <f t="shared" si="8"/>
        <v>22</v>
      </c>
    </row>
    <row r="29" spans="1:17">
      <c r="A29" s="117" t="s">
        <v>260</v>
      </c>
      <c r="B29" s="118">
        <v>1360301</v>
      </c>
      <c r="C29" s="80">
        <f t="shared" si="2"/>
        <v>40</v>
      </c>
      <c r="D29" s="117"/>
      <c r="E29" s="118">
        <v>1390090</v>
      </c>
      <c r="F29" s="80">
        <f t="shared" si="3"/>
        <v>40</v>
      </c>
      <c r="G29" s="117"/>
      <c r="H29" s="118">
        <v>1404054</v>
      </c>
      <c r="I29" s="80">
        <f t="shared" si="4"/>
        <v>40</v>
      </c>
      <c r="J29" s="117"/>
      <c r="K29" s="66">
        <f t="shared" si="0"/>
        <v>43753</v>
      </c>
      <c r="L29" s="67">
        <f t="shared" si="1"/>
        <v>3.2164204834077115E-2</v>
      </c>
      <c r="M29" s="77">
        <f t="shared" si="6"/>
        <v>16</v>
      </c>
      <c r="N29" s="122"/>
      <c r="O29" s="66">
        <f t="shared" si="7"/>
        <v>13964</v>
      </c>
      <c r="P29" s="67">
        <f t="shared" si="5"/>
        <v>1.0045392744354675E-2</v>
      </c>
      <c r="Q29" s="80">
        <f t="shared" si="8"/>
        <v>15</v>
      </c>
    </row>
    <row r="30" spans="1:17">
      <c r="A30" s="117" t="s">
        <v>261</v>
      </c>
      <c r="B30" s="118">
        <v>1567582</v>
      </c>
      <c r="C30" s="80">
        <f t="shared" si="2"/>
        <v>39</v>
      </c>
      <c r="D30" s="117"/>
      <c r="E30" s="118">
        <v>1595590</v>
      </c>
      <c r="F30" s="80">
        <f t="shared" si="3"/>
        <v>39</v>
      </c>
      <c r="G30" s="117"/>
      <c r="H30" s="118">
        <v>1612136</v>
      </c>
      <c r="I30" s="80">
        <f t="shared" si="4"/>
        <v>39</v>
      </c>
      <c r="J30" s="117"/>
      <c r="K30" s="66">
        <f t="shared" si="0"/>
        <v>44554</v>
      </c>
      <c r="L30" s="67">
        <f t="shared" si="1"/>
        <v>2.842211763084812E-2</v>
      </c>
      <c r="M30" s="77">
        <f t="shared" si="6"/>
        <v>20</v>
      </c>
      <c r="N30" s="122"/>
      <c r="O30" s="66">
        <f t="shared" si="7"/>
        <v>16546</v>
      </c>
      <c r="P30" s="67">
        <f t="shared" si="5"/>
        <v>1.036983184903395E-2</v>
      </c>
      <c r="Q30" s="80">
        <f t="shared" si="8"/>
        <v>13</v>
      </c>
    </row>
    <row r="31" spans="1:17">
      <c r="A31" s="117" t="s">
        <v>262</v>
      </c>
      <c r="B31" s="118">
        <v>12830632</v>
      </c>
      <c r="C31" s="80">
        <f t="shared" si="2"/>
        <v>5</v>
      </c>
      <c r="D31" s="117"/>
      <c r="E31" s="118">
        <v>12868192</v>
      </c>
      <c r="F31" s="80">
        <f t="shared" si="3"/>
        <v>5</v>
      </c>
      <c r="G31" s="117"/>
      <c r="H31" s="118">
        <v>12882135</v>
      </c>
      <c r="I31" s="80">
        <f t="shared" si="4"/>
        <v>5</v>
      </c>
      <c r="J31" s="117"/>
      <c r="K31" s="66">
        <f t="shared" si="0"/>
        <v>51503</v>
      </c>
      <c r="L31" s="67">
        <f t="shared" si="1"/>
        <v>4.014065713988213E-3</v>
      </c>
      <c r="M31" s="77">
        <f t="shared" si="6"/>
        <v>45</v>
      </c>
      <c r="N31" s="122"/>
      <c r="O31" s="66">
        <f t="shared" si="7"/>
        <v>13943</v>
      </c>
      <c r="P31" s="67">
        <f t="shared" si="5"/>
        <v>1.0835243987654675E-3</v>
      </c>
      <c r="Q31" s="80">
        <f t="shared" si="8"/>
        <v>46</v>
      </c>
    </row>
    <row r="32" spans="1:17">
      <c r="A32" s="117" t="s">
        <v>263</v>
      </c>
      <c r="B32" s="118">
        <v>6483802</v>
      </c>
      <c r="C32" s="80">
        <f t="shared" si="2"/>
        <v>15</v>
      </c>
      <c r="D32" s="117"/>
      <c r="E32" s="118">
        <v>6537782</v>
      </c>
      <c r="F32" s="80">
        <f t="shared" si="3"/>
        <v>16</v>
      </c>
      <c r="G32" s="117"/>
      <c r="H32" s="118">
        <v>6570902</v>
      </c>
      <c r="I32" s="80">
        <f t="shared" si="4"/>
        <v>16</v>
      </c>
      <c r="J32" s="117"/>
      <c r="K32" s="66">
        <f t="shared" si="0"/>
        <v>87100</v>
      </c>
      <c r="L32" s="67">
        <f t="shared" si="1"/>
        <v>1.3433476222747043E-2</v>
      </c>
      <c r="M32" s="77">
        <f t="shared" si="6"/>
        <v>34</v>
      </c>
      <c r="N32" s="122"/>
      <c r="O32" s="66">
        <f t="shared" si="7"/>
        <v>33120</v>
      </c>
      <c r="P32" s="67">
        <f t="shared" si="5"/>
        <v>5.0659382646898177E-3</v>
      </c>
      <c r="Q32" s="80">
        <f t="shared" si="8"/>
        <v>30</v>
      </c>
    </row>
    <row r="33" spans="1:17">
      <c r="A33" s="117" t="s">
        <v>264</v>
      </c>
      <c r="B33" s="118">
        <v>3046355</v>
      </c>
      <c r="C33" s="80">
        <f t="shared" si="2"/>
        <v>30</v>
      </c>
      <c r="D33" s="117"/>
      <c r="E33" s="118">
        <v>3075039</v>
      </c>
      <c r="F33" s="80">
        <f t="shared" si="3"/>
        <v>30</v>
      </c>
      <c r="G33" s="117"/>
      <c r="H33" s="118">
        <v>3090416</v>
      </c>
      <c r="I33" s="80">
        <f t="shared" si="4"/>
        <v>30</v>
      </c>
      <c r="J33" s="117"/>
      <c r="K33" s="66">
        <f t="shared" si="0"/>
        <v>44061</v>
      </c>
      <c r="L33" s="67">
        <f t="shared" si="1"/>
        <v>1.4463514593670235E-2</v>
      </c>
      <c r="M33" s="77">
        <f t="shared" si="6"/>
        <v>31</v>
      </c>
      <c r="N33" s="122"/>
      <c r="O33" s="66">
        <f t="shared" si="7"/>
        <v>15377</v>
      </c>
      <c r="P33" s="67">
        <f t="shared" si="5"/>
        <v>5.0005869844251816E-3</v>
      </c>
      <c r="Q33" s="80">
        <f t="shared" si="8"/>
        <v>31</v>
      </c>
    </row>
    <row r="34" spans="1:17">
      <c r="A34" s="117" t="s">
        <v>265</v>
      </c>
      <c r="B34" s="118">
        <v>2853118</v>
      </c>
      <c r="C34" s="80">
        <f t="shared" si="2"/>
        <v>33</v>
      </c>
      <c r="D34" s="117"/>
      <c r="E34" s="118">
        <v>2885398</v>
      </c>
      <c r="F34" s="80">
        <f t="shared" si="3"/>
        <v>33</v>
      </c>
      <c r="G34" s="117"/>
      <c r="H34" s="118">
        <v>2893957</v>
      </c>
      <c r="I34" s="80">
        <f t="shared" si="4"/>
        <v>34</v>
      </c>
      <c r="J34" s="117"/>
      <c r="K34" s="66">
        <f t="shared" si="0"/>
        <v>40839</v>
      </c>
      <c r="L34" s="67">
        <f t="shared" si="1"/>
        <v>1.431381386959818E-2</v>
      </c>
      <c r="M34" s="77">
        <f t="shared" si="6"/>
        <v>32</v>
      </c>
      <c r="N34" s="122"/>
      <c r="O34" s="66">
        <f t="shared" si="7"/>
        <v>8559</v>
      </c>
      <c r="P34" s="67">
        <f t="shared" si="5"/>
        <v>2.9663152189056685E-3</v>
      </c>
      <c r="Q34" s="80">
        <f t="shared" si="8"/>
        <v>39</v>
      </c>
    </row>
    <row r="35" spans="1:17">
      <c r="A35" s="117" t="s">
        <v>266</v>
      </c>
      <c r="B35" s="118">
        <v>4339367</v>
      </c>
      <c r="C35" s="80">
        <f t="shared" si="2"/>
        <v>26</v>
      </c>
      <c r="D35" s="117"/>
      <c r="E35" s="118">
        <v>4379730</v>
      </c>
      <c r="F35" s="80">
        <f t="shared" si="3"/>
        <v>26</v>
      </c>
      <c r="G35" s="117"/>
      <c r="H35" s="118">
        <v>4395295</v>
      </c>
      <c r="I35" s="80">
        <f t="shared" si="4"/>
        <v>26</v>
      </c>
      <c r="J35" s="117"/>
      <c r="K35" s="66">
        <f t="shared" si="0"/>
        <v>55928</v>
      </c>
      <c r="L35" s="67">
        <f t="shared" si="1"/>
        <v>1.2888515767391917E-2</v>
      </c>
      <c r="M35" s="77">
        <f t="shared" si="6"/>
        <v>35</v>
      </c>
      <c r="N35" s="122"/>
      <c r="O35" s="66">
        <f t="shared" si="7"/>
        <v>15565</v>
      </c>
      <c r="P35" s="67">
        <f t="shared" si="5"/>
        <v>3.5538720423404779E-3</v>
      </c>
      <c r="Q35" s="80">
        <f t="shared" si="8"/>
        <v>34</v>
      </c>
    </row>
    <row r="36" spans="1:17">
      <c r="A36" s="117" t="s">
        <v>267</v>
      </c>
      <c r="B36" s="118">
        <v>4533372</v>
      </c>
      <c r="C36" s="80">
        <f t="shared" si="2"/>
        <v>25</v>
      </c>
      <c r="D36" s="117"/>
      <c r="E36" s="118">
        <v>4602134</v>
      </c>
      <c r="F36" s="80">
        <f t="shared" si="3"/>
        <v>25</v>
      </c>
      <c r="G36" s="117"/>
      <c r="H36" s="118">
        <v>4625470</v>
      </c>
      <c r="I36" s="80">
        <f t="shared" si="4"/>
        <v>25</v>
      </c>
      <c r="J36" s="117"/>
      <c r="K36" s="66">
        <f t="shared" si="0"/>
        <v>92098</v>
      </c>
      <c r="L36" s="67">
        <f t="shared" si="1"/>
        <v>2.0315562014324051E-2</v>
      </c>
      <c r="M36" s="77">
        <f t="shared" si="6"/>
        <v>29</v>
      </c>
      <c r="N36" s="122"/>
      <c r="O36" s="66">
        <f t="shared" si="7"/>
        <v>23336</v>
      </c>
      <c r="P36" s="67">
        <f t="shared" si="5"/>
        <v>5.0706911185114389E-3</v>
      </c>
      <c r="Q36" s="80">
        <f t="shared" si="8"/>
        <v>29</v>
      </c>
    </row>
    <row r="37" spans="1:17">
      <c r="A37" s="117" t="s">
        <v>268</v>
      </c>
      <c r="B37" s="118">
        <v>1328361</v>
      </c>
      <c r="C37" s="80">
        <f t="shared" si="2"/>
        <v>41</v>
      </c>
      <c r="D37" s="117"/>
      <c r="E37" s="118">
        <v>1328501</v>
      </c>
      <c r="F37" s="80">
        <f t="shared" si="3"/>
        <v>41</v>
      </c>
      <c r="G37" s="117"/>
      <c r="H37" s="118">
        <v>1328302</v>
      </c>
      <c r="I37" s="80">
        <f t="shared" si="4"/>
        <v>41</v>
      </c>
      <c r="J37" s="117"/>
      <c r="K37" s="66">
        <f t="shared" si="0"/>
        <v>-59</v>
      </c>
      <c r="L37" s="67">
        <f t="shared" si="1"/>
        <v>-4.4415637014294518E-5</v>
      </c>
      <c r="M37" s="77">
        <f t="shared" si="6"/>
        <v>50</v>
      </c>
      <c r="N37" s="122"/>
      <c r="O37" s="66">
        <f t="shared" si="7"/>
        <v>-199</v>
      </c>
      <c r="P37" s="67">
        <f t="shared" si="5"/>
        <v>-1.4979288687022585E-4</v>
      </c>
      <c r="Q37" s="80">
        <f t="shared" si="8"/>
        <v>50</v>
      </c>
    </row>
    <row r="38" spans="1:17">
      <c r="A38" s="117" t="s">
        <v>269</v>
      </c>
      <c r="B38" s="118">
        <v>5773552</v>
      </c>
      <c r="C38" s="80">
        <f t="shared" si="2"/>
        <v>19</v>
      </c>
      <c r="D38" s="117"/>
      <c r="E38" s="118">
        <v>5884868</v>
      </c>
      <c r="F38" s="80">
        <f t="shared" si="3"/>
        <v>19</v>
      </c>
      <c r="G38" s="117"/>
      <c r="H38" s="118">
        <v>5928814</v>
      </c>
      <c r="I38" s="80">
        <f t="shared" si="4"/>
        <v>19</v>
      </c>
      <c r="J38" s="117"/>
      <c r="K38" s="66">
        <f t="shared" si="0"/>
        <v>155262</v>
      </c>
      <c r="L38" s="67">
        <f t="shared" si="1"/>
        <v>2.6891937580193259E-2</v>
      </c>
      <c r="M38" s="77">
        <f t="shared" si="6"/>
        <v>21</v>
      </c>
      <c r="N38" s="122"/>
      <c r="O38" s="66">
        <f t="shared" si="7"/>
        <v>43946</v>
      </c>
      <c r="P38" s="67">
        <f t="shared" si="5"/>
        <v>7.4676271413394169E-3</v>
      </c>
      <c r="Q38" s="80">
        <f t="shared" si="8"/>
        <v>24</v>
      </c>
    </row>
    <row r="39" spans="1:17">
      <c r="A39" s="117" t="s">
        <v>270</v>
      </c>
      <c r="B39" s="118">
        <v>6547629</v>
      </c>
      <c r="C39" s="80">
        <f t="shared" si="2"/>
        <v>14</v>
      </c>
      <c r="D39" s="117"/>
      <c r="E39" s="118">
        <v>6645303</v>
      </c>
      <c r="F39" s="80">
        <f t="shared" si="3"/>
        <v>14</v>
      </c>
      <c r="G39" s="117"/>
      <c r="H39" s="118">
        <v>6692824</v>
      </c>
      <c r="I39" s="80">
        <f t="shared" si="4"/>
        <v>14</v>
      </c>
      <c r="J39" s="117"/>
      <c r="K39" s="66">
        <f t="shared" si="0"/>
        <v>145195</v>
      </c>
      <c r="L39" s="67">
        <f t="shared" si="1"/>
        <v>2.2175202657328308E-2</v>
      </c>
      <c r="M39" s="77">
        <f t="shared" si="6"/>
        <v>27</v>
      </c>
      <c r="N39" s="122"/>
      <c r="O39" s="66">
        <f t="shared" si="7"/>
        <v>47521</v>
      </c>
      <c r="P39" s="67">
        <f t="shared" si="5"/>
        <v>7.1510659483848826E-3</v>
      </c>
      <c r="Q39" s="80">
        <f t="shared" si="8"/>
        <v>25</v>
      </c>
    </row>
    <row r="40" spans="1:17">
      <c r="A40" s="117" t="s">
        <v>271</v>
      </c>
      <c r="B40" s="118">
        <v>9883640</v>
      </c>
      <c r="C40" s="80">
        <f t="shared" si="2"/>
        <v>8</v>
      </c>
      <c r="D40" s="117"/>
      <c r="E40" s="118">
        <v>9882519</v>
      </c>
      <c r="F40" s="80">
        <f t="shared" si="3"/>
        <v>9</v>
      </c>
      <c r="G40" s="117"/>
      <c r="H40" s="118">
        <v>9895622</v>
      </c>
      <c r="I40" s="80">
        <f t="shared" si="4"/>
        <v>9</v>
      </c>
      <c r="J40" s="117"/>
      <c r="K40" s="66">
        <f t="shared" si="0"/>
        <v>11982</v>
      </c>
      <c r="L40" s="67">
        <f t="shared" si="1"/>
        <v>1.2123063972382386E-3</v>
      </c>
      <c r="M40" s="77">
        <f t="shared" si="6"/>
        <v>48</v>
      </c>
      <c r="N40" s="122"/>
      <c r="O40" s="66">
        <f t="shared" si="7"/>
        <v>13103</v>
      </c>
      <c r="P40" s="67">
        <f t="shared" si="5"/>
        <v>1.3258765300627751E-3</v>
      </c>
      <c r="Q40" s="80">
        <f t="shared" si="8"/>
        <v>43</v>
      </c>
    </row>
    <row r="41" spans="1:17">
      <c r="A41" s="117" t="s">
        <v>272</v>
      </c>
      <c r="B41" s="118">
        <v>5303925</v>
      </c>
      <c r="C41" s="80">
        <f t="shared" si="2"/>
        <v>21</v>
      </c>
      <c r="D41" s="117"/>
      <c r="E41" s="118">
        <v>5379646</v>
      </c>
      <c r="F41" s="80">
        <f t="shared" si="3"/>
        <v>21</v>
      </c>
      <c r="G41" s="117"/>
      <c r="H41" s="118">
        <v>5420380</v>
      </c>
      <c r="I41" s="80">
        <f t="shared" si="4"/>
        <v>21</v>
      </c>
      <c r="J41" s="117"/>
      <c r="K41" s="66">
        <f t="shared" si="0"/>
        <v>116455</v>
      </c>
      <c r="L41" s="67">
        <f t="shared" si="1"/>
        <v>2.1956381359087951E-2</v>
      </c>
      <c r="M41" s="77">
        <f t="shared" si="6"/>
        <v>28</v>
      </c>
      <c r="N41" s="122"/>
      <c r="O41" s="66">
        <f t="shared" si="7"/>
        <v>40734</v>
      </c>
      <c r="P41" s="67">
        <f t="shared" si="5"/>
        <v>7.5718736883430005E-3</v>
      </c>
      <c r="Q41" s="80">
        <f t="shared" si="8"/>
        <v>23</v>
      </c>
    </row>
    <row r="42" spans="1:17">
      <c r="A42" s="117" t="s">
        <v>273</v>
      </c>
      <c r="B42" s="118">
        <v>2967297</v>
      </c>
      <c r="C42" s="80">
        <f t="shared" si="2"/>
        <v>31</v>
      </c>
      <c r="D42" s="117"/>
      <c r="E42" s="118">
        <v>2986450</v>
      </c>
      <c r="F42" s="80">
        <f t="shared" si="3"/>
        <v>31</v>
      </c>
      <c r="G42" s="117"/>
      <c r="H42" s="118">
        <v>2991207</v>
      </c>
      <c r="I42" s="80">
        <f t="shared" si="4"/>
        <v>31</v>
      </c>
      <c r="J42" s="117"/>
      <c r="K42" s="66">
        <f t="shared" si="0"/>
        <v>23910</v>
      </c>
      <c r="L42" s="67">
        <f t="shared" si="1"/>
        <v>8.0578384974607786E-3</v>
      </c>
      <c r="M42" s="77">
        <f t="shared" si="6"/>
        <v>41</v>
      </c>
      <c r="N42" s="122"/>
      <c r="O42" s="66">
        <f t="shared" si="7"/>
        <v>4757</v>
      </c>
      <c r="P42" s="67">
        <f t="shared" si="5"/>
        <v>1.5928610892530504E-3</v>
      </c>
      <c r="Q42" s="80">
        <f t="shared" si="8"/>
        <v>40</v>
      </c>
    </row>
    <row r="43" spans="1:17">
      <c r="A43" s="117" t="s">
        <v>274</v>
      </c>
      <c r="B43" s="118">
        <v>5988927</v>
      </c>
      <c r="C43" s="80">
        <f t="shared" si="2"/>
        <v>18</v>
      </c>
      <c r="D43" s="117"/>
      <c r="E43" s="118">
        <v>6024522</v>
      </c>
      <c r="F43" s="80">
        <f t="shared" si="3"/>
        <v>18</v>
      </c>
      <c r="G43" s="117"/>
      <c r="H43" s="118">
        <v>6044171</v>
      </c>
      <c r="I43" s="80">
        <f t="shared" si="4"/>
        <v>18</v>
      </c>
      <c r="J43" s="117"/>
      <c r="K43" s="66">
        <f t="shared" si="0"/>
        <v>55244</v>
      </c>
      <c r="L43" s="67">
        <f t="shared" si="1"/>
        <v>9.2243568839627255E-3</v>
      </c>
      <c r="M43" s="77">
        <f t="shared" si="6"/>
        <v>40</v>
      </c>
      <c r="N43" s="122"/>
      <c r="O43" s="66">
        <f t="shared" si="7"/>
        <v>19649</v>
      </c>
      <c r="P43" s="67">
        <f t="shared" si="5"/>
        <v>3.261503568249946E-3</v>
      </c>
      <c r="Q43" s="80">
        <f t="shared" si="8"/>
        <v>36</v>
      </c>
    </row>
    <row r="44" spans="1:17">
      <c r="A44" s="117" t="s">
        <v>275</v>
      </c>
      <c r="B44" s="118">
        <v>989415</v>
      </c>
      <c r="C44" s="80">
        <f t="shared" si="2"/>
        <v>44</v>
      </c>
      <c r="D44" s="117"/>
      <c r="E44" s="118">
        <v>1005494</v>
      </c>
      <c r="F44" s="80">
        <f t="shared" si="3"/>
        <v>44</v>
      </c>
      <c r="G44" s="117"/>
      <c r="H44" s="118">
        <v>1015165</v>
      </c>
      <c r="I44" s="80">
        <f t="shared" si="4"/>
        <v>44</v>
      </c>
      <c r="J44" s="117"/>
      <c r="K44" s="66">
        <f t="shared" si="0"/>
        <v>25750</v>
      </c>
      <c r="L44" s="67">
        <f t="shared" si="1"/>
        <v>2.6025479702652676E-2</v>
      </c>
      <c r="M44" s="77">
        <f t="shared" si="6"/>
        <v>23</v>
      </c>
      <c r="N44" s="122"/>
      <c r="O44" s="66">
        <f t="shared" si="7"/>
        <v>9671</v>
      </c>
      <c r="P44" s="67">
        <f t="shared" si="5"/>
        <v>9.6181578408225388E-3</v>
      </c>
      <c r="Q44" s="80">
        <f t="shared" si="8"/>
        <v>16</v>
      </c>
    </row>
    <row r="45" spans="1:17">
      <c r="A45" s="117" t="s">
        <v>276</v>
      </c>
      <c r="B45" s="118">
        <v>1826341</v>
      </c>
      <c r="C45" s="80">
        <f t="shared" si="2"/>
        <v>38</v>
      </c>
      <c r="D45" s="117"/>
      <c r="E45" s="118">
        <v>1855350</v>
      </c>
      <c r="F45" s="80">
        <f t="shared" si="3"/>
        <v>38</v>
      </c>
      <c r="G45" s="117"/>
      <c r="H45" s="118">
        <v>1868516</v>
      </c>
      <c r="I45" s="80">
        <f t="shared" si="4"/>
        <v>37</v>
      </c>
      <c r="J45" s="117"/>
      <c r="K45" s="66">
        <f t="shared" si="0"/>
        <v>42175</v>
      </c>
      <c r="L45" s="67">
        <f t="shared" si="1"/>
        <v>2.309262070993312E-2</v>
      </c>
      <c r="M45" s="77">
        <f t="shared" si="6"/>
        <v>26</v>
      </c>
      <c r="N45" s="122"/>
      <c r="O45" s="66">
        <f t="shared" si="7"/>
        <v>13166</v>
      </c>
      <c r="P45" s="67">
        <f t="shared" si="5"/>
        <v>7.0962352116852312E-3</v>
      </c>
      <c r="Q45" s="80">
        <f t="shared" si="8"/>
        <v>26</v>
      </c>
    </row>
    <row r="46" spans="1:17">
      <c r="A46" s="117" t="s">
        <v>277</v>
      </c>
      <c r="B46" s="118">
        <v>2700551</v>
      </c>
      <c r="C46" s="80">
        <f t="shared" si="2"/>
        <v>35</v>
      </c>
      <c r="D46" s="117"/>
      <c r="E46" s="118">
        <v>2754354</v>
      </c>
      <c r="F46" s="80">
        <f t="shared" si="3"/>
        <v>35</v>
      </c>
      <c r="G46" s="117"/>
      <c r="H46" s="118">
        <v>2790136</v>
      </c>
      <c r="I46" s="80">
        <f t="shared" si="4"/>
        <v>35</v>
      </c>
      <c r="J46" s="117"/>
      <c r="K46" s="66">
        <f t="shared" si="0"/>
        <v>89585</v>
      </c>
      <c r="L46" s="67">
        <f t="shared" si="1"/>
        <v>3.3172859908959351E-2</v>
      </c>
      <c r="M46" s="77">
        <f t="shared" si="6"/>
        <v>12</v>
      </c>
      <c r="N46" s="122"/>
      <c r="O46" s="66">
        <f t="shared" si="7"/>
        <v>35782</v>
      </c>
      <c r="P46" s="67">
        <f t="shared" si="5"/>
        <v>1.2991067960037128E-2</v>
      </c>
      <c r="Q46" s="80">
        <f t="shared" si="8"/>
        <v>6</v>
      </c>
    </row>
    <row r="47" spans="1:17">
      <c r="A47" s="117" t="s">
        <v>278</v>
      </c>
      <c r="B47" s="118">
        <v>1316470</v>
      </c>
      <c r="C47" s="80">
        <f t="shared" si="2"/>
        <v>42</v>
      </c>
      <c r="D47" s="117"/>
      <c r="E47" s="118">
        <v>1321617</v>
      </c>
      <c r="F47" s="80">
        <f t="shared" si="3"/>
        <v>42</v>
      </c>
      <c r="G47" s="117"/>
      <c r="H47" s="118">
        <v>1323459</v>
      </c>
      <c r="I47" s="80">
        <f t="shared" si="4"/>
        <v>42</v>
      </c>
      <c r="J47" s="117"/>
      <c r="K47" s="66">
        <f t="shared" si="0"/>
        <v>6989</v>
      </c>
      <c r="L47" s="67">
        <f t="shared" si="1"/>
        <v>5.308894239899109E-3</v>
      </c>
      <c r="M47" s="77">
        <f t="shared" si="6"/>
        <v>44</v>
      </c>
      <c r="N47" s="122"/>
      <c r="O47" s="66">
        <f t="shared" si="7"/>
        <v>1842</v>
      </c>
      <c r="P47" s="67">
        <f t="shared" si="5"/>
        <v>1.3937472051281929E-3</v>
      </c>
      <c r="Q47" s="80">
        <f t="shared" si="8"/>
        <v>42</v>
      </c>
    </row>
    <row r="48" spans="1:17">
      <c r="A48" s="117" t="s">
        <v>279</v>
      </c>
      <c r="B48" s="118">
        <v>8791894</v>
      </c>
      <c r="C48" s="80">
        <f t="shared" si="2"/>
        <v>11</v>
      </c>
      <c r="D48" s="117"/>
      <c r="E48" s="118">
        <v>8867749</v>
      </c>
      <c r="F48" s="80">
        <f t="shared" si="3"/>
        <v>11</v>
      </c>
      <c r="G48" s="117"/>
      <c r="H48" s="118">
        <v>8899339</v>
      </c>
      <c r="I48" s="80">
        <f t="shared" si="4"/>
        <v>11</v>
      </c>
      <c r="J48" s="117"/>
      <c r="K48" s="66">
        <f t="shared" si="0"/>
        <v>107445</v>
      </c>
      <c r="L48" s="67">
        <f t="shared" si="1"/>
        <v>1.2220916221237443E-2</v>
      </c>
      <c r="M48" s="77">
        <f t="shared" si="6"/>
        <v>37</v>
      </c>
      <c r="N48" s="122"/>
      <c r="O48" s="66">
        <f t="shared" si="7"/>
        <v>31590</v>
      </c>
      <c r="P48" s="67">
        <f t="shared" si="5"/>
        <v>3.5623471074790469E-3</v>
      </c>
      <c r="Q48" s="80">
        <f t="shared" si="8"/>
        <v>33</v>
      </c>
    </row>
    <row r="49" spans="1:17">
      <c r="A49" s="117" t="s">
        <v>280</v>
      </c>
      <c r="B49" s="118">
        <v>2059179</v>
      </c>
      <c r="C49" s="80">
        <f t="shared" si="2"/>
        <v>36</v>
      </c>
      <c r="D49" s="117"/>
      <c r="E49" s="118">
        <v>2083540</v>
      </c>
      <c r="F49" s="80">
        <f t="shared" si="3"/>
        <v>36</v>
      </c>
      <c r="G49" s="117"/>
      <c r="H49" s="118">
        <v>2085287</v>
      </c>
      <c r="I49" s="80">
        <f t="shared" si="4"/>
        <v>36</v>
      </c>
      <c r="J49" s="117"/>
      <c r="K49" s="66">
        <f t="shared" si="0"/>
        <v>26108</v>
      </c>
      <c r="L49" s="67">
        <f t="shared" si="1"/>
        <v>1.2678839479229431E-2</v>
      </c>
      <c r="M49" s="77">
        <f t="shared" si="6"/>
        <v>36</v>
      </c>
      <c r="N49" s="122"/>
      <c r="O49" s="66">
        <f t="shared" si="7"/>
        <v>1747</v>
      </c>
      <c r="P49" s="67">
        <f t="shared" si="5"/>
        <v>8.384768230991213E-4</v>
      </c>
      <c r="Q49" s="80">
        <f t="shared" si="8"/>
        <v>48</v>
      </c>
    </row>
    <row r="50" spans="1:17">
      <c r="A50" s="117" t="s">
        <v>281</v>
      </c>
      <c r="B50" s="118">
        <v>19378102</v>
      </c>
      <c r="C50" s="80">
        <f t="shared" si="2"/>
        <v>3</v>
      </c>
      <c r="D50" s="117"/>
      <c r="E50" s="118">
        <v>19576125</v>
      </c>
      <c r="F50" s="80">
        <f t="shared" si="3"/>
        <v>3</v>
      </c>
      <c r="G50" s="117"/>
      <c r="H50" s="118">
        <v>19651127</v>
      </c>
      <c r="I50" s="80">
        <f t="shared" si="4"/>
        <v>3</v>
      </c>
      <c r="J50" s="117"/>
      <c r="K50" s="66">
        <f t="shared" si="0"/>
        <v>273025</v>
      </c>
      <c r="L50" s="67">
        <f t="shared" si="1"/>
        <v>1.4089357151696236E-2</v>
      </c>
      <c r="M50" s="77">
        <f t="shared" si="6"/>
        <v>33</v>
      </c>
      <c r="N50" s="122"/>
      <c r="O50" s="66">
        <f t="shared" si="7"/>
        <v>75002</v>
      </c>
      <c r="P50" s="67">
        <f t="shared" si="5"/>
        <v>3.8312996060252402E-3</v>
      </c>
      <c r="Q50" s="80">
        <f t="shared" si="8"/>
        <v>32</v>
      </c>
    </row>
    <row r="51" spans="1:17">
      <c r="A51" s="117" t="s">
        <v>282</v>
      </c>
      <c r="B51" s="118">
        <v>9535483</v>
      </c>
      <c r="C51" s="80">
        <f t="shared" si="2"/>
        <v>10</v>
      </c>
      <c r="D51" s="117"/>
      <c r="E51" s="118">
        <v>9748364</v>
      </c>
      <c r="F51" s="80">
        <f t="shared" si="3"/>
        <v>10</v>
      </c>
      <c r="G51" s="117"/>
      <c r="H51" s="118">
        <v>9848060</v>
      </c>
      <c r="I51" s="80">
        <f t="shared" si="4"/>
        <v>10</v>
      </c>
      <c r="J51" s="117"/>
      <c r="K51" s="66">
        <f t="shared" si="0"/>
        <v>312577</v>
      </c>
      <c r="L51" s="67">
        <f t="shared" si="1"/>
        <v>3.2780405565192572E-2</v>
      </c>
      <c r="M51" s="77">
        <f t="shared" si="6"/>
        <v>13</v>
      </c>
      <c r="N51" s="122"/>
      <c r="O51" s="66">
        <f t="shared" si="7"/>
        <v>99696</v>
      </c>
      <c r="P51" s="67">
        <f t="shared" si="5"/>
        <v>1.0226946798457703E-2</v>
      </c>
      <c r="Q51" s="80">
        <f t="shared" si="8"/>
        <v>14</v>
      </c>
    </row>
    <row r="52" spans="1:17">
      <c r="A52" s="117" t="s">
        <v>283</v>
      </c>
      <c r="B52" s="118">
        <v>672591</v>
      </c>
      <c r="C52" s="80">
        <f t="shared" si="2"/>
        <v>48</v>
      </c>
      <c r="D52" s="117"/>
      <c r="E52" s="118">
        <v>701345</v>
      </c>
      <c r="F52" s="80">
        <f t="shared" si="3"/>
        <v>48</v>
      </c>
      <c r="G52" s="117"/>
      <c r="H52" s="118">
        <v>723393</v>
      </c>
      <c r="I52" s="80">
        <f t="shared" si="4"/>
        <v>48</v>
      </c>
      <c r="J52" s="117"/>
      <c r="K52" s="66">
        <f t="shared" si="0"/>
        <v>50802</v>
      </c>
      <c r="L52" s="67">
        <f t="shared" si="1"/>
        <v>7.5531786776807941E-2</v>
      </c>
      <c r="M52" s="77">
        <f t="shared" si="6"/>
        <v>1</v>
      </c>
      <c r="N52" s="122"/>
      <c r="O52" s="66">
        <f t="shared" si="7"/>
        <v>22048</v>
      </c>
      <c r="P52" s="67">
        <f t="shared" si="5"/>
        <v>3.1436739407852077E-2</v>
      </c>
      <c r="Q52" s="80">
        <f t="shared" si="8"/>
        <v>1</v>
      </c>
    </row>
    <row r="53" spans="1:17">
      <c r="A53" s="117" t="s">
        <v>284</v>
      </c>
      <c r="B53" s="118">
        <v>11536504</v>
      </c>
      <c r="C53" s="80">
        <f t="shared" si="2"/>
        <v>7</v>
      </c>
      <c r="D53" s="117"/>
      <c r="E53" s="118">
        <v>11553031</v>
      </c>
      <c r="F53" s="80">
        <f t="shared" si="3"/>
        <v>7</v>
      </c>
      <c r="G53" s="117"/>
      <c r="H53" s="118">
        <v>11570808</v>
      </c>
      <c r="I53" s="80">
        <f t="shared" si="4"/>
        <v>7</v>
      </c>
      <c r="J53" s="117"/>
      <c r="K53" s="66">
        <f t="shared" si="0"/>
        <v>34304</v>
      </c>
      <c r="L53" s="67">
        <f t="shared" si="1"/>
        <v>2.9735178005398932E-3</v>
      </c>
      <c r="M53" s="77">
        <f t="shared" si="6"/>
        <v>46</v>
      </c>
      <c r="N53" s="122"/>
      <c r="O53" s="66">
        <f t="shared" si="7"/>
        <v>17777</v>
      </c>
      <c r="P53" s="67">
        <f t="shared" si="5"/>
        <v>1.5387303989748968E-3</v>
      </c>
      <c r="Q53" s="80">
        <f t="shared" si="8"/>
        <v>41</v>
      </c>
    </row>
    <row r="54" spans="1:17">
      <c r="A54" s="117" t="s">
        <v>285</v>
      </c>
      <c r="B54" s="118">
        <v>3751351</v>
      </c>
      <c r="C54" s="80">
        <f t="shared" si="2"/>
        <v>28</v>
      </c>
      <c r="D54" s="117"/>
      <c r="E54" s="118">
        <v>3815780</v>
      </c>
      <c r="F54" s="80">
        <f t="shared" si="3"/>
        <v>28</v>
      </c>
      <c r="G54" s="117"/>
      <c r="H54" s="118">
        <v>3850568</v>
      </c>
      <c r="I54" s="80">
        <f t="shared" si="4"/>
        <v>28</v>
      </c>
      <c r="J54" s="117"/>
      <c r="K54" s="66">
        <f t="shared" si="0"/>
        <v>99217</v>
      </c>
      <c r="L54" s="67">
        <f t="shared" si="1"/>
        <v>2.6448338212020195E-2</v>
      </c>
      <c r="M54" s="77">
        <f t="shared" si="6"/>
        <v>22</v>
      </c>
      <c r="N54" s="122"/>
      <c r="O54" s="66">
        <f t="shared" si="7"/>
        <v>34788</v>
      </c>
      <c r="P54" s="67">
        <f t="shared" si="5"/>
        <v>9.1168778074206536E-3</v>
      </c>
      <c r="Q54" s="80">
        <f t="shared" si="8"/>
        <v>18</v>
      </c>
    </row>
    <row r="55" spans="1:17">
      <c r="A55" s="117" t="s">
        <v>286</v>
      </c>
      <c r="B55" s="118">
        <v>3831074</v>
      </c>
      <c r="C55" s="80">
        <f t="shared" si="2"/>
        <v>27</v>
      </c>
      <c r="D55" s="117"/>
      <c r="E55" s="118">
        <v>3899801</v>
      </c>
      <c r="F55" s="80">
        <f t="shared" si="3"/>
        <v>27</v>
      </c>
      <c r="G55" s="117"/>
      <c r="H55" s="118">
        <v>3930065</v>
      </c>
      <c r="I55" s="80">
        <f t="shared" si="4"/>
        <v>27</v>
      </c>
      <c r="J55" s="117"/>
      <c r="K55" s="66">
        <f t="shared" si="0"/>
        <v>98991</v>
      </c>
      <c r="L55" s="67">
        <f t="shared" si="1"/>
        <v>2.5838968393719464E-2</v>
      </c>
      <c r="M55" s="77">
        <f t="shared" si="6"/>
        <v>24</v>
      </c>
      <c r="N55" s="122"/>
      <c r="O55" s="66">
        <f t="shared" si="7"/>
        <v>30264</v>
      </c>
      <c r="P55" s="67">
        <f t="shared" si="5"/>
        <v>7.7603959791794352E-3</v>
      </c>
      <c r="Q55" s="80">
        <f t="shared" si="8"/>
        <v>21</v>
      </c>
    </row>
    <row r="56" spans="1:17">
      <c r="A56" s="117" t="s">
        <v>287</v>
      </c>
      <c r="B56" s="118">
        <v>12702379</v>
      </c>
      <c r="C56" s="80">
        <f t="shared" si="2"/>
        <v>6</v>
      </c>
      <c r="D56" s="117"/>
      <c r="E56" s="118">
        <v>12764475</v>
      </c>
      <c r="F56" s="80">
        <f t="shared" si="3"/>
        <v>6</v>
      </c>
      <c r="G56" s="117"/>
      <c r="H56" s="118">
        <v>12773801</v>
      </c>
      <c r="I56" s="80">
        <f t="shared" si="4"/>
        <v>6</v>
      </c>
      <c r="J56" s="117"/>
      <c r="K56" s="66">
        <f t="shared" si="0"/>
        <v>71422</v>
      </c>
      <c r="L56" s="67">
        <f t="shared" si="1"/>
        <v>5.6227262625370145E-3</v>
      </c>
      <c r="M56" s="77">
        <f t="shared" si="6"/>
        <v>43</v>
      </c>
      <c r="N56" s="122"/>
      <c r="O56" s="66">
        <f t="shared" si="7"/>
        <v>9326</v>
      </c>
      <c r="P56" s="67">
        <f t="shared" si="5"/>
        <v>7.3062151008951304E-4</v>
      </c>
      <c r="Q56" s="80">
        <f t="shared" si="8"/>
        <v>49</v>
      </c>
    </row>
    <row r="57" spans="1:17">
      <c r="A57" s="117" t="s">
        <v>288</v>
      </c>
      <c r="B57" s="118">
        <v>1052567</v>
      </c>
      <c r="C57" s="80">
        <f t="shared" si="2"/>
        <v>43</v>
      </c>
      <c r="D57" s="117"/>
      <c r="E57" s="118">
        <v>1050304</v>
      </c>
      <c r="F57" s="80">
        <f t="shared" si="3"/>
        <v>43</v>
      </c>
      <c r="G57" s="117"/>
      <c r="H57" s="118">
        <v>1051511</v>
      </c>
      <c r="I57" s="80">
        <f t="shared" si="4"/>
        <v>43</v>
      </c>
      <c r="J57" s="117"/>
      <c r="K57" s="66">
        <f t="shared" si="0"/>
        <v>-1056</v>
      </c>
      <c r="L57" s="67">
        <f t="shared" si="1"/>
        <v>-1.0032615500961128E-3</v>
      </c>
      <c r="M57" s="77">
        <f t="shared" si="6"/>
        <v>51</v>
      </c>
      <c r="N57" s="122"/>
      <c r="O57" s="66">
        <f t="shared" si="7"/>
        <v>1207</v>
      </c>
      <c r="P57" s="67">
        <f t="shared" si="5"/>
        <v>1.1491910913412617E-3</v>
      </c>
      <c r="Q57" s="80">
        <f t="shared" si="8"/>
        <v>45</v>
      </c>
    </row>
    <row r="58" spans="1:17">
      <c r="A58" s="117" t="s">
        <v>289</v>
      </c>
      <c r="B58" s="118">
        <v>4625364</v>
      </c>
      <c r="C58" s="80">
        <f t="shared" si="2"/>
        <v>24</v>
      </c>
      <c r="D58" s="117"/>
      <c r="E58" s="118">
        <v>4723417</v>
      </c>
      <c r="F58" s="80">
        <f t="shared" si="3"/>
        <v>24</v>
      </c>
      <c r="G58" s="117"/>
      <c r="H58" s="118">
        <v>4774839</v>
      </c>
      <c r="I58" s="80">
        <f t="shared" si="4"/>
        <v>24</v>
      </c>
      <c r="J58" s="117"/>
      <c r="K58" s="66">
        <f t="shared" si="0"/>
        <v>149475</v>
      </c>
      <c r="L58" s="67">
        <f t="shared" si="1"/>
        <v>3.231637553282285E-2</v>
      </c>
      <c r="M58" s="77">
        <f t="shared" si="6"/>
        <v>15</v>
      </c>
      <c r="N58" s="122"/>
      <c r="O58" s="66">
        <f t="shared" si="7"/>
        <v>51422</v>
      </c>
      <c r="P58" s="67">
        <f t="shared" si="5"/>
        <v>1.0886610265407493E-2</v>
      </c>
      <c r="Q58" s="80">
        <f t="shared" si="8"/>
        <v>11</v>
      </c>
    </row>
    <row r="59" spans="1:17">
      <c r="A59" s="117" t="s">
        <v>290</v>
      </c>
      <c r="B59" s="118">
        <v>814180</v>
      </c>
      <c r="C59" s="80">
        <f t="shared" si="2"/>
        <v>46</v>
      </c>
      <c r="D59" s="117"/>
      <c r="E59" s="118">
        <v>834047</v>
      </c>
      <c r="F59" s="80">
        <f t="shared" si="3"/>
        <v>46</v>
      </c>
      <c r="G59" s="117"/>
      <c r="H59" s="118">
        <v>844877</v>
      </c>
      <c r="I59" s="80">
        <f t="shared" si="4"/>
        <v>46</v>
      </c>
      <c r="J59" s="117"/>
      <c r="K59" s="66">
        <f t="shared" si="0"/>
        <v>30697</v>
      </c>
      <c r="L59" s="67">
        <f t="shared" si="1"/>
        <v>3.7702964946326301E-2</v>
      </c>
      <c r="M59" s="77">
        <f t="shared" si="6"/>
        <v>7</v>
      </c>
      <c r="N59" s="122"/>
      <c r="O59" s="66">
        <f t="shared" si="7"/>
        <v>10830</v>
      </c>
      <c r="P59" s="67">
        <f t="shared" si="5"/>
        <v>1.298487974898288E-2</v>
      </c>
      <c r="Q59" s="80">
        <f t="shared" si="8"/>
        <v>7</v>
      </c>
    </row>
    <row r="60" spans="1:17">
      <c r="A60" s="117" t="s">
        <v>291</v>
      </c>
      <c r="B60" s="118">
        <v>6346105</v>
      </c>
      <c r="C60" s="80">
        <f t="shared" si="2"/>
        <v>17</v>
      </c>
      <c r="D60" s="117"/>
      <c r="E60" s="118">
        <v>6454914</v>
      </c>
      <c r="F60" s="80">
        <f t="shared" si="3"/>
        <v>17</v>
      </c>
      <c r="G60" s="117"/>
      <c r="H60" s="118">
        <v>6495978</v>
      </c>
      <c r="I60" s="80">
        <f t="shared" si="4"/>
        <v>17</v>
      </c>
      <c r="J60" s="117"/>
      <c r="K60" s="66">
        <f t="shared" si="0"/>
        <v>149873</v>
      </c>
      <c r="L60" s="67">
        <f t="shared" si="1"/>
        <v>2.3616533290892638E-2</v>
      </c>
      <c r="M60" s="77">
        <f t="shared" si="6"/>
        <v>25</v>
      </c>
      <c r="N60" s="122"/>
      <c r="O60" s="66">
        <f t="shared" si="7"/>
        <v>41064</v>
      </c>
      <c r="P60" s="67">
        <f t="shared" si="5"/>
        <v>6.3616649269069292E-3</v>
      </c>
      <c r="Q60" s="80">
        <f t="shared" si="8"/>
        <v>28</v>
      </c>
    </row>
    <row r="61" spans="1:17">
      <c r="A61" s="117" t="s">
        <v>292</v>
      </c>
      <c r="B61" s="118">
        <v>25145561</v>
      </c>
      <c r="C61" s="80">
        <f t="shared" si="2"/>
        <v>2</v>
      </c>
      <c r="D61" s="117"/>
      <c r="E61" s="118">
        <v>26060796</v>
      </c>
      <c r="F61" s="80">
        <f t="shared" si="3"/>
        <v>2</v>
      </c>
      <c r="G61" s="117"/>
      <c r="H61" s="118">
        <v>26448193</v>
      </c>
      <c r="I61" s="80">
        <f t="shared" si="4"/>
        <v>2</v>
      </c>
      <c r="J61" s="117"/>
      <c r="K61" s="66">
        <f t="shared" si="0"/>
        <v>1302632</v>
      </c>
      <c r="L61" s="67">
        <f t="shared" si="1"/>
        <v>5.1803656319300284E-2</v>
      </c>
      <c r="M61" s="77">
        <f t="shared" si="6"/>
        <v>3</v>
      </c>
      <c r="N61" s="122"/>
      <c r="O61" s="66">
        <f t="shared" si="7"/>
        <v>387397</v>
      </c>
      <c r="P61" s="67">
        <f t="shared" si="5"/>
        <v>1.4865125378365374E-2</v>
      </c>
      <c r="Q61" s="80">
        <f t="shared" si="8"/>
        <v>5</v>
      </c>
    </row>
    <row r="62" spans="1:17">
      <c r="A62" s="121" t="s">
        <v>50</v>
      </c>
      <c r="B62" s="123">
        <v>2763885</v>
      </c>
      <c r="C62" s="124">
        <f t="shared" si="2"/>
        <v>34</v>
      </c>
      <c r="D62" s="121"/>
      <c r="E62" s="123">
        <v>2854871</v>
      </c>
      <c r="F62" s="124">
        <f t="shared" si="3"/>
        <v>34</v>
      </c>
      <c r="G62" s="121"/>
      <c r="H62" s="123">
        <v>2900872</v>
      </c>
      <c r="I62" s="124">
        <f t="shared" si="4"/>
        <v>33</v>
      </c>
      <c r="J62" s="121"/>
      <c r="K62" s="125">
        <f t="shared" si="0"/>
        <v>136987</v>
      </c>
      <c r="L62" s="126">
        <f t="shared" si="1"/>
        <v>4.956320541556547E-2</v>
      </c>
      <c r="M62" s="127">
        <f t="shared" si="6"/>
        <v>4</v>
      </c>
      <c r="N62" s="128"/>
      <c r="O62" s="125">
        <f t="shared" si="7"/>
        <v>46001</v>
      </c>
      <c r="P62" s="126">
        <f t="shared" si="5"/>
        <v>1.6113162381067303E-2</v>
      </c>
      <c r="Q62" s="124">
        <f t="shared" si="8"/>
        <v>3</v>
      </c>
    </row>
    <row r="63" spans="1:17">
      <c r="A63" s="117" t="s">
        <v>293</v>
      </c>
      <c r="B63" s="118">
        <v>625741</v>
      </c>
      <c r="C63" s="80">
        <f t="shared" si="2"/>
        <v>49</v>
      </c>
      <c r="D63" s="117"/>
      <c r="E63" s="118">
        <v>625953</v>
      </c>
      <c r="F63" s="80">
        <f t="shared" si="3"/>
        <v>50</v>
      </c>
      <c r="G63" s="117"/>
      <c r="H63" s="118">
        <v>626630</v>
      </c>
      <c r="I63" s="80">
        <f t="shared" si="4"/>
        <v>50</v>
      </c>
      <c r="J63" s="117"/>
      <c r="K63" s="66">
        <f t="shared" si="0"/>
        <v>889</v>
      </c>
      <c r="L63" s="67">
        <f t="shared" si="1"/>
        <v>1.4207155995851206E-3</v>
      </c>
      <c r="M63" s="77">
        <f t="shared" si="6"/>
        <v>47</v>
      </c>
      <c r="N63" s="122"/>
      <c r="O63" s="66">
        <f t="shared" si="7"/>
        <v>677</v>
      </c>
      <c r="P63" s="67">
        <f t="shared" si="5"/>
        <v>1.0815508512620475E-3</v>
      </c>
      <c r="Q63" s="80">
        <f t="shared" si="8"/>
        <v>47</v>
      </c>
    </row>
    <row r="64" spans="1:17">
      <c r="A64" s="117" t="s">
        <v>294</v>
      </c>
      <c r="B64" s="118">
        <v>8001024</v>
      </c>
      <c r="C64" s="80">
        <f t="shared" si="2"/>
        <v>12</v>
      </c>
      <c r="D64" s="117"/>
      <c r="E64" s="118">
        <v>8186628</v>
      </c>
      <c r="F64" s="80">
        <f t="shared" si="3"/>
        <v>12</v>
      </c>
      <c r="G64" s="117"/>
      <c r="H64" s="118">
        <v>8260405</v>
      </c>
      <c r="I64" s="80">
        <f t="shared" si="4"/>
        <v>12</v>
      </c>
      <c r="J64" s="117"/>
      <c r="K64" s="66">
        <f t="shared" si="0"/>
        <v>259381</v>
      </c>
      <c r="L64" s="67">
        <f t="shared" si="1"/>
        <v>3.2418475435144201E-2</v>
      </c>
      <c r="M64" s="77">
        <f t="shared" si="6"/>
        <v>14</v>
      </c>
      <c r="N64" s="122"/>
      <c r="O64" s="66">
        <f t="shared" si="7"/>
        <v>73777</v>
      </c>
      <c r="P64" s="67">
        <f t="shared" si="5"/>
        <v>9.0118910985084177E-3</v>
      </c>
      <c r="Q64" s="80">
        <f t="shared" si="8"/>
        <v>19</v>
      </c>
    </row>
    <row r="65" spans="1:17">
      <c r="A65" s="117" t="s">
        <v>295</v>
      </c>
      <c r="B65" s="118">
        <v>6724540</v>
      </c>
      <c r="C65" s="80">
        <f t="shared" si="2"/>
        <v>13</v>
      </c>
      <c r="D65" s="117"/>
      <c r="E65" s="118">
        <v>6895318</v>
      </c>
      <c r="F65" s="80">
        <f t="shared" si="3"/>
        <v>13</v>
      </c>
      <c r="G65" s="117"/>
      <c r="H65" s="118">
        <v>6971406</v>
      </c>
      <c r="I65" s="80">
        <f t="shared" si="4"/>
        <v>13</v>
      </c>
      <c r="J65" s="117"/>
      <c r="K65" s="66">
        <f t="shared" si="0"/>
        <v>246866</v>
      </c>
      <c r="L65" s="67">
        <f t="shared" si="1"/>
        <v>3.671120998611066E-2</v>
      </c>
      <c r="M65" s="77">
        <f t="shared" si="6"/>
        <v>8</v>
      </c>
      <c r="N65" s="122"/>
      <c r="O65" s="66">
        <f t="shared" si="7"/>
        <v>76088</v>
      </c>
      <c r="P65" s="67">
        <f t="shared" si="5"/>
        <v>1.1034734003565916E-2</v>
      </c>
      <c r="Q65" s="80">
        <f t="shared" si="8"/>
        <v>10</v>
      </c>
    </row>
    <row r="66" spans="1:17">
      <c r="A66" s="117" t="s">
        <v>296</v>
      </c>
      <c r="B66" s="118">
        <v>1852994</v>
      </c>
      <c r="C66" s="80">
        <f t="shared" si="2"/>
        <v>37</v>
      </c>
      <c r="D66" s="117"/>
      <c r="E66" s="118">
        <v>1856680</v>
      </c>
      <c r="F66" s="80">
        <f t="shared" si="3"/>
        <v>37</v>
      </c>
      <c r="G66" s="117"/>
      <c r="H66" s="118">
        <v>1854304</v>
      </c>
      <c r="I66" s="80">
        <f t="shared" si="4"/>
        <v>38</v>
      </c>
      <c r="J66" s="117"/>
      <c r="K66" s="66">
        <f t="shared" si="0"/>
        <v>1310</v>
      </c>
      <c r="L66" s="67">
        <f t="shared" si="1"/>
        <v>7.069639729000432E-4</v>
      </c>
      <c r="M66" s="77">
        <f t="shared" si="6"/>
        <v>49</v>
      </c>
      <c r="N66" s="122"/>
      <c r="O66" s="66">
        <f t="shared" si="7"/>
        <v>-2376</v>
      </c>
      <c r="P66" s="67">
        <f t="shared" si="5"/>
        <v>-1.2797035568864468E-3</v>
      </c>
      <c r="Q66" s="80">
        <f t="shared" si="8"/>
        <v>51</v>
      </c>
    </row>
    <row r="67" spans="1:17">
      <c r="A67" s="117" t="s">
        <v>297</v>
      </c>
      <c r="B67" s="118">
        <v>5686986</v>
      </c>
      <c r="C67" s="80">
        <f t="shared" si="2"/>
        <v>20</v>
      </c>
      <c r="D67" s="117"/>
      <c r="E67" s="118">
        <v>5724554</v>
      </c>
      <c r="F67" s="80">
        <f t="shared" si="3"/>
        <v>20</v>
      </c>
      <c r="G67" s="117"/>
      <c r="H67" s="118">
        <v>5742713</v>
      </c>
      <c r="I67" s="80">
        <f t="shared" si="4"/>
        <v>20</v>
      </c>
      <c r="J67" s="117"/>
      <c r="K67" s="66">
        <f t="shared" si="0"/>
        <v>55727</v>
      </c>
      <c r="L67" s="67">
        <f t="shared" si="1"/>
        <v>9.7990394208813392E-3</v>
      </c>
      <c r="M67" s="77">
        <f t="shared" si="6"/>
        <v>39</v>
      </c>
      <c r="N67" s="122"/>
      <c r="O67" s="66">
        <f t="shared" si="7"/>
        <v>18159</v>
      </c>
      <c r="P67" s="67">
        <f t="shared" si="5"/>
        <v>3.172124850250313E-3</v>
      </c>
      <c r="Q67" s="80">
        <f t="shared" si="8"/>
        <v>38</v>
      </c>
    </row>
    <row r="68" spans="1:17">
      <c r="A68" s="117" t="s">
        <v>298</v>
      </c>
      <c r="B68" s="118">
        <v>563626</v>
      </c>
      <c r="C68" s="80">
        <f t="shared" si="2"/>
        <v>51</v>
      </c>
      <c r="D68" s="117"/>
      <c r="E68" s="118">
        <v>576626</v>
      </c>
      <c r="F68" s="80">
        <f t="shared" si="3"/>
        <v>51</v>
      </c>
      <c r="G68" s="117"/>
      <c r="H68" s="118">
        <v>582658</v>
      </c>
      <c r="I68" s="80">
        <f t="shared" si="4"/>
        <v>51</v>
      </c>
      <c r="J68" s="117"/>
      <c r="K68" s="66">
        <f t="shared" si="0"/>
        <v>19032</v>
      </c>
      <c r="L68" s="67">
        <f t="shared" si="1"/>
        <v>3.3767072491332817E-2</v>
      </c>
      <c r="M68" s="77">
        <f t="shared" si="6"/>
        <v>11</v>
      </c>
      <c r="N68" s="122"/>
      <c r="O68" s="66">
        <f t="shared" si="7"/>
        <v>6032</v>
      </c>
      <c r="P68" s="67">
        <f t="shared" si="5"/>
        <v>1.0460853308730478E-2</v>
      </c>
      <c r="Q68" s="80">
        <f t="shared" si="8"/>
        <v>12</v>
      </c>
    </row>
    <row r="69" spans="1:17">
      <c r="B69" s="80"/>
    </row>
    <row r="70" spans="1:17">
      <c r="A70" s="129" t="s">
        <v>299</v>
      </c>
      <c r="C70" s="80"/>
      <c r="D70" s="130"/>
    </row>
  </sheetData>
  <mergeCells count="5">
    <mergeCell ref="K5:L5"/>
    <mergeCell ref="O5:P5"/>
    <mergeCell ref="B6:C6"/>
    <mergeCell ref="E6:F6"/>
    <mergeCell ref="H6:I6"/>
  </mergeCells>
  <pageMargins left="0.75" right="0.75" top="1" bottom="1" header="0.5" footer="0.5"/>
  <pageSetup paperSize="128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workbookViewId="0"/>
  </sheetViews>
  <sheetFormatPr defaultColWidth="8.85546875" defaultRowHeight="9"/>
  <cols>
    <col min="1" max="1" width="4.28515625" style="133" customWidth="1"/>
    <col min="2" max="2" width="0.7109375" style="134" customWidth="1"/>
    <col min="3" max="3" width="12.85546875" style="132" bestFit="1" customWidth="1"/>
    <col min="4" max="4" width="7.85546875" style="134" bestFit="1" customWidth="1"/>
    <col min="5" max="6" width="0.7109375" style="134" customWidth="1"/>
    <col min="7" max="7" width="12.85546875" style="134" bestFit="1" customWidth="1"/>
    <col min="8" max="8" width="7.5703125" style="134" bestFit="1" customWidth="1"/>
    <col min="9" max="9" width="6" style="132" bestFit="1" customWidth="1"/>
    <col min="10" max="11" width="0.7109375" style="134" customWidth="1"/>
    <col min="12" max="12" width="12.85546875" style="132" bestFit="1" customWidth="1"/>
    <col min="13" max="13" width="7.5703125" style="132" bestFit="1" customWidth="1"/>
    <col min="14" max="14" width="6" style="132" bestFit="1" customWidth="1"/>
    <col min="15" max="16" width="0.7109375" style="134" customWidth="1"/>
    <col min="17" max="17" width="12.85546875" style="132" bestFit="1" customWidth="1"/>
    <col min="18" max="18" width="7.85546875" style="132" bestFit="1" customWidth="1"/>
    <col min="19" max="19" width="6" style="134" bestFit="1" customWidth="1"/>
    <col min="20" max="21" width="0.7109375" style="134" customWidth="1"/>
    <col min="22" max="22" width="12.85546875" style="132" bestFit="1" customWidth="1"/>
    <col min="23" max="23" width="7.5703125" style="132" bestFit="1" customWidth="1"/>
    <col min="24" max="24" width="6" style="134" bestFit="1" customWidth="1"/>
    <col min="25" max="26" width="0.7109375" style="134" customWidth="1"/>
    <col min="27" max="27" width="12.85546875" style="132" bestFit="1" customWidth="1"/>
    <col min="28" max="28" width="5.42578125" style="132" bestFit="1" customWidth="1"/>
    <col min="29" max="29" width="8.85546875" style="132" customWidth="1"/>
    <col min="30" max="16384" width="8.85546875" style="134"/>
  </cols>
  <sheetData>
    <row r="1" spans="1:29" s="132" customFormat="1">
      <c r="A1" s="131" t="s">
        <v>300</v>
      </c>
    </row>
    <row r="2" spans="1:29">
      <c r="G2" s="134" t="s">
        <v>233</v>
      </c>
      <c r="Q2" s="135"/>
    </row>
    <row r="3" spans="1:29" s="132" customFormat="1">
      <c r="A3" s="133"/>
      <c r="C3" s="1250" t="s">
        <v>301</v>
      </c>
      <c r="D3" s="1250"/>
      <c r="E3" s="133"/>
      <c r="G3" s="1250" t="s">
        <v>302</v>
      </c>
      <c r="H3" s="1250"/>
      <c r="I3" s="1250"/>
      <c r="J3" s="133"/>
      <c r="L3" s="1250" t="s">
        <v>303</v>
      </c>
      <c r="M3" s="1250"/>
      <c r="N3" s="1250"/>
      <c r="O3" s="133"/>
      <c r="Q3" s="1250" t="s">
        <v>304</v>
      </c>
      <c r="R3" s="1250"/>
      <c r="S3" s="1250"/>
      <c r="T3" s="133"/>
      <c r="V3" s="1250" t="s">
        <v>305</v>
      </c>
      <c r="W3" s="1250"/>
      <c r="X3" s="1250"/>
      <c r="Y3" s="133"/>
    </row>
    <row r="4" spans="1:29" s="132" customFormat="1">
      <c r="A4" s="133"/>
      <c r="I4" s="136" t="s">
        <v>306</v>
      </c>
      <c r="J4" s="136"/>
      <c r="N4" s="136" t="s">
        <v>306</v>
      </c>
      <c r="O4" s="136"/>
      <c r="S4" s="136" t="s">
        <v>306</v>
      </c>
      <c r="T4" s="136"/>
      <c r="X4" s="136" t="s">
        <v>306</v>
      </c>
      <c r="Y4" s="136"/>
      <c r="AB4" s="136" t="s">
        <v>307</v>
      </c>
    </row>
    <row r="5" spans="1:29" s="132" customFormat="1">
      <c r="A5" s="137" t="s">
        <v>240</v>
      </c>
      <c r="B5" s="138"/>
      <c r="C5" s="138" t="s">
        <v>248</v>
      </c>
      <c r="D5" s="139" t="s">
        <v>154</v>
      </c>
      <c r="E5" s="139"/>
      <c r="F5" s="138"/>
      <c r="G5" s="138" t="s">
        <v>248</v>
      </c>
      <c r="H5" s="139" t="s">
        <v>154</v>
      </c>
      <c r="I5" s="139" t="s">
        <v>308</v>
      </c>
      <c r="J5" s="139"/>
      <c r="K5" s="138"/>
      <c r="L5" s="138" t="s">
        <v>248</v>
      </c>
      <c r="M5" s="139" t="s">
        <v>154</v>
      </c>
      <c r="N5" s="139" t="s">
        <v>308</v>
      </c>
      <c r="O5" s="139"/>
      <c r="P5" s="138"/>
      <c r="Q5" s="138" t="s">
        <v>248</v>
      </c>
      <c r="R5" s="139" t="s">
        <v>154</v>
      </c>
      <c r="S5" s="139" t="s">
        <v>308</v>
      </c>
      <c r="T5" s="139"/>
      <c r="U5" s="138"/>
      <c r="V5" s="138" t="s">
        <v>248</v>
      </c>
      <c r="W5" s="139" t="s">
        <v>154</v>
      </c>
      <c r="X5" s="139" t="s">
        <v>308</v>
      </c>
      <c r="Y5" s="139"/>
      <c r="Z5" s="138"/>
      <c r="AA5" s="138" t="s">
        <v>248</v>
      </c>
      <c r="AB5" s="139" t="s">
        <v>309</v>
      </c>
    </row>
    <row r="6" spans="1:29">
      <c r="A6" s="140"/>
      <c r="B6" s="141"/>
      <c r="C6" s="142"/>
      <c r="D6" s="143"/>
      <c r="E6" s="144"/>
      <c r="F6" s="143"/>
      <c r="G6" s="145"/>
      <c r="H6" s="145"/>
      <c r="I6" s="146"/>
      <c r="J6" s="144"/>
      <c r="K6" s="141"/>
      <c r="L6" s="142"/>
      <c r="M6" s="142"/>
      <c r="N6" s="146"/>
      <c r="O6" s="144"/>
      <c r="P6" s="141"/>
      <c r="Q6" s="142"/>
      <c r="R6" s="142"/>
      <c r="S6" s="143"/>
      <c r="T6" s="144"/>
      <c r="U6" s="141"/>
      <c r="V6" s="142"/>
      <c r="W6" s="142"/>
      <c r="X6" s="143"/>
      <c r="Y6" s="144"/>
      <c r="Z6" s="141"/>
      <c r="AA6" s="142"/>
      <c r="AB6" s="142"/>
    </row>
    <row r="7" spans="1:29">
      <c r="A7" s="147"/>
      <c r="B7" s="148"/>
      <c r="C7" s="132" t="s">
        <v>51</v>
      </c>
      <c r="D7" s="149">
        <v>316128839</v>
      </c>
      <c r="E7" s="150"/>
      <c r="F7" s="145"/>
      <c r="G7" s="142" t="s">
        <v>51</v>
      </c>
      <c r="H7" s="149">
        <v>19868088</v>
      </c>
      <c r="I7" s="151">
        <v>6.470661432465849E-2</v>
      </c>
      <c r="J7" s="152"/>
      <c r="K7" s="148"/>
      <c r="L7" s="132" t="s">
        <v>51</v>
      </c>
      <c r="M7" s="153">
        <v>53717784</v>
      </c>
      <c r="N7" s="151">
        <v>0.17257255745822186</v>
      </c>
      <c r="O7" s="152"/>
      <c r="P7" s="148"/>
      <c r="Q7" s="132" t="s">
        <v>51</v>
      </c>
      <c r="R7" s="154">
        <v>197838893</v>
      </c>
      <c r="S7" s="155">
        <v>0.62987354065413703</v>
      </c>
      <c r="T7" s="152"/>
      <c r="U7" s="148"/>
      <c r="V7" s="132" t="s">
        <v>51</v>
      </c>
      <c r="W7" s="153">
        <v>44704074</v>
      </c>
      <c r="X7" s="151">
        <v>0.13284728756298259</v>
      </c>
      <c r="Y7" s="152"/>
      <c r="Z7" s="148"/>
      <c r="AA7" s="132" t="s">
        <v>51</v>
      </c>
      <c r="AB7" s="156">
        <v>37.6</v>
      </c>
      <c r="AC7" s="134"/>
    </row>
    <row r="8" spans="1:29">
      <c r="A8" s="147"/>
      <c r="B8" s="148"/>
      <c r="D8" s="153"/>
      <c r="E8" s="150"/>
      <c r="F8" s="145"/>
      <c r="G8" s="145"/>
      <c r="H8" s="153"/>
      <c r="I8" s="151"/>
      <c r="J8" s="152"/>
      <c r="K8" s="148"/>
      <c r="M8" s="134"/>
      <c r="N8" s="151"/>
      <c r="O8" s="152"/>
      <c r="P8" s="148"/>
      <c r="R8" s="157"/>
      <c r="S8" s="155"/>
      <c r="T8" s="152"/>
      <c r="U8" s="148"/>
      <c r="W8" s="153"/>
      <c r="X8" s="151"/>
      <c r="Y8" s="152"/>
      <c r="Z8" s="148"/>
      <c r="AC8" s="134"/>
    </row>
    <row r="9" spans="1:29">
      <c r="A9" s="147">
        <v>1</v>
      </c>
      <c r="B9" s="148"/>
      <c r="C9" s="158" t="s">
        <v>253</v>
      </c>
      <c r="D9" s="149">
        <v>38332521</v>
      </c>
      <c r="E9" s="150"/>
      <c r="F9" s="145"/>
      <c r="G9" s="159" t="s">
        <v>50</v>
      </c>
      <c r="H9" s="160">
        <v>253867</v>
      </c>
      <c r="I9" s="161">
        <v>9.3042365848342801E-2</v>
      </c>
      <c r="J9" s="162"/>
      <c r="K9" s="148"/>
      <c r="L9" s="159" t="s">
        <v>50</v>
      </c>
      <c r="M9" s="163">
        <v>642722</v>
      </c>
      <c r="N9" s="161">
        <v>0.21943176647065799</v>
      </c>
      <c r="O9" s="162"/>
      <c r="P9" s="148"/>
      <c r="Q9" s="158" t="s">
        <v>257</v>
      </c>
      <c r="R9" s="164">
        <v>461553</v>
      </c>
      <c r="S9" s="155">
        <v>0.71599654366694931</v>
      </c>
      <c r="T9" s="162"/>
      <c r="U9" s="148"/>
      <c r="V9" s="158" t="s">
        <v>258</v>
      </c>
      <c r="W9" s="149">
        <v>3647617</v>
      </c>
      <c r="X9" s="151">
        <v>0.17631838355649432</v>
      </c>
      <c r="Y9" s="162"/>
      <c r="Z9" s="148"/>
      <c r="AA9" s="165" t="s">
        <v>268</v>
      </c>
      <c r="AB9" s="166">
        <v>43.9</v>
      </c>
      <c r="AC9" s="134"/>
    </row>
    <row r="10" spans="1:29">
      <c r="A10" s="147">
        <v>2</v>
      </c>
      <c r="B10" s="148"/>
      <c r="C10" s="158" t="s">
        <v>292</v>
      </c>
      <c r="D10" s="149">
        <v>26448193</v>
      </c>
      <c r="E10" s="150"/>
      <c r="F10" s="145"/>
      <c r="G10" s="158" t="s">
        <v>292</v>
      </c>
      <c r="H10" s="149">
        <v>1940825</v>
      </c>
      <c r="I10" s="151">
        <v>7.6324531549194316E-2</v>
      </c>
      <c r="J10" s="162"/>
      <c r="K10" s="148"/>
      <c r="L10" s="158" t="s">
        <v>261</v>
      </c>
      <c r="M10" s="153">
        <v>314294</v>
      </c>
      <c r="N10" s="151">
        <v>0.19481572380811174</v>
      </c>
      <c r="O10" s="162"/>
      <c r="P10" s="148"/>
      <c r="Q10" s="158" t="s">
        <v>250</v>
      </c>
      <c r="R10" s="164">
        <v>480911</v>
      </c>
      <c r="S10" s="155">
        <v>0.65871335707703416</v>
      </c>
      <c r="T10" s="162"/>
      <c r="U10" s="148"/>
      <c r="V10" s="158" t="s">
        <v>268</v>
      </c>
      <c r="W10" s="149">
        <v>235067</v>
      </c>
      <c r="X10" s="151">
        <v>0.16279171322132108</v>
      </c>
      <c r="Y10" s="162"/>
      <c r="Z10" s="148"/>
      <c r="AA10" s="165" t="s">
        <v>293</v>
      </c>
      <c r="AB10" s="166">
        <v>42.4</v>
      </c>
      <c r="AC10" s="134"/>
    </row>
    <row r="11" spans="1:29">
      <c r="A11" s="147">
        <v>3</v>
      </c>
      <c r="B11" s="148"/>
      <c r="C11" s="158" t="s">
        <v>281</v>
      </c>
      <c r="D11" s="149">
        <v>19651127</v>
      </c>
      <c r="E11" s="150"/>
      <c r="F11" s="145"/>
      <c r="G11" s="158" t="s">
        <v>250</v>
      </c>
      <c r="H11" s="149">
        <v>55392</v>
      </c>
      <c r="I11" s="151">
        <v>7.5469270171768243E-2</v>
      </c>
      <c r="J11" s="162"/>
      <c r="K11" s="148"/>
      <c r="L11" s="158" t="s">
        <v>292</v>
      </c>
      <c r="M11" s="153">
        <v>5101161</v>
      </c>
      <c r="N11" s="151">
        <v>0.19478839873414591</v>
      </c>
      <c r="O11" s="162"/>
      <c r="P11" s="148"/>
      <c r="Q11" s="158" t="s">
        <v>293</v>
      </c>
      <c r="R11" s="164">
        <v>401456</v>
      </c>
      <c r="S11" s="155">
        <v>0.64858060983572019</v>
      </c>
      <c r="T11" s="162"/>
      <c r="U11" s="148"/>
      <c r="V11" s="158" t="s">
        <v>296</v>
      </c>
      <c r="W11" s="149">
        <v>320041</v>
      </c>
      <c r="X11" s="151">
        <v>0.16221614734359405</v>
      </c>
      <c r="Y11" s="162"/>
      <c r="Z11" s="148"/>
      <c r="AA11" s="165" t="s">
        <v>278</v>
      </c>
      <c r="AB11" s="166">
        <v>42.3</v>
      </c>
      <c r="AC11" s="134"/>
    </row>
    <row r="12" spans="1:29">
      <c r="A12" s="147">
        <v>4</v>
      </c>
      <c r="B12" s="148"/>
      <c r="C12" s="158" t="s">
        <v>258</v>
      </c>
      <c r="D12" s="149">
        <v>19552860</v>
      </c>
      <c r="E12" s="150"/>
      <c r="F12" s="145"/>
      <c r="G12" s="158" t="s">
        <v>261</v>
      </c>
      <c r="H12" s="149">
        <v>113487</v>
      </c>
      <c r="I12" s="151">
        <v>7.5291564273478925E-2</v>
      </c>
      <c r="J12" s="162"/>
      <c r="K12" s="148"/>
      <c r="L12" s="158" t="s">
        <v>250</v>
      </c>
      <c r="M12" s="153">
        <v>132740</v>
      </c>
      <c r="N12" s="151">
        <v>0.18527005000567304</v>
      </c>
      <c r="O12" s="162"/>
      <c r="P12" s="148"/>
      <c r="Q12" s="158" t="s">
        <v>278</v>
      </c>
      <c r="R12" s="164">
        <v>849132</v>
      </c>
      <c r="S12" s="155">
        <v>0.64773015201100903</v>
      </c>
      <c r="T12" s="162"/>
      <c r="U12" s="148"/>
      <c r="V12" s="158" t="s">
        <v>287</v>
      </c>
      <c r="W12" s="149">
        <v>2091330</v>
      </c>
      <c r="X12" s="151">
        <v>0.15550362767115708</v>
      </c>
      <c r="Y12" s="162"/>
      <c r="Z12" s="148"/>
      <c r="AA12" s="165" t="s">
        <v>296</v>
      </c>
      <c r="AB12" s="166">
        <v>41.9</v>
      </c>
      <c r="AC12" s="134"/>
    </row>
    <row r="13" spans="1:29">
      <c r="A13" s="147">
        <v>5</v>
      </c>
      <c r="B13" s="148"/>
      <c r="C13" s="158" t="s">
        <v>310</v>
      </c>
      <c r="D13" s="149">
        <v>12882135</v>
      </c>
      <c r="E13" s="150"/>
      <c r="F13" s="145"/>
      <c r="G13" s="158" t="s">
        <v>290</v>
      </c>
      <c r="H13" s="149">
        <v>59957</v>
      </c>
      <c r="I13" s="151">
        <v>7.2311978662317589E-2</v>
      </c>
      <c r="J13" s="162"/>
      <c r="K13" s="148"/>
      <c r="L13" s="158" t="s">
        <v>259</v>
      </c>
      <c r="M13" s="153">
        <v>1821201</v>
      </c>
      <c r="N13" s="151">
        <v>0.18404160481538348</v>
      </c>
      <c r="O13" s="162"/>
      <c r="P13" s="148"/>
      <c r="Q13" s="158" t="s">
        <v>254</v>
      </c>
      <c r="R13" s="164">
        <v>3383044</v>
      </c>
      <c r="S13" s="155">
        <v>0.64706273222540045</v>
      </c>
      <c r="T13" s="162"/>
      <c r="U13" s="148"/>
      <c r="V13" s="158" t="s">
        <v>275</v>
      </c>
      <c r="W13" s="149">
        <v>164768</v>
      </c>
      <c r="X13" s="151">
        <v>0.15172525718819593</v>
      </c>
      <c r="Y13" s="162"/>
      <c r="Z13" s="148"/>
      <c r="AA13" s="165" t="s">
        <v>258</v>
      </c>
      <c r="AB13" s="166">
        <v>41.5</v>
      </c>
      <c r="AC13" s="134"/>
    </row>
    <row r="14" spans="1:29">
      <c r="A14" s="147">
        <v>6</v>
      </c>
      <c r="B14" s="148"/>
      <c r="C14" s="158" t="s">
        <v>287</v>
      </c>
      <c r="D14" s="149">
        <v>12773801</v>
      </c>
      <c r="E14" s="150"/>
      <c r="F14" s="145"/>
      <c r="G14" s="158" t="s">
        <v>276</v>
      </c>
      <c r="H14" s="149">
        <v>130160</v>
      </c>
      <c r="I14" s="151">
        <v>7.1349763735855221E-2</v>
      </c>
      <c r="J14" s="162"/>
      <c r="K14" s="148"/>
      <c r="L14" s="158" t="s">
        <v>273</v>
      </c>
      <c r="M14" s="153">
        <v>539006</v>
      </c>
      <c r="N14" s="151">
        <v>0.18163062629930649</v>
      </c>
      <c r="O14" s="162"/>
      <c r="P14" s="148"/>
      <c r="Q14" s="158" t="s">
        <v>270</v>
      </c>
      <c r="R14" s="164">
        <v>4309566</v>
      </c>
      <c r="S14" s="155">
        <v>0.64677172162702412</v>
      </c>
      <c r="T14" s="162"/>
      <c r="U14" s="148"/>
      <c r="V14" s="158" t="s">
        <v>293</v>
      </c>
      <c r="W14" s="149">
        <v>102473</v>
      </c>
      <c r="X14" s="151">
        <v>0.15025118488708253</v>
      </c>
      <c r="Y14" s="162"/>
      <c r="Z14" s="148"/>
      <c r="AA14" s="165" t="s">
        <v>287</v>
      </c>
      <c r="AB14" s="166">
        <v>40.700000000000003</v>
      </c>
      <c r="AC14" s="134"/>
    </row>
    <row r="15" spans="1:29">
      <c r="A15" s="147">
        <v>7</v>
      </c>
      <c r="B15" s="148"/>
      <c r="C15" s="158" t="s">
        <v>284</v>
      </c>
      <c r="D15" s="149">
        <v>11570808</v>
      </c>
      <c r="E15" s="150"/>
      <c r="F15" s="145"/>
      <c r="G15" s="158" t="s">
        <v>265</v>
      </c>
      <c r="H15" s="149">
        <v>200406</v>
      </c>
      <c r="I15" s="151">
        <v>7.0929334315023698E-2</v>
      </c>
      <c r="J15" s="162"/>
      <c r="K15" s="148"/>
      <c r="L15" s="158" t="s">
        <v>251</v>
      </c>
      <c r="M15" s="153">
        <v>1185056</v>
      </c>
      <c r="N15" s="151">
        <v>0.18124629290683153</v>
      </c>
      <c r="O15" s="162"/>
      <c r="P15" s="148"/>
      <c r="Q15" s="158" t="s">
        <v>294</v>
      </c>
      <c r="R15" s="164">
        <v>5290489</v>
      </c>
      <c r="S15" s="155">
        <v>0.64619623239570567</v>
      </c>
      <c r="T15" s="162"/>
      <c r="U15" s="148"/>
      <c r="V15" s="158" t="s">
        <v>264</v>
      </c>
      <c r="W15" s="149">
        <v>480879</v>
      </c>
      <c r="X15" s="151">
        <v>0.14947479173394979</v>
      </c>
      <c r="Y15" s="162"/>
      <c r="Z15" s="148"/>
      <c r="AA15" s="165" t="s">
        <v>255</v>
      </c>
      <c r="AB15" s="166">
        <v>40.5</v>
      </c>
      <c r="AC15" s="134"/>
    </row>
    <row r="16" spans="1:29">
      <c r="A16" s="147">
        <v>8</v>
      </c>
      <c r="B16" s="148"/>
      <c r="C16" s="158" t="s">
        <v>259</v>
      </c>
      <c r="D16" s="149">
        <v>9992167</v>
      </c>
      <c r="E16" s="150"/>
      <c r="F16" s="145"/>
      <c r="G16" s="158" t="s">
        <v>285</v>
      </c>
      <c r="H16" s="149">
        <v>264479</v>
      </c>
      <c r="I16" s="151">
        <v>7.0266237075063534E-2</v>
      </c>
      <c r="J16" s="162"/>
      <c r="K16" s="148"/>
      <c r="L16" s="158" t="s">
        <v>265</v>
      </c>
      <c r="M16" s="153">
        <v>523686</v>
      </c>
      <c r="N16" s="151">
        <v>0.1811995383176177</v>
      </c>
      <c r="O16" s="162"/>
      <c r="P16" s="148"/>
      <c r="Q16" s="158" t="s">
        <v>288</v>
      </c>
      <c r="R16" s="164">
        <v>674710</v>
      </c>
      <c r="S16" s="155">
        <v>0.6445559886692882</v>
      </c>
      <c r="T16" s="162"/>
      <c r="U16" s="148"/>
      <c r="V16" s="158" t="s">
        <v>260</v>
      </c>
      <c r="W16" s="149">
        <v>219557</v>
      </c>
      <c r="X16" s="151">
        <v>0.14732508492082541</v>
      </c>
      <c r="Y16" s="162"/>
      <c r="Z16" s="148"/>
      <c r="AA16" s="165" t="s">
        <v>275</v>
      </c>
      <c r="AB16" s="166">
        <v>39.9</v>
      </c>
      <c r="AC16" s="134"/>
    </row>
    <row r="17" spans="1:29">
      <c r="A17" s="147">
        <v>9</v>
      </c>
      <c r="B17" s="148"/>
      <c r="C17" s="158" t="s">
        <v>271</v>
      </c>
      <c r="D17" s="149">
        <v>9895622</v>
      </c>
      <c r="E17" s="150"/>
      <c r="F17" s="145"/>
      <c r="G17" s="158" t="s">
        <v>273</v>
      </c>
      <c r="H17" s="149">
        <v>198426</v>
      </c>
      <c r="I17" s="151">
        <v>7.0253200255698145E-2</v>
      </c>
      <c r="J17" s="162"/>
      <c r="K17" s="148"/>
      <c r="L17" s="158" t="s">
        <v>280</v>
      </c>
      <c r="M17" s="153">
        <v>368816</v>
      </c>
      <c r="N17" s="151">
        <v>0.17945763760287078</v>
      </c>
      <c r="O17" s="162"/>
      <c r="P17" s="148"/>
      <c r="Q17" s="158" t="s">
        <v>269</v>
      </c>
      <c r="R17" s="164">
        <v>3789311</v>
      </c>
      <c r="S17" s="155">
        <v>0.64378516576648825</v>
      </c>
      <c r="T17" s="162"/>
      <c r="U17" s="148"/>
      <c r="V17" s="158" t="s">
        <v>256</v>
      </c>
      <c r="W17" s="149">
        <v>147484</v>
      </c>
      <c r="X17" s="151">
        <v>0.1471269436191967</v>
      </c>
      <c r="Y17" s="162"/>
      <c r="Z17" s="148"/>
      <c r="AA17" s="165" t="s">
        <v>288</v>
      </c>
      <c r="AB17" s="166">
        <v>39.9</v>
      </c>
      <c r="AC17" s="134"/>
    </row>
    <row r="18" spans="1:29">
      <c r="A18" s="147">
        <v>10</v>
      </c>
      <c r="B18" s="148"/>
      <c r="C18" s="158" t="s">
        <v>282</v>
      </c>
      <c r="D18" s="149">
        <v>9848060</v>
      </c>
      <c r="E18" s="150"/>
      <c r="F18" s="145"/>
      <c r="G18" s="158" t="s">
        <v>280</v>
      </c>
      <c r="H18" s="149">
        <v>138724</v>
      </c>
      <c r="I18" s="151">
        <v>6.9996311636019951E-2</v>
      </c>
      <c r="J18" s="162"/>
      <c r="K18" s="148"/>
      <c r="L18" s="158" t="s">
        <v>263</v>
      </c>
      <c r="M18" s="153">
        <v>1165212</v>
      </c>
      <c r="N18" s="151">
        <v>0.17918566464352342</v>
      </c>
      <c r="O18" s="162"/>
      <c r="P18" s="148"/>
      <c r="Q18" s="158" t="s">
        <v>281</v>
      </c>
      <c r="R18" s="164">
        <v>12578670</v>
      </c>
      <c r="S18" s="155">
        <v>0.64291643182445057</v>
      </c>
      <c r="T18" s="162"/>
      <c r="U18" s="148"/>
      <c r="V18" s="158" t="s">
        <v>288</v>
      </c>
      <c r="W18" s="149">
        <v>162814</v>
      </c>
      <c r="X18" s="151">
        <v>0.14662104704452195</v>
      </c>
      <c r="Y18" s="162"/>
      <c r="Z18" s="148"/>
      <c r="AA18" s="165" t="s">
        <v>256</v>
      </c>
      <c r="AB18" s="166">
        <v>39.5</v>
      </c>
      <c r="AC18" s="134"/>
    </row>
    <row r="19" spans="1:29">
      <c r="A19" s="147">
        <v>11</v>
      </c>
      <c r="B19" s="148"/>
      <c r="C19" s="158" t="s">
        <v>279</v>
      </c>
      <c r="D19" s="149">
        <v>8899339</v>
      </c>
      <c r="E19" s="150"/>
      <c r="F19" s="145"/>
      <c r="G19" s="158" t="s">
        <v>259</v>
      </c>
      <c r="H19" s="149">
        <v>668508</v>
      </c>
      <c r="I19" s="151">
        <v>6.9631826522305693E-2</v>
      </c>
      <c r="J19" s="162"/>
      <c r="K19" s="148"/>
      <c r="L19" s="158" t="s">
        <v>253</v>
      </c>
      <c r="M19" s="153">
        <v>6667341</v>
      </c>
      <c r="N19" s="151">
        <v>0.1786360161299326</v>
      </c>
      <c r="O19" s="162"/>
      <c r="P19" s="148"/>
      <c r="Q19" s="158" t="s">
        <v>295</v>
      </c>
      <c r="R19" s="164">
        <v>4424527</v>
      </c>
      <c r="S19" s="155">
        <v>0.64178383780588044</v>
      </c>
      <c r="T19" s="162"/>
      <c r="U19" s="148"/>
      <c r="V19" s="158" t="s">
        <v>252</v>
      </c>
      <c r="W19" s="149">
        <v>454420</v>
      </c>
      <c r="X19" s="151">
        <v>0.1460524394490226</v>
      </c>
      <c r="Y19" s="162"/>
      <c r="Z19" s="148"/>
      <c r="AA19" s="165" t="s">
        <v>271</v>
      </c>
      <c r="AB19" s="166">
        <v>39.5</v>
      </c>
      <c r="AC19" s="134"/>
    </row>
    <row r="20" spans="1:29">
      <c r="A20" s="147">
        <v>12</v>
      </c>
      <c r="B20" s="148"/>
      <c r="C20" s="158" t="s">
        <v>294</v>
      </c>
      <c r="D20" s="149">
        <v>8260405</v>
      </c>
      <c r="E20" s="150"/>
      <c r="F20" s="145"/>
      <c r="G20" s="158" t="s">
        <v>298</v>
      </c>
      <c r="H20" s="149">
        <v>38347</v>
      </c>
      <c r="I20" s="151">
        <v>6.9609158015904032E-2</v>
      </c>
      <c r="J20" s="162"/>
      <c r="K20" s="148"/>
      <c r="L20" s="158" t="s">
        <v>276</v>
      </c>
      <c r="M20" s="153">
        <v>334188</v>
      </c>
      <c r="N20" s="151">
        <v>0.17832719449963394</v>
      </c>
      <c r="O20" s="162"/>
      <c r="P20" s="148"/>
      <c r="Q20" s="158" t="s">
        <v>253</v>
      </c>
      <c r="R20" s="164">
        <v>24365913</v>
      </c>
      <c r="S20" s="155">
        <v>0.63730831696731116</v>
      </c>
      <c r="T20" s="162"/>
      <c r="U20" s="148"/>
      <c r="V20" s="158" t="s">
        <v>283</v>
      </c>
      <c r="W20" s="149">
        <v>102815</v>
      </c>
      <c r="X20" s="151">
        <v>0.144159068445401</v>
      </c>
      <c r="Y20" s="162"/>
      <c r="Z20" s="148"/>
      <c r="AA20" s="165" t="s">
        <v>270</v>
      </c>
      <c r="AB20" s="166">
        <v>39.4</v>
      </c>
      <c r="AC20" s="134"/>
    </row>
    <row r="21" spans="1:29">
      <c r="A21" s="147">
        <v>13</v>
      </c>
      <c r="B21" s="148"/>
      <c r="C21" s="158" t="s">
        <v>295</v>
      </c>
      <c r="D21" s="149">
        <v>6971406</v>
      </c>
      <c r="E21" s="150"/>
      <c r="F21" s="145"/>
      <c r="G21" s="158" t="s">
        <v>251</v>
      </c>
      <c r="H21" s="149">
        <v>431758</v>
      </c>
      <c r="I21" s="151">
        <v>6.9445993485543006E-2</v>
      </c>
      <c r="J21" s="162"/>
      <c r="K21" s="148"/>
      <c r="L21" s="158" t="s">
        <v>285</v>
      </c>
      <c r="M21" s="153">
        <v>682548</v>
      </c>
      <c r="N21" s="151">
        <v>0.17664317205713401</v>
      </c>
      <c r="O21" s="162"/>
      <c r="P21" s="148"/>
      <c r="Q21" s="158" t="s">
        <v>259</v>
      </c>
      <c r="R21" s="164">
        <v>6306503</v>
      </c>
      <c r="S21" s="155">
        <v>0.63654674734417294</v>
      </c>
      <c r="T21" s="162"/>
      <c r="U21" s="148"/>
      <c r="V21" s="158" t="s">
        <v>290</v>
      </c>
      <c r="W21" s="149">
        <v>126163</v>
      </c>
      <c r="X21" s="151">
        <v>0.14398203091439929</v>
      </c>
      <c r="Y21" s="162"/>
      <c r="Z21" s="148"/>
      <c r="AA21" s="165" t="s">
        <v>279</v>
      </c>
      <c r="AB21" s="166">
        <v>39.4</v>
      </c>
      <c r="AC21" s="134"/>
    </row>
    <row r="22" spans="1:29">
      <c r="A22" s="147">
        <v>14</v>
      </c>
      <c r="B22" s="148"/>
      <c r="C22" s="158" t="s">
        <v>270</v>
      </c>
      <c r="D22" s="149">
        <v>6692824</v>
      </c>
      <c r="E22" s="150"/>
      <c r="F22" s="145"/>
      <c r="G22" s="158" t="s">
        <v>267</v>
      </c>
      <c r="H22" s="149">
        <v>308217</v>
      </c>
      <c r="I22" s="151">
        <v>6.9244668005585333E-2</v>
      </c>
      <c r="J22" s="162"/>
      <c r="K22" s="148"/>
      <c r="L22" s="158" t="s">
        <v>310</v>
      </c>
      <c r="M22" s="153">
        <v>2224288</v>
      </c>
      <c r="N22" s="151">
        <v>0.17638073433454626</v>
      </c>
      <c r="O22" s="162"/>
      <c r="P22" s="148"/>
      <c r="Q22" s="158" t="s">
        <v>298</v>
      </c>
      <c r="R22" s="164">
        <v>366290</v>
      </c>
      <c r="S22" s="155">
        <v>0.63530567201377086</v>
      </c>
      <c r="T22" s="162"/>
      <c r="U22" s="148"/>
      <c r="V22" s="158" t="s">
        <v>255</v>
      </c>
      <c r="W22" s="149">
        <v>545671</v>
      </c>
      <c r="X22" s="151">
        <v>0.14395445147874344</v>
      </c>
      <c r="Y22" s="162"/>
      <c r="Z22" s="148"/>
      <c r="AA22" s="165" t="s">
        <v>284</v>
      </c>
      <c r="AB22" s="166">
        <v>39.299999999999997</v>
      </c>
      <c r="AC22" s="134"/>
    </row>
    <row r="23" spans="1:29">
      <c r="A23" s="147">
        <v>15</v>
      </c>
      <c r="B23" s="148"/>
      <c r="C23" s="158" t="s">
        <v>251</v>
      </c>
      <c r="D23" s="149">
        <v>6626624</v>
      </c>
      <c r="E23" s="150"/>
      <c r="F23" s="145"/>
      <c r="G23" s="158" t="s">
        <v>277</v>
      </c>
      <c r="H23" s="149">
        <v>178194</v>
      </c>
      <c r="I23" s="151">
        <v>6.846050522119676E-2</v>
      </c>
      <c r="J23" s="162"/>
      <c r="K23" s="148"/>
      <c r="L23" s="158" t="s">
        <v>277</v>
      </c>
      <c r="M23" s="153">
        <v>483411</v>
      </c>
      <c r="N23" s="151">
        <v>0.17527673921776418</v>
      </c>
      <c r="O23" s="162"/>
      <c r="P23" s="148"/>
      <c r="Q23" s="158" t="s">
        <v>283</v>
      </c>
      <c r="R23" s="164">
        <v>457890</v>
      </c>
      <c r="S23" s="155">
        <v>0.63483065567921959</v>
      </c>
      <c r="T23" s="162"/>
      <c r="U23" s="148"/>
      <c r="V23" s="158" t="s">
        <v>286</v>
      </c>
      <c r="W23" s="149">
        <v>607395</v>
      </c>
      <c r="X23" s="151">
        <v>0.14284120366986505</v>
      </c>
      <c r="Y23" s="162"/>
      <c r="Z23" s="148"/>
      <c r="AA23" s="165" t="s">
        <v>286</v>
      </c>
      <c r="AB23" s="167">
        <v>39</v>
      </c>
      <c r="AC23" s="134"/>
    </row>
    <row r="24" spans="1:29">
      <c r="A24" s="147">
        <v>16</v>
      </c>
      <c r="B24" s="148"/>
      <c r="C24" s="158" t="s">
        <v>263</v>
      </c>
      <c r="D24" s="149">
        <v>6570902</v>
      </c>
      <c r="E24" s="150"/>
      <c r="F24" s="145"/>
      <c r="G24" s="158" t="s">
        <v>253</v>
      </c>
      <c r="H24" s="149">
        <v>2507536</v>
      </c>
      <c r="I24" s="151">
        <v>6.7356254041981214E-2</v>
      </c>
      <c r="J24" s="162"/>
      <c r="K24" s="148"/>
      <c r="L24" s="158" t="s">
        <v>267</v>
      </c>
      <c r="M24" s="153">
        <v>804740</v>
      </c>
      <c r="N24" s="151">
        <v>0.17517852006060983</v>
      </c>
      <c r="O24" s="162"/>
      <c r="P24" s="148"/>
      <c r="Q24" s="158" t="s">
        <v>268</v>
      </c>
      <c r="R24" s="164">
        <v>831959</v>
      </c>
      <c r="S24" s="155">
        <v>0.63451258406189481</v>
      </c>
      <c r="T24" s="162"/>
      <c r="U24" s="148"/>
      <c r="V24" s="158" t="s">
        <v>284</v>
      </c>
      <c r="W24" s="149">
        <v>1752297</v>
      </c>
      <c r="X24" s="151">
        <v>0.14278484161604496</v>
      </c>
      <c r="Y24" s="162"/>
      <c r="Z24" s="148"/>
      <c r="AA24" s="165" t="s">
        <v>297</v>
      </c>
      <c r="AB24" s="166">
        <v>39</v>
      </c>
      <c r="AC24" s="134"/>
    </row>
    <row r="25" spans="1:29">
      <c r="A25" s="147">
        <v>17</v>
      </c>
      <c r="B25" s="148"/>
      <c r="C25" s="158" t="s">
        <v>291</v>
      </c>
      <c r="D25" s="149">
        <v>6495978</v>
      </c>
      <c r="E25" s="150"/>
      <c r="F25" s="145"/>
      <c r="G25" s="158" t="s">
        <v>254</v>
      </c>
      <c r="H25" s="149">
        <v>335136</v>
      </c>
      <c r="I25" s="151">
        <v>6.6868798365226995E-2</v>
      </c>
      <c r="J25" s="162"/>
      <c r="K25" s="148"/>
      <c r="L25" s="158" t="s">
        <v>252</v>
      </c>
      <c r="M25" s="153">
        <v>516950</v>
      </c>
      <c r="N25" s="151">
        <v>0.17499410308923244</v>
      </c>
      <c r="O25" s="162"/>
      <c r="P25" s="148"/>
      <c r="Q25" s="158" t="s">
        <v>286</v>
      </c>
      <c r="R25" s="164">
        <v>2465064</v>
      </c>
      <c r="S25" s="155">
        <v>0.63407035225198027</v>
      </c>
      <c r="T25" s="162"/>
      <c r="U25" s="148"/>
      <c r="V25" s="158" t="s">
        <v>251</v>
      </c>
      <c r="W25" s="149">
        <v>1018862</v>
      </c>
      <c r="X25" s="151">
        <v>0.14220351546200119</v>
      </c>
      <c r="Y25" s="162"/>
      <c r="Z25" s="148"/>
      <c r="AA25" s="165" t="s">
        <v>289</v>
      </c>
      <c r="AB25" s="166">
        <v>38.6</v>
      </c>
      <c r="AC25" s="134"/>
    </row>
    <row r="26" spans="1:29">
      <c r="A26" s="147">
        <v>18</v>
      </c>
      <c r="B26" s="148"/>
      <c r="C26" s="158" t="s">
        <v>274</v>
      </c>
      <c r="D26" s="149">
        <v>6044171</v>
      </c>
      <c r="E26" s="150"/>
      <c r="F26" s="145"/>
      <c r="G26" s="158" t="s">
        <v>252</v>
      </c>
      <c r="H26" s="149">
        <v>192916</v>
      </c>
      <c r="I26" s="151">
        <v>6.6829953515665022E-2</v>
      </c>
      <c r="J26" s="162"/>
      <c r="K26" s="148"/>
      <c r="L26" s="158" t="s">
        <v>290</v>
      </c>
      <c r="M26" s="153">
        <v>148002</v>
      </c>
      <c r="N26" s="151">
        <v>0.17421203229775678</v>
      </c>
      <c r="O26" s="162"/>
      <c r="P26" s="148"/>
      <c r="Q26" s="158" t="s">
        <v>310</v>
      </c>
      <c r="R26" s="164">
        <v>8115187</v>
      </c>
      <c r="S26" s="155">
        <v>0.63176662024855046</v>
      </c>
      <c r="T26" s="162"/>
      <c r="U26" s="148"/>
      <c r="V26" s="158" t="s">
        <v>274</v>
      </c>
      <c r="W26" s="149">
        <v>907777</v>
      </c>
      <c r="X26" s="151">
        <v>0.14218871450323159</v>
      </c>
      <c r="Y26" s="162"/>
      <c r="Z26" s="148"/>
      <c r="AA26" s="165" t="s">
        <v>266</v>
      </c>
      <c r="AB26" s="166">
        <v>38.5</v>
      </c>
      <c r="AC26" s="134"/>
    </row>
    <row r="27" spans="1:29">
      <c r="A27" s="147">
        <v>19</v>
      </c>
      <c r="B27" s="148"/>
      <c r="C27" s="158" t="s">
        <v>269</v>
      </c>
      <c r="D27" s="149">
        <v>5928814</v>
      </c>
      <c r="E27" s="150"/>
      <c r="F27" s="145"/>
      <c r="G27" s="158" t="s">
        <v>263</v>
      </c>
      <c r="H27" s="149">
        <v>420815</v>
      </c>
      <c r="I27" s="151">
        <v>6.596120070180371E-2</v>
      </c>
      <c r="J27" s="162"/>
      <c r="K27" s="148"/>
      <c r="L27" s="158" t="s">
        <v>254</v>
      </c>
      <c r="M27" s="153">
        <v>902796</v>
      </c>
      <c r="N27" s="151">
        <v>0.17353320319981488</v>
      </c>
      <c r="O27" s="162"/>
      <c r="P27" s="148"/>
      <c r="Q27" s="158" t="s">
        <v>255</v>
      </c>
      <c r="R27" s="164">
        <v>2264843</v>
      </c>
      <c r="S27" s="155">
        <v>0.63170059337410556</v>
      </c>
      <c r="T27" s="162"/>
      <c r="U27" s="148"/>
      <c r="V27" s="158" t="s">
        <v>289</v>
      </c>
      <c r="W27" s="149">
        <v>727768</v>
      </c>
      <c r="X27" s="151">
        <v>0.1407413185502743</v>
      </c>
      <c r="Y27" s="162"/>
      <c r="Z27" s="148"/>
      <c r="AA27" s="165" t="s">
        <v>291</v>
      </c>
      <c r="AB27" s="166">
        <v>38.5</v>
      </c>
      <c r="AC27" s="134"/>
    </row>
    <row r="28" spans="1:29">
      <c r="A28" s="147">
        <v>20</v>
      </c>
      <c r="B28" s="148"/>
      <c r="C28" s="158" t="s">
        <v>297</v>
      </c>
      <c r="D28" s="149">
        <v>5742713</v>
      </c>
      <c r="E28" s="150"/>
      <c r="F28" s="145"/>
      <c r="G28" s="158" t="s">
        <v>272</v>
      </c>
      <c r="H28" s="149">
        <v>347567</v>
      </c>
      <c r="I28" s="151">
        <v>6.5906297656758525E-2</v>
      </c>
      <c r="J28" s="162"/>
      <c r="K28" s="148"/>
      <c r="L28" s="158" t="s">
        <v>271</v>
      </c>
      <c r="M28" s="153">
        <v>1672433</v>
      </c>
      <c r="N28" s="151">
        <v>0.17328772733849612</v>
      </c>
      <c r="O28" s="162"/>
      <c r="P28" s="148"/>
      <c r="Q28" s="158" t="s">
        <v>277</v>
      </c>
      <c r="R28" s="164">
        <v>1747631</v>
      </c>
      <c r="S28" s="155">
        <v>0.63160691244002731</v>
      </c>
      <c r="T28" s="162"/>
      <c r="U28" s="148"/>
      <c r="V28" s="158" t="s">
        <v>271</v>
      </c>
      <c r="W28" s="149">
        <v>1487593</v>
      </c>
      <c r="X28" s="151">
        <v>0.14065701672112932</v>
      </c>
      <c r="Y28" s="162"/>
      <c r="Z28" s="148"/>
      <c r="AA28" s="165" t="s">
        <v>249</v>
      </c>
      <c r="AB28" s="166">
        <v>38.4</v>
      </c>
      <c r="AC28" s="134"/>
    </row>
    <row r="29" spans="1:29">
      <c r="A29" s="147">
        <v>21</v>
      </c>
      <c r="B29" s="148"/>
      <c r="C29" s="158" t="s">
        <v>272</v>
      </c>
      <c r="D29" s="149">
        <v>5420380</v>
      </c>
      <c r="E29" s="150"/>
      <c r="F29" s="145"/>
      <c r="G29" s="158" t="s">
        <v>283</v>
      </c>
      <c r="H29" s="149">
        <v>48767</v>
      </c>
      <c r="I29" s="151">
        <v>6.5867659357947861E-2</v>
      </c>
      <c r="J29" s="162"/>
      <c r="K29" s="148"/>
      <c r="L29" s="158" t="s">
        <v>272</v>
      </c>
      <c r="M29" s="153">
        <v>931544</v>
      </c>
      <c r="N29" s="151">
        <v>0.17311320163424268</v>
      </c>
      <c r="O29" s="162"/>
      <c r="P29" s="148"/>
      <c r="Q29" s="158" t="s">
        <v>279</v>
      </c>
      <c r="R29" s="164">
        <v>5593754</v>
      </c>
      <c r="S29" s="155">
        <v>0.63143488579443396</v>
      </c>
      <c r="T29" s="162"/>
      <c r="U29" s="148"/>
      <c r="V29" s="158" t="s">
        <v>249</v>
      </c>
      <c r="W29" s="149">
        <v>721166</v>
      </c>
      <c r="X29" s="151">
        <v>0.14004214261025999</v>
      </c>
      <c r="Y29" s="162"/>
      <c r="Z29" s="148"/>
      <c r="AA29" s="165" t="s">
        <v>269</v>
      </c>
      <c r="AB29" s="166">
        <v>38.200000000000003</v>
      </c>
      <c r="AC29" s="134"/>
    </row>
    <row r="30" spans="1:29">
      <c r="A30" s="147">
        <v>22</v>
      </c>
      <c r="B30" s="148"/>
      <c r="C30" s="158" t="s">
        <v>254</v>
      </c>
      <c r="D30" s="149">
        <v>5268367</v>
      </c>
      <c r="E30" s="150"/>
      <c r="F30" s="145"/>
      <c r="G30" s="158" t="s">
        <v>282</v>
      </c>
      <c r="H30" s="149">
        <v>612295</v>
      </c>
      <c r="I30" s="151">
        <v>6.5220054552415543E-2</v>
      </c>
      <c r="J30" s="162"/>
      <c r="K30" s="148"/>
      <c r="L30" s="158" t="s">
        <v>284</v>
      </c>
      <c r="M30" s="153">
        <v>1959009</v>
      </c>
      <c r="N30" s="151">
        <v>0.17174018321948703</v>
      </c>
      <c r="O30" s="162"/>
      <c r="P30" s="148"/>
      <c r="Q30" s="158" t="s">
        <v>260</v>
      </c>
      <c r="R30" s="164">
        <v>877231</v>
      </c>
      <c r="S30" s="155">
        <v>0.63111411758715752</v>
      </c>
      <c r="T30" s="162"/>
      <c r="U30" s="148"/>
      <c r="V30" s="158" t="s">
        <v>270</v>
      </c>
      <c r="W30" s="149">
        <v>989312</v>
      </c>
      <c r="X30" s="151">
        <v>0.13994443445925761</v>
      </c>
      <c r="Y30" s="162"/>
      <c r="Z30" s="148"/>
      <c r="AA30" s="165" t="s">
        <v>274</v>
      </c>
      <c r="AB30" s="166">
        <v>38.200000000000003</v>
      </c>
      <c r="AC30" s="134"/>
    </row>
    <row r="31" spans="1:29">
      <c r="A31" s="147">
        <v>23</v>
      </c>
      <c r="B31" s="148"/>
      <c r="C31" s="158" t="s">
        <v>249</v>
      </c>
      <c r="D31" s="149">
        <v>4833722</v>
      </c>
      <c r="E31" s="150"/>
      <c r="F31" s="145"/>
      <c r="G31" s="158" t="s">
        <v>264</v>
      </c>
      <c r="H31" s="149">
        <v>194726</v>
      </c>
      <c r="I31" s="151">
        <v>6.5098917189610847E-2</v>
      </c>
      <c r="J31" s="162"/>
      <c r="K31" s="148"/>
      <c r="L31" s="158" t="s">
        <v>282</v>
      </c>
      <c r="M31" s="153">
        <v>1673310</v>
      </c>
      <c r="N31" s="151">
        <v>0.17167907587930534</v>
      </c>
      <c r="O31" s="162"/>
      <c r="P31" s="148"/>
      <c r="Q31" s="158" t="s">
        <v>266</v>
      </c>
      <c r="R31" s="164">
        <v>2747039</v>
      </c>
      <c r="S31" s="155">
        <v>0.6308824458341229</v>
      </c>
      <c r="T31" s="162"/>
      <c r="U31" s="148"/>
      <c r="V31" s="158" t="s">
        <v>278</v>
      </c>
      <c r="W31" s="149">
        <v>203205</v>
      </c>
      <c r="X31" s="151">
        <v>0.1398701556826992</v>
      </c>
      <c r="Y31" s="162"/>
      <c r="Z31" s="148"/>
      <c r="AA31" s="165" t="s">
        <v>281</v>
      </c>
      <c r="AB31" s="166">
        <v>38.200000000000003</v>
      </c>
      <c r="AC31" s="134"/>
    </row>
    <row r="32" spans="1:29">
      <c r="A32" s="147">
        <v>24</v>
      </c>
      <c r="B32" s="148"/>
      <c r="C32" s="158" t="s">
        <v>289</v>
      </c>
      <c r="D32" s="149">
        <v>4774839</v>
      </c>
      <c r="E32" s="150"/>
      <c r="F32" s="145"/>
      <c r="G32" s="158" t="s">
        <v>295</v>
      </c>
      <c r="H32" s="149">
        <v>444620</v>
      </c>
      <c r="I32" s="151">
        <v>6.4949126198126567E-2</v>
      </c>
      <c r="J32" s="162"/>
      <c r="K32" s="148"/>
      <c r="L32" s="158" t="s">
        <v>264</v>
      </c>
      <c r="M32" s="153">
        <v>529306</v>
      </c>
      <c r="N32" s="151">
        <v>0.17144481500723802</v>
      </c>
      <c r="O32" s="162"/>
      <c r="P32" s="148"/>
      <c r="Q32" s="158" t="s">
        <v>282</v>
      </c>
      <c r="R32" s="164">
        <v>6155356</v>
      </c>
      <c r="S32" s="155">
        <v>0.63067202780829001</v>
      </c>
      <c r="T32" s="162"/>
      <c r="U32" s="148"/>
      <c r="V32" s="158" t="s">
        <v>297</v>
      </c>
      <c r="W32" s="149">
        <v>849967</v>
      </c>
      <c r="X32" s="151">
        <v>0.13876966619961914</v>
      </c>
      <c r="Y32" s="162"/>
      <c r="Z32" s="148"/>
      <c r="AA32" s="165" t="s">
        <v>264</v>
      </c>
      <c r="AB32" s="166">
        <v>38.1</v>
      </c>
      <c r="AC32" s="134"/>
    </row>
    <row r="33" spans="1:29">
      <c r="A33" s="147">
        <v>25</v>
      </c>
      <c r="B33" s="148"/>
      <c r="C33" s="158" t="s">
        <v>267</v>
      </c>
      <c r="D33" s="149">
        <v>4625470</v>
      </c>
      <c r="E33" s="150"/>
      <c r="F33" s="145"/>
      <c r="G33" s="158" t="s">
        <v>289</v>
      </c>
      <c r="H33" s="149">
        <v>292316</v>
      </c>
      <c r="I33" s="151">
        <v>6.4683719329889741E-2</v>
      </c>
      <c r="J33" s="162"/>
      <c r="K33" s="148"/>
      <c r="L33" s="158" t="s">
        <v>249</v>
      </c>
      <c r="M33" s="153">
        <v>814377</v>
      </c>
      <c r="N33" s="151">
        <v>0.17141007008499315</v>
      </c>
      <c r="O33" s="162"/>
      <c r="P33" s="148"/>
      <c r="Q33" s="158" t="s">
        <v>267</v>
      </c>
      <c r="R33" s="164">
        <v>2899027</v>
      </c>
      <c r="S33" s="155">
        <v>0.63044882920393208</v>
      </c>
      <c r="T33" s="162"/>
      <c r="U33" s="148"/>
      <c r="V33" s="158" t="s">
        <v>291</v>
      </c>
      <c r="W33" s="149">
        <v>952376</v>
      </c>
      <c r="X33" s="151">
        <v>0.13737349791585751</v>
      </c>
      <c r="Y33" s="162"/>
      <c r="Z33" s="148"/>
      <c r="AA33" s="165" t="s">
        <v>282</v>
      </c>
      <c r="AB33" s="166">
        <v>38.1</v>
      </c>
      <c r="AC33" s="134"/>
    </row>
    <row r="34" spans="1:29">
      <c r="A34" s="147">
        <v>26</v>
      </c>
      <c r="B34" s="148"/>
      <c r="C34" s="158" t="s">
        <v>266</v>
      </c>
      <c r="D34" s="149">
        <v>4395295</v>
      </c>
      <c r="E34" s="150"/>
      <c r="F34" s="145"/>
      <c r="G34" s="158" t="s">
        <v>260</v>
      </c>
      <c r="H34" s="149">
        <v>90770</v>
      </c>
      <c r="I34" s="151">
        <v>6.4376168343261972E-2</v>
      </c>
      <c r="J34" s="162"/>
      <c r="K34" s="148"/>
      <c r="L34" s="158" t="s">
        <v>274</v>
      </c>
      <c r="M34" s="153">
        <v>1020848</v>
      </c>
      <c r="N34" s="151">
        <v>0.1710000585623476</v>
      </c>
      <c r="O34" s="162"/>
      <c r="P34" s="148"/>
      <c r="Q34" s="158" t="s">
        <v>296</v>
      </c>
      <c r="R34" s="164">
        <v>1152585</v>
      </c>
      <c r="S34" s="155">
        <v>0.63038843051821636</v>
      </c>
      <c r="T34" s="162"/>
      <c r="U34" s="148"/>
      <c r="V34" s="158" t="s">
        <v>279</v>
      </c>
      <c r="W34" s="149">
        <v>1283468</v>
      </c>
      <c r="X34" s="151">
        <v>0.13698432914964084</v>
      </c>
      <c r="Y34" s="162"/>
      <c r="Z34" s="148"/>
      <c r="AA34" s="165" t="s">
        <v>260</v>
      </c>
      <c r="AB34" s="166">
        <v>38</v>
      </c>
      <c r="AC34" s="134"/>
    </row>
    <row r="35" spans="1:29">
      <c r="A35" s="147">
        <v>27</v>
      </c>
      <c r="B35" s="148"/>
      <c r="C35" s="158" t="s">
        <v>286</v>
      </c>
      <c r="D35" s="149">
        <v>3930065</v>
      </c>
      <c r="E35" s="150"/>
      <c r="F35" s="145"/>
      <c r="G35" s="158" t="s">
        <v>310</v>
      </c>
      <c r="H35" s="149">
        <v>799019</v>
      </c>
      <c r="I35" s="151">
        <v>6.4357716999512871E-2</v>
      </c>
      <c r="J35" s="162"/>
      <c r="K35" s="148"/>
      <c r="L35" s="158" t="s">
        <v>279</v>
      </c>
      <c r="M35" s="153">
        <v>1488882</v>
      </c>
      <c r="N35" s="151">
        <v>0.17083035044730538</v>
      </c>
      <c r="O35" s="162"/>
      <c r="P35" s="148"/>
      <c r="Q35" s="158" t="s">
        <v>272</v>
      </c>
      <c r="R35" s="164">
        <v>3385192</v>
      </c>
      <c r="S35" s="155">
        <v>0.62968279249918757</v>
      </c>
      <c r="T35" s="162"/>
      <c r="U35" s="148"/>
      <c r="V35" s="158" t="s">
        <v>281</v>
      </c>
      <c r="W35" s="149">
        <v>2832481</v>
      </c>
      <c r="X35" s="151">
        <v>0.13689530087982157</v>
      </c>
      <c r="Y35" s="162"/>
      <c r="Z35" s="148"/>
      <c r="AA35" s="165" t="s">
        <v>252</v>
      </c>
      <c r="AB35" s="166">
        <v>37.700000000000003</v>
      </c>
      <c r="AC35" s="134"/>
    </row>
    <row r="36" spans="1:29">
      <c r="A36" s="147">
        <v>28</v>
      </c>
      <c r="B36" s="148"/>
      <c r="C36" s="158" t="s">
        <v>285</v>
      </c>
      <c r="D36" s="149">
        <v>3850568</v>
      </c>
      <c r="E36" s="150"/>
      <c r="F36" s="145"/>
      <c r="G36" s="158" t="s">
        <v>266</v>
      </c>
      <c r="H36" s="149">
        <v>274874</v>
      </c>
      <c r="I36" s="151">
        <v>6.4348384521654908E-2</v>
      </c>
      <c r="J36" s="162"/>
      <c r="K36" s="148"/>
      <c r="L36" s="158" t="s">
        <v>297</v>
      </c>
      <c r="M36" s="153">
        <v>963445</v>
      </c>
      <c r="N36" s="151">
        <v>0.17010953002809814</v>
      </c>
      <c r="O36" s="162"/>
      <c r="P36" s="148"/>
      <c r="Q36" s="158" t="s">
        <v>291</v>
      </c>
      <c r="R36" s="164">
        <v>4052025</v>
      </c>
      <c r="S36" s="155">
        <v>0.62960233490173034</v>
      </c>
      <c r="T36" s="162"/>
      <c r="U36" s="148"/>
      <c r="V36" s="158" t="s">
        <v>285</v>
      </c>
      <c r="W36" s="149">
        <v>549121</v>
      </c>
      <c r="X36" s="151">
        <v>0.13652984511703523</v>
      </c>
      <c r="Y36" s="162"/>
      <c r="Z36" s="148"/>
      <c r="AA36" s="165" t="s">
        <v>272</v>
      </c>
      <c r="AB36" s="166">
        <v>37.700000000000003</v>
      </c>
      <c r="AC36" s="134"/>
    </row>
    <row r="37" spans="1:29">
      <c r="A37" s="147">
        <v>29</v>
      </c>
      <c r="B37" s="148"/>
      <c r="C37" s="158" t="s">
        <v>255</v>
      </c>
      <c r="D37" s="149">
        <v>3596080</v>
      </c>
      <c r="E37" s="150"/>
      <c r="F37" s="145"/>
      <c r="G37" s="158" t="s">
        <v>274</v>
      </c>
      <c r="H37" s="149">
        <v>376837</v>
      </c>
      <c r="I37" s="151">
        <v>6.3934943886623297E-2</v>
      </c>
      <c r="J37" s="162"/>
      <c r="K37" s="148"/>
      <c r="L37" s="158" t="s">
        <v>291</v>
      </c>
      <c r="M37" s="153">
        <v>1091900</v>
      </c>
      <c r="N37" s="151">
        <v>0.16977339840549163</v>
      </c>
      <c r="O37" s="162"/>
      <c r="P37" s="148"/>
      <c r="Q37" s="158" t="s">
        <v>297</v>
      </c>
      <c r="R37" s="164">
        <v>3584970</v>
      </c>
      <c r="S37" s="155">
        <v>0.62904159080718802</v>
      </c>
      <c r="T37" s="162"/>
      <c r="U37" s="148"/>
      <c r="V37" s="158" t="s">
        <v>276</v>
      </c>
      <c r="W37" s="149">
        <v>264008</v>
      </c>
      <c r="X37" s="151">
        <v>0.13588213873456631</v>
      </c>
      <c r="Y37" s="162"/>
      <c r="Z37" s="148"/>
      <c r="AA37" s="165" t="s">
        <v>294</v>
      </c>
      <c r="AB37" s="166">
        <v>37.6</v>
      </c>
      <c r="AC37" s="134"/>
    </row>
    <row r="38" spans="1:29">
      <c r="A38" s="147">
        <v>30</v>
      </c>
      <c r="B38" s="148"/>
      <c r="C38" s="158" t="s">
        <v>264</v>
      </c>
      <c r="D38" s="149">
        <v>3090416</v>
      </c>
      <c r="E38" s="150"/>
      <c r="F38" s="145"/>
      <c r="G38" s="158" t="s">
        <v>249</v>
      </c>
      <c r="H38" s="149">
        <v>297104</v>
      </c>
      <c r="I38" s="151">
        <v>6.3277420805623458E-2</v>
      </c>
      <c r="J38" s="162"/>
      <c r="K38" s="148"/>
      <c r="L38" s="158" t="s">
        <v>266</v>
      </c>
      <c r="M38" s="153">
        <v>739130</v>
      </c>
      <c r="N38" s="151">
        <v>0.16931419641704637</v>
      </c>
      <c r="O38" s="162"/>
      <c r="P38" s="148"/>
      <c r="Q38" s="158" t="s">
        <v>289</v>
      </c>
      <c r="R38" s="164">
        <v>2967273</v>
      </c>
      <c r="S38" s="155">
        <v>0.62833286673234701</v>
      </c>
      <c r="T38" s="162"/>
      <c r="U38" s="148"/>
      <c r="V38" s="158" t="s">
        <v>280</v>
      </c>
      <c r="W38" s="149">
        <v>306661</v>
      </c>
      <c r="X38" s="151">
        <v>0.13561221079000146</v>
      </c>
      <c r="Y38" s="162"/>
      <c r="Z38" s="148"/>
      <c r="AA38" s="165" t="s">
        <v>295</v>
      </c>
      <c r="AB38" s="167">
        <v>37.5</v>
      </c>
      <c r="AC38" s="134"/>
    </row>
    <row r="39" spans="1:29">
      <c r="A39" s="147">
        <v>31</v>
      </c>
      <c r="B39" s="148"/>
      <c r="C39" s="158" t="s">
        <v>273</v>
      </c>
      <c r="D39" s="149">
        <v>2991207</v>
      </c>
      <c r="E39" s="150"/>
      <c r="F39" s="145"/>
      <c r="G39" s="158" t="s">
        <v>291</v>
      </c>
      <c r="H39" s="149">
        <v>399677</v>
      </c>
      <c r="I39" s="151">
        <v>6.3250768776920471E-2</v>
      </c>
      <c r="J39" s="162"/>
      <c r="K39" s="148"/>
      <c r="L39" s="158" t="s">
        <v>255</v>
      </c>
      <c r="M39" s="153">
        <v>593629</v>
      </c>
      <c r="N39" s="151">
        <v>0.16930110768565668</v>
      </c>
      <c r="O39" s="162"/>
      <c r="P39" s="148"/>
      <c r="Q39" s="158" t="s">
        <v>287</v>
      </c>
      <c r="R39" s="164">
        <v>7966826</v>
      </c>
      <c r="S39" s="155">
        <v>0.62781398185622939</v>
      </c>
      <c r="T39" s="162"/>
      <c r="U39" s="148"/>
      <c r="V39" s="158" t="s">
        <v>266</v>
      </c>
      <c r="W39" s="149">
        <v>634252</v>
      </c>
      <c r="X39" s="151">
        <v>0.13545497322717581</v>
      </c>
      <c r="Y39" s="162"/>
      <c r="Z39" s="148"/>
      <c r="AA39" s="165" t="s">
        <v>263</v>
      </c>
      <c r="AB39" s="166">
        <v>37.4</v>
      </c>
      <c r="AC39" s="134"/>
    </row>
    <row r="40" spans="1:29">
      <c r="A40" s="147">
        <v>32</v>
      </c>
      <c r="B40" s="148"/>
      <c r="C40" s="158" t="s">
        <v>252</v>
      </c>
      <c r="D40" s="149">
        <v>2959373</v>
      </c>
      <c r="E40" s="150"/>
      <c r="F40" s="145"/>
      <c r="G40" s="158" t="s">
        <v>294</v>
      </c>
      <c r="H40" s="149">
        <v>512115</v>
      </c>
      <c r="I40" s="151">
        <v>6.3012467943350081E-2</v>
      </c>
      <c r="J40" s="162"/>
      <c r="K40" s="148"/>
      <c r="L40" s="158" t="s">
        <v>269</v>
      </c>
      <c r="M40" s="153">
        <v>977312</v>
      </c>
      <c r="N40" s="151">
        <v>0.16822810262154125</v>
      </c>
      <c r="O40" s="162"/>
      <c r="P40" s="148"/>
      <c r="Q40" s="158" t="s">
        <v>256</v>
      </c>
      <c r="R40" s="164">
        <v>574707</v>
      </c>
      <c r="S40" s="155">
        <v>0.62725283447336944</v>
      </c>
      <c r="T40" s="162"/>
      <c r="U40" s="148"/>
      <c r="V40" s="158" t="s">
        <v>265</v>
      </c>
      <c r="W40" s="149">
        <v>405063</v>
      </c>
      <c r="X40" s="151">
        <v>0.13327387001704491</v>
      </c>
      <c r="Y40" s="162"/>
      <c r="Z40" s="148"/>
      <c r="AA40" s="165" t="s">
        <v>310</v>
      </c>
      <c r="AB40" s="166">
        <v>37.200000000000003</v>
      </c>
      <c r="AC40" s="134"/>
    </row>
    <row r="41" spans="1:29">
      <c r="A41" s="147">
        <v>33</v>
      </c>
      <c r="B41" s="148"/>
      <c r="C41" s="159" t="s">
        <v>50</v>
      </c>
      <c r="D41" s="160">
        <v>2900872</v>
      </c>
      <c r="E41" s="150"/>
      <c r="F41" s="145"/>
      <c r="G41" s="158" t="s">
        <v>269</v>
      </c>
      <c r="H41" s="149">
        <v>367210</v>
      </c>
      <c r="I41" s="151">
        <v>6.2823411810910543E-2</v>
      </c>
      <c r="J41" s="162"/>
      <c r="K41" s="148"/>
      <c r="L41" s="158" t="s">
        <v>298</v>
      </c>
      <c r="M41" s="153">
        <v>99332</v>
      </c>
      <c r="N41" s="151">
        <v>0.16788991794536026</v>
      </c>
      <c r="O41" s="162"/>
      <c r="P41" s="148"/>
      <c r="Q41" s="158" t="s">
        <v>271</v>
      </c>
      <c r="R41" s="164">
        <v>6162828</v>
      </c>
      <c r="S41" s="155">
        <v>0.62688363434187711</v>
      </c>
      <c r="T41" s="162"/>
      <c r="U41" s="148"/>
      <c r="V41" s="158" t="s">
        <v>282</v>
      </c>
      <c r="W41" s="149">
        <v>1407099</v>
      </c>
      <c r="X41" s="151">
        <v>0.13242884175998904</v>
      </c>
      <c r="Y41" s="162"/>
      <c r="Z41" s="148"/>
      <c r="AA41" s="165" t="s">
        <v>277</v>
      </c>
      <c r="AB41" s="166">
        <v>37.200000000000003</v>
      </c>
      <c r="AC41" s="134"/>
    </row>
    <row r="42" spans="1:29">
      <c r="A42" s="147">
        <v>34</v>
      </c>
      <c r="B42" s="148"/>
      <c r="C42" s="158" t="s">
        <v>265</v>
      </c>
      <c r="D42" s="149">
        <v>2893957</v>
      </c>
      <c r="E42" s="150"/>
      <c r="F42" s="145"/>
      <c r="G42" s="158" t="s">
        <v>297</v>
      </c>
      <c r="H42" s="149">
        <v>344331</v>
      </c>
      <c r="I42" s="151">
        <v>6.2079212965094686E-2</v>
      </c>
      <c r="J42" s="162"/>
      <c r="K42" s="148"/>
      <c r="L42" s="158" t="s">
        <v>295</v>
      </c>
      <c r="M42" s="153">
        <v>1151175</v>
      </c>
      <c r="N42" s="151">
        <v>0.16663919000157831</v>
      </c>
      <c r="O42" s="162"/>
      <c r="P42" s="148"/>
      <c r="Q42" s="158" t="s">
        <v>275</v>
      </c>
      <c r="R42" s="164">
        <v>626416</v>
      </c>
      <c r="S42" s="155">
        <v>0.62551956072887271</v>
      </c>
      <c r="T42" s="162"/>
      <c r="U42" s="148"/>
      <c r="V42" s="158" t="s">
        <v>263</v>
      </c>
      <c r="W42" s="149">
        <v>915033</v>
      </c>
      <c r="X42" s="151">
        <v>0.13167059541298792</v>
      </c>
      <c r="Y42" s="162"/>
      <c r="Z42" s="148"/>
      <c r="AA42" s="165" t="s">
        <v>280</v>
      </c>
      <c r="AB42" s="166">
        <v>36.9</v>
      </c>
      <c r="AC42" s="134"/>
    </row>
    <row r="43" spans="1:29">
      <c r="A43" s="147">
        <v>35</v>
      </c>
      <c r="B43" s="148"/>
      <c r="C43" s="158" t="s">
        <v>277</v>
      </c>
      <c r="D43" s="149">
        <v>2790136</v>
      </c>
      <c r="E43" s="150"/>
      <c r="F43" s="145"/>
      <c r="G43" s="158" t="s">
        <v>275</v>
      </c>
      <c r="H43" s="149">
        <v>61272</v>
      </c>
      <c r="I43" s="151">
        <v>6.1879444880229291E-2</v>
      </c>
      <c r="J43" s="162"/>
      <c r="K43" s="148"/>
      <c r="L43" s="158" t="s">
        <v>289</v>
      </c>
      <c r="M43" s="153">
        <v>787482</v>
      </c>
      <c r="N43" s="151">
        <v>0.16624209538748896</v>
      </c>
      <c r="O43" s="162"/>
      <c r="P43" s="148"/>
      <c r="Q43" s="158" t="s">
        <v>249</v>
      </c>
      <c r="R43" s="164">
        <v>3001075</v>
      </c>
      <c r="S43" s="155">
        <v>0.62527036649912338</v>
      </c>
      <c r="T43" s="162"/>
      <c r="U43" s="148"/>
      <c r="V43" s="158" t="s">
        <v>272</v>
      </c>
      <c r="W43" s="149">
        <v>756077</v>
      </c>
      <c r="X43" s="151">
        <v>0.13129770820981126</v>
      </c>
      <c r="Y43" s="162"/>
      <c r="Z43" s="148"/>
      <c r="AA43" s="165" t="s">
        <v>251</v>
      </c>
      <c r="AB43" s="166">
        <v>36.799999999999997</v>
      </c>
      <c r="AC43" s="134"/>
    </row>
    <row r="44" spans="1:29">
      <c r="A44" s="147">
        <v>36</v>
      </c>
      <c r="B44" s="148"/>
      <c r="C44" s="158" t="s">
        <v>280</v>
      </c>
      <c r="D44" s="149">
        <v>2085287</v>
      </c>
      <c r="E44" s="150"/>
      <c r="F44" s="145"/>
      <c r="G44" s="158" t="s">
        <v>284</v>
      </c>
      <c r="H44" s="149">
        <v>690821</v>
      </c>
      <c r="I44" s="151">
        <v>6.1529927671412375E-2</v>
      </c>
      <c r="J44" s="162"/>
      <c r="K44" s="148"/>
      <c r="L44" s="158" t="s">
        <v>294</v>
      </c>
      <c r="M44" s="153">
        <v>1352420</v>
      </c>
      <c r="N44" s="151">
        <v>0.16591635209033317</v>
      </c>
      <c r="O44" s="162"/>
      <c r="P44" s="148"/>
      <c r="Q44" s="158" t="s">
        <v>284</v>
      </c>
      <c r="R44" s="164">
        <v>7168681</v>
      </c>
      <c r="S44" s="155">
        <v>0.62394504749305557</v>
      </c>
      <c r="T44" s="162"/>
      <c r="U44" s="148"/>
      <c r="V44" s="158" t="s">
        <v>273</v>
      </c>
      <c r="W44" s="149">
        <v>416300</v>
      </c>
      <c r="X44" s="151">
        <v>0.13029022545485799</v>
      </c>
      <c r="Y44" s="162"/>
      <c r="Z44" s="148"/>
      <c r="AA44" s="165" t="s">
        <v>290</v>
      </c>
      <c r="AB44" s="166">
        <v>36.799999999999997</v>
      </c>
      <c r="AC44" s="134"/>
    </row>
    <row r="45" spans="1:29">
      <c r="A45" s="147">
        <v>37</v>
      </c>
      <c r="B45" s="148"/>
      <c r="C45" s="158" t="s">
        <v>276</v>
      </c>
      <c r="D45" s="149">
        <v>1868516</v>
      </c>
      <c r="E45" s="150"/>
      <c r="F45" s="145"/>
      <c r="G45" s="158" t="s">
        <v>256</v>
      </c>
      <c r="H45" s="149">
        <v>56319</v>
      </c>
      <c r="I45" s="151">
        <v>6.1434075413251611E-2</v>
      </c>
      <c r="J45" s="162"/>
      <c r="K45" s="148"/>
      <c r="L45" s="158" t="s">
        <v>256</v>
      </c>
      <c r="M45" s="153">
        <v>147239</v>
      </c>
      <c r="N45" s="151">
        <v>0.16418614649418223</v>
      </c>
      <c r="O45" s="162"/>
      <c r="P45" s="148"/>
      <c r="Q45" s="158" t="s">
        <v>292</v>
      </c>
      <c r="R45" s="164">
        <v>16440040</v>
      </c>
      <c r="S45" s="155">
        <v>0.62349027822390468</v>
      </c>
      <c r="T45" s="162"/>
      <c r="U45" s="148"/>
      <c r="V45" s="158" t="s">
        <v>261</v>
      </c>
      <c r="W45" s="149">
        <v>223142</v>
      </c>
      <c r="X45" s="151">
        <v>0.12771918977151203</v>
      </c>
      <c r="Y45" s="162"/>
      <c r="Z45" s="148"/>
      <c r="AA45" s="165" t="s">
        <v>298</v>
      </c>
      <c r="AB45" s="166">
        <v>36.799999999999997</v>
      </c>
      <c r="AC45" s="134"/>
    </row>
    <row r="46" spans="1:29">
      <c r="A46" s="147">
        <v>38</v>
      </c>
      <c r="B46" s="148"/>
      <c r="C46" s="158" t="s">
        <v>296</v>
      </c>
      <c r="D46" s="149">
        <v>1854304</v>
      </c>
      <c r="E46" s="150"/>
      <c r="F46" s="145"/>
      <c r="G46" s="158" t="s">
        <v>286</v>
      </c>
      <c r="H46" s="149">
        <v>230022</v>
      </c>
      <c r="I46" s="151">
        <v>6.1114828819954448E-2</v>
      </c>
      <c r="J46" s="162"/>
      <c r="K46" s="148"/>
      <c r="L46" s="158" t="s">
        <v>286</v>
      </c>
      <c r="M46" s="153">
        <v>627584</v>
      </c>
      <c r="N46" s="151">
        <v>0.16197361525820025</v>
      </c>
      <c r="O46" s="162"/>
      <c r="P46" s="148"/>
      <c r="Q46" s="158" t="s">
        <v>263</v>
      </c>
      <c r="R46" s="164">
        <v>4069842</v>
      </c>
      <c r="S46" s="155">
        <v>0.62318253924168499</v>
      </c>
      <c r="T46" s="162"/>
      <c r="U46" s="148"/>
      <c r="V46" s="158" t="s">
        <v>310</v>
      </c>
      <c r="W46" s="149">
        <v>1743641</v>
      </c>
      <c r="X46" s="151">
        <v>0.12749492841739038</v>
      </c>
      <c r="Y46" s="162"/>
      <c r="Z46" s="148"/>
      <c r="AA46" s="165" t="s">
        <v>273</v>
      </c>
      <c r="AB46" s="166">
        <v>36.5</v>
      </c>
      <c r="AC46" s="134"/>
    </row>
    <row r="47" spans="1:29">
      <c r="A47" s="147">
        <v>39</v>
      </c>
      <c r="B47" s="148"/>
      <c r="C47" s="158" t="s">
        <v>261</v>
      </c>
      <c r="D47" s="149">
        <v>1612136</v>
      </c>
      <c r="E47" s="150"/>
      <c r="F47" s="145"/>
      <c r="G47" s="158" t="s">
        <v>279</v>
      </c>
      <c r="H47" s="149">
        <v>533235</v>
      </c>
      <c r="I47" s="151">
        <v>6.0750434608619848E-2</v>
      </c>
      <c r="J47" s="162"/>
      <c r="K47" s="148"/>
      <c r="L47" s="158" t="s">
        <v>278</v>
      </c>
      <c r="M47" s="153">
        <v>205461</v>
      </c>
      <c r="N47" s="151">
        <v>0.16107947692069605</v>
      </c>
      <c r="O47" s="162"/>
      <c r="P47" s="148"/>
      <c r="Q47" s="158" t="s">
        <v>274</v>
      </c>
      <c r="R47" s="164">
        <v>3738709</v>
      </c>
      <c r="S47" s="155">
        <v>0.62287628304779752</v>
      </c>
      <c r="T47" s="162"/>
      <c r="U47" s="148"/>
      <c r="V47" s="158" t="s">
        <v>298</v>
      </c>
      <c r="W47" s="149">
        <v>78689</v>
      </c>
      <c r="X47" s="151">
        <v>0.1271952520249649</v>
      </c>
      <c r="Y47" s="162"/>
      <c r="Z47" s="148"/>
      <c r="AA47" s="165" t="s">
        <v>254</v>
      </c>
      <c r="AB47" s="166">
        <v>36.4</v>
      </c>
      <c r="AC47" s="134"/>
    </row>
    <row r="48" spans="1:29">
      <c r="A48" s="147">
        <v>40</v>
      </c>
      <c r="B48" s="148"/>
      <c r="C48" s="158" t="s">
        <v>260</v>
      </c>
      <c r="D48" s="149">
        <v>1404054</v>
      </c>
      <c r="E48" s="150"/>
      <c r="F48" s="145"/>
      <c r="G48" s="158" t="s">
        <v>281</v>
      </c>
      <c r="H48" s="149">
        <v>1173627</v>
      </c>
      <c r="I48" s="151">
        <v>5.9777458198856145E-2</v>
      </c>
      <c r="J48" s="162"/>
      <c r="K48" s="148"/>
      <c r="L48" s="158" t="s">
        <v>275</v>
      </c>
      <c r="M48" s="153">
        <v>162709</v>
      </c>
      <c r="N48" s="151">
        <v>0.16087573720270207</v>
      </c>
      <c r="O48" s="162"/>
      <c r="P48" s="148"/>
      <c r="Q48" s="158" t="s">
        <v>273</v>
      </c>
      <c r="R48" s="164">
        <v>1837475</v>
      </c>
      <c r="S48" s="155">
        <v>0.61782594799013735</v>
      </c>
      <c r="T48" s="162"/>
      <c r="U48" s="148"/>
      <c r="V48" s="158" t="s">
        <v>295</v>
      </c>
      <c r="W48" s="149">
        <v>951084</v>
      </c>
      <c r="X48" s="151">
        <v>0.12662784599441468</v>
      </c>
      <c r="Y48" s="162"/>
      <c r="Z48" s="148"/>
      <c r="AA48" s="165" t="s">
        <v>276</v>
      </c>
      <c r="AB48" s="166">
        <v>36.200000000000003</v>
      </c>
      <c r="AC48" s="134"/>
    </row>
    <row r="49" spans="1:29">
      <c r="A49" s="147">
        <v>41</v>
      </c>
      <c r="B49" s="148"/>
      <c r="C49" s="158" t="s">
        <v>268</v>
      </c>
      <c r="D49" s="149">
        <v>1328302</v>
      </c>
      <c r="E49" s="150"/>
      <c r="F49" s="145"/>
      <c r="G49" s="158" t="s">
        <v>271</v>
      </c>
      <c r="H49" s="149">
        <v>572768</v>
      </c>
      <c r="I49" s="151">
        <v>5.9171621598497474E-2</v>
      </c>
      <c r="J49" s="162"/>
      <c r="K49" s="148"/>
      <c r="L49" s="158" t="s">
        <v>281</v>
      </c>
      <c r="M49" s="153">
        <v>3066349</v>
      </c>
      <c r="N49" s="151">
        <v>0.16041080909687172</v>
      </c>
      <c r="O49" s="162"/>
      <c r="P49" s="148"/>
      <c r="Q49" s="158" t="s">
        <v>285</v>
      </c>
      <c r="R49" s="164">
        <v>2354420</v>
      </c>
      <c r="S49" s="155">
        <v>0.61656074575076725</v>
      </c>
      <c r="T49" s="162"/>
      <c r="U49" s="148"/>
      <c r="V49" s="158" t="s">
        <v>269</v>
      </c>
      <c r="W49" s="149">
        <v>794981</v>
      </c>
      <c r="X49" s="151">
        <v>0.12516331980105996</v>
      </c>
      <c r="Y49" s="162"/>
      <c r="Z49" s="148"/>
      <c r="AA49" s="165" t="s">
        <v>285</v>
      </c>
      <c r="AB49" s="167">
        <v>36.200000000000003</v>
      </c>
      <c r="AC49" s="134"/>
    </row>
    <row r="50" spans="1:29">
      <c r="A50" s="147">
        <v>42</v>
      </c>
      <c r="B50" s="148"/>
      <c r="C50" s="158" t="s">
        <v>278</v>
      </c>
      <c r="D50" s="149">
        <v>1323459</v>
      </c>
      <c r="E50" s="150"/>
      <c r="F50" s="145"/>
      <c r="G50" s="158" t="s">
        <v>257</v>
      </c>
      <c r="H50" s="149">
        <v>40967</v>
      </c>
      <c r="I50" s="151">
        <v>5.8516559977734486E-2</v>
      </c>
      <c r="J50" s="162"/>
      <c r="K50" s="148"/>
      <c r="L50" s="158" t="s">
        <v>287</v>
      </c>
      <c r="M50" s="153">
        <v>1999741</v>
      </c>
      <c r="N50" s="151">
        <v>0.15987532180700667</v>
      </c>
      <c r="O50" s="162"/>
      <c r="P50" s="148"/>
      <c r="Q50" s="158" t="s">
        <v>280</v>
      </c>
      <c r="R50" s="164">
        <v>1271086</v>
      </c>
      <c r="S50" s="155">
        <v>0.61493383997110784</v>
      </c>
      <c r="T50" s="162"/>
      <c r="U50" s="148"/>
      <c r="V50" s="158" t="s">
        <v>267</v>
      </c>
      <c r="W50" s="149">
        <v>613486</v>
      </c>
      <c r="X50" s="151">
        <v>0.12512798272987272</v>
      </c>
      <c r="Y50" s="162"/>
      <c r="Z50" s="148"/>
      <c r="AA50" s="165" t="s">
        <v>267</v>
      </c>
      <c r="AB50" s="166">
        <v>36.1</v>
      </c>
      <c r="AC50" s="134"/>
    </row>
    <row r="51" spans="1:29">
      <c r="A51" s="147">
        <v>43</v>
      </c>
      <c r="B51" s="148"/>
      <c r="C51" s="158" t="s">
        <v>288</v>
      </c>
      <c r="D51" s="149">
        <v>1051511</v>
      </c>
      <c r="E51" s="150"/>
      <c r="F51" s="145"/>
      <c r="G51" s="158" t="s">
        <v>287</v>
      </c>
      <c r="H51" s="149">
        <v>715904</v>
      </c>
      <c r="I51" s="151">
        <v>5.6807068665606836E-2</v>
      </c>
      <c r="J51" s="162"/>
      <c r="K51" s="148"/>
      <c r="L51" s="158" t="s">
        <v>270</v>
      </c>
      <c r="M51" s="153">
        <v>1028400</v>
      </c>
      <c r="N51" s="151">
        <v>0.15777735408201185</v>
      </c>
      <c r="O51" s="162"/>
      <c r="P51" s="148"/>
      <c r="Q51" s="158" t="s">
        <v>265</v>
      </c>
      <c r="R51" s="164">
        <v>1764802</v>
      </c>
      <c r="S51" s="155">
        <v>0.61459725735031367</v>
      </c>
      <c r="T51" s="162"/>
      <c r="U51" s="148"/>
      <c r="V51" s="158" t="s">
        <v>294</v>
      </c>
      <c r="W51" s="149">
        <v>1105381</v>
      </c>
      <c r="X51" s="151">
        <v>0.12487494757061109</v>
      </c>
      <c r="Y51" s="162"/>
      <c r="Z51" s="148"/>
      <c r="AA51" s="165" t="s">
        <v>265</v>
      </c>
      <c r="AB51" s="166">
        <v>36</v>
      </c>
      <c r="AC51" s="134"/>
    </row>
    <row r="52" spans="1:29">
      <c r="A52" s="147">
        <v>44</v>
      </c>
      <c r="B52" s="148"/>
      <c r="C52" s="158" t="s">
        <v>275</v>
      </c>
      <c r="D52" s="149">
        <v>1015165</v>
      </c>
      <c r="E52" s="150"/>
      <c r="F52" s="145"/>
      <c r="G52" s="158" t="s">
        <v>258</v>
      </c>
      <c r="H52" s="149">
        <v>1078313</v>
      </c>
      <c r="I52" s="151">
        <v>5.6399823230089172E-2</v>
      </c>
      <c r="J52" s="162"/>
      <c r="K52" s="148"/>
      <c r="L52" s="158" t="s">
        <v>260</v>
      </c>
      <c r="M52" s="153">
        <v>216496</v>
      </c>
      <c r="N52" s="151">
        <v>0.15718462914875511</v>
      </c>
      <c r="O52" s="162"/>
      <c r="P52" s="148"/>
      <c r="Q52" s="158" t="s">
        <v>276</v>
      </c>
      <c r="R52" s="164">
        <v>1140160</v>
      </c>
      <c r="S52" s="155">
        <v>0.61444090302994447</v>
      </c>
      <c r="T52" s="162"/>
      <c r="U52" s="148"/>
      <c r="V52" s="158" t="s">
        <v>277</v>
      </c>
      <c r="W52" s="149">
        <v>380900</v>
      </c>
      <c r="X52" s="151">
        <v>0.12465584312101176</v>
      </c>
      <c r="Y52" s="162"/>
      <c r="Z52" s="148"/>
      <c r="AA52" s="165" t="s">
        <v>259</v>
      </c>
      <c r="AB52" s="166">
        <v>35.9</v>
      </c>
      <c r="AC52" s="134"/>
    </row>
    <row r="53" spans="1:29">
      <c r="A53" s="147">
        <v>45</v>
      </c>
      <c r="B53" s="148"/>
      <c r="C53" s="158" t="s">
        <v>256</v>
      </c>
      <c r="D53" s="149">
        <v>925749</v>
      </c>
      <c r="E53" s="150"/>
      <c r="F53" s="145"/>
      <c r="G53" s="158" t="s">
        <v>296</v>
      </c>
      <c r="H53" s="149">
        <v>102194</v>
      </c>
      <c r="I53" s="151">
        <v>5.5760486890982036E-2</v>
      </c>
      <c r="J53" s="162"/>
      <c r="K53" s="148"/>
      <c r="L53" s="158" t="s">
        <v>288</v>
      </c>
      <c r="M53" s="153">
        <v>159355</v>
      </c>
      <c r="N53" s="151">
        <v>0.15551382951806428</v>
      </c>
      <c r="O53" s="162"/>
      <c r="P53" s="148"/>
      <c r="Q53" s="158" t="s">
        <v>258</v>
      </c>
      <c r="R53" s="164">
        <v>11878569</v>
      </c>
      <c r="S53" s="155">
        <v>0.61408318029680853</v>
      </c>
      <c r="T53" s="162"/>
      <c r="U53" s="148"/>
      <c r="V53" s="158" t="s">
        <v>253</v>
      </c>
      <c r="W53" s="149">
        <v>4791731</v>
      </c>
      <c r="X53" s="151">
        <v>0.11669941286077501</v>
      </c>
      <c r="Y53" s="162"/>
      <c r="Z53" s="148"/>
      <c r="AA53" s="165" t="s">
        <v>253</v>
      </c>
      <c r="AB53" s="167">
        <v>35.799999999999997</v>
      </c>
      <c r="AC53" s="134"/>
    </row>
    <row r="54" spans="1:29">
      <c r="A54" s="147">
        <v>46</v>
      </c>
      <c r="B54" s="148"/>
      <c r="C54" s="158" t="s">
        <v>290</v>
      </c>
      <c r="D54" s="149">
        <v>844877</v>
      </c>
      <c r="E54" s="150"/>
      <c r="F54" s="145"/>
      <c r="G54" s="158" t="s">
        <v>270</v>
      </c>
      <c r="H54" s="149">
        <v>365546</v>
      </c>
      <c r="I54" s="151">
        <v>5.5506489831706425E-2</v>
      </c>
      <c r="J54" s="162"/>
      <c r="K54" s="148"/>
      <c r="L54" s="158" t="s">
        <v>283</v>
      </c>
      <c r="M54" s="153">
        <v>113921</v>
      </c>
      <c r="N54" s="151">
        <v>0.15514261651743155</v>
      </c>
      <c r="O54" s="162"/>
      <c r="P54" s="148"/>
      <c r="Q54" s="158" t="s">
        <v>264</v>
      </c>
      <c r="R54" s="164">
        <v>1885505</v>
      </c>
      <c r="S54" s="155">
        <v>0.61398147606920139</v>
      </c>
      <c r="T54" s="162"/>
      <c r="U54" s="148"/>
      <c r="V54" s="158" t="s">
        <v>257</v>
      </c>
      <c r="W54" s="149">
        <v>73422</v>
      </c>
      <c r="X54" s="151">
        <v>0.11355898743681189</v>
      </c>
      <c r="Y54" s="162"/>
      <c r="Z54" s="148"/>
      <c r="AA54" s="165" t="s">
        <v>261</v>
      </c>
      <c r="AB54" s="166">
        <v>35.5</v>
      </c>
      <c r="AC54" s="134"/>
    </row>
    <row r="55" spans="1:29">
      <c r="A55" s="147">
        <v>47</v>
      </c>
      <c r="B55" s="148"/>
      <c r="C55" s="158" t="s">
        <v>250</v>
      </c>
      <c r="D55" s="149">
        <v>735132</v>
      </c>
      <c r="E55" s="150"/>
      <c r="F55" s="145"/>
      <c r="G55" s="158" t="s">
        <v>255</v>
      </c>
      <c r="H55" s="149">
        <v>191937</v>
      </c>
      <c r="I55" s="151">
        <v>5.5043847461494357E-2</v>
      </c>
      <c r="J55" s="162"/>
      <c r="K55" s="148"/>
      <c r="L55" s="158" t="s">
        <v>258</v>
      </c>
      <c r="M55" s="153">
        <v>2948361</v>
      </c>
      <c r="N55" s="151">
        <v>0.15319861291660802</v>
      </c>
      <c r="O55" s="162"/>
      <c r="P55" s="148"/>
      <c r="Q55" s="158" t="s">
        <v>252</v>
      </c>
      <c r="R55" s="164">
        <v>1795087</v>
      </c>
      <c r="S55" s="155">
        <v>0.61212350394607995</v>
      </c>
      <c r="T55" s="162"/>
      <c r="U55" s="148"/>
      <c r="V55" s="158" t="s">
        <v>254</v>
      </c>
      <c r="W55" s="149">
        <v>647391</v>
      </c>
      <c r="X55" s="151">
        <v>0.1125352662095577</v>
      </c>
      <c r="Y55" s="162"/>
      <c r="Z55" s="148"/>
      <c r="AA55" s="165" t="s">
        <v>283</v>
      </c>
      <c r="AB55" s="166">
        <v>35.299999999999997</v>
      </c>
      <c r="AC55" s="134"/>
    </row>
    <row r="56" spans="1:29">
      <c r="A56" s="147">
        <v>48</v>
      </c>
      <c r="B56" s="148"/>
      <c r="C56" s="158" t="s">
        <v>283</v>
      </c>
      <c r="D56" s="149">
        <v>723393</v>
      </c>
      <c r="E56" s="150"/>
      <c r="F56" s="145"/>
      <c r="G56" s="158" t="s">
        <v>288</v>
      </c>
      <c r="H56" s="149">
        <v>54632</v>
      </c>
      <c r="I56" s="151">
        <v>5.330913476812562E-2</v>
      </c>
      <c r="J56" s="162"/>
      <c r="K56" s="148"/>
      <c r="L56" s="158" t="s">
        <v>268</v>
      </c>
      <c r="M56" s="153">
        <v>196262</v>
      </c>
      <c r="N56" s="151">
        <v>0.15172927326553168</v>
      </c>
      <c r="O56" s="162"/>
      <c r="P56" s="148"/>
      <c r="Q56" s="158" t="s">
        <v>290</v>
      </c>
      <c r="R56" s="164">
        <v>510755</v>
      </c>
      <c r="S56" s="155">
        <v>0.60949395812552631</v>
      </c>
      <c r="T56" s="162"/>
      <c r="U56" s="148"/>
      <c r="V56" s="158" t="s">
        <v>259</v>
      </c>
      <c r="W56" s="149">
        <v>1195955</v>
      </c>
      <c r="X56" s="151">
        <v>0.10977982131813786</v>
      </c>
      <c r="Y56" s="162"/>
      <c r="Z56" s="148"/>
      <c r="AA56" s="165" t="s">
        <v>292</v>
      </c>
      <c r="AB56" s="166">
        <v>34</v>
      </c>
      <c r="AC56" s="134"/>
    </row>
    <row r="57" spans="1:29">
      <c r="A57" s="147">
        <v>49</v>
      </c>
      <c r="B57" s="148"/>
      <c r="C57" s="158" t="s">
        <v>257</v>
      </c>
      <c r="D57" s="149">
        <v>646449</v>
      </c>
      <c r="E57" s="150"/>
      <c r="F57" s="145"/>
      <c r="G57" s="158" t="s">
        <v>278</v>
      </c>
      <c r="H57" s="149">
        <v>65661</v>
      </c>
      <c r="I57" s="151">
        <v>5.1320215385595745E-2</v>
      </c>
      <c r="J57" s="162"/>
      <c r="K57" s="148"/>
      <c r="L57" s="158" t="s">
        <v>296</v>
      </c>
      <c r="M57" s="153">
        <v>279484</v>
      </c>
      <c r="N57" s="151">
        <v>0.15163493524720756</v>
      </c>
      <c r="O57" s="162"/>
      <c r="P57" s="148"/>
      <c r="Q57" s="158" t="s">
        <v>251</v>
      </c>
      <c r="R57" s="164">
        <v>3990948</v>
      </c>
      <c r="S57" s="155">
        <v>0.60710419814562422</v>
      </c>
      <c r="T57" s="162"/>
      <c r="U57" s="148"/>
      <c r="V57" s="158" t="s">
        <v>292</v>
      </c>
      <c r="W57" s="149">
        <v>2966167</v>
      </c>
      <c r="X57" s="151">
        <v>0.10539679149275506</v>
      </c>
      <c r="Y57" s="162"/>
      <c r="Z57" s="148"/>
      <c r="AA57" s="165" t="s">
        <v>257</v>
      </c>
      <c r="AB57" s="166">
        <v>33.799999999999997</v>
      </c>
      <c r="AC57" s="134"/>
    </row>
    <row r="58" spans="1:29">
      <c r="A58" s="147">
        <v>50</v>
      </c>
      <c r="B58" s="148"/>
      <c r="C58" s="158" t="s">
        <v>293</v>
      </c>
      <c r="D58" s="149">
        <v>626630</v>
      </c>
      <c r="E58" s="150"/>
      <c r="F58" s="145"/>
      <c r="G58" s="158" t="s">
        <v>268</v>
      </c>
      <c r="H58" s="149">
        <v>65014</v>
      </c>
      <c r="I58" s="151">
        <v>5.0966429451252383E-2</v>
      </c>
      <c r="J58" s="162"/>
      <c r="K58" s="148"/>
      <c r="L58" s="158" t="s">
        <v>293</v>
      </c>
      <c r="M58" s="153">
        <v>92223</v>
      </c>
      <c r="N58" s="151">
        <v>0.15140853501822227</v>
      </c>
      <c r="O58" s="162"/>
      <c r="P58" s="148"/>
      <c r="Q58" s="158" t="s">
        <v>261</v>
      </c>
      <c r="R58" s="164">
        <v>961213</v>
      </c>
      <c r="S58" s="155">
        <v>0.60217352214689734</v>
      </c>
      <c r="T58" s="162"/>
      <c r="U58" s="148"/>
      <c r="V58" s="159" t="s">
        <v>50</v>
      </c>
      <c r="W58" s="160">
        <v>283635</v>
      </c>
      <c r="X58" s="161">
        <v>9.20129830024045E-2</v>
      </c>
      <c r="Y58" s="162"/>
      <c r="Z58" s="148"/>
      <c r="AA58" s="165" t="s">
        <v>250</v>
      </c>
      <c r="AB58" s="166">
        <v>33.200000000000003</v>
      </c>
      <c r="AC58" s="134"/>
    </row>
    <row r="59" spans="1:29">
      <c r="A59" s="147">
        <v>51</v>
      </c>
      <c r="B59" s="148"/>
      <c r="C59" s="158" t="s">
        <v>298</v>
      </c>
      <c r="D59" s="149">
        <v>582658</v>
      </c>
      <c r="E59" s="150"/>
      <c r="F59" s="145"/>
      <c r="G59" s="158" t="s">
        <v>293</v>
      </c>
      <c r="H59" s="149">
        <v>30478</v>
      </c>
      <c r="I59" s="151">
        <v>4.9759670258975049E-2</v>
      </c>
      <c r="J59" s="162"/>
      <c r="K59" s="148"/>
      <c r="L59" s="158" t="s">
        <v>257</v>
      </c>
      <c r="M59" s="153">
        <v>70507</v>
      </c>
      <c r="N59" s="151">
        <v>0.11192790891850432</v>
      </c>
      <c r="O59" s="162"/>
      <c r="P59" s="148"/>
      <c r="Q59" s="159" t="s">
        <v>50</v>
      </c>
      <c r="R59" s="168">
        <v>1720648</v>
      </c>
      <c r="S59" s="169">
        <v>0.59551288467859476</v>
      </c>
      <c r="T59" s="162"/>
      <c r="U59" s="148"/>
      <c r="V59" s="158" t="s">
        <v>250</v>
      </c>
      <c r="W59" s="149">
        <v>66089</v>
      </c>
      <c r="X59" s="151">
        <v>8.0547322745524536E-2</v>
      </c>
      <c r="Y59" s="162"/>
      <c r="Z59" s="148"/>
      <c r="AA59" s="170" t="s">
        <v>50</v>
      </c>
      <c r="AB59" s="171">
        <v>30.2</v>
      </c>
      <c r="AC59" s="134"/>
    </row>
    <row r="60" spans="1:29">
      <c r="B60" s="145"/>
      <c r="C60" s="132" t="s">
        <v>233</v>
      </c>
      <c r="D60" s="172" t="s">
        <v>233</v>
      </c>
      <c r="H60" s="153"/>
    </row>
    <row r="61" spans="1:29">
      <c r="A61" s="173" t="s">
        <v>311</v>
      </c>
      <c r="G61" s="145"/>
      <c r="H61" s="145"/>
    </row>
    <row r="62" spans="1:29">
      <c r="A62" s="173"/>
    </row>
    <row r="63" spans="1:29">
      <c r="A63" s="174" t="s">
        <v>299</v>
      </c>
    </row>
  </sheetData>
  <mergeCells count="5">
    <mergeCell ref="C3:D3"/>
    <mergeCell ref="G3:I3"/>
    <mergeCell ref="L3:N3"/>
    <mergeCell ref="Q3:S3"/>
    <mergeCell ref="V3:X3"/>
  </mergeCells>
  <pageMargins left="0.75" right="0.75" top="1" bottom="1" header="0.5" footer="0.5"/>
  <pageSetup paperSize="12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workbookViewId="0"/>
  </sheetViews>
  <sheetFormatPr defaultRowHeight="10.5"/>
  <cols>
    <col min="1" max="1" width="4" style="176" customWidth="1"/>
    <col min="2" max="3" width="0.7109375" style="176" customWidth="1"/>
    <col min="4" max="4" width="17.42578125" style="176" customWidth="1"/>
    <col min="5" max="5" width="10.85546875" style="176" customWidth="1"/>
    <col min="6" max="7" width="0.7109375" style="176" customWidth="1"/>
    <col min="8" max="8" width="17.42578125" style="176" bestFit="1" customWidth="1"/>
    <col min="9" max="9" width="10.85546875" style="176" customWidth="1"/>
    <col min="10" max="11" width="0.7109375" style="176" customWidth="1"/>
    <col min="12" max="12" width="17.42578125" style="176" bestFit="1" customWidth="1"/>
    <col min="13" max="13" width="10.85546875" style="176" customWidth="1"/>
    <col min="14" max="15" width="0.7109375" style="176" customWidth="1"/>
    <col min="16" max="16" width="17.42578125" style="176" bestFit="1" customWidth="1"/>
    <col min="17" max="17" width="10.85546875" style="176" customWidth="1"/>
    <col min="18" max="16384" width="9.140625" style="176"/>
  </cols>
  <sheetData>
    <row r="1" spans="1:17">
      <c r="A1" s="175" t="s">
        <v>312</v>
      </c>
    </row>
    <row r="3" spans="1:17">
      <c r="E3" s="177" t="s">
        <v>313</v>
      </c>
      <c r="I3" s="177" t="s">
        <v>314</v>
      </c>
      <c r="M3" s="177" t="s">
        <v>315</v>
      </c>
      <c r="Q3" s="178" t="s">
        <v>316</v>
      </c>
    </row>
    <row r="4" spans="1:17">
      <c r="E4" s="178" t="s">
        <v>317</v>
      </c>
      <c r="F4" s="177"/>
      <c r="G4" s="177"/>
      <c r="H4" s="177"/>
      <c r="I4" s="178" t="s">
        <v>318</v>
      </c>
      <c r="J4" s="177"/>
      <c r="K4" s="177"/>
      <c r="L4" s="177"/>
      <c r="M4" s="178" t="s">
        <v>319</v>
      </c>
      <c r="N4" s="177"/>
      <c r="O4" s="177"/>
      <c r="P4" s="177"/>
      <c r="Q4" s="177" t="s">
        <v>320</v>
      </c>
    </row>
    <row r="5" spans="1:17">
      <c r="E5" s="177" t="s">
        <v>321</v>
      </c>
      <c r="F5" s="177"/>
      <c r="G5" s="177"/>
      <c r="H5" s="177"/>
      <c r="I5" s="177" t="s">
        <v>321</v>
      </c>
      <c r="J5" s="177"/>
      <c r="K5" s="177"/>
      <c r="L5" s="177"/>
      <c r="M5" s="177" t="s">
        <v>321</v>
      </c>
      <c r="N5" s="177"/>
      <c r="O5" s="177"/>
      <c r="P5" s="177"/>
      <c r="Q5" s="177" t="s">
        <v>322</v>
      </c>
    </row>
    <row r="6" spans="1:17">
      <c r="A6" s="179" t="s">
        <v>240</v>
      </c>
      <c r="B6" s="180"/>
      <c r="C6" s="180"/>
      <c r="D6" s="180" t="s">
        <v>248</v>
      </c>
      <c r="E6" s="181" t="s">
        <v>320</v>
      </c>
      <c r="F6" s="181"/>
      <c r="G6" s="181"/>
      <c r="H6" s="182" t="s">
        <v>248</v>
      </c>
      <c r="I6" s="181" t="s">
        <v>320</v>
      </c>
      <c r="J6" s="181"/>
      <c r="K6" s="181"/>
      <c r="L6" s="182" t="s">
        <v>248</v>
      </c>
      <c r="M6" s="181" t="s">
        <v>320</v>
      </c>
      <c r="N6" s="181"/>
      <c r="O6" s="181"/>
      <c r="P6" s="182" t="s">
        <v>248</v>
      </c>
      <c r="Q6" s="181" t="s">
        <v>320</v>
      </c>
    </row>
    <row r="7" spans="1:17">
      <c r="A7" s="183"/>
      <c r="B7" s="184"/>
      <c r="E7" s="185"/>
      <c r="F7" s="184"/>
      <c r="I7" s="185"/>
      <c r="J7" s="184"/>
      <c r="M7" s="185"/>
      <c r="N7" s="184"/>
    </row>
    <row r="8" spans="1:17">
      <c r="A8" s="186"/>
      <c r="B8" s="187"/>
      <c r="D8" s="176" t="s">
        <v>51</v>
      </c>
      <c r="E8" s="188">
        <v>10.042559225197444</v>
      </c>
      <c r="F8" s="189"/>
      <c r="H8" s="176" t="s">
        <v>51</v>
      </c>
      <c r="I8" s="188">
        <v>27.152286987372094</v>
      </c>
      <c r="J8" s="189"/>
      <c r="L8" s="176" t="s">
        <v>51</v>
      </c>
      <c r="M8" s="188">
        <v>22.596201041217917</v>
      </c>
      <c r="N8" s="189"/>
      <c r="P8" s="176" t="s">
        <v>51</v>
      </c>
      <c r="Q8" s="190">
        <v>59.791047253787454</v>
      </c>
    </row>
    <row r="9" spans="1:17">
      <c r="A9" s="186"/>
      <c r="B9" s="187"/>
      <c r="E9" s="191"/>
      <c r="F9" s="187"/>
      <c r="I9" s="188"/>
      <c r="J9" s="187"/>
      <c r="M9" s="191"/>
      <c r="N9" s="187"/>
      <c r="Q9" s="190"/>
    </row>
    <row r="10" spans="1:17">
      <c r="A10" s="186">
        <v>1</v>
      </c>
      <c r="B10" s="187"/>
      <c r="D10" s="175" t="s">
        <v>50</v>
      </c>
      <c r="E10" s="192">
        <v>14.754150761806017</v>
      </c>
      <c r="F10" s="189"/>
      <c r="H10" s="175" t="s">
        <v>50</v>
      </c>
      <c r="I10" s="192">
        <v>37.353485431070155</v>
      </c>
      <c r="J10" s="189"/>
      <c r="L10" s="176" t="s">
        <v>258</v>
      </c>
      <c r="M10" s="188">
        <v>30.707545664801877</v>
      </c>
      <c r="N10" s="189"/>
      <c r="P10" s="175" t="s">
        <v>50</v>
      </c>
      <c r="Q10" s="193">
        <v>68.591832844370259</v>
      </c>
    </row>
    <row r="11" spans="1:17">
      <c r="A11" s="186">
        <v>2</v>
      </c>
      <c r="B11" s="187"/>
      <c r="D11" s="176" t="s">
        <v>261</v>
      </c>
      <c r="E11" s="188">
        <v>11.806644312967054</v>
      </c>
      <c r="F11" s="189"/>
      <c r="H11" s="176" t="s">
        <v>261</v>
      </c>
      <c r="I11" s="188">
        <v>32.697643498371328</v>
      </c>
      <c r="J11" s="189"/>
      <c r="L11" s="176" t="s">
        <v>268</v>
      </c>
      <c r="M11" s="188">
        <v>28.254637548244567</v>
      </c>
      <c r="N11" s="189"/>
      <c r="P11" s="176" t="s">
        <v>261</v>
      </c>
      <c r="Q11" s="190">
        <v>67.718913497840745</v>
      </c>
    </row>
    <row r="12" spans="1:17">
      <c r="A12" s="186">
        <v>3</v>
      </c>
      <c r="B12" s="187"/>
      <c r="D12" s="176" t="s">
        <v>292</v>
      </c>
      <c r="E12" s="188">
        <v>11.805476142393815</v>
      </c>
      <c r="F12" s="189"/>
      <c r="H12" s="176" t="s">
        <v>292</v>
      </c>
      <c r="I12" s="188">
        <v>31.028884357945604</v>
      </c>
      <c r="J12" s="189"/>
      <c r="L12" s="176" t="s">
        <v>296</v>
      </c>
      <c r="M12" s="188">
        <v>27.76723625589436</v>
      </c>
      <c r="N12" s="189"/>
      <c r="P12" s="176" t="s">
        <v>251</v>
      </c>
      <c r="Q12" s="190">
        <v>66.041351578622425</v>
      </c>
    </row>
    <row r="13" spans="1:17">
      <c r="A13" s="186">
        <v>4</v>
      </c>
      <c r="B13" s="187"/>
      <c r="D13" s="176" t="s">
        <v>290</v>
      </c>
      <c r="E13" s="188">
        <v>11.738896339732358</v>
      </c>
      <c r="F13" s="189"/>
      <c r="H13" s="176" t="s">
        <v>251</v>
      </c>
      <c r="I13" s="188">
        <v>29.693596609126455</v>
      </c>
      <c r="J13" s="189"/>
      <c r="L13" s="176" t="s">
        <v>275</v>
      </c>
      <c r="M13" s="188">
        <v>26.303287272355753</v>
      </c>
      <c r="N13" s="189"/>
      <c r="P13" s="176" t="s">
        <v>290</v>
      </c>
      <c r="Q13" s="190">
        <v>65.41727442707365</v>
      </c>
    </row>
    <row r="14" spans="1:17">
      <c r="A14" s="186">
        <v>5</v>
      </c>
      <c r="B14" s="187"/>
      <c r="D14" s="176" t="s">
        <v>250</v>
      </c>
      <c r="E14" s="188">
        <v>11.518139531015095</v>
      </c>
      <c r="F14" s="189"/>
      <c r="H14" s="176" t="s">
        <v>265</v>
      </c>
      <c r="I14" s="188">
        <v>29.673923760285859</v>
      </c>
      <c r="J14" s="189"/>
      <c r="L14" s="176" t="s">
        <v>287</v>
      </c>
      <c r="M14" s="188">
        <v>26.250479174516926</v>
      </c>
      <c r="N14" s="189"/>
      <c r="P14" s="176" t="s">
        <v>252</v>
      </c>
      <c r="Q14" s="190">
        <v>64.859586192758343</v>
      </c>
    </row>
    <row r="15" spans="1:17">
      <c r="A15" s="186">
        <v>6</v>
      </c>
      <c r="B15" s="187"/>
      <c r="D15" s="176" t="s">
        <v>276</v>
      </c>
      <c r="E15" s="188">
        <v>11.415941622228459</v>
      </c>
      <c r="F15" s="189"/>
      <c r="H15" s="176" t="s">
        <v>273</v>
      </c>
      <c r="I15" s="188">
        <v>29.33405896678866</v>
      </c>
      <c r="J15" s="189"/>
      <c r="L15" s="176" t="s">
        <v>256</v>
      </c>
      <c r="M15" s="188">
        <v>25.662468005435812</v>
      </c>
      <c r="N15" s="189"/>
      <c r="P15" s="176" t="s">
        <v>258</v>
      </c>
      <c r="Q15" s="190">
        <v>64.60619120030367</v>
      </c>
    </row>
    <row r="16" spans="1:17">
      <c r="A16" s="186">
        <v>7</v>
      </c>
      <c r="B16" s="187"/>
      <c r="D16" s="176" t="s">
        <v>265</v>
      </c>
      <c r="E16" s="188">
        <v>11.35572149170275</v>
      </c>
      <c r="F16" s="189"/>
      <c r="H16" s="176" t="s">
        <v>276</v>
      </c>
      <c r="I16" s="188">
        <v>29.310623070446251</v>
      </c>
      <c r="J16" s="189"/>
      <c r="L16" s="176" t="s">
        <v>251</v>
      </c>
      <c r="M16" s="188">
        <v>25.529322857626806</v>
      </c>
      <c r="N16" s="189"/>
      <c r="P16" s="176" t="s">
        <v>280</v>
      </c>
      <c r="Q16" s="190">
        <v>64.0555399083933</v>
      </c>
    </row>
    <row r="17" spans="1:17">
      <c r="A17" s="186">
        <v>8</v>
      </c>
      <c r="B17" s="187"/>
      <c r="D17" s="176" t="s">
        <v>285</v>
      </c>
      <c r="E17" s="188">
        <v>11.233297372601319</v>
      </c>
      <c r="F17" s="189"/>
      <c r="H17" s="176" t="s">
        <v>280</v>
      </c>
      <c r="I17" s="188">
        <v>29.015817969830522</v>
      </c>
      <c r="J17" s="189"/>
      <c r="L17" s="176" t="s">
        <v>293</v>
      </c>
      <c r="M17" s="188">
        <v>25.525337770515321</v>
      </c>
      <c r="N17" s="189"/>
      <c r="P17" s="176" t="s">
        <v>265</v>
      </c>
      <c r="Q17" s="190">
        <v>63.981965115633365</v>
      </c>
    </row>
    <row r="18" spans="1:17">
      <c r="A18" s="186">
        <v>9</v>
      </c>
      <c r="B18" s="187"/>
      <c r="D18" s="176" t="s">
        <v>280</v>
      </c>
      <c r="E18" s="188">
        <v>10.913817003727521</v>
      </c>
      <c r="F18" s="187"/>
      <c r="H18" s="176" t="s">
        <v>285</v>
      </c>
      <c r="I18" s="188">
        <v>28.99006974116768</v>
      </c>
      <c r="J18" s="187"/>
      <c r="L18" s="176" t="s">
        <v>264</v>
      </c>
      <c r="M18" s="188">
        <v>25.50398964733586</v>
      </c>
      <c r="N18" s="187"/>
      <c r="P18" s="176" t="s">
        <v>264</v>
      </c>
      <c r="Q18" s="190">
        <v>63.903887817852514</v>
      </c>
    </row>
    <row r="19" spans="1:17">
      <c r="A19" s="186">
        <v>10</v>
      </c>
      <c r="B19" s="187"/>
      <c r="D19" s="176" t="s">
        <v>251</v>
      </c>
      <c r="E19" s="188">
        <v>10.818432111869161</v>
      </c>
      <c r="F19" s="189"/>
      <c r="H19" s="176" t="s">
        <v>290</v>
      </c>
      <c r="I19" s="188">
        <v>28.977102524693837</v>
      </c>
      <c r="J19" s="189"/>
      <c r="L19" s="176" t="s">
        <v>252</v>
      </c>
      <c r="M19" s="188">
        <v>25.314650487692241</v>
      </c>
      <c r="N19" s="189"/>
      <c r="P19" s="176" t="s">
        <v>276</v>
      </c>
      <c r="Q19" s="190">
        <v>63.881911310693241</v>
      </c>
    </row>
    <row r="20" spans="1:17">
      <c r="A20" s="186">
        <v>11</v>
      </c>
      <c r="B20" s="187"/>
      <c r="D20" s="176" t="s">
        <v>273</v>
      </c>
      <c r="E20" s="188">
        <v>10.798840800555109</v>
      </c>
      <c r="F20" s="189"/>
      <c r="H20" s="176" t="s">
        <v>259</v>
      </c>
      <c r="I20" s="188">
        <v>28.878143719268824</v>
      </c>
      <c r="J20" s="189"/>
      <c r="L20" s="176" t="s">
        <v>260</v>
      </c>
      <c r="M20" s="188">
        <v>25.02841326856894</v>
      </c>
      <c r="N20" s="189"/>
      <c r="P20" s="176" t="s">
        <v>285</v>
      </c>
      <c r="Q20" s="190">
        <v>63.546351118322129</v>
      </c>
    </row>
    <row r="21" spans="1:17">
      <c r="A21" s="186">
        <v>12</v>
      </c>
      <c r="B21" s="187"/>
      <c r="D21" s="176" t="s">
        <v>252</v>
      </c>
      <c r="E21" s="188">
        <v>10.746888590915091</v>
      </c>
      <c r="F21" s="189"/>
      <c r="H21" s="176" t="s">
        <v>252</v>
      </c>
      <c r="I21" s="188">
        <v>28.798047114151014</v>
      </c>
      <c r="J21" s="189"/>
      <c r="L21" s="176" t="s">
        <v>290</v>
      </c>
      <c r="M21" s="188">
        <v>24.701275562647453</v>
      </c>
      <c r="N21" s="189"/>
      <c r="P21" s="176" t="s">
        <v>273</v>
      </c>
      <c r="Q21" s="190">
        <v>62.788990326398995</v>
      </c>
    </row>
    <row r="22" spans="1:17">
      <c r="A22" s="186">
        <v>13</v>
      </c>
      <c r="B22" s="187"/>
      <c r="D22" s="176" t="s">
        <v>283</v>
      </c>
      <c r="E22" s="188">
        <v>10.65037454410448</v>
      </c>
      <c r="F22" s="189"/>
      <c r="H22" s="176" t="s">
        <v>263</v>
      </c>
      <c r="I22" s="188">
        <v>28.630398919663218</v>
      </c>
      <c r="J22" s="189"/>
      <c r="L22" s="176" t="s">
        <v>286</v>
      </c>
      <c r="M22" s="188">
        <v>24.640131047307491</v>
      </c>
      <c r="N22" s="189"/>
      <c r="P22" s="176" t="s">
        <v>275</v>
      </c>
      <c r="Q22" s="190">
        <v>62.059238589052647</v>
      </c>
    </row>
    <row r="23" spans="1:17">
      <c r="A23" s="186">
        <v>14</v>
      </c>
      <c r="B23" s="187"/>
      <c r="D23" s="176" t="s">
        <v>267</v>
      </c>
      <c r="E23" s="188">
        <v>10.631739545716545</v>
      </c>
      <c r="F23" s="189"/>
      <c r="H23" s="176" t="s">
        <v>264</v>
      </c>
      <c r="I23" s="188">
        <v>28.072373183841993</v>
      </c>
      <c r="J23" s="189"/>
      <c r="L23" s="176" t="s">
        <v>289</v>
      </c>
      <c r="M23" s="188">
        <v>24.526492843765975</v>
      </c>
      <c r="N23" s="189"/>
      <c r="P23" s="176" t="s">
        <v>274</v>
      </c>
      <c r="Q23" s="190">
        <v>61.66465483138699</v>
      </c>
    </row>
    <row r="24" spans="1:17">
      <c r="A24" s="186">
        <v>15</v>
      </c>
      <c r="B24" s="187"/>
      <c r="D24" s="176" t="s">
        <v>259</v>
      </c>
      <c r="E24" s="188">
        <v>10.600296233903322</v>
      </c>
      <c r="F24" s="189"/>
      <c r="H24" s="176" t="s">
        <v>267</v>
      </c>
      <c r="I24" s="188">
        <v>27.758968785044086</v>
      </c>
      <c r="J24" s="189"/>
      <c r="L24" s="176" t="s">
        <v>284</v>
      </c>
      <c r="M24" s="188">
        <v>24.44378540487434</v>
      </c>
      <c r="N24" s="189"/>
      <c r="P24" s="176" t="s">
        <v>263</v>
      </c>
      <c r="Q24" s="190">
        <v>61.453491314896254</v>
      </c>
    </row>
    <row r="25" spans="1:17">
      <c r="A25" s="186">
        <v>16</v>
      </c>
      <c r="B25" s="187"/>
      <c r="D25" s="176" t="s">
        <v>298</v>
      </c>
      <c r="E25" s="188">
        <v>10.469027273471839</v>
      </c>
      <c r="F25" s="189"/>
      <c r="H25" s="176" t="s">
        <v>277</v>
      </c>
      <c r="I25" s="188">
        <v>27.660930711345816</v>
      </c>
      <c r="J25" s="189"/>
      <c r="L25" s="176" t="s">
        <v>274</v>
      </c>
      <c r="M25" s="188">
        <v>24.280493614239568</v>
      </c>
      <c r="N25" s="189"/>
      <c r="P25" s="176" t="s">
        <v>284</v>
      </c>
      <c r="Q25" s="190">
        <v>61.407768039894648</v>
      </c>
    </row>
    <row r="26" spans="1:17">
      <c r="A26" s="186">
        <v>17</v>
      </c>
      <c r="B26" s="187"/>
      <c r="D26" s="176" t="s">
        <v>260</v>
      </c>
      <c r="E26" s="188">
        <v>10.347331546650768</v>
      </c>
      <c r="F26" s="189"/>
      <c r="H26" s="176" t="s">
        <v>250</v>
      </c>
      <c r="I26" s="188">
        <v>27.601780786881562</v>
      </c>
      <c r="J26" s="189"/>
      <c r="L26" s="176" t="s">
        <v>271</v>
      </c>
      <c r="M26" s="188">
        <v>24.138155405278226</v>
      </c>
      <c r="N26" s="189"/>
      <c r="P26" s="176" t="s">
        <v>256</v>
      </c>
      <c r="Q26" s="190">
        <v>61.081907824334834</v>
      </c>
    </row>
    <row r="27" spans="1:17">
      <c r="A27" s="186">
        <v>18</v>
      </c>
      <c r="B27" s="187"/>
      <c r="D27" s="176" t="s">
        <v>263</v>
      </c>
      <c r="E27" s="188">
        <v>10.339836288484909</v>
      </c>
      <c r="F27" s="189"/>
      <c r="H27" s="176" t="s">
        <v>272</v>
      </c>
      <c r="I27" s="188">
        <v>27.518202807994346</v>
      </c>
      <c r="J27" s="189"/>
      <c r="L27" s="176" t="s">
        <v>288</v>
      </c>
      <c r="M27" s="188">
        <v>24.130959967986247</v>
      </c>
      <c r="N27" s="189"/>
      <c r="P27" s="176" t="s">
        <v>249</v>
      </c>
      <c r="Q27" s="190">
        <v>61.066351224144675</v>
      </c>
    </row>
    <row r="28" spans="1:17">
      <c r="A28" s="186">
        <v>19</v>
      </c>
      <c r="B28" s="187"/>
      <c r="D28" s="176" t="s">
        <v>264</v>
      </c>
      <c r="E28" s="188">
        <v>10.327524986674657</v>
      </c>
      <c r="F28" s="189"/>
      <c r="H28" s="176" t="s">
        <v>310</v>
      </c>
      <c r="I28" s="188">
        <v>27.408955579212162</v>
      </c>
      <c r="J28" s="189"/>
      <c r="L28" s="176" t="s">
        <v>280</v>
      </c>
      <c r="M28" s="188">
        <v>24.125904934835251</v>
      </c>
      <c r="N28" s="189"/>
      <c r="P28" s="176" t="s">
        <v>289</v>
      </c>
      <c r="Q28" s="190">
        <v>60.916740724564264</v>
      </c>
    </row>
    <row r="29" spans="1:17">
      <c r="A29" s="186">
        <v>20</v>
      </c>
      <c r="B29" s="187"/>
      <c r="D29" s="176" t="s">
        <v>253</v>
      </c>
      <c r="E29" s="188">
        <v>10.29116372532398</v>
      </c>
      <c r="F29" s="189"/>
      <c r="H29" s="176" t="s">
        <v>253</v>
      </c>
      <c r="I29" s="188">
        <v>27.363394919779939</v>
      </c>
      <c r="J29" s="189"/>
      <c r="L29" s="176" t="s">
        <v>255</v>
      </c>
      <c r="M29" s="188">
        <v>24.093104908375548</v>
      </c>
      <c r="N29" s="189"/>
      <c r="P29" s="176" t="s">
        <v>296</v>
      </c>
      <c r="Q29" s="190">
        <v>60.882190901321806</v>
      </c>
    </row>
    <row r="30" spans="1:17">
      <c r="A30" s="186">
        <v>21</v>
      </c>
      <c r="B30" s="187"/>
      <c r="D30" s="176" t="s">
        <v>272</v>
      </c>
      <c r="E30" s="188">
        <v>10.267275829554128</v>
      </c>
      <c r="F30" s="189"/>
      <c r="H30" s="176" t="s">
        <v>284</v>
      </c>
      <c r="I30" s="188">
        <v>27.327328416482754</v>
      </c>
      <c r="J30" s="189"/>
      <c r="L30" s="176" t="s">
        <v>249</v>
      </c>
      <c r="M30" s="188">
        <v>24.030255824996043</v>
      </c>
      <c r="N30" s="189"/>
      <c r="P30" s="176" t="s">
        <v>292</v>
      </c>
      <c r="Q30" s="190">
        <v>60.87669494721424</v>
      </c>
    </row>
    <row r="31" spans="1:17">
      <c r="A31" s="186">
        <v>22</v>
      </c>
      <c r="B31" s="187"/>
      <c r="D31" s="176" t="s">
        <v>277</v>
      </c>
      <c r="E31" s="188">
        <v>10.19631718595058</v>
      </c>
      <c r="F31" s="189"/>
      <c r="H31" s="176" t="s">
        <v>274</v>
      </c>
      <c r="I31" s="188">
        <v>27.304826345136785</v>
      </c>
      <c r="J31" s="189"/>
      <c r="L31" s="176" t="s">
        <v>278</v>
      </c>
      <c r="M31" s="188">
        <v>23.930908268679076</v>
      </c>
      <c r="N31" s="189"/>
      <c r="P31" s="176" t="s">
        <v>271</v>
      </c>
      <c r="Q31" s="190">
        <v>60.569498288772628</v>
      </c>
    </row>
    <row r="32" spans="1:17">
      <c r="A32" s="186">
        <v>23</v>
      </c>
      <c r="B32" s="187"/>
      <c r="D32" s="176" t="s">
        <v>274</v>
      </c>
      <c r="E32" s="188">
        <v>10.079334872010632</v>
      </c>
      <c r="F32" s="189"/>
      <c r="H32" s="176" t="s">
        <v>282</v>
      </c>
      <c r="I32" s="188">
        <v>27.184617754034047</v>
      </c>
      <c r="J32" s="189"/>
      <c r="L32" s="176" t="s">
        <v>297</v>
      </c>
      <c r="M32" s="188">
        <v>23.709180272080381</v>
      </c>
      <c r="N32" s="189"/>
      <c r="P32" s="176" t="s">
        <v>287</v>
      </c>
      <c r="Q32" s="190">
        <v>60.337391578528269</v>
      </c>
    </row>
    <row r="33" spans="1:17">
      <c r="A33" s="186">
        <v>24</v>
      </c>
      <c r="B33" s="187"/>
      <c r="D33" s="176" t="s">
        <v>295</v>
      </c>
      <c r="E33" s="188">
        <v>10.048983767078379</v>
      </c>
      <c r="F33" s="189"/>
      <c r="H33" s="176" t="s">
        <v>271</v>
      </c>
      <c r="I33" s="188">
        <v>27.137427817229366</v>
      </c>
      <c r="J33" s="189"/>
      <c r="L33" s="176" t="s">
        <v>291</v>
      </c>
      <c r="M33" s="188">
        <v>23.503704937654629</v>
      </c>
      <c r="N33" s="189"/>
      <c r="P33" s="176" t="s">
        <v>291</v>
      </c>
      <c r="Q33" s="190">
        <v>60.314361337849597</v>
      </c>
    </row>
    <row r="34" spans="1:17">
      <c r="A34" s="186">
        <v>25</v>
      </c>
      <c r="B34" s="187"/>
      <c r="D34" s="176" t="s">
        <v>266</v>
      </c>
      <c r="E34" s="188">
        <v>10.006192121771843</v>
      </c>
      <c r="F34" s="189"/>
      <c r="H34" s="176" t="s">
        <v>249</v>
      </c>
      <c r="I34" s="188">
        <v>27.136176203527068</v>
      </c>
      <c r="J34" s="189"/>
      <c r="L34" s="176" t="s">
        <v>285</v>
      </c>
      <c r="M34" s="188">
        <v>23.322984004553138</v>
      </c>
      <c r="N34" s="189"/>
      <c r="P34" s="176" t="s">
        <v>297</v>
      </c>
      <c r="Q34" s="190">
        <v>60.188592931042663</v>
      </c>
    </row>
    <row r="35" spans="1:17">
      <c r="A35" s="186">
        <v>26</v>
      </c>
      <c r="B35" s="187"/>
      <c r="D35" s="176" t="s">
        <v>282</v>
      </c>
      <c r="E35" s="188">
        <v>9.9473531669005002</v>
      </c>
      <c r="F35" s="189"/>
      <c r="H35" s="176" t="s">
        <v>298</v>
      </c>
      <c r="I35" s="188">
        <v>27.118403450817656</v>
      </c>
      <c r="J35" s="189"/>
      <c r="L35" s="176" t="s">
        <v>261</v>
      </c>
      <c r="M35" s="188">
        <v>23.214625686502369</v>
      </c>
      <c r="N35" s="189"/>
      <c r="P35" s="176" t="s">
        <v>272</v>
      </c>
      <c r="Q35" s="190">
        <v>60.120312230443652</v>
      </c>
    </row>
    <row r="36" spans="1:17">
      <c r="A36" s="186">
        <v>27</v>
      </c>
      <c r="B36" s="187"/>
      <c r="D36" s="176" t="s">
        <v>254</v>
      </c>
      <c r="E36" s="188">
        <v>9.906344700216728</v>
      </c>
      <c r="F36" s="189"/>
      <c r="H36" s="176" t="s">
        <v>291</v>
      </c>
      <c r="I36" s="188">
        <v>26.947020317001989</v>
      </c>
      <c r="J36" s="189"/>
      <c r="L36" s="176" t="s">
        <v>276</v>
      </c>
      <c r="M36" s="188">
        <v>23.155346618018523</v>
      </c>
      <c r="N36" s="189"/>
      <c r="P36" s="176" t="s">
        <v>260</v>
      </c>
      <c r="Q36" s="190">
        <v>60.055219206799585</v>
      </c>
    </row>
    <row r="37" spans="1:17">
      <c r="A37" s="186">
        <v>28</v>
      </c>
      <c r="B37" s="187"/>
      <c r="D37" s="176" t="s">
        <v>249</v>
      </c>
      <c r="E37" s="188">
        <v>9.8999191956215693</v>
      </c>
      <c r="F37" s="189"/>
      <c r="H37" s="176" t="s">
        <v>266</v>
      </c>
      <c r="I37" s="188">
        <v>26.90642542752396</v>
      </c>
      <c r="J37" s="189"/>
      <c r="L37" s="176" t="s">
        <v>266</v>
      </c>
      <c r="M37" s="188">
        <v>23.088569183036718</v>
      </c>
      <c r="N37" s="189"/>
      <c r="P37" s="176" t="s">
        <v>266</v>
      </c>
      <c r="Q37" s="190">
        <v>60.001186732332521</v>
      </c>
    </row>
    <row r="38" spans="1:17">
      <c r="A38" s="186">
        <v>29</v>
      </c>
      <c r="B38" s="187"/>
      <c r="D38" s="176" t="s">
        <v>291</v>
      </c>
      <c r="E38" s="188">
        <v>9.8636360831929704</v>
      </c>
      <c r="F38" s="189"/>
      <c r="H38" s="176" t="s">
        <v>297</v>
      </c>
      <c r="I38" s="188">
        <v>26.874562409169396</v>
      </c>
      <c r="J38" s="189"/>
      <c r="L38" s="176" t="s">
        <v>270</v>
      </c>
      <c r="M38" s="188">
        <v>22.956186307391508</v>
      </c>
      <c r="N38" s="189"/>
      <c r="P38" s="176" t="s">
        <v>282</v>
      </c>
      <c r="Q38" s="190">
        <v>59.991721031244985</v>
      </c>
    </row>
    <row r="39" spans="1:17">
      <c r="A39" s="186">
        <v>30</v>
      </c>
      <c r="B39" s="187"/>
      <c r="D39" s="176" t="s">
        <v>289</v>
      </c>
      <c r="E39" s="188">
        <v>9.8513348788601522</v>
      </c>
      <c r="F39" s="189"/>
      <c r="H39" s="176" t="s">
        <v>254</v>
      </c>
      <c r="I39" s="188">
        <v>26.68590772097555</v>
      </c>
      <c r="J39" s="189"/>
      <c r="L39" s="176" t="s">
        <v>265</v>
      </c>
      <c r="M39" s="188">
        <v>22.95231986364476</v>
      </c>
      <c r="N39" s="189"/>
      <c r="P39" s="176" t="s">
        <v>268</v>
      </c>
      <c r="Q39" s="190">
        <v>59.659550530735281</v>
      </c>
    </row>
    <row r="40" spans="1:17">
      <c r="A40" s="186">
        <v>31</v>
      </c>
      <c r="B40" s="187"/>
      <c r="D40" s="176" t="s">
        <v>310</v>
      </c>
      <c r="E40" s="188">
        <v>9.8459715099602754</v>
      </c>
      <c r="F40" s="189"/>
      <c r="H40" s="176" t="s">
        <v>279</v>
      </c>
      <c r="I40" s="188">
        <v>26.616865882911551</v>
      </c>
      <c r="J40" s="189"/>
      <c r="L40" s="176" t="s">
        <v>279</v>
      </c>
      <c r="M40" s="188">
        <v>22.944662922252213</v>
      </c>
      <c r="N40" s="189"/>
      <c r="P40" s="176" t="s">
        <v>277</v>
      </c>
      <c r="Q40" s="190">
        <v>59.652466682039865</v>
      </c>
    </row>
    <row r="41" spans="1:17">
      <c r="A41" s="186">
        <v>32</v>
      </c>
      <c r="B41" s="187"/>
      <c r="D41" s="176" t="s">
        <v>256</v>
      </c>
      <c r="E41" s="188">
        <v>9.7996022320939193</v>
      </c>
      <c r="F41" s="189"/>
      <c r="H41" s="176" t="s">
        <v>289</v>
      </c>
      <c r="I41" s="188">
        <v>26.538913001938141</v>
      </c>
      <c r="J41" s="189"/>
      <c r="L41" s="176" t="s">
        <v>282</v>
      </c>
      <c r="M41" s="188">
        <v>22.859750110310436</v>
      </c>
      <c r="N41" s="189"/>
      <c r="P41" s="176" t="s">
        <v>267</v>
      </c>
      <c r="Q41" s="190">
        <v>59.552498131269559</v>
      </c>
    </row>
    <row r="42" spans="1:17">
      <c r="A42" s="186">
        <v>33</v>
      </c>
      <c r="B42" s="187"/>
      <c r="D42" s="176" t="s">
        <v>275</v>
      </c>
      <c r="E42" s="188">
        <v>9.7813593522515383</v>
      </c>
      <c r="F42" s="189"/>
      <c r="H42" s="176" t="s">
        <v>255</v>
      </c>
      <c r="I42" s="188">
        <v>26.210602677536588</v>
      </c>
      <c r="J42" s="189"/>
      <c r="L42" s="176" t="s">
        <v>273</v>
      </c>
      <c r="M42" s="188">
        <v>22.656090559055226</v>
      </c>
      <c r="N42" s="189"/>
      <c r="P42" s="176" t="s">
        <v>286</v>
      </c>
      <c r="Q42" s="190">
        <v>59.430546225169003</v>
      </c>
    </row>
    <row r="43" spans="1:17">
      <c r="A43" s="186">
        <v>34</v>
      </c>
      <c r="B43" s="187"/>
      <c r="D43" s="176" t="s">
        <v>269</v>
      </c>
      <c r="E43" s="188">
        <v>9.6906799151613576</v>
      </c>
      <c r="F43" s="189"/>
      <c r="H43" s="176" t="s">
        <v>295</v>
      </c>
      <c r="I43" s="188">
        <v>26.018035374176719</v>
      </c>
      <c r="J43" s="189"/>
      <c r="L43" s="176" t="s">
        <v>281</v>
      </c>
      <c r="M43" s="188">
        <v>22.518127910184464</v>
      </c>
      <c r="N43" s="189"/>
      <c r="P43" s="176" t="s">
        <v>279</v>
      </c>
      <c r="Q43" s="190">
        <v>59.094214725924665</v>
      </c>
    </row>
    <row r="44" spans="1:17">
      <c r="A44" s="186">
        <v>35</v>
      </c>
      <c r="B44" s="187"/>
      <c r="D44" s="176" t="s">
        <v>294</v>
      </c>
      <c r="E44" s="188">
        <v>9.6799180567240573</v>
      </c>
      <c r="F44" s="189"/>
      <c r="H44" s="176" t="s">
        <v>275</v>
      </c>
      <c r="I44" s="188">
        <v>25.974591964445352</v>
      </c>
      <c r="J44" s="189"/>
      <c r="L44" s="176" t="s">
        <v>263</v>
      </c>
      <c r="M44" s="188">
        <v>22.483256106748126</v>
      </c>
      <c r="N44" s="189"/>
      <c r="P44" s="176" t="s">
        <v>298</v>
      </c>
      <c r="Q44" s="190">
        <v>59.070135684839883</v>
      </c>
    </row>
    <row r="45" spans="1:17">
      <c r="A45" s="186">
        <v>36</v>
      </c>
      <c r="B45" s="187"/>
      <c r="D45" s="176" t="s">
        <v>284</v>
      </c>
      <c r="E45" s="188">
        <v>9.6366542185375526</v>
      </c>
      <c r="F45" s="189"/>
      <c r="H45" s="176" t="s">
        <v>269</v>
      </c>
      <c r="I45" s="188">
        <v>25.79128501197183</v>
      </c>
      <c r="J45" s="189"/>
      <c r="L45" s="176" t="s">
        <v>283</v>
      </c>
      <c r="M45" s="188">
        <v>22.45408285832842</v>
      </c>
      <c r="N45" s="189"/>
      <c r="P45" s="176" t="s">
        <v>255</v>
      </c>
      <c r="Q45" s="190">
        <v>58.778334745498917</v>
      </c>
    </row>
    <row r="46" spans="1:17">
      <c r="A46" s="186">
        <v>37</v>
      </c>
      <c r="B46" s="187"/>
      <c r="D46" s="176" t="s">
        <v>297</v>
      </c>
      <c r="E46" s="188">
        <v>9.6048502497928858</v>
      </c>
      <c r="F46" s="189"/>
      <c r="H46" s="176" t="s">
        <v>256</v>
      </c>
      <c r="I46" s="188">
        <v>25.619837586805101</v>
      </c>
      <c r="J46" s="189"/>
      <c r="L46" s="176" t="s">
        <v>272</v>
      </c>
      <c r="M46" s="188">
        <v>22.334833592895173</v>
      </c>
      <c r="N46" s="189"/>
      <c r="P46" s="176" t="s">
        <v>310</v>
      </c>
      <c r="Q46" s="190">
        <v>58.741073988806427</v>
      </c>
    </row>
    <row r="47" spans="1:17">
      <c r="A47" s="186">
        <v>38</v>
      </c>
      <c r="B47" s="187"/>
      <c r="D47" s="176" t="s">
        <v>279</v>
      </c>
      <c r="E47" s="188">
        <v>9.5326859207609047</v>
      </c>
      <c r="F47" s="189"/>
      <c r="H47" s="176" t="s">
        <v>294</v>
      </c>
      <c r="I47" s="188">
        <v>25.563232434657738</v>
      </c>
      <c r="J47" s="189"/>
      <c r="L47" s="176" t="s">
        <v>277</v>
      </c>
      <c r="M47" s="188">
        <v>21.795218784743462</v>
      </c>
      <c r="N47" s="189"/>
      <c r="P47" s="176" t="s">
        <v>259</v>
      </c>
      <c r="Q47" s="190">
        <v>58.44227775678533</v>
      </c>
    </row>
    <row r="48" spans="1:17">
      <c r="A48" s="186">
        <v>39</v>
      </c>
      <c r="B48" s="187"/>
      <c r="D48" s="176" t="s">
        <v>286</v>
      </c>
      <c r="E48" s="188">
        <v>9.3312790256155616</v>
      </c>
      <c r="F48" s="189"/>
      <c r="H48" s="176" t="s">
        <v>286</v>
      </c>
      <c r="I48" s="188">
        <v>25.459136152245947</v>
      </c>
      <c r="J48" s="189"/>
      <c r="L48" s="176" t="s">
        <v>295</v>
      </c>
      <c r="M48" s="188">
        <v>21.495721463559832</v>
      </c>
      <c r="N48" s="189"/>
      <c r="P48" s="176" t="s">
        <v>283</v>
      </c>
      <c r="Q48" s="190">
        <v>57.98401362772718</v>
      </c>
    </row>
    <row r="49" spans="1:17">
      <c r="A49" s="186">
        <v>40</v>
      </c>
      <c r="B49" s="187"/>
      <c r="D49" s="176" t="s">
        <v>281</v>
      </c>
      <c r="E49" s="188">
        <v>9.3302948562924382</v>
      </c>
      <c r="F49" s="189"/>
      <c r="H49" s="176" t="s">
        <v>287</v>
      </c>
      <c r="I49" s="188">
        <v>25.100849447446201</v>
      </c>
      <c r="J49" s="189"/>
      <c r="L49" s="176" t="s">
        <v>310</v>
      </c>
      <c r="M49" s="188">
        <v>21.486146899633983</v>
      </c>
      <c r="N49" s="189"/>
      <c r="P49" s="176" t="s">
        <v>295</v>
      </c>
      <c r="Q49" s="190">
        <v>57.562740604814934</v>
      </c>
    </row>
    <row r="50" spans="1:17">
      <c r="A50" s="186">
        <v>41</v>
      </c>
      <c r="B50" s="187"/>
      <c r="D50" s="176" t="s">
        <v>271</v>
      </c>
      <c r="E50" s="188">
        <v>9.2939150662650327</v>
      </c>
      <c r="F50" s="189"/>
      <c r="H50" s="176" t="s">
        <v>283</v>
      </c>
      <c r="I50" s="188">
        <v>24.879556225294287</v>
      </c>
      <c r="J50" s="189"/>
      <c r="L50" s="176" t="s">
        <v>298</v>
      </c>
      <c r="M50" s="188">
        <v>21.482704960550382</v>
      </c>
      <c r="N50" s="189"/>
      <c r="P50" s="176" t="s">
        <v>253</v>
      </c>
      <c r="Q50" s="190">
        <v>57.320273613387684</v>
      </c>
    </row>
    <row r="51" spans="1:17">
      <c r="A51" s="186">
        <v>42</v>
      </c>
      <c r="B51" s="187"/>
      <c r="D51" s="176" t="s">
        <v>258</v>
      </c>
      <c r="E51" s="188">
        <v>9.0778022167484984</v>
      </c>
      <c r="F51" s="189"/>
      <c r="H51" s="176" t="s">
        <v>258</v>
      </c>
      <c r="I51" s="188">
        <v>24.820843318753294</v>
      </c>
      <c r="J51" s="189"/>
      <c r="L51" s="176" t="s">
        <v>267</v>
      </c>
      <c r="M51" s="188">
        <v>21.161789800508927</v>
      </c>
      <c r="N51" s="189"/>
      <c r="P51" s="176" t="s">
        <v>269</v>
      </c>
      <c r="Q51" s="190">
        <v>56.461530869332179</v>
      </c>
    </row>
    <row r="52" spans="1:17">
      <c r="A52" s="186">
        <v>43</v>
      </c>
      <c r="B52" s="187"/>
      <c r="D52" s="176" t="s">
        <v>287</v>
      </c>
      <c r="E52" s="188">
        <v>8.9860629565651369</v>
      </c>
      <c r="F52" s="189"/>
      <c r="H52" s="176" t="s">
        <v>260</v>
      </c>
      <c r="I52" s="188">
        <v>24.67947439157987</v>
      </c>
      <c r="J52" s="189"/>
      <c r="L52" s="176" t="s">
        <v>269</v>
      </c>
      <c r="M52" s="188">
        <v>20.979565942198992</v>
      </c>
      <c r="N52" s="189"/>
      <c r="P52" s="176" t="s">
        <v>281</v>
      </c>
      <c r="Q52" s="190">
        <v>56.225793346991374</v>
      </c>
    </row>
    <row r="53" spans="1:17">
      <c r="A53" s="186">
        <v>44</v>
      </c>
      <c r="B53" s="187"/>
      <c r="D53" s="176" t="s">
        <v>257</v>
      </c>
      <c r="E53" s="188">
        <v>8.8759037423654483</v>
      </c>
      <c r="F53" s="189"/>
      <c r="H53" s="176" t="s">
        <v>281</v>
      </c>
      <c r="I53" s="188">
        <v>24.377370580514473</v>
      </c>
      <c r="J53" s="189"/>
      <c r="L53" s="176" t="s">
        <v>294</v>
      </c>
      <c r="M53" s="188">
        <v>20.893739690225232</v>
      </c>
      <c r="N53" s="189"/>
      <c r="P53" s="176" t="s">
        <v>294</v>
      </c>
      <c r="Q53" s="190">
        <v>56.136890181607036</v>
      </c>
    </row>
    <row r="54" spans="1:17">
      <c r="A54" s="186">
        <v>45</v>
      </c>
      <c r="B54" s="187"/>
      <c r="D54" s="176" t="s">
        <v>296</v>
      </c>
      <c r="E54" s="188">
        <v>8.8665044226673082</v>
      </c>
      <c r="F54" s="189"/>
      <c r="H54" s="176" t="s">
        <v>296</v>
      </c>
      <c r="I54" s="188">
        <v>24.248450222760141</v>
      </c>
      <c r="J54" s="189"/>
      <c r="L54" s="176" t="s">
        <v>253</v>
      </c>
      <c r="M54" s="188">
        <v>19.665714968283766</v>
      </c>
      <c r="N54" s="189"/>
      <c r="P54" s="176" t="s">
        <v>293</v>
      </c>
      <c r="Q54" s="190">
        <v>56.089334821250645</v>
      </c>
    </row>
    <row r="55" spans="1:17">
      <c r="A55" s="186">
        <v>46</v>
      </c>
      <c r="B55" s="187"/>
      <c r="D55" s="176" t="s">
        <v>270</v>
      </c>
      <c r="E55" s="188">
        <v>8.4821998317231948</v>
      </c>
      <c r="F55" s="189"/>
      <c r="H55" s="176" t="s">
        <v>278</v>
      </c>
      <c r="I55" s="188">
        <v>24.19659134268877</v>
      </c>
      <c r="J55" s="189"/>
      <c r="L55" s="176" t="s">
        <v>254</v>
      </c>
      <c r="M55" s="188">
        <v>19.136345847112839</v>
      </c>
      <c r="N55" s="189"/>
      <c r="P55" s="176" t="s">
        <v>278</v>
      </c>
      <c r="Q55" s="190">
        <v>55.860219612498405</v>
      </c>
    </row>
    <row r="56" spans="1:17">
      <c r="A56" s="186">
        <v>47</v>
      </c>
      <c r="B56" s="187"/>
      <c r="D56" s="176" t="s">
        <v>255</v>
      </c>
      <c r="E56" s="188">
        <v>8.4746271595867793</v>
      </c>
      <c r="F56" s="189"/>
      <c r="H56" s="176" t="s">
        <v>270</v>
      </c>
      <c r="I56" s="188">
        <v>23.863191792398585</v>
      </c>
      <c r="J56" s="189"/>
      <c r="L56" s="176" t="s">
        <v>259</v>
      </c>
      <c r="M56" s="188">
        <v>18.963837803613188</v>
      </c>
      <c r="N56" s="189"/>
      <c r="P56" s="176" t="s">
        <v>288</v>
      </c>
      <c r="Q56" s="190">
        <v>55.846363622889839</v>
      </c>
    </row>
    <row r="57" spans="1:17">
      <c r="A57" s="186">
        <v>48</v>
      </c>
      <c r="B57" s="187"/>
      <c r="D57" s="176" t="s">
        <v>288</v>
      </c>
      <c r="E57" s="188">
        <v>8.0971083873071397</v>
      </c>
      <c r="F57" s="189"/>
      <c r="H57" s="176" t="s">
        <v>288</v>
      </c>
      <c r="I57" s="188">
        <v>23.618295267596448</v>
      </c>
      <c r="J57" s="189"/>
      <c r="L57" s="176" t="s">
        <v>292</v>
      </c>
      <c r="M57" s="188">
        <v>18.042334446874825</v>
      </c>
      <c r="N57" s="189"/>
      <c r="P57" s="176" t="s">
        <v>254</v>
      </c>
      <c r="Q57" s="190">
        <v>55.728598268305106</v>
      </c>
    </row>
    <row r="58" spans="1:17">
      <c r="A58" s="186">
        <v>49</v>
      </c>
      <c r="B58" s="187"/>
      <c r="D58" s="176" t="s">
        <v>268</v>
      </c>
      <c r="E58" s="188">
        <v>7.8145677851913371</v>
      </c>
      <c r="F58" s="189"/>
      <c r="H58" s="176" t="s">
        <v>268</v>
      </c>
      <c r="I58" s="188">
        <v>23.590345197299385</v>
      </c>
      <c r="J58" s="189"/>
      <c r="L58" s="175" t="s">
        <v>50</v>
      </c>
      <c r="M58" s="192">
        <v>16.484196651494088</v>
      </c>
      <c r="N58" s="189"/>
      <c r="P58" s="176" t="s">
        <v>270</v>
      </c>
      <c r="Q58" s="190">
        <v>55.301577931513293</v>
      </c>
    </row>
    <row r="59" spans="1:17">
      <c r="A59" s="186">
        <v>50</v>
      </c>
      <c r="B59" s="187"/>
      <c r="D59" s="176" t="s">
        <v>278</v>
      </c>
      <c r="E59" s="188">
        <v>7.7327200011305663</v>
      </c>
      <c r="F59" s="189"/>
      <c r="H59" s="176" t="s">
        <v>293</v>
      </c>
      <c r="I59" s="188">
        <v>22.972131441552747</v>
      </c>
      <c r="J59" s="189"/>
      <c r="L59" s="176" t="s">
        <v>257</v>
      </c>
      <c r="M59" s="188">
        <v>15.907598910634317</v>
      </c>
      <c r="N59" s="189"/>
      <c r="P59" s="176" t="s">
        <v>250</v>
      </c>
      <c r="Q59" s="190">
        <v>52.862379941402878</v>
      </c>
    </row>
    <row r="60" spans="1:17">
      <c r="A60" s="186">
        <v>51</v>
      </c>
      <c r="B60" s="187"/>
      <c r="D60" s="176" t="s">
        <v>293</v>
      </c>
      <c r="E60" s="188">
        <v>7.5918656091825758</v>
      </c>
      <c r="F60" s="189"/>
      <c r="H60" s="176" t="s">
        <v>257</v>
      </c>
      <c r="I60" s="188">
        <v>15.276035471549312</v>
      </c>
      <c r="J60" s="189"/>
      <c r="L60" s="176" t="s">
        <v>250</v>
      </c>
      <c r="M60" s="188">
        <v>13.742459623506221</v>
      </c>
      <c r="N60" s="189"/>
      <c r="P60" s="176" t="s">
        <v>257</v>
      </c>
      <c r="Q60" s="190">
        <v>40.059538124549078</v>
      </c>
    </row>
    <row r="62" spans="1:17">
      <c r="A62" s="176" t="s">
        <v>323</v>
      </c>
    </row>
  </sheetData>
  <pageMargins left="0.75" right="0.75" top="1" bottom="1" header="0.5" footer="0.5"/>
  <pageSetup paperSize="12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69</vt:i4>
      </vt:variant>
      <vt:variant>
        <vt:lpstr>Named Ranges</vt:lpstr>
      </vt:variant>
      <vt:variant>
        <vt:i4>17</vt:i4>
      </vt:variant>
    </vt:vector>
  </HeadingPairs>
  <TitlesOfParts>
    <vt:vector size="86" baseType="lpstr">
      <vt:lpstr>Rankings</vt:lpstr>
      <vt:lpstr>Employment</vt:lpstr>
      <vt:lpstr>Population</vt:lpstr>
      <vt:lpstr>Economic Indicators</vt:lpstr>
      <vt:lpstr>4.3</vt:lpstr>
      <vt:lpstr>4.4</vt:lpstr>
      <vt:lpstr>4.5</vt:lpstr>
      <vt:lpstr>4.6</vt:lpstr>
      <vt:lpstr>4.7</vt:lpstr>
      <vt:lpstr>4.9</vt:lpstr>
      <vt:lpstr>4.10</vt:lpstr>
      <vt:lpstr>4.11</vt:lpstr>
      <vt:lpstr>4.12</vt:lpstr>
      <vt:lpstr>5.4</vt:lpstr>
      <vt:lpstr>5.5</vt:lpstr>
      <vt:lpstr>6.3</vt:lpstr>
      <vt:lpstr>6.4</vt:lpstr>
      <vt:lpstr>7.3</vt:lpstr>
      <vt:lpstr>7.4</vt:lpstr>
      <vt:lpstr>8.2</vt:lpstr>
      <vt:lpstr>8.3</vt:lpstr>
      <vt:lpstr>9.4</vt:lpstr>
      <vt:lpstr>9.5</vt:lpstr>
      <vt:lpstr>10.3</vt:lpstr>
      <vt:lpstr>10.4</vt:lpstr>
      <vt:lpstr>10.7</vt:lpstr>
      <vt:lpstr>10.9</vt:lpstr>
      <vt:lpstr>11.2</vt:lpstr>
      <vt:lpstr>11.3</vt:lpstr>
      <vt:lpstr>12.2</vt:lpstr>
      <vt:lpstr>12.4</vt:lpstr>
      <vt:lpstr>12.5</vt:lpstr>
      <vt:lpstr>12.6</vt:lpstr>
      <vt:lpstr>12.9</vt:lpstr>
      <vt:lpstr>12.10</vt:lpstr>
      <vt:lpstr>12.11</vt:lpstr>
      <vt:lpstr>13.2</vt:lpstr>
      <vt:lpstr>13.3</vt:lpstr>
      <vt:lpstr>13.4</vt:lpstr>
      <vt:lpstr>15.3</vt:lpstr>
      <vt:lpstr>15.4</vt:lpstr>
      <vt:lpstr>15.7</vt:lpstr>
      <vt:lpstr>15.12</vt:lpstr>
      <vt:lpstr>15.13</vt:lpstr>
      <vt:lpstr>15.14</vt:lpstr>
      <vt:lpstr>16.1</vt:lpstr>
      <vt:lpstr>16.5</vt:lpstr>
      <vt:lpstr>16.7</vt:lpstr>
      <vt:lpstr>16.8</vt:lpstr>
      <vt:lpstr>16.9</vt:lpstr>
      <vt:lpstr>16.10</vt:lpstr>
      <vt:lpstr>16.12</vt:lpstr>
      <vt:lpstr>16.13</vt:lpstr>
      <vt:lpstr>16.14</vt:lpstr>
      <vt:lpstr>18.3</vt:lpstr>
      <vt:lpstr>18.4</vt:lpstr>
      <vt:lpstr>18.5</vt:lpstr>
      <vt:lpstr>19.2</vt:lpstr>
      <vt:lpstr>19.4</vt:lpstr>
      <vt:lpstr>19.6</vt:lpstr>
      <vt:lpstr>19.8</vt:lpstr>
      <vt:lpstr>19.10</vt:lpstr>
      <vt:lpstr>21.3</vt:lpstr>
      <vt:lpstr>22.3</vt:lpstr>
      <vt:lpstr>22.4</vt:lpstr>
      <vt:lpstr>24.2</vt:lpstr>
      <vt:lpstr>24.4</vt:lpstr>
      <vt:lpstr>24.5</vt:lpstr>
      <vt:lpstr>24.6</vt:lpstr>
      <vt:lpstr>Exports_by_Country</vt:lpstr>
      <vt:lpstr>'10.4'!Exports_by_Industry</vt:lpstr>
      <vt:lpstr>Exports_by_State</vt:lpstr>
      <vt:lpstr>'10.4'!Print_Area</vt:lpstr>
      <vt:lpstr>'10.9'!Print_Area</vt:lpstr>
      <vt:lpstr>'19.10'!Print_Area</vt:lpstr>
      <vt:lpstr>'19.2'!Print_Area</vt:lpstr>
      <vt:lpstr>'19.4'!Print_Area</vt:lpstr>
      <vt:lpstr>'19.6'!Print_Area</vt:lpstr>
      <vt:lpstr>'19.8'!Print_Area</vt:lpstr>
      <vt:lpstr>'4.4'!Print_Area</vt:lpstr>
      <vt:lpstr>'5.4'!Print_Area</vt:lpstr>
      <vt:lpstr>'5.5'!Print_Area</vt:lpstr>
      <vt:lpstr>'6.3'!Print_Area</vt:lpstr>
      <vt:lpstr>'9.4'!Print_Area</vt:lpstr>
      <vt:lpstr>'9.5'!Print_Area</vt:lpstr>
      <vt:lpstr>Top_10_Countries_by_Industry</vt:lpstr>
    </vt:vector>
  </TitlesOfParts>
  <Company>David Eccles School of Bsuiness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2014-12-31T18:59:36Z</dcterms:created>
  <dcterms:modified xsi:type="dcterms:W3CDTF">2015-08-28T18:11:45Z</dcterms:modified>
</cp:coreProperties>
</file>