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u0916997\Box\CENTRAL\02 Current Projects\Economic Report to the Governor\22ERG\"/>
    </mc:Choice>
  </mc:AlternateContent>
  <xr:revisionPtr revIDLastSave="0" documentId="13_ncr:1_{4C51B127-3F8E-404E-8DE4-8495B990CA1B}" xr6:coauthVersionLast="36" xr6:coauthVersionMax="36" xr10:uidLastSave="{00000000-0000-0000-0000-000000000000}"/>
  <bookViews>
    <workbookView xWindow="0" yWindow="0" windowWidth="19200" windowHeight="8150" xr2:uid="{39695D8F-75AA-4050-AF9F-6B4653A0E813}"/>
  </bookViews>
  <sheets>
    <sheet name="Economic Indicators" sheetId="104" r:id="rId1"/>
    <sheet name="1.1" sheetId="13" r:id="rId2"/>
    <sheet name="1.2" sheetId="14" r:id="rId3"/>
    <sheet name="1.3" sheetId="15" r:id="rId4"/>
    <sheet name="1.4" sheetId="103" r:id="rId5"/>
    <sheet name="1.5" sheetId="17" r:id="rId6"/>
    <sheet name="1.6" sheetId="18" r:id="rId7"/>
    <sheet name="1.7" sheetId="19" r:id="rId8"/>
    <sheet name="1.8" sheetId="20" r:id="rId9"/>
    <sheet name="1.9" sheetId="21" r:id="rId10"/>
    <sheet name="1.10" sheetId="22" r:id="rId11"/>
    <sheet name="1.11" sheetId="23" r:id="rId12"/>
    <sheet name="2.1" sheetId="24" r:id="rId13"/>
    <sheet name="2.2" sheetId="25" r:id="rId14"/>
    <sheet name="2.3" sheetId="26" r:id="rId15"/>
    <sheet name="3.1" sheetId="27" r:id="rId16"/>
    <sheet name="3.2" sheetId="28" r:id="rId17"/>
    <sheet name="4.1" sheetId="29" r:id="rId18"/>
    <sheet name="4.2" sheetId="30" r:id="rId19"/>
    <sheet name="5.1" sheetId="31" r:id="rId20"/>
    <sheet name="5.2" sheetId="32" r:id="rId21"/>
    <sheet name="6.1" sheetId="33" r:id="rId22"/>
    <sheet name="6.2" sheetId="34" r:id="rId23"/>
    <sheet name="7.1" sheetId="35" r:id="rId24"/>
    <sheet name="7.2" sheetId="36" r:id="rId25"/>
    <sheet name="7.3" sheetId="37" r:id="rId26"/>
    <sheet name="7.4" sheetId="38" r:id="rId27"/>
    <sheet name="8.1" sheetId="43" r:id="rId28"/>
    <sheet name="8.2" sheetId="44" r:id="rId29"/>
    <sheet name="9.1" sheetId="45" r:id="rId30"/>
    <sheet name="10.1" sheetId="46" r:id="rId31"/>
    <sheet name="11.1" sheetId="57" r:id="rId32"/>
    <sheet name="11.2" sheetId="58" r:id="rId33"/>
    <sheet name="12.1" sheetId="62" r:id="rId34"/>
    <sheet name="12.2" sheetId="63" r:id="rId35"/>
    <sheet name="14.1" sheetId="60" r:id="rId36"/>
    <sheet name="14.2" sheetId="61" r:id="rId37"/>
    <sheet name="15.1" sheetId="64" r:id="rId38"/>
    <sheet name="15.2" sheetId="65" r:id="rId39"/>
    <sheet name="15.3" sheetId="66" r:id="rId40"/>
    <sheet name="15.4" sheetId="67" r:id="rId41"/>
    <sheet name="15.5" sheetId="68" r:id="rId42"/>
    <sheet name="15.6" sheetId="69" r:id="rId43"/>
    <sheet name="15.7" sheetId="70" r:id="rId44"/>
    <sheet name="15.8" sheetId="71" r:id="rId45"/>
    <sheet name="15.9" sheetId="72" r:id="rId46"/>
    <sheet name="15.10" sheetId="73" r:id="rId47"/>
    <sheet name="15.11" sheetId="74" r:id="rId48"/>
    <sheet name="16.1" sheetId="75" r:id="rId49"/>
    <sheet name="16.2" sheetId="76" r:id="rId50"/>
    <sheet name="16.3" sheetId="77" r:id="rId51"/>
    <sheet name="16.4" sheetId="78" r:id="rId52"/>
    <sheet name="16.5" sheetId="79" r:id="rId53"/>
    <sheet name="16.6" sheetId="80" r:id="rId54"/>
    <sheet name="17.1" sheetId="81" r:id="rId55"/>
    <sheet name="17.2" sheetId="82" r:id="rId56"/>
    <sheet name="17.3" sheetId="83" r:id="rId57"/>
    <sheet name="17.4" sheetId="84" r:id="rId58"/>
    <sheet name="17.5" sheetId="85" r:id="rId59"/>
    <sheet name="18.1" sheetId="86" r:id="rId60"/>
    <sheet name="18.2" sheetId="87" r:id="rId61"/>
    <sheet name="18.3" sheetId="88" r:id="rId62"/>
    <sheet name="18.4" sheetId="89" r:id="rId63"/>
    <sheet name="19.1" sheetId="90" r:id="rId64"/>
    <sheet name="19.2" sheetId="91" r:id="rId65"/>
    <sheet name="22.1" sheetId="92" r:id="rId66"/>
    <sheet name="23.1" sheetId="93" r:id="rId67"/>
    <sheet name="23.2" sheetId="94" r:id="rId68"/>
    <sheet name="23.3" sheetId="95" r:id="rId69"/>
    <sheet name="24.1" sheetId="96" r:id="rId70"/>
    <sheet name="25.1" sheetId="97" r:id="rId71"/>
    <sheet name="25.2" sheetId="100" r:id="rId72"/>
    <sheet name="25.3" sheetId="98" r:id="rId73"/>
    <sheet name="25.4" sheetId="101" r:id="rId74"/>
    <sheet name="25.5" sheetId="99" r:id="rId75"/>
    <sheet name="26.1" sheetId="102" r:id="rId76"/>
  </sheets>
  <definedNames>
    <definedName name="Aprilstate" localSheetId="11">#REF!</definedName>
    <definedName name="Aprilstate" localSheetId="4">#REF!</definedName>
    <definedName name="Aprilstate" localSheetId="60">#REF!</definedName>
    <definedName name="Aprilstate" localSheetId="61">#REF!</definedName>
    <definedName name="Aprilstate" localSheetId="62">#REF!</definedName>
    <definedName name="Aprilstate" localSheetId="64">#REF!</definedName>
    <definedName name="Aprilstate" localSheetId="12">#REF!</definedName>
    <definedName name="Aprilstate" localSheetId="13">#REF!</definedName>
    <definedName name="Aprilstate" localSheetId="65">#REF!</definedName>
    <definedName name="Aprilstate" localSheetId="66">#REF!</definedName>
    <definedName name="Aprilstate" localSheetId="69">#REF!</definedName>
    <definedName name="Aprilstate" localSheetId="15">#REF!</definedName>
    <definedName name="Aprilstate" localSheetId="16">#REF!</definedName>
    <definedName name="Aprilstate" localSheetId="17">#REF!</definedName>
    <definedName name="Aprilstate" localSheetId="20">#REF!</definedName>
    <definedName name="Aprilstate">#REF!</definedName>
    <definedName name="Countries" localSheetId="11">#REF!</definedName>
    <definedName name="Countries" localSheetId="4">#REF!</definedName>
    <definedName name="Countries" localSheetId="37">#REF!</definedName>
    <definedName name="Countries" localSheetId="47">#REF!</definedName>
    <definedName name="Countries" localSheetId="40">#REF!</definedName>
    <definedName name="Countries" localSheetId="44">#REF!</definedName>
    <definedName name="Countries" localSheetId="45">#REF!</definedName>
    <definedName name="Countries" localSheetId="60">#REF!</definedName>
    <definedName name="Countries" localSheetId="61">#REF!</definedName>
    <definedName name="Countries" localSheetId="62">#REF!</definedName>
    <definedName name="Countries" localSheetId="64">#REF!</definedName>
    <definedName name="Countries" localSheetId="12">#REF!</definedName>
    <definedName name="Countries" localSheetId="13">#REF!</definedName>
    <definedName name="Countries" localSheetId="65">#REF!</definedName>
    <definedName name="Countries" localSheetId="66">#REF!</definedName>
    <definedName name="Countries" localSheetId="69">#REF!</definedName>
    <definedName name="Countries" localSheetId="15">#REF!</definedName>
    <definedName name="Countries" localSheetId="16">#REF!</definedName>
    <definedName name="Countries" localSheetId="17">#REF!</definedName>
    <definedName name="Countries" localSheetId="20">#REF!</definedName>
    <definedName name="Countries">#REF!</definedName>
    <definedName name="d" localSheetId="11">#REF!</definedName>
    <definedName name="d" localSheetId="4">#REF!</definedName>
    <definedName name="d" localSheetId="60">#REF!</definedName>
    <definedName name="d" localSheetId="61">#REF!</definedName>
    <definedName name="d" localSheetId="62">#REF!</definedName>
    <definedName name="d" localSheetId="64">#REF!</definedName>
    <definedName name="d" localSheetId="12">#REF!</definedName>
    <definedName name="d" localSheetId="13">#REF!</definedName>
    <definedName name="d" localSheetId="65">#REF!</definedName>
    <definedName name="d" localSheetId="66">#REF!</definedName>
    <definedName name="d" localSheetId="69">#REF!</definedName>
    <definedName name="d" localSheetId="15">#REF!</definedName>
    <definedName name="d" localSheetId="16">#REF!</definedName>
    <definedName name="d" localSheetId="17">#REF!</definedName>
    <definedName name="d">#REF!</definedName>
    <definedName name="Exports_by_Country" localSheetId="11">#REF!</definedName>
    <definedName name="Exports_by_Country" localSheetId="4">#REF!</definedName>
    <definedName name="Exports_by_Country" localSheetId="60">#REF!</definedName>
    <definedName name="Exports_by_Country" localSheetId="61">#REF!</definedName>
    <definedName name="Exports_by_Country" localSheetId="62">#REF!</definedName>
    <definedName name="Exports_by_Country" localSheetId="64">#REF!</definedName>
    <definedName name="Exports_by_Country" localSheetId="12">#REF!</definedName>
    <definedName name="Exports_by_Country" localSheetId="13">#REF!</definedName>
    <definedName name="Exports_by_Country" localSheetId="65">#REF!</definedName>
    <definedName name="Exports_by_Country" localSheetId="66">#REF!</definedName>
    <definedName name="Exports_by_Country" localSheetId="69">#REF!</definedName>
    <definedName name="Exports_by_Country" localSheetId="17">#REF!</definedName>
    <definedName name="Exports_by_Country">#REF!</definedName>
    <definedName name="Exports_by_Industry" localSheetId="11">#REF!</definedName>
    <definedName name="Exports_by_Industry" localSheetId="4">#REF!</definedName>
    <definedName name="Exports_by_Industry" localSheetId="60">#REF!</definedName>
    <definedName name="Exports_by_Industry" localSheetId="61">#REF!</definedName>
    <definedName name="Exports_by_Industry" localSheetId="62">#REF!</definedName>
    <definedName name="Exports_by_Industry" localSheetId="64">#REF!</definedName>
    <definedName name="Exports_by_Industry" localSheetId="12">#REF!</definedName>
    <definedName name="Exports_by_Industry" localSheetId="13">#REF!</definedName>
    <definedName name="Exports_by_Industry" localSheetId="65">#REF!</definedName>
    <definedName name="Exports_by_Industry" localSheetId="66">#REF!</definedName>
    <definedName name="Exports_by_Industry" localSheetId="69">#REF!</definedName>
    <definedName name="Exports_by_Industry" localSheetId="17">#REF!</definedName>
    <definedName name="Exports_by_Industry">#REF!</definedName>
    <definedName name="Exports_by_Region" localSheetId="11">#REF!</definedName>
    <definedName name="Exports_by_Region" localSheetId="4">#REF!</definedName>
    <definedName name="Exports_by_Region" localSheetId="37">#REF!</definedName>
    <definedName name="Exports_by_Region" localSheetId="47">#REF!</definedName>
    <definedName name="Exports_by_Region" localSheetId="40">#REF!</definedName>
    <definedName name="Exports_by_Region" localSheetId="44">#REF!</definedName>
    <definedName name="Exports_by_Region" localSheetId="45">#REF!</definedName>
    <definedName name="Exports_by_Region" localSheetId="60">#REF!</definedName>
    <definedName name="Exports_by_Region" localSheetId="61">#REF!</definedName>
    <definedName name="Exports_by_Region" localSheetId="62">#REF!</definedName>
    <definedName name="Exports_by_Region" localSheetId="64">#REF!</definedName>
    <definedName name="Exports_by_Region" localSheetId="12">#REF!</definedName>
    <definedName name="Exports_by_Region" localSheetId="13">#REF!</definedName>
    <definedName name="Exports_by_Region" localSheetId="65">#REF!</definedName>
    <definedName name="Exports_by_Region" localSheetId="66">#REF!</definedName>
    <definedName name="Exports_by_Region" localSheetId="69">#REF!</definedName>
    <definedName name="Exports_by_Region" localSheetId="17">#REF!</definedName>
    <definedName name="Exports_by_Region" localSheetId="20">#REF!</definedName>
    <definedName name="Exports_by_Region">#REF!</definedName>
    <definedName name="Exports_by_State" localSheetId="11">#REF!</definedName>
    <definedName name="Exports_by_State" localSheetId="4">#REF!</definedName>
    <definedName name="Exports_by_State" localSheetId="60">#REF!</definedName>
    <definedName name="Exports_by_State" localSheetId="61">#REF!</definedName>
    <definedName name="Exports_by_State" localSheetId="62">#REF!</definedName>
    <definedName name="Exports_by_State" localSheetId="64">#REF!</definedName>
    <definedName name="Exports_by_State" localSheetId="12">#REF!</definedName>
    <definedName name="Exports_by_State" localSheetId="13">#REF!</definedName>
    <definedName name="Exports_by_State" localSheetId="65">#REF!</definedName>
    <definedName name="Exports_by_State" localSheetId="66">#REF!</definedName>
    <definedName name="Exports_by_State" localSheetId="69">#REF!</definedName>
    <definedName name="Exports_by_State" localSheetId="17">#REF!</definedName>
    <definedName name="Exports_by_State">#REF!</definedName>
    <definedName name="INTERNET" localSheetId="11">#REF!</definedName>
    <definedName name="INTERNET" localSheetId="4">#REF!</definedName>
    <definedName name="INTERNET" localSheetId="37">#REF!</definedName>
    <definedName name="INTERNET" localSheetId="47">#REF!</definedName>
    <definedName name="INTERNET" localSheetId="40">#REF!</definedName>
    <definedName name="INTERNET" localSheetId="44">#REF!</definedName>
    <definedName name="INTERNET" localSheetId="45">#REF!</definedName>
    <definedName name="INTERNET" localSheetId="60">#REF!</definedName>
    <definedName name="INTERNET" localSheetId="61">#REF!</definedName>
    <definedName name="INTERNET" localSheetId="62">#REF!</definedName>
    <definedName name="INTERNET" localSheetId="64">#REF!</definedName>
    <definedName name="INTERNET" localSheetId="12">#REF!</definedName>
    <definedName name="INTERNET" localSheetId="13">#REF!</definedName>
    <definedName name="INTERNET" localSheetId="65">#REF!</definedName>
    <definedName name="INTERNET" localSheetId="66">#REF!</definedName>
    <definedName name="INTERNET" localSheetId="69">#REF!</definedName>
    <definedName name="INTERNET" localSheetId="17">#REF!</definedName>
    <definedName name="INTERNET" localSheetId="20">#REF!</definedName>
    <definedName name="INTERNET">#REF!</definedName>
    <definedName name="MINERALS" localSheetId="11">#REF!</definedName>
    <definedName name="MINERALS" localSheetId="4">#REF!</definedName>
    <definedName name="MINERALS" localSheetId="60">#REF!</definedName>
    <definedName name="MINERALS" localSheetId="61">#REF!</definedName>
    <definedName name="MINERALS" localSheetId="62">#REF!</definedName>
    <definedName name="MINERALS" localSheetId="64">#REF!</definedName>
    <definedName name="MINERALS" localSheetId="12">#REF!</definedName>
    <definedName name="MINERALS" localSheetId="13">#REF!</definedName>
    <definedName name="MINERALS" localSheetId="65">#REF!</definedName>
    <definedName name="MINERALS" localSheetId="66">#REF!</definedName>
    <definedName name="MINERALS" localSheetId="69">#REF!</definedName>
    <definedName name="MINERALS" localSheetId="17">#REF!</definedName>
    <definedName name="MINERALS">#REF!</definedName>
    <definedName name="_xlnm.Print_Area" localSheetId="10">'1.10'!$A$1:$E$353</definedName>
    <definedName name="_xlnm.Print_Area" localSheetId="11">'1.11'!$A:$P</definedName>
    <definedName name="_xlnm.Print_Area" localSheetId="2">'1.2'!$A$1:$K$44</definedName>
    <definedName name="_xlnm.Print_Area" localSheetId="3">'1.3'!$A$1:$P$45</definedName>
    <definedName name="_xlnm.Print_Area" localSheetId="4">'1.4'!$A$1:$H$64</definedName>
    <definedName name="_xlnm.Print_Area" localSheetId="35">'14.1'!$A$1:$I$37</definedName>
    <definedName name="_xlnm.Print_Area" localSheetId="38">'15.2'!$A$1:$N$38</definedName>
    <definedName name="_xlnm.Print_Area" localSheetId="48">'16.1'!$B$2:$I$54</definedName>
    <definedName name="_xlnm.Print_Area" localSheetId="49">'16.2'!$A$1:$X$53</definedName>
    <definedName name="_xlnm.Print_Area" localSheetId="50">'16.3'!$A$1:$AC$52</definedName>
    <definedName name="_xlnm.Print_Area" localSheetId="51">'16.4'!$A$2:$I$57</definedName>
    <definedName name="_xlnm.Print_Area" localSheetId="52">'16.5'!$B$3:$I$62</definedName>
    <definedName name="_xlnm.Print_Area" localSheetId="53">'16.6'!$A$3:$J$61</definedName>
    <definedName name="_xlnm.Print_Area" localSheetId="54">'17.1'!$A$1:$L$20</definedName>
    <definedName name="_xlnm.Print_Area" localSheetId="55">'17.2'!$A$1:$L$20</definedName>
    <definedName name="_xlnm.Print_Area" localSheetId="56">'17.3'!$A$1:$R$20</definedName>
    <definedName name="_xlnm.Print_Area" localSheetId="57">'17.4'!$A$1:$N$20</definedName>
    <definedName name="_xlnm.Print_Area" localSheetId="58">'17.5'!$A$1:$T$20</definedName>
    <definedName name="_xlnm.Print_Area" localSheetId="59">'18.1'!$A$1:$W$21</definedName>
    <definedName name="_xlnm.Print_Area" localSheetId="60">'18.2'!$A$1:$O$42</definedName>
    <definedName name="_xlnm.Print_Area" localSheetId="61">'18.3'!$A$2:$L$26</definedName>
    <definedName name="_xlnm.Print_Area" localSheetId="62">'18.4'!$A$1:$U$29</definedName>
    <definedName name="_xlnm.Print_Area" localSheetId="63">'19.1'!$B$1:$F$11</definedName>
    <definedName name="_xlnm.Print_Area" localSheetId="64">'19.2'!$B$1:$F$11</definedName>
    <definedName name="_xlnm.Print_Area" localSheetId="12">'2.1'!$A$1:$N$45</definedName>
    <definedName name="_xlnm.Print_Area" localSheetId="13">'2.2'!$A$1:$K$39</definedName>
    <definedName name="_xlnm.Print_Area" localSheetId="65">'22.1'!$A$1:$G$34</definedName>
    <definedName name="_xlnm.Print_Area" localSheetId="66">'23.1'!$A$1:$I$59</definedName>
    <definedName name="_xlnm.Print_Area" localSheetId="68">'23.3'!$A$1:$F$20</definedName>
    <definedName name="_xlnm.Print_Area" localSheetId="69">'24.1'!$A$1:$K$58</definedName>
    <definedName name="_xlnm.Print_Area" localSheetId="70">'25.1'!$A$2:$H$34</definedName>
    <definedName name="_xlnm.Print_Area" localSheetId="72">'25.3'!$A$1:$G$9</definedName>
    <definedName name="_xlnm.Print_Area" localSheetId="73">'25.4'!$A$2:$H$33</definedName>
    <definedName name="_xlnm.Print_Area" localSheetId="74">'25.5'!$A$2:$H$27</definedName>
    <definedName name="_xlnm.Print_Area" localSheetId="15">'3.1'!$A$1:$I$61</definedName>
    <definedName name="_xlnm.Print_Area" localSheetId="19">'5.1'!$A$1:$M$33</definedName>
    <definedName name="_xlnm.Print_Area" localSheetId="20">'5.2'!$A$3:$I$39</definedName>
    <definedName name="_xlnm.Print_Area" localSheetId="21">'6.1'!$A$1:$J$46</definedName>
    <definedName name="_xlnm.Print_Area" localSheetId="22">'6.2'!$A$2:$J$46</definedName>
    <definedName name="_xlnm.Print_Area" localSheetId="23">'7.1'!#REF!</definedName>
    <definedName name="_xlnm.Print_Area" localSheetId="28">'8.2'!$A$1:$E$55</definedName>
    <definedName name="_xlnm.Print_Titles" localSheetId="10">'1.10'!$1:$4</definedName>
    <definedName name="Qtr1state" localSheetId="11">#REF!</definedName>
    <definedName name="Qtr1state" localSheetId="4">#REF!</definedName>
    <definedName name="Qtr1state" localSheetId="60">#REF!</definedName>
    <definedName name="Qtr1state" localSheetId="61">#REF!</definedName>
    <definedName name="Qtr1state" localSheetId="62">#REF!</definedName>
    <definedName name="Qtr1state" localSheetId="64">#REF!</definedName>
    <definedName name="Qtr1state" localSheetId="12">#REF!</definedName>
    <definedName name="Qtr1state" localSheetId="13">#REF!</definedName>
    <definedName name="Qtr1state" localSheetId="65">#REF!</definedName>
    <definedName name="Qtr1state" localSheetId="66">#REF!</definedName>
    <definedName name="Qtr1state" localSheetId="69">#REF!</definedName>
    <definedName name="Qtr1state" localSheetId="15">#REF!</definedName>
    <definedName name="Qtr1state" localSheetId="16">#REF!</definedName>
    <definedName name="Qtr1state" localSheetId="17">#REF!</definedName>
    <definedName name="Qtr1state" localSheetId="20">#REF!</definedName>
    <definedName name="Qtr1state">#REF!</definedName>
    <definedName name="SOURCE" localSheetId="11">#REF!</definedName>
    <definedName name="SOURCE" localSheetId="4">#REF!</definedName>
    <definedName name="SOURCE" localSheetId="37">#REF!</definedName>
    <definedName name="SOURCE" localSheetId="40">#REF!</definedName>
    <definedName name="SOURCE" localSheetId="44">#REF!</definedName>
    <definedName name="SOURCE" localSheetId="45">#REF!</definedName>
    <definedName name="SOURCE" localSheetId="60">#REF!</definedName>
    <definedName name="SOURCE" localSheetId="61">#REF!</definedName>
    <definedName name="SOURCE" localSheetId="62">#REF!</definedName>
    <definedName name="SOURCE" localSheetId="64">#REF!</definedName>
    <definedName name="SOURCE" localSheetId="12">#REF!</definedName>
    <definedName name="SOURCE" localSheetId="13">#REF!</definedName>
    <definedName name="SOURCE" localSheetId="65">#REF!</definedName>
    <definedName name="SOURCE" localSheetId="66">#REF!</definedName>
    <definedName name="SOURCE" localSheetId="69">#REF!</definedName>
    <definedName name="SOURCE" localSheetId="15">#REF!</definedName>
    <definedName name="SOURCE" localSheetId="16">#REF!</definedName>
    <definedName name="SOURCE" localSheetId="17">#REF!</definedName>
    <definedName name="SOURCE" localSheetId="20">#REF!</definedName>
    <definedName name="SOURCE">#REF!</definedName>
    <definedName name="ss">#REF!</definedName>
    <definedName name="stq" localSheetId="11">#REF!</definedName>
    <definedName name="stq" localSheetId="4">#REF!</definedName>
    <definedName name="stq" localSheetId="60">#REF!</definedName>
    <definedName name="stq" localSheetId="61">#REF!</definedName>
    <definedName name="stq" localSheetId="62">#REF!</definedName>
    <definedName name="stq" localSheetId="64">#REF!</definedName>
    <definedName name="stq" localSheetId="12">#REF!</definedName>
    <definedName name="stq" localSheetId="13">#REF!</definedName>
    <definedName name="stq" localSheetId="65">#REF!</definedName>
    <definedName name="stq" localSheetId="66">#REF!</definedName>
    <definedName name="stq" localSheetId="69">#REF!</definedName>
    <definedName name="stq" localSheetId="15">#REF!</definedName>
    <definedName name="stq" localSheetId="16">#REF!</definedName>
    <definedName name="stq" localSheetId="17">#REF!</definedName>
    <definedName name="stq" localSheetId="20">#REF!</definedName>
    <definedName name="stq">#REF!</definedName>
    <definedName name="temp" localSheetId="11">#REF!</definedName>
    <definedName name="temp" localSheetId="4">#REF!</definedName>
    <definedName name="temp" localSheetId="60">#REF!</definedName>
    <definedName name="temp" localSheetId="61">#REF!</definedName>
    <definedName name="temp" localSheetId="62">#REF!</definedName>
    <definedName name="temp" localSheetId="64">#REF!</definedName>
    <definedName name="temp" localSheetId="12">#REF!</definedName>
    <definedName name="temp" localSheetId="13">#REF!</definedName>
    <definedName name="temp" localSheetId="65">#REF!</definedName>
    <definedName name="temp" localSheetId="66">#REF!</definedName>
    <definedName name="temp" localSheetId="69">#REF!</definedName>
    <definedName name="temp" localSheetId="17">#REF!</definedName>
    <definedName name="temp" localSheetId="20">#REF!</definedName>
    <definedName name="temp">#REF!</definedName>
    <definedName name="TERMS" localSheetId="11">#REF!</definedName>
    <definedName name="TERMS" localSheetId="4">#REF!</definedName>
    <definedName name="TERMS" localSheetId="40">#REF!</definedName>
    <definedName name="TERMS" localSheetId="44">#REF!</definedName>
    <definedName name="TERMS" localSheetId="45">#REF!</definedName>
    <definedName name="TERMS" localSheetId="60">#REF!</definedName>
    <definedName name="TERMS" localSheetId="61">#REF!</definedName>
    <definedName name="TERMS" localSheetId="62">#REF!</definedName>
    <definedName name="TERMS" localSheetId="64">#REF!</definedName>
    <definedName name="TERMS" localSheetId="12">#REF!</definedName>
    <definedName name="TERMS" localSheetId="13">#REF!</definedName>
    <definedName name="TERMS" localSheetId="65">#REF!</definedName>
    <definedName name="TERMS" localSheetId="66">#REF!</definedName>
    <definedName name="TERMS" localSheetId="69">#REF!</definedName>
    <definedName name="TERMS" localSheetId="17">#REF!</definedName>
    <definedName name="TERMS" localSheetId="20">#REF!</definedName>
    <definedName name="TERMS">#REF!</definedName>
    <definedName name="TITLE" localSheetId="11">#REF!</definedName>
    <definedName name="TITLE" localSheetId="4">#REF!</definedName>
    <definedName name="TITLE" localSheetId="40">#REF!</definedName>
    <definedName name="TITLE" localSheetId="44">#REF!</definedName>
    <definedName name="TITLE" localSheetId="45">#REF!</definedName>
    <definedName name="TITLE" localSheetId="60">#REF!</definedName>
    <definedName name="TITLE" localSheetId="61">#REF!</definedName>
    <definedName name="TITLE" localSheetId="62">#REF!</definedName>
    <definedName name="TITLE" localSheetId="64">#REF!</definedName>
    <definedName name="TITLE" localSheetId="12">#REF!</definedName>
    <definedName name="TITLE" localSheetId="13">#REF!</definedName>
    <definedName name="TITLE" localSheetId="65">#REF!</definedName>
    <definedName name="TITLE" localSheetId="66">#REF!</definedName>
    <definedName name="TITLE" localSheetId="69">#REF!</definedName>
    <definedName name="TITLE" localSheetId="15">#REF!</definedName>
    <definedName name="TITLE" localSheetId="16">#REF!</definedName>
    <definedName name="TITLE" localSheetId="17">#REF!</definedName>
    <definedName name="TITLE" localSheetId="20">#REF!</definedName>
    <definedName name="TITLE">#REF!</definedName>
    <definedName name="tom" localSheetId="15">#N/A</definedName>
    <definedName name="tom" localSheetId="16">#N/A</definedName>
    <definedName name="tom">#N/A</definedName>
    <definedName name="Top_10_Countries_by_Industry" localSheetId="11">#REF!</definedName>
    <definedName name="Top_10_Countries_by_Industry" localSheetId="4">#REF!</definedName>
    <definedName name="Top_10_Countries_by_Industry" localSheetId="60">#REF!</definedName>
    <definedName name="Top_10_Countries_by_Industry" localSheetId="61">#REF!</definedName>
    <definedName name="Top_10_Countries_by_Industry" localSheetId="62">#REF!</definedName>
    <definedName name="Top_10_Countries_by_Industry" localSheetId="64">#REF!</definedName>
    <definedName name="Top_10_Countries_by_Industry" localSheetId="12">#REF!</definedName>
    <definedName name="Top_10_Countries_by_Industry" localSheetId="13">#REF!</definedName>
    <definedName name="Top_10_Countries_by_Industry" localSheetId="65">#REF!</definedName>
    <definedName name="Top_10_Countries_by_Industry" localSheetId="66">#REF!</definedName>
    <definedName name="Top_10_Countries_by_Industry" localSheetId="69">#REF!</definedName>
    <definedName name="Top_10_Countries_by_Industry" localSheetId="15">#REF!</definedName>
    <definedName name="Top_10_Countries_by_Industry" localSheetId="16">#REF!</definedName>
    <definedName name="Top_10_Countries_by_Industry" localSheetId="17">#REF!</definedName>
    <definedName name="Top_10_Countries_by_Industry">#REF!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103" l="1"/>
  <c r="G4" i="103"/>
  <c r="C6" i="103"/>
  <c r="F6" i="103"/>
  <c r="G6" i="103"/>
  <c r="C7" i="103"/>
  <c r="F7" i="103"/>
  <c r="G7" i="103"/>
  <c r="H7" i="103" s="1"/>
  <c r="C8" i="103"/>
  <c r="F8" i="103"/>
  <c r="G8" i="103"/>
  <c r="C9" i="103"/>
  <c r="F9" i="103"/>
  <c r="G9" i="103"/>
  <c r="H9" i="103"/>
  <c r="C11" i="103"/>
  <c r="E11" i="103"/>
  <c r="F11" i="103"/>
  <c r="G11" i="103"/>
  <c r="C12" i="103"/>
  <c r="E12" i="103"/>
  <c r="F12" i="103"/>
  <c r="G12" i="103"/>
  <c r="C13" i="103"/>
  <c r="E13" i="103"/>
  <c r="F13" i="103"/>
  <c r="G13" i="103"/>
  <c r="C14" i="103"/>
  <c r="E14" i="103"/>
  <c r="F14" i="103"/>
  <c r="G14" i="103"/>
  <c r="C15" i="103"/>
  <c r="E15" i="103"/>
  <c r="F15" i="103"/>
  <c r="G15" i="103"/>
  <c r="C16" i="103"/>
  <c r="E16" i="103"/>
  <c r="F16" i="103"/>
  <c r="G16" i="103"/>
  <c r="C17" i="103"/>
  <c r="E17" i="103"/>
  <c r="F17" i="103"/>
  <c r="G17" i="103"/>
  <c r="C18" i="103"/>
  <c r="E18" i="103"/>
  <c r="F18" i="103"/>
  <c r="G18" i="103"/>
  <c r="C19" i="103"/>
  <c r="E19" i="103"/>
  <c r="F19" i="103"/>
  <c r="G19" i="103"/>
  <c r="C20" i="103"/>
  <c r="E20" i="103"/>
  <c r="F20" i="103"/>
  <c r="G20" i="103"/>
  <c r="C21" i="103"/>
  <c r="E21" i="103"/>
  <c r="F21" i="103"/>
  <c r="G21" i="103"/>
  <c r="C22" i="103"/>
  <c r="E22" i="103"/>
  <c r="F22" i="103"/>
  <c r="G22" i="103"/>
  <c r="C23" i="103"/>
  <c r="E23" i="103"/>
  <c r="F23" i="103"/>
  <c r="G23" i="103"/>
  <c r="C24" i="103"/>
  <c r="E24" i="103"/>
  <c r="F24" i="103"/>
  <c r="G24" i="103"/>
  <c r="C25" i="103"/>
  <c r="E25" i="103"/>
  <c r="F25" i="103"/>
  <c r="G25" i="103"/>
  <c r="C26" i="103"/>
  <c r="E26" i="103"/>
  <c r="F26" i="103"/>
  <c r="G26" i="103"/>
  <c r="C27" i="103"/>
  <c r="E27" i="103"/>
  <c r="F27" i="103"/>
  <c r="G27" i="103"/>
  <c r="C28" i="103"/>
  <c r="E28" i="103"/>
  <c r="F28" i="103"/>
  <c r="G28" i="103"/>
  <c r="C29" i="103"/>
  <c r="E29" i="103"/>
  <c r="F29" i="103"/>
  <c r="G29" i="103"/>
  <c r="C30" i="103"/>
  <c r="E30" i="103"/>
  <c r="F30" i="103"/>
  <c r="G30" i="103"/>
  <c r="C31" i="103"/>
  <c r="E31" i="103"/>
  <c r="F31" i="103"/>
  <c r="G31" i="103"/>
  <c r="C32" i="103"/>
  <c r="E32" i="103"/>
  <c r="F32" i="103"/>
  <c r="G32" i="103"/>
  <c r="C33" i="103"/>
  <c r="E33" i="103"/>
  <c r="F33" i="103"/>
  <c r="G33" i="103"/>
  <c r="C34" i="103"/>
  <c r="E34" i="103"/>
  <c r="F34" i="103"/>
  <c r="G34" i="103"/>
  <c r="C35" i="103"/>
  <c r="E35" i="103"/>
  <c r="F35" i="103"/>
  <c r="G35" i="103"/>
  <c r="C36" i="103"/>
  <c r="E36" i="103"/>
  <c r="F36" i="103"/>
  <c r="G36" i="103"/>
  <c r="C37" i="103"/>
  <c r="E37" i="103"/>
  <c r="F37" i="103"/>
  <c r="G37" i="103"/>
  <c r="C38" i="103"/>
  <c r="E38" i="103"/>
  <c r="F38" i="103"/>
  <c r="G38" i="103"/>
  <c r="C39" i="103"/>
  <c r="E39" i="103"/>
  <c r="F39" i="103"/>
  <c r="G39" i="103"/>
  <c r="C40" i="103"/>
  <c r="E40" i="103"/>
  <c r="F40" i="103"/>
  <c r="G40" i="103"/>
  <c r="C41" i="103"/>
  <c r="E41" i="103"/>
  <c r="F41" i="103"/>
  <c r="G41" i="103"/>
  <c r="C42" i="103"/>
  <c r="E42" i="103"/>
  <c r="F42" i="103"/>
  <c r="G42" i="103"/>
  <c r="C43" i="103"/>
  <c r="E43" i="103"/>
  <c r="F43" i="103"/>
  <c r="G43" i="103"/>
  <c r="C44" i="103"/>
  <c r="E44" i="103"/>
  <c r="F44" i="103"/>
  <c r="G44" i="103"/>
  <c r="C45" i="103"/>
  <c r="E45" i="103"/>
  <c r="F45" i="103"/>
  <c r="G45" i="103"/>
  <c r="C46" i="103"/>
  <c r="E46" i="103"/>
  <c r="F46" i="103"/>
  <c r="G46" i="103"/>
  <c r="C47" i="103"/>
  <c r="E47" i="103"/>
  <c r="F47" i="103"/>
  <c r="G47" i="103"/>
  <c r="C48" i="103"/>
  <c r="E48" i="103"/>
  <c r="F48" i="103"/>
  <c r="G48" i="103"/>
  <c r="C49" i="103"/>
  <c r="E49" i="103"/>
  <c r="F49" i="103"/>
  <c r="G49" i="103"/>
  <c r="C50" i="103"/>
  <c r="E50" i="103"/>
  <c r="F50" i="103"/>
  <c r="G50" i="103"/>
  <c r="C51" i="103"/>
  <c r="E51" i="103"/>
  <c r="F51" i="103"/>
  <c r="G51" i="103"/>
  <c r="C52" i="103"/>
  <c r="E52" i="103"/>
  <c r="F52" i="103"/>
  <c r="G52" i="103"/>
  <c r="C53" i="103"/>
  <c r="E53" i="103"/>
  <c r="F53" i="103"/>
  <c r="G53" i="103"/>
  <c r="C54" i="103"/>
  <c r="E54" i="103"/>
  <c r="F54" i="103"/>
  <c r="G54" i="103"/>
  <c r="C55" i="103"/>
  <c r="E55" i="103"/>
  <c r="F55" i="103"/>
  <c r="G55" i="103"/>
  <c r="C56" i="103"/>
  <c r="E56" i="103"/>
  <c r="F56" i="103"/>
  <c r="G56" i="103"/>
  <c r="C57" i="103"/>
  <c r="E57" i="103"/>
  <c r="F57" i="103"/>
  <c r="G57" i="103"/>
  <c r="C58" i="103"/>
  <c r="E58" i="103"/>
  <c r="F58" i="103"/>
  <c r="G58" i="103"/>
  <c r="C59" i="103"/>
  <c r="E59" i="103"/>
  <c r="F59" i="103"/>
  <c r="G59" i="103"/>
  <c r="C60" i="103"/>
  <c r="E60" i="103"/>
  <c r="F60" i="103"/>
  <c r="G60" i="103"/>
  <c r="C61" i="103"/>
  <c r="E61" i="103"/>
  <c r="F61" i="103"/>
  <c r="G61" i="103"/>
  <c r="H50" i="103" l="1"/>
  <c r="H42" i="103"/>
  <c r="H34" i="103"/>
  <c r="H30" i="103"/>
  <c r="H28" i="103"/>
  <c r="H22" i="103"/>
  <c r="H20" i="103"/>
  <c r="H14" i="103"/>
  <c r="H11" i="103"/>
  <c r="H6" i="103"/>
  <c r="H61" i="103"/>
  <c r="H59" i="103"/>
  <c r="H53" i="103"/>
  <c r="H51" i="103"/>
  <c r="H49" i="103"/>
  <c r="H45" i="103"/>
  <c r="H43" i="103"/>
  <c r="H41" i="103"/>
  <c r="H37" i="103"/>
  <c r="H29" i="103"/>
  <c r="H21" i="103"/>
  <c r="H13" i="103"/>
  <c r="H8" i="103"/>
  <c r="H32" i="103"/>
  <c r="H35" i="103"/>
  <c r="H27" i="103"/>
  <c r="H19" i="103"/>
  <c r="H40" i="103"/>
  <c r="H54" i="103"/>
  <c r="H46" i="103"/>
  <c r="H38" i="103"/>
  <c r="H48" i="103"/>
  <c r="H57" i="103"/>
  <c r="H33" i="103"/>
  <c r="H25" i="103"/>
  <c r="H17" i="103"/>
  <c r="H60" i="103"/>
  <c r="H52" i="103"/>
  <c r="H44" i="103"/>
  <c r="H36" i="103"/>
  <c r="H12" i="103"/>
  <c r="H24" i="103"/>
  <c r="H55" i="103"/>
  <c r="H47" i="103"/>
  <c r="H39" i="103"/>
  <c r="H31" i="103"/>
  <c r="H23" i="103"/>
  <c r="H15" i="103"/>
  <c r="H58" i="103"/>
  <c r="H26" i="103"/>
  <c r="H18" i="103"/>
  <c r="H56" i="103"/>
  <c r="H16" i="103"/>
  <c r="D2" i="100"/>
  <c r="D3" i="100"/>
  <c r="D4" i="100"/>
  <c r="D5" i="100"/>
  <c r="D6" i="100"/>
  <c r="D7" i="100"/>
  <c r="D8" i="100"/>
  <c r="D9" i="100"/>
  <c r="D10" i="100"/>
  <c r="D11" i="100"/>
  <c r="D12" i="100"/>
  <c r="D13" i="100"/>
  <c r="D14" i="100"/>
  <c r="D15" i="100"/>
  <c r="D16" i="100"/>
  <c r="D17" i="100"/>
  <c r="D18" i="100"/>
  <c r="D19" i="100"/>
  <c r="D20" i="100"/>
  <c r="D21" i="100"/>
  <c r="D22" i="100"/>
  <c r="D23" i="100"/>
  <c r="D24" i="100"/>
  <c r="D25" i="100"/>
  <c r="D26" i="100"/>
  <c r="D27" i="100"/>
  <c r="D28" i="100"/>
  <c r="D29" i="100"/>
  <c r="D30" i="100"/>
  <c r="D31" i="100"/>
  <c r="D32" i="100"/>
  <c r="D33" i="100"/>
  <c r="D34" i="100"/>
  <c r="D35" i="100"/>
  <c r="D36" i="100"/>
  <c r="D37" i="100"/>
  <c r="D38" i="100"/>
  <c r="D39" i="100"/>
  <c r="D40" i="100"/>
  <c r="D41" i="100"/>
  <c r="D42" i="100"/>
  <c r="C5" i="98" l="1"/>
  <c r="D5" i="98"/>
  <c r="E5" i="98"/>
  <c r="F5" i="98"/>
  <c r="G5" i="98"/>
  <c r="C7" i="98"/>
  <c r="D7" i="98"/>
  <c r="E7" i="98"/>
  <c r="F7" i="98"/>
  <c r="G7" i="98"/>
  <c r="C9" i="98"/>
  <c r="D9" i="98"/>
  <c r="E9" i="98"/>
  <c r="F9" i="98"/>
  <c r="G9" i="98"/>
  <c r="E16" i="98"/>
  <c r="G16" i="98"/>
  <c r="I16" i="98"/>
  <c r="E17" i="98"/>
  <c r="G17" i="98"/>
  <c r="I17" i="98"/>
  <c r="E18" i="98"/>
  <c r="G18" i="98"/>
  <c r="I18" i="98"/>
  <c r="E19" i="98"/>
  <c r="G19" i="98"/>
  <c r="I19" i="98"/>
  <c r="E20" i="98"/>
  <c r="G20" i="98"/>
  <c r="I20" i="98"/>
  <c r="C44" i="96" l="1"/>
  <c r="D44" i="96"/>
  <c r="E44" i="96"/>
  <c r="F44" i="96"/>
  <c r="G44" i="96"/>
  <c r="H44" i="96"/>
  <c r="I44" i="96"/>
  <c r="J44" i="96"/>
  <c r="K44" i="96"/>
  <c r="C47" i="96"/>
  <c r="D47" i="96"/>
  <c r="E47" i="96"/>
  <c r="F47" i="96"/>
  <c r="G47" i="96"/>
  <c r="H47" i="96"/>
  <c r="I47" i="96"/>
  <c r="J47" i="96"/>
  <c r="K47" i="96"/>
  <c r="F2" i="95" l="1"/>
  <c r="F3" i="95"/>
  <c r="F4" i="95"/>
  <c r="F5" i="95"/>
  <c r="F6" i="95"/>
  <c r="F7" i="95"/>
  <c r="F8" i="95"/>
  <c r="F9" i="95"/>
  <c r="F10" i="95"/>
  <c r="F11" i="95"/>
  <c r="F12" i="95"/>
  <c r="F13" i="95"/>
  <c r="F14" i="95"/>
  <c r="F15" i="95"/>
  <c r="F16" i="95"/>
  <c r="E3" i="93"/>
  <c r="I3" i="93"/>
  <c r="E4" i="93"/>
  <c r="I4" i="93"/>
  <c r="E5" i="93"/>
  <c r="I5" i="93"/>
  <c r="E6" i="93"/>
  <c r="I6" i="93"/>
  <c r="E7" i="93"/>
  <c r="I7" i="93"/>
  <c r="E8" i="93"/>
  <c r="I8" i="93"/>
  <c r="E9" i="93"/>
  <c r="I9" i="93"/>
  <c r="E10" i="93"/>
  <c r="I10" i="93"/>
  <c r="E11" i="93"/>
  <c r="I11" i="93"/>
  <c r="E12" i="93"/>
  <c r="I12" i="93"/>
  <c r="E13" i="93"/>
  <c r="I13" i="93"/>
  <c r="E14" i="93"/>
  <c r="I14" i="93"/>
  <c r="E15" i="93"/>
  <c r="I15" i="93"/>
  <c r="E16" i="93"/>
  <c r="I16" i="93"/>
  <c r="E17" i="93"/>
  <c r="I17" i="93"/>
  <c r="E18" i="93"/>
  <c r="I18" i="93"/>
  <c r="E19" i="93"/>
  <c r="I19" i="93"/>
  <c r="E20" i="93"/>
  <c r="I20" i="93"/>
  <c r="E21" i="93"/>
  <c r="I21" i="93"/>
  <c r="E22" i="93"/>
  <c r="I22" i="93"/>
  <c r="E23" i="93"/>
  <c r="I23" i="93"/>
  <c r="E24" i="93"/>
  <c r="I24" i="93"/>
  <c r="E25" i="93"/>
  <c r="I25" i="93"/>
  <c r="E26" i="93"/>
  <c r="I26" i="93"/>
  <c r="E27" i="93"/>
  <c r="I27" i="93"/>
  <c r="E28" i="93"/>
  <c r="I28" i="93"/>
  <c r="E29" i="93"/>
  <c r="I29" i="93"/>
  <c r="E30" i="93"/>
  <c r="I30" i="93"/>
  <c r="E31" i="93"/>
  <c r="I31" i="93"/>
  <c r="E32" i="93"/>
  <c r="I32" i="93"/>
  <c r="E33" i="93"/>
  <c r="I33" i="93"/>
  <c r="E34" i="93"/>
  <c r="I34" i="93"/>
  <c r="E35" i="93"/>
  <c r="I35" i="93"/>
  <c r="E36" i="93"/>
  <c r="I36" i="93"/>
  <c r="E37" i="93"/>
  <c r="I37" i="93"/>
  <c r="E38" i="93"/>
  <c r="I38" i="93"/>
  <c r="E39" i="93"/>
  <c r="I39" i="93"/>
  <c r="E40" i="93"/>
  <c r="I40" i="93"/>
  <c r="E41" i="93"/>
  <c r="I41" i="93"/>
  <c r="E42" i="93"/>
  <c r="I42" i="93"/>
  <c r="E43" i="93"/>
  <c r="I43" i="93"/>
  <c r="E52" i="93"/>
  <c r="I52" i="93"/>
  <c r="E53" i="93"/>
  <c r="I53" i="93"/>
  <c r="E54" i="93"/>
  <c r="I54" i="93"/>
  <c r="E55" i="93"/>
  <c r="I55" i="93"/>
  <c r="H8" i="92" l="1"/>
  <c r="H9" i="92"/>
  <c r="H10" i="92"/>
  <c r="H11" i="92"/>
  <c r="H12" i="92"/>
  <c r="H13" i="92"/>
  <c r="H14" i="92"/>
  <c r="H15" i="92"/>
  <c r="H16" i="92"/>
  <c r="H17" i="92"/>
  <c r="H18" i="92"/>
  <c r="H19" i="92"/>
  <c r="H20" i="92"/>
  <c r="H21" i="92"/>
  <c r="H22" i="92"/>
  <c r="H23" i="92"/>
  <c r="H24" i="92"/>
  <c r="H25" i="92"/>
  <c r="G26" i="92"/>
  <c r="H26" i="92" s="1"/>
  <c r="G27" i="92"/>
  <c r="H27" i="92" s="1"/>
  <c r="G28" i="92"/>
  <c r="H28" i="92" s="1"/>
  <c r="G29" i="92"/>
  <c r="H29" i="92" s="1"/>
  <c r="B24" i="89" l="1"/>
  <c r="C24" i="89"/>
  <c r="D24" i="89"/>
  <c r="E24" i="89"/>
  <c r="F24" i="89"/>
  <c r="G24" i="89"/>
  <c r="H24" i="89"/>
  <c r="I24" i="89"/>
  <c r="J24" i="89"/>
  <c r="K24" i="89"/>
  <c r="L24" i="89"/>
  <c r="M24" i="89"/>
  <c r="N24" i="89"/>
  <c r="O24" i="89"/>
  <c r="P24" i="89"/>
  <c r="Q24" i="89"/>
  <c r="R24" i="89"/>
  <c r="S24" i="89"/>
  <c r="T24" i="89"/>
  <c r="U24" i="89"/>
  <c r="B26" i="89"/>
  <c r="C26" i="89"/>
  <c r="D26" i="89"/>
  <c r="E26" i="89"/>
  <c r="F26" i="89"/>
  <c r="G26" i="89"/>
  <c r="H26" i="89"/>
  <c r="I26" i="89"/>
  <c r="J26" i="89"/>
  <c r="K26" i="89"/>
  <c r="L26" i="89"/>
  <c r="M26" i="89"/>
  <c r="N26" i="89"/>
  <c r="O26" i="89"/>
  <c r="P26" i="89"/>
  <c r="Q26" i="89"/>
  <c r="R26" i="89"/>
  <c r="S26" i="89"/>
  <c r="T26" i="89"/>
  <c r="U26" i="89"/>
  <c r="B3" i="88"/>
  <c r="C3" i="88"/>
  <c r="D3" i="88"/>
  <c r="E3" i="88"/>
  <c r="F3" i="88"/>
  <c r="G3" i="88"/>
  <c r="H3" i="88"/>
  <c r="I3" i="88"/>
  <c r="J3" i="88"/>
  <c r="K3" i="88"/>
  <c r="L3" i="88"/>
  <c r="B4" i="88"/>
  <c r="C4" i="88"/>
  <c r="D4" i="88"/>
  <c r="E4" i="88"/>
  <c r="F4" i="88"/>
  <c r="G4" i="88"/>
  <c r="H4" i="88"/>
  <c r="I4" i="88"/>
  <c r="J4" i="88"/>
  <c r="K4" i="88"/>
  <c r="L4" i="88"/>
  <c r="B5" i="88"/>
  <c r="C5" i="88"/>
  <c r="D5" i="88"/>
  <c r="E5" i="88"/>
  <c r="F5" i="88"/>
  <c r="G5" i="88"/>
  <c r="H5" i="88"/>
  <c r="I5" i="88"/>
  <c r="J5" i="88"/>
  <c r="K5" i="88"/>
  <c r="L5" i="88"/>
  <c r="B6" i="88"/>
  <c r="C6" i="88"/>
  <c r="D6" i="88"/>
  <c r="E6" i="88"/>
  <c r="F6" i="88"/>
  <c r="G6" i="88"/>
  <c r="H6" i="88"/>
  <c r="I6" i="88"/>
  <c r="J6" i="88"/>
  <c r="K6" i="88"/>
  <c r="L6" i="88"/>
  <c r="B7" i="88"/>
  <c r="C7" i="88"/>
  <c r="D7" i="88"/>
  <c r="E7" i="88"/>
  <c r="F7" i="88"/>
  <c r="G7" i="88"/>
  <c r="H7" i="88"/>
  <c r="I7" i="88"/>
  <c r="J7" i="88"/>
  <c r="K7" i="88"/>
  <c r="L7" i="88"/>
  <c r="B8" i="88"/>
  <c r="C8" i="88"/>
  <c r="D8" i="88"/>
  <c r="E8" i="88"/>
  <c r="F8" i="88"/>
  <c r="G8" i="88"/>
  <c r="H8" i="88"/>
  <c r="I8" i="88"/>
  <c r="J8" i="88"/>
  <c r="K8" i="88"/>
  <c r="L8" i="88"/>
  <c r="B9" i="88"/>
  <c r="C9" i="88"/>
  <c r="D9" i="88"/>
  <c r="E9" i="88"/>
  <c r="F9" i="88"/>
  <c r="G9" i="88"/>
  <c r="H9" i="88"/>
  <c r="I9" i="88"/>
  <c r="J9" i="88"/>
  <c r="K9" i="88"/>
  <c r="L9" i="88"/>
  <c r="B10" i="88"/>
  <c r="C10" i="88"/>
  <c r="D10" i="88"/>
  <c r="E10" i="88"/>
  <c r="F10" i="88"/>
  <c r="G10" i="88"/>
  <c r="H10" i="88"/>
  <c r="I10" i="88"/>
  <c r="J10" i="88"/>
  <c r="K10" i="88"/>
  <c r="L10" i="88"/>
  <c r="B11" i="88"/>
  <c r="C11" i="88"/>
  <c r="D11" i="88"/>
  <c r="E11" i="88"/>
  <c r="F11" i="88"/>
  <c r="G11" i="88"/>
  <c r="H11" i="88"/>
  <c r="I11" i="88"/>
  <c r="J11" i="88"/>
  <c r="K11" i="88"/>
  <c r="L11" i="88"/>
  <c r="B12" i="88"/>
  <c r="C12" i="88"/>
  <c r="D12" i="88"/>
  <c r="E12" i="88"/>
  <c r="F12" i="88"/>
  <c r="G12" i="88"/>
  <c r="H12" i="88"/>
  <c r="I12" i="88"/>
  <c r="J12" i="88"/>
  <c r="K12" i="88"/>
  <c r="L12" i="88"/>
  <c r="B13" i="88"/>
  <c r="C13" i="88"/>
  <c r="D13" i="88"/>
  <c r="E13" i="88"/>
  <c r="F13" i="88"/>
  <c r="G13" i="88"/>
  <c r="H13" i="88"/>
  <c r="I13" i="88"/>
  <c r="J13" i="88"/>
  <c r="K13" i="88"/>
  <c r="L13" i="88"/>
  <c r="B14" i="88"/>
  <c r="C14" i="88"/>
  <c r="D14" i="88"/>
  <c r="E14" i="88"/>
  <c r="F14" i="88"/>
  <c r="G14" i="88"/>
  <c r="H14" i="88"/>
  <c r="I14" i="88"/>
  <c r="J14" i="88"/>
  <c r="K14" i="88"/>
  <c r="L14" i="88"/>
  <c r="B15" i="88"/>
  <c r="C15" i="88"/>
  <c r="D15" i="88"/>
  <c r="E15" i="88"/>
  <c r="F15" i="88"/>
  <c r="G15" i="88"/>
  <c r="H15" i="88"/>
  <c r="I15" i="88"/>
  <c r="J15" i="88"/>
  <c r="K15" i="88"/>
  <c r="L15" i="88"/>
  <c r="B16" i="88"/>
  <c r="C16" i="88"/>
  <c r="D16" i="88"/>
  <c r="E16" i="88"/>
  <c r="F16" i="88"/>
  <c r="G16" i="88"/>
  <c r="H16" i="88"/>
  <c r="I16" i="88"/>
  <c r="J16" i="88"/>
  <c r="K16" i="88"/>
  <c r="L16" i="88"/>
  <c r="B2" i="87"/>
  <c r="C2" i="87"/>
  <c r="D2" i="87"/>
  <c r="E2" i="87"/>
  <c r="F2" i="87"/>
  <c r="G2" i="87"/>
  <c r="H2" i="87"/>
  <c r="I2" i="87"/>
  <c r="J2" i="87"/>
  <c r="K2" i="87"/>
  <c r="L2" i="87"/>
  <c r="M2" i="87"/>
  <c r="N2" i="87"/>
  <c r="O2" i="87"/>
  <c r="B3" i="87"/>
  <c r="C3" i="87"/>
  <c r="D3" i="87"/>
  <c r="E3" i="87"/>
  <c r="F3" i="87"/>
  <c r="G3" i="87"/>
  <c r="H3" i="87"/>
  <c r="I3" i="87"/>
  <c r="J3" i="87"/>
  <c r="K3" i="87"/>
  <c r="L3" i="87"/>
  <c r="M3" i="87"/>
  <c r="N3" i="87"/>
  <c r="O3" i="87"/>
  <c r="B4" i="87"/>
  <c r="C4" i="87"/>
  <c r="D4" i="87"/>
  <c r="E4" i="87"/>
  <c r="F4" i="87"/>
  <c r="G4" i="87"/>
  <c r="H4" i="87"/>
  <c r="I4" i="87"/>
  <c r="J4" i="87"/>
  <c r="K4" i="87"/>
  <c r="L4" i="87"/>
  <c r="M4" i="87"/>
  <c r="N4" i="87"/>
  <c r="O4" i="87"/>
  <c r="B5" i="87"/>
  <c r="C5" i="87"/>
  <c r="D5" i="87"/>
  <c r="E5" i="87"/>
  <c r="F5" i="87"/>
  <c r="G5" i="87"/>
  <c r="H5" i="87"/>
  <c r="I5" i="87"/>
  <c r="J5" i="87"/>
  <c r="K5" i="87"/>
  <c r="L5" i="87"/>
  <c r="M5" i="87"/>
  <c r="N5" i="87"/>
  <c r="O5" i="87"/>
  <c r="B6" i="87"/>
  <c r="C6" i="87"/>
  <c r="D6" i="87"/>
  <c r="E6" i="87"/>
  <c r="F6" i="87"/>
  <c r="G6" i="87"/>
  <c r="H6" i="87"/>
  <c r="I6" i="87"/>
  <c r="J6" i="87"/>
  <c r="K6" i="87"/>
  <c r="L6" i="87"/>
  <c r="M6" i="87"/>
  <c r="N6" i="87"/>
  <c r="O6" i="87"/>
  <c r="B7" i="87"/>
  <c r="C7" i="87"/>
  <c r="D7" i="87"/>
  <c r="E7" i="87"/>
  <c r="F7" i="87"/>
  <c r="G7" i="87"/>
  <c r="H7" i="87"/>
  <c r="I7" i="87"/>
  <c r="J7" i="87"/>
  <c r="K7" i="87"/>
  <c r="L7" i="87"/>
  <c r="M7" i="87"/>
  <c r="N7" i="87"/>
  <c r="O7" i="87"/>
  <c r="B8" i="87"/>
  <c r="C8" i="87"/>
  <c r="D8" i="87"/>
  <c r="E8" i="87"/>
  <c r="F8" i="87"/>
  <c r="G8" i="87"/>
  <c r="H8" i="87"/>
  <c r="I8" i="87"/>
  <c r="J8" i="87"/>
  <c r="K8" i="87"/>
  <c r="L8" i="87"/>
  <c r="M8" i="87"/>
  <c r="N8" i="87"/>
  <c r="O8" i="87"/>
  <c r="B9" i="87"/>
  <c r="C9" i="87"/>
  <c r="D9" i="87"/>
  <c r="E9" i="87"/>
  <c r="F9" i="87"/>
  <c r="G9" i="87"/>
  <c r="H9" i="87"/>
  <c r="I9" i="87"/>
  <c r="J9" i="87"/>
  <c r="K9" i="87"/>
  <c r="L9" i="87"/>
  <c r="M9" i="87"/>
  <c r="N9" i="87"/>
  <c r="O9" i="87"/>
  <c r="B10" i="87"/>
  <c r="C10" i="87"/>
  <c r="D10" i="87"/>
  <c r="E10" i="87"/>
  <c r="F10" i="87"/>
  <c r="G10" i="87"/>
  <c r="H10" i="87"/>
  <c r="I10" i="87"/>
  <c r="J10" i="87"/>
  <c r="K10" i="87"/>
  <c r="L10" i="87"/>
  <c r="M10" i="87"/>
  <c r="N10" i="87"/>
  <c r="O10" i="87"/>
  <c r="B11" i="87"/>
  <c r="C11" i="87"/>
  <c r="D11" i="87"/>
  <c r="E11" i="87"/>
  <c r="F11" i="87"/>
  <c r="G11" i="87"/>
  <c r="H11" i="87"/>
  <c r="I11" i="87"/>
  <c r="J11" i="87"/>
  <c r="K11" i="87"/>
  <c r="L11" i="87"/>
  <c r="M11" i="87"/>
  <c r="N11" i="87"/>
  <c r="O11" i="87"/>
  <c r="B12" i="87"/>
  <c r="C12" i="87"/>
  <c r="D12" i="87"/>
  <c r="E12" i="87"/>
  <c r="F12" i="87"/>
  <c r="G12" i="87"/>
  <c r="H12" i="87"/>
  <c r="I12" i="87"/>
  <c r="J12" i="87"/>
  <c r="K12" i="87"/>
  <c r="L12" i="87"/>
  <c r="M12" i="87"/>
  <c r="N12" i="87"/>
  <c r="O12" i="87"/>
  <c r="B13" i="87"/>
  <c r="C13" i="87"/>
  <c r="D13" i="87"/>
  <c r="E13" i="87"/>
  <c r="F13" i="87"/>
  <c r="G13" i="87"/>
  <c r="H13" i="87"/>
  <c r="I13" i="87"/>
  <c r="J13" i="87"/>
  <c r="K13" i="87"/>
  <c r="L13" i="87"/>
  <c r="M13" i="87"/>
  <c r="N13" i="87"/>
  <c r="O13" i="87"/>
  <c r="B14" i="87"/>
  <c r="C14" i="87"/>
  <c r="D14" i="87"/>
  <c r="E14" i="87"/>
  <c r="F14" i="87"/>
  <c r="G14" i="87"/>
  <c r="H14" i="87"/>
  <c r="I14" i="87"/>
  <c r="J14" i="87"/>
  <c r="K14" i="87"/>
  <c r="L14" i="87"/>
  <c r="M14" i="87"/>
  <c r="N14" i="87"/>
  <c r="O14" i="87"/>
  <c r="B15" i="87"/>
  <c r="C15" i="87"/>
  <c r="D15" i="87"/>
  <c r="E15" i="87"/>
  <c r="F15" i="87"/>
  <c r="G15" i="87"/>
  <c r="H15" i="87"/>
  <c r="I15" i="87"/>
  <c r="J15" i="87"/>
  <c r="K15" i="87"/>
  <c r="L15" i="87"/>
  <c r="M15" i="87"/>
  <c r="N15" i="87"/>
  <c r="O15" i="87"/>
  <c r="B16" i="87"/>
  <c r="C16" i="87"/>
  <c r="D16" i="87"/>
  <c r="E16" i="87"/>
  <c r="F16" i="87"/>
  <c r="G16" i="87"/>
  <c r="H16" i="87"/>
  <c r="I16" i="87"/>
  <c r="J16" i="87"/>
  <c r="K16" i="87"/>
  <c r="L16" i="87"/>
  <c r="M16" i="87"/>
  <c r="N16" i="87"/>
  <c r="O16" i="87"/>
  <c r="B17" i="87"/>
  <c r="C17" i="87"/>
  <c r="D17" i="87"/>
  <c r="E17" i="87"/>
  <c r="F17" i="87"/>
  <c r="G17" i="87"/>
  <c r="H17" i="87"/>
  <c r="I17" i="87"/>
  <c r="J17" i="87"/>
  <c r="K17" i="87"/>
  <c r="L17" i="87"/>
  <c r="M17" i="87"/>
  <c r="N17" i="87"/>
  <c r="O17" i="87"/>
  <c r="B18" i="87"/>
  <c r="C18" i="87"/>
  <c r="D18" i="87"/>
  <c r="E18" i="87"/>
  <c r="F18" i="87"/>
  <c r="G18" i="87"/>
  <c r="H18" i="87"/>
  <c r="I18" i="87"/>
  <c r="J18" i="87"/>
  <c r="K18" i="87"/>
  <c r="L18" i="87"/>
  <c r="M18" i="87"/>
  <c r="N18" i="87"/>
  <c r="O18" i="87"/>
  <c r="B19" i="87"/>
  <c r="C19" i="87"/>
  <c r="D19" i="87"/>
  <c r="E19" i="87"/>
  <c r="F19" i="87"/>
  <c r="G19" i="87"/>
  <c r="H19" i="87"/>
  <c r="I19" i="87"/>
  <c r="J19" i="87"/>
  <c r="K19" i="87"/>
  <c r="L19" i="87"/>
  <c r="M19" i="87"/>
  <c r="N19" i="87"/>
  <c r="O19" i="87"/>
  <c r="B20" i="87"/>
  <c r="C20" i="87"/>
  <c r="D20" i="87"/>
  <c r="E20" i="87"/>
  <c r="F20" i="87"/>
  <c r="G20" i="87"/>
  <c r="H20" i="87"/>
  <c r="I20" i="87"/>
  <c r="J20" i="87"/>
  <c r="K20" i="87"/>
  <c r="L20" i="87"/>
  <c r="M20" i="87"/>
  <c r="N20" i="87"/>
  <c r="O20" i="87"/>
  <c r="B21" i="87"/>
  <c r="C21" i="87"/>
  <c r="D21" i="87"/>
  <c r="E21" i="87"/>
  <c r="F21" i="87"/>
  <c r="G21" i="87"/>
  <c r="H21" i="87"/>
  <c r="I21" i="87"/>
  <c r="J21" i="87"/>
  <c r="K21" i="87"/>
  <c r="L21" i="87"/>
  <c r="M21" i="87"/>
  <c r="N21" i="87"/>
  <c r="O21" i="87"/>
  <c r="B22" i="87"/>
  <c r="C22" i="87"/>
  <c r="D22" i="87"/>
  <c r="E22" i="87"/>
  <c r="F22" i="87"/>
  <c r="G22" i="87"/>
  <c r="H22" i="87"/>
  <c r="I22" i="87"/>
  <c r="J22" i="87"/>
  <c r="K22" i="87"/>
  <c r="L22" i="87"/>
  <c r="M22" i="87"/>
  <c r="N22" i="87"/>
  <c r="O22" i="87"/>
  <c r="B23" i="87"/>
  <c r="C23" i="87"/>
  <c r="D23" i="87"/>
  <c r="E23" i="87"/>
  <c r="F23" i="87"/>
  <c r="G23" i="87"/>
  <c r="H23" i="87"/>
  <c r="I23" i="87"/>
  <c r="J23" i="87"/>
  <c r="K23" i="87"/>
  <c r="L23" i="87"/>
  <c r="M23" i="87"/>
  <c r="N23" i="87"/>
  <c r="O23" i="87"/>
  <c r="B24" i="87"/>
  <c r="C24" i="87"/>
  <c r="D24" i="87"/>
  <c r="E24" i="87"/>
  <c r="F24" i="87"/>
  <c r="G24" i="87"/>
  <c r="H24" i="87"/>
  <c r="I24" i="87"/>
  <c r="J24" i="87"/>
  <c r="K24" i="87"/>
  <c r="L24" i="87"/>
  <c r="M24" i="87"/>
  <c r="N24" i="87"/>
  <c r="O24" i="87"/>
  <c r="B25" i="87"/>
  <c r="C25" i="87"/>
  <c r="D25" i="87"/>
  <c r="E25" i="87"/>
  <c r="F25" i="87"/>
  <c r="G25" i="87"/>
  <c r="H25" i="87"/>
  <c r="I25" i="87"/>
  <c r="J25" i="87"/>
  <c r="K25" i="87"/>
  <c r="L25" i="87"/>
  <c r="M25" i="87"/>
  <c r="N25" i="87"/>
  <c r="O25" i="87"/>
  <c r="B26" i="87"/>
  <c r="C26" i="87"/>
  <c r="D26" i="87"/>
  <c r="E26" i="87"/>
  <c r="F26" i="87"/>
  <c r="G26" i="87"/>
  <c r="H26" i="87"/>
  <c r="I26" i="87"/>
  <c r="J26" i="87"/>
  <c r="K26" i="87"/>
  <c r="L26" i="87"/>
  <c r="M26" i="87"/>
  <c r="N26" i="87"/>
  <c r="O26" i="87"/>
  <c r="B27" i="87"/>
  <c r="C27" i="87"/>
  <c r="D27" i="87"/>
  <c r="E27" i="87"/>
  <c r="F27" i="87"/>
  <c r="G27" i="87"/>
  <c r="H27" i="87"/>
  <c r="I27" i="87"/>
  <c r="J27" i="87"/>
  <c r="K27" i="87"/>
  <c r="L27" i="87"/>
  <c r="M27" i="87"/>
  <c r="N27" i="87"/>
  <c r="O27" i="87"/>
  <c r="B28" i="87"/>
  <c r="C28" i="87"/>
  <c r="D28" i="87"/>
  <c r="E28" i="87"/>
  <c r="F28" i="87"/>
  <c r="G28" i="87"/>
  <c r="H28" i="87"/>
  <c r="I28" i="87"/>
  <c r="J28" i="87"/>
  <c r="K28" i="87"/>
  <c r="L28" i="87"/>
  <c r="M28" i="87"/>
  <c r="N28" i="87"/>
  <c r="O28" i="87"/>
  <c r="B29" i="87"/>
  <c r="C29" i="87"/>
  <c r="D29" i="87"/>
  <c r="E29" i="87"/>
  <c r="F29" i="87"/>
  <c r="G29" i="87"/>
  <c r="H29" i="87"/>
  <c r="I29" i="87"/>
  <c r="J29" i="87"/>
  <c r="K29" i="87"/>
  <c r="L29" i="87"/>
  <c r="M29" i="87"/>
  <c r="N29" i="87"/>
  <c r="O29" i="87"/>
  <c r="B30" i="87"/>
  <c r="C30" i="87"/>
  <c r="D30" i="87"/>
  <c r="E30" i="87"/>
  <c r="F30" i="87"/>
  <c r="G30" i="87"/>
  <c r="H30" i="87"/>
  <c r="I30" i="87"/>
  <c r="J30" i="87"/>
  <c r="K30" i="87"/>
  <c r="L30" i="87"/>
  <c r="M30" i="87"/>
  <c r="N30" i="87"/>
  <c r="O30" i="87"/>
  <c r="B32" i="87"/>
  <c r="C32" i="87"/>
  <c r="D32" i="87"/>
  <c r="E32" i="87"/>
  <c r="F32" i="87"/>
  <c r="G32" i="87"/>
  <c r="H32" i="87"/>
  <c r="I32" i="87"/>
  <c r="J32" i="87"/>
  <c r="K32" i="87"/>
  <c r="L32" i="87"/>
  <c r="M32" i="87"/>
  <c r="N32" i="87"/>
  <c r="O32" i="87"/>
  <c r="B33" i="87"/>
  <c r="C33" i="87"/>
  <c r="D33" i="87"/>
  <c r="E33" i="87"/>
  <c r="F33" i="87"/>
  <c r="G33" i="87"/>
  <c r="H33" i="87"/>
  <c r="I33" i="87"/>
  <c r="J33" i="87"/>
  <c r="K33" i="87"/>
  <c r="L33" i="87"/>
  <c r="M33" i="87"/>
  <c r="N33" i="87"/>
  <c r="O33" i="87"/>
  <c r="B3" i="86"/>
  <c r="C3" i="86"/>
  <c r="D3" i="86"/>
  <c r="E3" i="86"/>
  <c r="F3" i="86"/>
  <c r="G3" i="86"/>
  <c r="H3" i="86"/>
  <c r="I3" i="86"/>
  <c r="J3" i="86"/>
  <c r="K3" i="86"/>
  <c r="L3" i="86"/>
  <c r="M3" i="86"/>
  <c r="N3" i="86"/>
  <c r="O3" i="86"/>
  <c r="P3" i="86"/>
  <c r="Q3" i="86"/>
  <c r="R3" i="86"/>
  <c r="S3" i="86"/>
  <c r="T3" i="86"/>
  <c r="U3" i="86"/>
  <c r="V3" i="86"/>
  <c r="W3" i="86"/>
  <c r="B4" i="86"/>
  <c r="C4" i="86"/>
  <c r="D4" i="86"/>
  <c r="E4" i="86"/>
  <c r="F4" i="86"/>
  <c r="G4" i="86"/>
  <c r="H4" i="86"/>
  <c r="I4" i="86"/>
  <c r="J4" i="86"/>
  <c r="K4" i="86"/>
  <c r="L4" i="86"/>
  <c r="M4" i="86"/>
  <c r="N4" i="86"/>
  <c r="O4" i="86"/>
  <c r="P4" i="86"/>
  <c r="Q4" i="86"/>
  <c r="R4" i="86"/>
  <c r="S4" i="86"/>
  <c r="T4" i="86"/>
  <c r="U4" i="86"/>
  <c r="V4" i="86"/>
  <c r="W4" i="86"/>
  <c r="B5" i="86"/>
  <c r="C5" i="86"/>
  <c r="D5" i="86"/>
  <c r="E5" i="86"/>
  <c r="F5" i="86"/>
  <c r="G5" i="86"/>
  <c r="H5" i="86"/>
  <c r="I5" i="86"/>
  <c r="J5" i="86"/>
  <c r="K5" i="86"/>
  <c r="L5" i="86"/>
  <c r="M5" i="86"/>
  <c r="N5" i="86"/>
  <c r="O5" i="86"/>
  <c r="P5" i="86"/>
  <c r="Q5" i="86"/>
  <c r="R5" i="86"/>
  <c r="S5" i="86"/>
  <c r="T5" i="86"/>
  <c r="U5" i="86"/>
  <c r="V5" i="86"/>
  <c r="W5" i="86"/>
  <c r="B6" i="86"/>
  <c r="C6" i="86"/>
  <c r="D6" i="86"/>
  <c r="E6" i="86"/>
  <c r="F6" i="86"/>
  <c r="G6" i="86"/>
  <c r="H6" i="86"/>
  <c r="I6" i="86"/>
  <c r="J6" i="86"/>
  <c r="K6" i="86"/>
  <c r="L6" i="86"/>
  <c r="M6" i="86"/>
  <c r="N6" i="86"/>
  <c r="O6" i="86"/>
  <c r="P6" i="86"/>
  <c r="Q6" i="86"/>
  <c r="R6" i="86"/>
  <c r="S6" i="86"/>
  <c r="T6" i="86"/>
  <c r="U6" i="86"/>
  <c r="V6" i="86"/>
  <c r="W6" i="86"/>
  <c r="B7" i="86"/>
  <c r="C7" i="86"/>
  <c r="D7" i="86"/>
  <c r="E7" i="86"/>
  <c r="F7" i="86"/>
  <c r="G7" i="86"/>
  <c r="H7" i="86"/>
  <c r="I7" i="86"/>
  <c r="J7" i="86"/>
  <c r="K7" i="86"/>
  <c r="L7" i="86"/>
  <c r="M7" i="86"/>
  <c r="N7" i="86"/>
  <c r="O7" i="86"/>
  <c r="P7" i="86"/>
  <c r="Q7" i="86"/>
  <c r="R7" i="86"/>
  <c r="S7" i="86"/>
  <c r="T7" i="86"/>
  <c r="U7" i="86"/>
  <c r="V7" i="86"/>
  <c r="W7" i="86"/>
  <c r="B8" i="86"/>
  <c r="C8" i="86"/>
  <c r="D8" i="86"/>
  <c r="E8" i="86"/>
  <c r="F8" i="86"/>
  <c r="G8" i="86"/>
  <c r="H8" i="86"/>
  <c r="I8" i="86"/>
  <c r="J8" i="86"/>
  <c r="K8" i="86"/>
  <c r="L8" i="86"/>
  <c r="M8" i="86"/>
  <c r="N8" i="86"/>
  <c r="O8" i="86"/>
  <c r="P8" i="86"/>
  <c r="Q8" i="86"/>
  <c r="R8" i="86"/>
  <c r="S8" i="86"/>
  <c r="T8" i="86"/>
  <c r="U8" i="86"/>
  <c r="V8" i="86"/>
  <c r="W8" i="86"/>
  <c r="B9" i="86"/>
  <c r="C9" i="86"/>
  <c r="D9" i="86"/>
  <c r="E9" i="86"/>
  <c r="F9" i="86"/>
  <c r="G9" i="86"/>
  <c r="H9" i="86"/>
  <c r="I9" i="86"/>
  <c r="J9" i="86"/>
  <c r="K9" i="86"/>
  <c r="L9" i="86"/>
  <c r="M9" i="86"/>
  <c r="N9" i="86"/>
  <c r="O9" i="86"/>
  <c r="P9" i="86"/>
  <c r="Q9" i="86"/>
  <c r="R9" i="86"/>
  <c r="S9" i="86"/>
  <c r="T9" i="86"/>
  <c r="U9" i="86"/>
  <c r="V9" i="86"/>
  <c r="W9" i="86"/>
  <c r="B10" i="86"/>
  <c r="C10" i="86"/>
  <c r="D10" i="86"/>
  <c r="E10" i="86"/>
  <c r="F10" i="86"/>
  <c r="G10" i="86"/>
  <c r="H10" i="86"/>
  <c r="I10" i="86"/>
  <c r="J10" i="86"/>
  <c r="K10" i="86"/>
  <c r="L10" i="86"/>
  <c r="M10" i="86"/>
  <c r="N10" i="86"/>
  <c r="O10" i="86"/>
  <c r="P10" i="86"/>
  <c r="Q10" i="86"/>
  <c r="R10" i="86"/>
  <c r="S10" i="86"/>
  <c r="T10" i="86"/>
  <c r="U10" i="86"/>
  <c r="V10" i="86"/>
  <c r="W10" i="86"/>
  <c r="B11" i="86"/>
  <c r="C11" i="86"/>
  <c r="D11" i="86"/>
  <c r="E11" i="86"/>
  <c r="F11" i="86"/>
  <c r="G11" i="86"/>
  <c r="H11" i="86"/>
  <c r="I11" i="86"/>
  <c r="J11" i="86"/>
  <c r="K11" i="86"/>
  <c r="L11" i="86"/>
  <c r="M11" i="86"/>
  <c r="N11" i="86"/>
  <c r="O11" i="86"/>
  <c r="P11" i="86"/>
  <c r="Q11" i="86"/>
  <c r="R11" i="86"/>
  <c r="S11" i="86"/>
  <c r="T11" i="86"/>
  <c r="U11" i="86"/>
  <c r="V11" i="86"/>
  <c r="W11" i="86"/>
  <c r="B12" i="86"/>
  <c r="C12" i="86"/>
  <c r="D12" i="86"/>
  <c r="E12" i="86"/>
  <c r="F12" i="86"/>
  <c r="G12" i="86"/>
  <c r="H12" i="86"/>
  <c r="I12" i="86"/>
  <c r="J12" i="86"/>
  <c r="K12" i="86"/>
  <c r="L12" i="86"/>
  <c r="M12" i="86"/>
  <c r="N12" i="86"/>
  <c r="O12" i="86"/>
  <c r="P12" i="86"/>
  <c r="Q12" i="86"/>
  <c r="R12" i="86"/>
  <c r="S12" i="86"/>
  <c r="T12" i="86"/>
  <c r="U12" i="86"/>
  <c r="V12" i="86"/>
  <c r="W12" i="86"/>
  <c r="O6" i="84" l="1"/>
  <c r="O7" i="84"/>
  <c r="O8" i="84"/>
  <c r="O9" i="84"/>
  <c r="O10" i="84"/>
  <c r="O11" i="84"/>
  <c r="O12" i="84"/>
  <c r="O13" i="84"/>
  <c r="O14" i="84"/>
  <c r="O15" i="84"/>
  <c r="O16" i="84"/>
  <c r="O17" i="84"/>
  <c r="O18" i="84"/>
  <c r="O19" i="84"/>
  <c r="O20" i="84"/>
  <c r="O21" i="84"/>
  <c r="O22" i="84"/>
  <c r="O23" i="84"/>
  <c r="O24" i="84"/>
  <c r="O25" i="84"/>
  <c r="O26" i="84"/>
  <c r="M6" i="81"/>
  <c r="M7" i="81"/>
  <c r="M8" i="81"/>
  <c r="M9" i="81"/>
  <c r="M10" i="81"/>
  <c r="M11" i="81"/>
  <c r="M12" i="81"/>
  <c r="M13" i="81"/>
  <c r="M14" i="81"/>
  <c r="M15" i="81"/>
  <c r="M16" i="81"/>
  <c r="M17" i="81"/>
  <c r="M18" i="81"/>
  <c r="M19" i="81"/>
  <c r="M20" i="81"/>
  <c r="M21" i="81"/>
  <c r="M22" i="81"/>
  <c r="M23" i="81"/>
  <c r="M24" i="81"/>
  <c r="M25" i="81"/>
  <c r="M26" i="81"/>
  <c r="M27" i="81"/>
  <c r="G6" i="80" l="1"/>
  <c r="E8" i="80"/>
  <c r="G8" i="80"/>
  <c r="H8" i="80" s="1"/>
  <c r="J8" i="80"/>
  <c r="E9" i="80"/>
  <c r="G9" i="80"/>
  <c r="H9" i="80"/>
  <c r="J9" i="80"/>
  <c r="E10" i="80"/>
  <c r="G10" i="80"/>
  <c r="H10" i="80" s="1"/>
  <c r="J10" i="80"/>
  <c r="E11" i="80"/>
  <c r="G11" i="80"/>
  <c r="H11" i="80"/>
  <c r="J11" i="80"/>
  <c r="E12" i="80"/>
  <c r="G12" i="80"/>
  <c r="H12" i="80" s="1"/>
  <c r="J12" i="80"/>
  <c r="E13" i="80"/>
  <c r="G13" i="80"/>
  <c r="H13" i="80"/>
  <c r="J13" i="80"/>
  <c r="E14" i="80"/>
  <c r="G14" i="80"/>
  <c r="H14" i="80" s="1"/>
  <c r="J14" i="80"/>
  <c r="E15" i="80"/>
  <c r="G15" i="80"/>
  <c r="H15" i="80"/>
  <c r="J15" i="80"/>
  <c r="E16" i="80"/>
  <c r="G16" i="80"/>
  <c r="H16" i="80" s="1"/>
  <c r="J16" i="80"/>
  <c r="E17" i="80"/>
  <c r="G17" i="80"/>
  <c r="H17" i="80"/>
  <c r="J17" i="80"/>
  <c r="E18" i="80"/>
  <c r="G18" i="80"/>
  <c r="H18" i="80" s="1"/>
  <c r="J18" i="80"/>
  <c r="E19" i="80"/>
  <c r="G19" i="80"/>
  <c r="H19" i="80"/>
  <c r="J19" i="80"/>
  <c r="E20" i="80"/>
  <c r="G20" i="80"/>
  <c r="H20" i="80" s="1"/>
  <c r="J20" i="80"/>
  <c r="E21" i="80"/>
  <c r="G21" i="80"/>
  <c r="H21" i="80"/>
  <c r="J21" i="80"/>
  <c r="E22" i="80"/>
  <c r="G22" i="80"/>
  <c r="H22" i="80" s="1"/>
  <c r="J22" i="80"/>
  <c r="E23" i="80"/>
  <c r="G23" i="80"/>
  <c r="H23" i="80"/>
  <c r="J23" i="80"/>
  <c r="E24" i="80"/>
  <c r="G24" i="80"/>
  <c r="H24" i="80" s="1"/>
  <c r="J24" i="80"/>
  <c r="E25" i="80"/>
  <c r="G25" i="80"/>
  <c r="H25" i="80"/>
  <c r="J25" i="80"/>
  <c r="E26" i="80"/>
  <c r="G26" i="80"/>
  <c r="H26" i="80" s="1"/>
  <c r="J26" i="80"/>
  <c r="E27" i="80"/>
  <c r="G27" i="80"/>
  <c r="H27" i="80"/>
  <c r="J27" i="80"/>
  <c r="E28" i="80"/>
  <c r="G28" i="80"/>
  <c r="H28" i="80" s="1"/>
  <c r="J28" i="80"/>
  <c r="E29" i="80"/>
  <c r="G29" i="80"/>
  <c r="H29" i="80"/>
  <c r="J29" i="80"/>
  <c r="E30" i="80"/>
  <c r="G30" i="80"/>
  <c r="H30" i="80" s="1"/>
  <c r="J30" i="80"/>
  <c r="E31" i="80"/>
  <c r="G31" i="80"/>
  <c r="H31" i="80"/>
  <c r="J31" i="80"/>
  <c r="E32" i="80"/>
  <c r="G32" i="80"/>
  <c r="H32" i="80" s="1"/>
  <c r="J32" i="80"/>
  <c r="E33" i="80"/>
  <c r="G33" i="80"/>
  <c r="H33" i="80"/>
  <c r="J33" i="80"/>
  <c r="E34" i="80"/>
  <c r="G34" i="80"/>
  <c r="H34" i="80" s="1"/>
  <c r="J34" i="80"/>
  <c r="E35" i="80"/>
  <c r="G35" i="80"/>
  <c r="H35" i="80"/>
  <c r="J35" i="80"/>
  <c r="E36" i="80"/>
  <c r="G36" i="80"/>
  <c r="H36" i="80" s="1"/>
  <c r="J36" i="80"/>
  <c r="E37" i="80"/>
  <c r="G37" i="80"/>
  <c r="H37" i="80"/>
  <c r="J37" i="80"/>
  <c r="E38" i="80"/>
  <c r="G38" i="80"/>
  <c r="H38" i="80" s="1"/>
  <c r="J38" i="80"/>
  <c r="E39" i="80"/>
  <c r="G39" i="80"/>
  <c r="H39" i="80"/>
  <c r="J39" i="80"/>
  <c r="E40" i="80"/>
  <c r="G40" i="80"/>
  <c r="H40" i="80" s="1"/>
  <c r="J40" i="80"/>
  <c r="E41" i="80"/>
  <c r="G41" i="80"/>
  <c r="H41" i="80"/>
  <c r="J41" i="80"/>
  <c r="E42" i="80"/>
  <c r="G42" i="80"/>
  <c r="H42" i="80" s="1"/>
  <c r="J42" i="80"/>
  <c r="E43" i="80"/>
  <c r="G43" i="80"/>
  <c r="H43" i="80"/>
  <c r="J43" i="80"/>
  <c r="E44" i="80"/>
  <c r="G44" i="80"/>
  <c r="H44" i="80" s="1"/>
  <c r="J44" i="80"/>
  <c r="E45" i="80"/>
  <c r="G45" i="80"/>
  <c r="H45" i="80"/>
  <c r="J45" i="80"/>
  <c r="E46" i="80"/>
  <c r="G46" i="80"/>
  <c r="H46" i="80" s="1"/>
  <c r="J46" i="80"/>
  <c r="E47" i="80"/>
  <c r="G47" i="80"/>
  <c r="H47" i="80"/>
  <c r="J47" i="80"/>
  <c r="E48" i="80"/>
  <c r="G48" i="80"/>
  <c r="H48" i="80" s="1"/>
  <c r="J48" i="80"/>
  <c r="E49" i="80"/>
  <c r="G49" i="80"/>
  <c r="H49" i="80"/>
  <c r="J49" i="80"/>
  <c r="E50" i="80"/>
  <c r="G50" i="80"/>
  <c r="H50" i="80" s="1"/>
  <c r="J50" i="80"/>
  <c r="E51" i="80"/>
  <c r="G51" i="80"/>
  <c r="H51" i="80"/>
  <c r="J51" i="80"/>
  <c r="E52" i="80"/>
  <c r="G52" i="80"/>
  <c r="H52" i="80" s="1"/>
  <c r="J52" i="80"/>
  <c r="E53" i="80"/>
  <c r="G53" i="80"/>
  <c r="H53" i="80"/>
  <c r="J53" i="80"/>
  <c r="E54" i="80"/>
  <c r="G54" i="80"/>
  <c r="H54" i="80" s="1"/>
  <c r="J54" i="80"/>
  <c r="E55" i="80"/>
  <c r="G55" i="80"/>
  <c r="H55" i="80"/>
  <c r="J55" i="80"/>
  <c r="E56" i="80"/>
  <c r="G56" i="80"/>
  <c r="H56" i="80" s="1"/>
  <c r="J56" i="80"/>
  <c r="E57" i="80"/>
  <c r="G57" i="80"/>
  <c r="H57" i="80"/>
  <c r="J57" i="80"/>
  <c r="E58" i="80"/>
  <c r="G58" i="80"/>
  <c r="H58" i="80" s="1"/>
  <c r="J58" i="80"/>
  <c r="E8" i="78"/>
  <c r="G8" i="78"/>
  <c r="I8" i="78"/>
  <c r="E9" i="78"/>
  <c r="G9" i="78"/>
  <c r="I9" i="78"/>
  <c r="E10" i="78"/>
  <c r="G10" i="78"/>
  <c r="I10" i="78"/>
  <c r="E11" i="78"/>
  <c r="G11" i="78"/>
  <c r="I11" i="78"/>
  <c r="E12" i="78"/>
  <c r="G12" i="78"/>
  <c r="I12" i="78"/>
  <c r="E13" i="78"/>
  <c r="G13" i="78"/>
  <c r="I13" i="78"/>
  <c r="E14" i="78"/>
  <c r="G14" i="78"/>
  <c r="I14" i="78"/>
  <c r="E15" i="78"/>
  <c r="G15" i="78"/>
  <c r="I15" i="78"/>
  <c r="E16" i="78"/>
  <c r="G16" i="78"/>
  <c r="I16" i="78"/>
  <c r="E17" i="78"/>
  <c r="G17" i="78"/>
  <c r="I17" i="78"/>
  <c r="E18" i="78"/>
  <c r="G18" i="78"/>
  <c r="I18" i="78"/>
  <c r="E19" i="78"/>
  <c r="G19" i="78"/>
  <c r="I19" i="78"/>
  <c r="E20" i="78"/>
  <c r="G20" i="78"/>
  <c r="I20" i="78"/>
  <c r="E21" i="78"/>
  <c r="G21" i="78"/>
  <c r="I21" i="78"/>
  <c r="E22" i="78"/>
  <c r="G22" i="78"/>
  <c r="I22" i="78"/>
  <c r="E23" i="78"/>
  <c r="G23" i="78"/>
  <c r="I23" i="78"/>
  <c r="E24" i="78"/>
  <c r="G24" i="78"/>
  <c r="I24" i="78"/>
  <c r="E25" i="78"/>
  <c r="G25" i="78"/>
  <c r="I25" i="78"/>
  <c r="E26" i="78"/>
  <c r="G26" i="78"/>
  <c r="I26" i="78"/>
  <c r="E27" i="78"/>
  <c r="G27" i="78"/>
  <c r="I27" i="78"/>
  <c r="E28" i="78"/>
  <c r="G28" i="78"/>
  <c r="I28" i="78"/>
  <c r="E29" i="78"/>
  <c r="G29" i="78"/>
  <c r="I29" i="78"/>
  <c r="E30" i="78"/>
  <c r="G30" i="78"/>
  <c r="I30" i="78"/>
  <c r="E31" i="78"/>
  <c r="G31" i="78"/>
  <c r="I31" i="78"/>
  <c r="E32" i="78"/>
  <c r="G32" i="78"/>
  <c r="I32" i="78"/>
  <c r="E33" i="78"/>
  <c r="G33" i="78"/>
  <c r="I33" i="78"/>
  <c r="E34" i="78"/>
  <c r="G34" i="78"/>
  <c r="I34" i="78"/>
  <c r="E35" i="78"/>
  <c r="G35" i="78"/>
  <c r="I35" i="78"/>
  <c r="E36" i="78"/>
  <c r="G36" i="78"/>
  <c r="I36" i="78"/>
  <c r="E37" i="78"/>
  <c r="G37" i="78"/>
  <c r="I37" i="78"/>
  <c r="E38" i="78"/>
  <c r="G38" i="78"/>
  <c r="I38" i="78"/>
  <c r="E39" i="78"/>
  <c r="G39" i="78"/>
  <c r="I39" i="78"/>
  <c r="E40" i="78"/>
  <c r="G40" i="78"/>
  <c r="I40" i="78"/>
  <c r="E41" i="78"/>
  <c r="G41" i="78"/>
  <c r="I41" i="78"/>
  <c r="E42" i="78"/>
  <c r="G42" i="78"/>
  <c r="I42" i="78"/>
  <c r="E43" i="78"/>
  <c r="G43" i="78"/>
  <c r="I43" i="78"/>
  <c r="E44" i="78"/>
  <c r="G44" i="78"/>
  <c r="I44" i="78"/>
  <c r="E45" i="78"/>
  <c r="G45" i="78"/>
  <c r="I45" i="78"/>
  <c r="E46" i="78"/>
  <c r="G46" i="78"/>
  <c r="I46" i="78"/>
  <c r="E47" i="78"/>
  <c r="G47" i="78"/>
  <c r="I47" i="78"/>
  <c r="E48" i="78"/>
  <c r="G48" i="78"/>
  <c r="I48" i="78"/>
  <c r="E50" i="78"/>
  <c r="G50" i="78"/>
  <c r="I50" i="78"/>
  <c r="E6" i="77"/>
  <c r="I6" i="77"/>
  <c r="M6" i="77"/>
  <c r="Q6" i="77"/>
  <c r="U6" i="77"/>
  <c r="Y6" i="77"/>
  <c r="AC6" i="77"/>
  <c r="E8" i="77"/>
  <c r="I8" i="77"/>
  <c r="M8" i="77"/>
  <c r="Q8" i="77"/>
  <c r="U8" i="77"/>
  <c r="Y8" i="77"/>
  <c r="AC8" i="77"/>
  <c r="C9" i="77"/>
  <c r="E9" i="77"/>
  <c r="I9" i="77"/>
  <c r="M9" i="77"/>
  <c r="Q9" i="77"/>
  <c r="U9" i="77"/>
  <c r="Y9" i="77"/>
  <c r="AC9" i="77"/>
  <c r="C10" i="77"/>
  <c r="E10" i="77"/>
  <c r="I10" i="77"/>
  <c r="M10" i="77"/>
  <c r="Q10" i="77"/>
  <c r="U10" i="77"/>
  <c r="Y10" i="77"/>
  <c r="AC10" i="77"/>
  <c r="C11" i="77"/>
  <c r="E11" i="77"/>
  <c r="I11" i="77"/>
  <c r="M11" i="77"/>
  <c r="Q11" i="77"/>
  <c r="U11" i="77"/>
  <c r="Y11" i="77"/>
  <c r="AC11" i="77"/>
  <c r="C12" i="77"/>
  <c r="E12" i="77"/>
  <c r="I12" i="77"/>
  <c r="M12" i="77"/>
  <c r="Q12" i="77"/>
  <c r="U12" i="77"/>
  <c r="Y12" i="77"/>
  <c r="AC12" i="77"/>
  <c r="C13" i="77"/>
  <c r="E13" i="77"/>
  <c r="I13" i="77"/>
  <c r="M13" i="77"/>
  <c r="Q13" i="77"/>
  <c r="U13" i="77"/>
  <c r="Y13" i="77"/>
  <c r="AC13" i="77"/>
  <c r="C14" i="77"/>
  <c r="E14" i="77"/>
  <c r="I14" i="77"/>
  <c r="M14" i="77"/>
  <c r="Q14" i="77"/>
  <c r="U14" i="77"/>
  <c r="Y14" i="77"/>
  <c r="AC14" i="77"/>
  <c r="C15" i="77"/>
  <c r="E15" i="77"/>
  <c r="I15" i="77"/>
  <c r="M15" i="77"/>
  <c r="Q15" i="77"/>
  <c r="U15" i="77"/>
  <c r="Y15" i="77"/>
  <c r="AC15" i="77"/>
  <c r="C16" i="77"/>
  <c r="E16" i="77"/>
  <c r="I16" i="77"/>
  <c r="M16" i="77"/>
  <c r="Q16" i="77"/>
  <c r="U16" i="77"/>
  <c r="Y16" i="77"/>
  <c r="AC16" i="77"/>
  <c r="C17" i="77"/>
  <c r="E17" i="77"/>
  <c r="I17" i="77"/>
  <c r="M17" i="77"/>
  <c r="Q17" i="77"/>
  <c r="U17" i="77"/>
  <c r="Y17" i="77"/>
  <c r="AC17" i="77"/>
  <c r="C18" i="77"/>
  <c r="E18" i="77"/>
  <c r="I18" i="77"/>
  <c r="M18" i="77"/>
  <c r="Q18" i="77"/>
  <c r="U18" i="77"/>
  <c r="Y18" i="77"/>
  <c r="AC18" i="77"/>
  <c r="C19" i="77"/>
  <c r="E19" i="77"/>
  <c r="I19" i="77"/>
  <c r="M19" i="77"/>
  <c r="Q19" i="77"/>
  <c r="U19" i="77"/>
  <c r="Y19" i="77"/>
  <c r="AC19" i="77"/>
  <c r="C20" i="77"/>
  <c r="E20" i="77"/>
  <c r="I20" i="77"/>
  <c r="M20" i="77"/>
  <c r="Q20" i="77"/>
  <c r="U20" i="77"/>
  <c r="Y20" i="77"/>
  <c r="AC20" i="77"/>
  <c r="C21" i="77"/>
  <c r="E21" i="77"/>
  <c r="I21" i="77"/>
  <c r="M21" i="77"/>
  <c r="Q21" i="77"/>
  <c r="U21" i="77"/>
  <c r="Y21" i="77"/>
  <c r="AC21" i="77"/>
  <c r="C22" i="77"/>
  <c r="E22" i="77"/>
  <c r="I22" i="77"/>
  <c r="M22" i="77"/>
  <c r="Q22" i="77"/>
  <c r="U22" i="77"/>
  <c r="Y22" i="77"/>
  <c r="AC22" i="77"/>
  <c r="C23" i="77"/>
  <c r="E23" i="77"/>
  <c r="I23" i="77"/>
  <c r="M23" i="77"/>
  <c r="Q23" i="77"/>
  <c r="U23" i="77"/>
  <c r="Y23" i="77"/>
  <c r="AC23" i="77"/>
  <c r="C24" i="77"/>
  <c r="E24" i="77"/>
  <c r="I24" i="77"/>
  <c r="M24" i="77"/>
  <c r="Q24" i="77"/>
  <c r="U24" i="77"/>
  <c r="Y24" i="77"/>
  <c r="AC24" i="77"/>
  <c r="C25" i="77"/>
  <c r="E25" i="77"/>
  <c r="I25" i="77"/>
  <c r="M25" i="77"/>
  <c r="Q25" i="77"/>
  <c r="U25" i="77"/>
  <c r="Y25" i="77"/>
  <c r="AC25" i="77"/>
  <c r="C26" i="77"/>
  <c r="E26" i="77"/>
  <c r="I26" i="77"/>
  <c r="M26" i="77"/>
  <c r="Q26" i="77"/>
  <c r="U26" i="77"/>
  <c r="Y26" i="77"/>
  <c r="AC26" i="77"/>
  <c r="C27" i="77"/>
  <c r="E27" i="77"/>
  <c r="I27" i="77"/>
  <c r="M27" i="77"/>
  <c r="Q27" i="77"/>
  <c r="U27" i="77"/>
  <c r="Y27" i="77"/>
  <c r="AC27" i="77"/>
  <c r="C28" i="77"/>
  <c r="E28" i="77"/>
  <c r="I28" i="77"/>
  <c r="M28" i="77"/>
  <c r="Q28" i="77"/>
  <c r="U28" i="77"/>
  <c r="Y28" i="77"/>
  <c r="AC28" i="77"/>
  <c r="C29" i="77"/>
  <c r="E29" i="77"/>
  <c r="I29" i="77"/>
  <c r="M29" i="77"/>
  <c r="Q29" i="77"/>
  <c r="U29" i="77"/>
  <c r="Y29" i="77"/>
  <c r="AC29" i="77"/>
  <c r="C30" i="77"/>
  <c r="E30" i="77"/>
  <c r="I30" i="77"/>
  <c r="M30" i="77"/>
  <c r="Q30" i="77"/>
  <c r="U30" i="77"/>
  <c r="Y30" i="77"/>
  <c r="AC30" i="77"/>
  <c r="C31" i="77"/>
  <c r="E31" i="77"/>
  <c r="I31" i="77"/>
  <c r="M31" i="77"/>
  <c r="Q31" i="77"/>
  <c r="U31" i="77"/>
  <c r="Y31" i="77"/>
  <c r="AC31" i="77"/>
  <c r="C32" i="77"/>
  <c r="E32" i="77"/>
  <c r="I32" i="77"/>
  <c r="M32" i="77"/>
  <c r="Q32" i="77"/>
  <c r="U32" i="77"/>
  <c r="Y32" i="77"/>
  <c r="AC32" i="77"/>
  <c r="C33" i="77"/>
  <c r="E33" i="77"/>
  <c r="I33" i="77"/>
  <c r="M33" i="77"/>
  <c r="Q33" i="77"/>
  <c r="U33" i="77"/>
  <c r="Y33" i="77"/>
  <c r="AC33" i="77"/>
  <c r="C34" i="77"/>
  <c r="E34" i="77"/>
  <c r="I34" i="77"/>
  <c r="M34" i="77"/>
  <c r="Q34" i="77"/>
  <c r="U34" i="77"/>
  <c r="Y34" i="77"/>
  <c r="AC34" i="77"/>
  <c r="C35" i="77"/>
  <c r="E35" i="77"/>
  <c r="I35" i="77"/>
  <c r="M35" i="77"/>
  <c r="Q35" i="77"/>
  <c r="U35" i="77"/>
  <c r="Y35" i="77"/>
  <c r="AC35" i="77"/>
  <c r="C36" i="77"/>
  <c r="E36" i="77"/>
  <c r="I36" i="77"/>
  <c r="M36" i="77"/>
  <c r="Q36" i="77"/>
  <c r="U36" i="77"/>
  <c r="Y36" i="77"/>
  <c r="AC36" i="77"/>
  <c r="C37" i="77"/>
  <c r="E37" i="77"/>
  <c r="I37" i="77"/>
  <c r="M37" i="77"/>
  <c r="Q37" i="77"/>
  <c r="U37" i="77"/>
  <c r="Y37" i="77"/>
  <c r="AC37" i="77"/>
  <c r="C38" i="77"/>
  <c r="E38" i="77"/>
  <c r="I38" i="77"/>
  <c r="M38" i="77"/>
  <c r="Q38" i="77"/>
  <c r="U38" i="77"/>
  <c r="Y38" i="77"/>
  <c r="AC38" i="77"/>
  <c r="C39" i="77"/>
  <c r="E39" i="77"/>
  <c r="I39" i="77"/>
  <c r="M39" i="77"/>
  <c r="Q39" i="77"/>
  <c r="U39" i="77"/>
  <c r="Y39" i="77"/>
  <c r="AC39" i="77"/>
  <c r="C40" i="77"/>
  <c r="E40" i="77"/>
  <c r="I40" i="77"/>
  <c r="M40" i="77"/>
  <c r="Q40" i="77"/>
  <c r="U40" i="77"/>
  <c r="Y40" i="77"/>
  <c r="AC40" i="77"/>
  <c r="C41" i="77"/>
  <c r="E41" i="77"/>
  <c r="I41" i="77"/>
  <c r="M41" i="77"/>
  <c r="Q41" i="77"/>
  <c r="U41" i="77"/>
  <c r="Y41" i="77"/>
  <c r="AC41" i="77"/>
  <c r="C42" i="77"/>
  <c r="E42" i="77"/>
  <c r="I42" i="77"/>
  <c r="M42" i="77"/>
  <c r="Q42" i="77"/>
  <c r="U42" i="77"/>
  <c r="Y42" i="77"/>
  <c r="AC42" i="77"/>
  <c r="C43" i="77"/>
  <c r="E43" i="77"/>
  <c r="I43" i="77"/>
  <c r="M43" i="77"/>
  <c r="Q43" i="77"/>
  <c r="U43" i="77"/>
  <c r="Y43" i="77"/>
  <c r="AC43" i="77"/>
  <c r="C44" i="77"/>
  <c r="E44" i="77"/>
  <c r="I44" i="77"/>
  <c r="M44" i="77"/>
  <c r="Q44" i="77"/>
  <c r="U44" i="77"/>
  <c r="Y44" i="77"/>
  <c r="AC44" i="77"/>
  <c r="C45" i="77"/>
  <c r="E45" i="77"/>
  <c r="I45" i="77"/>
  <c r="M45" i="77"/>
  <c r="Q45" i="77"/>
  <c r="U45" i="77"/>
  <c r="Y45" i="77"/>
  <c r="AC45" i="77"/>
  <c r="C46" i="77"/>
  <c r="E46" i="77"/>
  <c r="I46" i="77"/>
  <c r="M46" i="77"/>
  <c r="Q46" i="77"/>
  <c r="U46" i="77"/>
  <c r="Y46" i="77"/>
  <c r="AC46" i="77"/>
  <c r="C47" i="77"/>
  <c r="E47" i="77"/>
  <c r="I47" i="77"/>
  <c r="M47" i="77"/>
  <c r="Q47" i="77"/>
  <c r="U47" i="77"/>
  <c r="Y47" i="77"/>
  <c r="AC47" i="77"/>
  <c r="C48" i="77"/>
  <c r="E48" i="77"/>
  <c r="I48" i="77"/>
  <c r="M48" i="77"/>
  <c r="Q48" i="77"/>
  <c r="U48" i="77"/>
  <c r="Y48" i="77"/>
  <c r="AC48" i="77"/>
  <c r="E49" i="77"/>
  <c r="I49" i="77"/>
  <c r="M49" i="77"/>
  <c r="Q49" i="77"/>
  <c r="U49" i="77"/>
  <c r="Y49" i="77"/>
  <c r="AC49" i="77"/>
  <c r="I6" i="76"/>
  <c r="J6" i="76"/>
  <c r="K6" i="76"/>
  <c r="L6" i="76"/>
  <c r="N6" i="76"/>
  <c r="O6" i="76"/>
  <c r="P6" i="76"/>
  <c r="Q6" i="76"/>
  <c r="S6" i="76"/>
  <c r="I7" i="76"/>
  <c r="J7" i="76"/>
  <c r="K7" i="76"/>
  <c r="T9" i="76" s="1"/>
  <c r="L7" i="76"/>
  <c r="N7" i="76"/>
  <c r="O7" i="76"/>
  <c r="P7" i="76"/>
  <c r="U8" i="76" s="1"/>
  <c r="Q7" i="76"/>
  <c r="S7" i="76"/>
  <c r="I8" i="76"/>
  <c r="J8" i="76"/>
  <c r="K8" i="76"/>
  <c r="T10" i="76" s="1"/>
  <c r="L8" i="76"/>
  <c r="N8" i="76"/>
  <c r="O8" i="76"/>
  <c r="P8" i="76"/>
  <c r="Q8" i="76"/>
  <c r="S8" i="76"/>
  <c r="I9" i="76"/>
  <c r="J9" i="76"/>
  <c r="K9" i="76"/>
  <c r="L9" i="76"/>
  <c r="N9" i="76"/>
  <c r="O9" i="76"/>
  <c r="P9" i="76"/>
  <c r="U9" i="76" s="1"/>
  <c r="Q9" i="76"/>
  <c r="S9" i="76"/>
  <c r="I10" i="76"/>
  <c r="J10" i="76"/>
  <c r="K10" i="76"/>
  <c r="L10" i="76"/>
  <c r="N10" i="76"/>
  <c r="O10" i="76"/>
  <c r="P10" i="76"/>
  <c r="U10" i="76" s="1"/>
  <c r="Q10" i="76"/>
  <c r="S10" i="76"/>
  <c r="I11" i="76"/>
  <c r="J11" i="76"/>
  <c r="K11" i="76"/>
  <c r="T11" i="76" s="1"/>
  <c r="L11" i="76"/>
  <c r="N11" i="76"/>
  <c r="O11" i="76"/>
  <c r="P11" i="76"/>
  <c r="Q11" i="76"/>
  <c r="S11" i="76"/>
  <c r="I12" i="76"/>
  <c r="J12" i="76"/>
  <c r="K12" i="76"/>
  <c r="T12" i="76" s="1"/>
  <c r="L12" i="76"/>
  <c r="N12" i="76"/>
  <c r="O12" i="76"/>
  <c r="P12" i="76"/>
  <c r="U12" i="76" s="1"/>
  <c r="Q12" i="76"/>
  <c r="S12" i="76"/>
  <c r="I13" i="76"/>
  <c r="J13" i="76"/>
  <c r="K13" i="76"/>
  <c r="T13" i="76" s="1"/>
  <c r="L13" i="76"/>
  <c r="N13" i="76"/>
  <c r="O13" i="76"/>
  <c r="P13" i="76"/>
  <c r="Q13" i="76"/>
  <c r="S13" i="76"/>
  <c r="I14" i="76"/>
  <c r="J14" i="76"/>
  <c r="K14" i="76"/>
  <c r="L14" i="76"/>
  <c r="N14" i="76"/>
  <c r="O14" i="76"/>
  <c r="P14" i="76"/>
  <c r="Q14" i="76"/>
  <c r="S14" i="76"/>
  <c r="I15" i="76"/>
  <c r="J15" i="76"/>
  <c r="K15" i="76"/>
  <c r="T15" i="76" s="1"/>
  <c r="L15" i="76"/>
  <c r="N15" i="76"/>
  <c r="O15" i="76"/>
  <c r="P15" i="76"/>
  <c r="U15" i="76" s="1"/>
  <c r="Q15" i="76"/>
  <c r="S15" i="76"/>
  <c r="I16" i="76"/>
  <c r="J16" i="76"/>
  <c r="K16" i="76"/>
  <c r="L16" i="76"/>
  <c r="N16" i="76"/>
  <c r="O16" i="76"/>
  <c r="P16" i="76"/>
  <c r="Q16" i="76"/>
  <c r="S16" i="76"/>
  <c r="I17" i="76"/>
  <c r="J17" i="76"/>
  <c r="K17" i="76"/>
  <c r="L17" i="76"/>
  <c r="N17" i="76"/>
  <c r="O17" i="76"/>
  <c r="P17" i="76"/>
  <c r="U17" i="76" s="1"/>
  <c r="Q17" i="76"/>
  <c r="S17" i="76"/>
  <c r="I18" i="76"/>
  <c r="J18" i="76"/>
  <c r="K18" i="76"/>
  <c r="L18" i="76"/>
  <c r="N18" i="76"/>
  <c r="O18" i="76"/>
  <c r="P18" i="76"/>
  <c r="U18" i="76" s="1"/>
  <c r="Q18" i="76"/>
  <c r="S18" i="76"/>
  <c r="I19" i="76"/>
  <c r="J19" i="76"/>
  <c r="K19" i="76"/>
  <c r="T19" i="76" s="1"/>
  <c r="L19" i="76"/>
  <c r="N19" i="76"/>
  <c r="O19" i="76"/>
  <c r="P19" i="76"/>
  <c r="Q19" i="76"/>
  <c r="S19" i="76"/>
  <c r="I20" i="76"/>
  <c r="J20" i="76"/>
  <c r="K20" i="76"/>
  <c r="T20" i="76" s="1"/>
  <c r="L20" i="76"/>
  <c r="N20" i="76"/>
  <c r="O20" i="76"/>
  <c r="P20" i="76"/>
  <c r="U20" i="76" s="1"/>
  <c r="Q20" i="76"/>
  <c r="S20" i="76"/>
  <c r="I21" i="76"/>
  <c r="J21" i="76"/>
  <c r="K21" i="76"/>
  <c r="T21" i="76" s="1"/>
  <c r="L21" i="76"/>
  <c r="N21" i="76"/>
  <c r="O21" i="76"/>
  <c r="P21" i="76"/>
  <c r="Q21" i="76"/>
  <c r="S21" i="76"/>
  <c r="I22" i="76"/>
  <c r="J22" i="76"/>
  <c r="K22" i="76"/>
  <c r="L22" i="76"/>
  <c r="N22" i="76"/>
  <c r="O22" i="76"/>
  <c r="P22" i="76"/>
  <c r="Q22" i="76"/>
  <c r="S22" i="76"/>
  <c r="I23" i="76"/>
  <c r="J23" i="76"/>
  <c r="K23" i="76"/>
  <c r="T23" i="76" s="1"/>
  <c r="L23" i="76"/>
  <c r="N23" i="76"/>
  <c r="O23" i="76"/>
  <c r="P23" i="76"/>
  <c r="U19" i="76" s="1"/>
  <c r="Q23" i="76"/>
  <c r="S23" i="76"/>
  <c r="I24" i="76"/>
  <c r="J24" i="76"/>
  <c r="K24" i="76"/>
  <c r="L24" i="76"/>
  <c r="N24" i="76"/>
  <c r="O24" i="76"/>
  <c r="P24" i="76"/>
  <c r="Q24" i="76"/>
  <c r="S24" i="76"/>
  <c r="I25" i="76"/>
  <c r="J25" i="76"/>
  <c r="K25" i="76"/>
  <c r="L25" i="76"/>
  <c r="N25" i="76"/>
  <c r="O25" i="76"/>
  <c r="P25" i="76"/>
  <c r="U25" i="76" s="1"/>
  <c r="Q25" i="76"/>
  <c r="S25" i="76"/>
  <c r="I26" i="76"/>
  <c r="J26" i="76"/>
  <c r="K26" i="76"/>
  <c r="L26" i="76"/>
  <c r="N26" i="76"/>
  <c r="O26" i="76"/>
  <c r="P26" i="76"/>
  <c r="U26" i="76" s="1"/>
  <c r="Q26" i="76"/>
  <c r="S26" i="76"/>
  <c r="I27" i="76"/>
  <c r="J27" i="76"/>
  <c r="K27" i="76"/>
  <c r="T27" i="76" s="1"/>
  <c r="L27" i="76"/>
  <c r="N27" i="76"/>
  <c r="O27" i="76"/>
  <c r="P27" i="76"/>
  <c r="Q27" i="76"/>
  <c r="S27" i="76"/>
  <c r="I28" i="76"/>
  <c r="J28" i="76"/>
  <c r="K28" i="76"/>
  <c r="T28" i="76" s="1"/>
  <c r="L28" i="76"/>
  <c r="N28" i="76"/>
  <c r="O28" i="76"/>
  <c r="P28" i="76"/>
  <c r="U28" i="76" s="1"/>
  <c r="Q28" i="76"/>
  <c r="S28" i="76"/>
  <c r="I29" i="76"/>
  <c r="J29" i="76"/>
  <c r="K29" i="76"/>
  <c r="T29" i="76" s="1"/>
  <c r="L29" i="76"/>
  <c r="N29" i="76"/>
  <c r="O29" i="76"/>
  <c r="P29" i="76"/>
  <c r="Q29" i="76"/>
  <c r="S29" i="76"/>
  <c r="I30" i="76"/>
  <c r="J30" i="76"/>
  <c r="K30" i="76"/>
  <c r="L30" i="76"/>
  <c r="N30" i="76"/>
  <c r="O30" i="76"/>
  <c r="P30" i="76"/>
  <c r="Q30" i="76"/>
  <c r="S30" i="76"/>
  <c r="I31" i="76"/>
  <c r="J31" i="76"/>
  <c r="K31" i="76"/>
  <c r="T31" i="76" s="1"/>
  <c r="L31" i="76"/>
  <c r="N31" i="76"/>
  <c r="O31" i="76"/>
  <c r="P31" i="76"/>
  <c r="U31" i="76" s="1"/>
  <c r="Q31" i="76"/>
  <c r="S31" i="76"/>
  <c r="I32" i="76"/>
  <c r="J32" i="76"/>
  <c r="K32" i="76"/>
  <c r="L32" i="76"/>
  <c r="N32" i="76"/>
  <c r="O32" i="76"/>
  <c r="P32" i="76"/>
  <c r="Q32" i="76"/>
  <c r="S32" i="76"/>
  <c r="I33" i="76"/>
  <c r="J33" i="76"/>
  <c r="K33" i="76"/>
  <c r="L33" i="76"/>
  <c r="N33" i="76"/>
  <c r="O33" i="76"/>
  <c r="P33" i="76"/>
  <c r="U33" i="76" s="1"/>
  <c r="Q33" i="76"/>
  <c r="S33" i="76"/>
  <c r="I34" i="76"/>
  <c r="J34" i="76"/>
  <c r="K34" i="76"/>
  <c r="L34" i="76"/>
  <c r="N34" i="76"/>
  <c r="O34" i="76"/>
  <c r="P34" i="76"/>
  <c r="U34" i="76" s="1"/>
  <c r="Q34" i="76"/>
  <c r="S34" i="76"/>
  <c r="I35" i="76"/>
  <c r="J35" i="76"/>
  <c r="K35" i="76"/>
  <c r="T35" i="76" s="1"/>
  <c r="L35" i="76"/>
  <c r="N35" i="76"/>
  <c r="O35" i="76"/>
  <c r="P35" i="76"/>
  <c r="Q35" i="76"/>
  <c r="S35" i="76"/>
  <c r="I36" i="76"/>
  <c r="J36" i="76"/>
  <c r="K36" i="76"/>
  <c r="T36" i="76" s="1"/>
  <c r="L36" i="76"/>
  <c r="N36" i="76"/>
  <c r="O36" i="76"/>
  <c r="P36" i="76"/>
  <c r="U36" i="76" s="1"/>
  <c r="Q36" i="76"/>
  <c r="S36" i="76"/>
  <c r="I37" i="76"/>
  <c r="J37" i="76"/>
  <c r="K37" i="76"/>
  <c r="T37" i="76" s="1"/>
  <c r="L37" i="76"/>
  <c r="N37" i="76"/>
  <c r="O37" i="76"/>
  <c r="P37" i="76"/>
  <c r="Q37" i="76"/>
  <c r="S37" i="76"/>
  <c r="I38" i="76"/>
  <c r="J38" i="76"/>
  <c r="K38" i="76"/>
  <c r="L38" i="76"/>
  <c r="N38" i="76"/>
  <c r="O38" i="76"/>
  <c r="P38" i="76"/>
  <c r="Q38" i="76"/>
  <c r="S38" i="76"/>
  <c r="T38" i="76"/>
  <c r="I39" i="76"/>
  <c r="J39" i="76"/>
  <c r="K39" i="76"/>
  <c r="T39" i="76" s="1"/>
  <c r="L39" i="76"/>
  <c r="N39" i="76"/>
  <c r="O39" i="76"/>
  <c r="P39" i="76"/>
  <c r="U39" i="76" s="1"/>
  <c r="Q39" i="76"/>
  <c r="S39" i="76"/>
  <c r="I40" i="76"/>
  <c r="J40" i="76"/>
  <c r="K40" i="76"/>
  <c r="L40" i="76"/>
  <c r="N40" i="76"/>
  <c r="O40" i="76"/>
  <c r="P40" i="76"/>
  <c r="Q40" i="76"/>
  <c r="S40" i="76"/>
  <c r="I41" i="76"/>
  <c r="J41" i="76"/>
  <c r="K41" i="76"/>
  <c r="L41" i="76"/>
  <c r="N41" i="76"/>
  <c r="O41" i="76"/>
  <c r="P41" i="76"/>
  <c r="U41" i="76" s="1"/>
  <c r="Q41" i="76"/>
  <c r="S41" i="76"/>
  <c r="I42" i="76"/>
  <c r="J42" i="76"/>
  <c r="K42" i="76"/>
  <c r="L42" i="76"/>
  <c r="N42" i="76"/>
  <c r="O42" i="76"/>
  <c r="P42" i="76"/>
  <c r="U42" i="76" s="1"/>
  <c r="Q42" i="76"/>
  <c r="S42" i="76"/>
  <c r="I43" i="76"/>
  <c r="J43" i="76"/>
  <c r="K43" i="76"/>
  <c r="T43" i="76" s="1"/>
  <c r="L43" i="76"/>
  <c r="N43" i="76"/>
  <c r="O43" i="76"/>
  <c r="P43" i="76"/>
  <c r="Q43" i="76"/>
  <c r="S43" i="76"/>
  <c r="U43" i="76"/>
  <c r="I44" i="76"/>
  <c r="J44" i="76"/>
  <c r="K44" i="76"/>
  <c r="T44" i="76" s="1"/>
  <c r="L44" i="76"/>
  <c r="N44" i="76"/>
  <c r="O44" i="76"/>
  <c r="P44" i="76"/>
  <c r="U44" i="76" s="1"/>
  <c r="Q44" i="76"/>
  <c r="S44" i="76"/>
  <c r="I45" i="76"/>
  <c r="J45" i="76"/>
  <c r="K45" i="76"/>
  <c r="T45" i="76" s="1"/>
  <c r="L45" i="76"/>
  <c r="N45" i="76"/>
  <c r="O45" i="76"/>
  <c r="P45" i="76"/>
  <c r="Q45" i="76"/>
  <c r="S45" i="76"/>
  <c r="I46" i="76"/>
  <c r="J46" i="76"/>
  <c r="K46" i="76"/>
  <c r="L46" i="76"/>
  <c r="N46" i="76"/>
  <c r="O46" i="76"/>
  <c r="P46" i="76"/>
  <c r="Q46" i="76"/>
  <c r="S46" i="76"/>
  <c r="T46" i="76"/>
  <c r="I48" i="76"/>
  <c r="J48" i="76"/>
  <c r="K48" i="76"/>
  <c r="T48" i="76" s="1"/>
  <c r="L48" i="76"/>
  <c r="N48" i="76"/>
  <c r="O48" i="76"/>
  <c r="P48" i="76"/>
  <c r="U48" i="76" s="1"/>
  <c r="Q48" i="76"/>
  <c r="S48" i="76"/>
  <c r="I50" i="76"/>
  <c r="J50" i="76"/>
  <c r="K50" i="76"/>
  <c r="L50" i="76"/>
  <c r="N50" i="76"/>
  <c r="O50" i="76"/>
  <c r="P50" i="76"/>
  <c r="Q50" i="76"/>
  <c r="I4" i="75"/>
  <c r="D5" i="75"/>
  <c r="G5" i="75"/>
  <c r="H5" i="75"/>
  <c r="I5" i="75"/>
  <c r="D6" i="75"/>
  <c r="G6" i="75"/>
  <c r="H6" i="75"/>
  <c r="I6" i="75"/>
  <c r="D7" i="75"/>
  <c r="G7" i="75"/>
  <c r="H7" i="75"/>
  <c r="I7" i="75"/>
  <c r="D8" i="75"/>
  <c r="G8" i="75"/>
  <c r="H8" i="75"/>
  <c r="I8" i="75"/>
  <c r="D9" i="75"/>
  <c r="G9" i="75"/>
  <c r="H9" i="75"/>
  <c r="I9" i="75"/>
  <c r="D10" i="75"/>
  <c r="G10" i="75"/>
  <c r="H10" i="75"/>
  <c r="I10" i="75"/>
  <c r="D11" i="75"/>
  <c r="G11" i="75"/>
  <c r="H11" i="75"/>
  <c r="I11" i="75"/>
  <c r="D12" i="75"/>
  <c r="G12" i="75"/>
  <c r="H12" i="75"/>
  <c r="I12" i="75"/>
  <c r="D13" i="75"/>
  <c r="G13" i="75"/>
  <c r="H13" i="75"/>
  <c r="I13" i="75"/>
  <c r="D14" i="75"/>
  <c r="E14" i="75"/>
  <c r="G14" i="75"/>
  <c r="H14" i="75"/>
  <c r="I14" i="75"/>
  <c r="D15" i="75"/>
  <c r="E15" i="75"/>
  <c r="G15" i="75"/>
  <c r="H15" i="75"/>
  <c r="I15" i="75"/>
  <c r="D16" i="75"/>
  <c r="E16" i="75"/>
  <c r="G16" i="75"/>
  <c r="H16" i="75"/>
  <c r="I16" i="75"/>
  <c r="D17" i="75"/>
  <c r="E17" i="75"/>
  <c r="G17" i="75"/>
  <c r="H17" i="75"/>
  <c r="I17" i="75"/>
  <c r="D18" i="75"/>
  <c r="E18" i="75"/>
  <c r="G18" i="75"/>
  <c r="H18" i="75"/>
  <c r="I18" i="75"/>
  <c r="D19" i="75"/>
  <c r="E19" i="75"/>
  <c r="G19" i="75"/>
  <c r="H19" i="75"/>
  <c r="I19" i="75"/>
  <c r="D20" i="75"/>
  <c r="E20" i="75"/>
  <c r="G20" i="75"/>
  <c r="H20" i="75"/>
  <c r="I20" i="75"/>
  <c r="D21" i="75"/>
  <c r="E21" i="75"/>
  <c r="G21" i="75"/>
  <c r="H21" i="75"/>
  <c r="I21" i="75"/>
  <c r="D22" i="75"/>
  <c r="E22" i="75"/>
  <c r="G22" i="75"/>
  <c r="H22" i="75"/>
  <c r="I22" i="75"/>
  <c r="D23" i="75"/>
  <c r="E23" i="75"/>
  <c r="G23" i="75"/>
  <c r="H23" i="75"/>
  <c r="I23" i="75"/>
  <c r="D24" i="75"/>
  <c r="E24" i="75"/>
  <c r="G24" i="75"/>
  <c r="H24" i="75"/>
  <c r="I24" i="75"/>
  <c r="D25" i="75"/>
  <c r="E25" i="75"/>
  <c r="G25" i="75"/>
  <c r="H25" i="75"/>
  <c r="I25" i="75"/>
  <c r="D26" i="75"/>
  <c r="E26" i="75"/>
  <c r="G26" i="75"/>
  <c r="H26" i="75"/>
  <c r="I26" i="75"/>
  <c r="D27" i="75"/>
  <c r="E27" i="75"/>
  <c r="G27" i="75"/>
  <c r="H27" i="75"/>
  <c r="I27" i="75"/>
  <c r="D28" i="75"/>
  <c r="E28" i="75"/>
  <c r="G28" i="75"/>
  <c r="H28" i="75"/>
  <c r="I28" i="75"/>
  <c r="D29" i="75"/>
  <c r="E29" i="75"/>
  <c r="G29" i="75"/>
  <c r="H29" i="75"/>
  <c r="I29" i="75"/>
  <c r="D30" i="75"/>
  <c r="E30" i="75"/>
  <c r="G30" i="75"/>
  <c r="H30" i="75"/>
  <c r="I30" i="75"/>
  <c r="D31" i="75"/>
  <c r="E31" i="75"/>
  <c r="G31" i="75"/>
  <c r="H31" i="75"/>
  <c r="I31" i="75"/>
  <c r="D32" i="75"/>
  <c r="E32" i="75"/>
  <c r="G32" i="75"/>
  <c r="H32" i="75"/>
  <c r="I32" i="75"/>
  <c r="D33" i="75"/>
  <c r="E33" i="75"/>
  <c r="G33" i="75"/>
  <c r="H33" i="75"/>
  <c r="I33" i="75"/>
  <c r="D34" i="75"/>
  <c r="E34" i="75"/>
  <c r="G34" i="75"/>
  <c r="H34" i="75"/>
  <c r="I34" i="75"/>
  <c r="D35" i="75"/>
  <c r="E35" i="75"/>
  <c r="G35" i="75"/>
  <c r="H35" i="75"/>
  <c r="I35" i="75"/>
  <c r="D36" i="75"/>
  <c r="E36" i="75"/>
  <c r="G36" i="75"/>
  <c r="H36" i="75"/>
  <c r="I36" i="75"/>
  <c r="D37" i="75"/>
  <c r="E37" i="75"/>
  <c r="G37" i="75"/>
  <c r="H37" i="75"/>
  <c r="I37" i="75"/>
  <c r="D38" i="75"/>
  <c r="E38" i="75"/>
  <c r="G38" i="75"/>
  <c r="H38" i="75"/>
  <c r="I38" i="75"/>
  <c r="D39" i="75"/>
  <c r="E39" i="75"/>
  <c r="G39" i="75"/>
  <c r="H39" i="75"/>
  <c r="I39" i="75"/>
  <c r="D40" i="75"/>
  <c r="E40" i="75"/>
  <c r="G40" i="75"/>
  <c r="H40" i="75"/>
  <c r="I40" i="75"/>
  <c r="D41" i="75"/>
  <c r="E41" i="75"/>
  <c r="G41" i="75"/>
  <c r="H41" i="75"/>
  <c r="I41" i="75"/>
  <c r="D42" i="75"/>
  <c r="E42" i="75"/>
  <c r="G42" i="75"/>
  <c r="H42" i="75"/>
  <c r="I42" i="75"/>
  <c r="D43" i="75"/>
  <c r="E43" i="75"/>
  <c r="G43" i="75"/>
  <c r="H43" i="75"/>
  <c r="I43" i="75"/>
  <c r="D44" i="75"/>
  <c r="E44" i="75"/>
  <c r="G44" i="75"/>
  <c r="H44" i="75"/>
  <c r="I44" i="75"/>
  <c r="D45" i="75"/>
  <c r="E45" i="75"/>
  <c r="G45" i="75"/>
  <c r="H45" i="75"/>
  <c r="I45" i="75"/>
  <c r="D46" i="75"/>
  <c r="E46" i="75"/>
  <c r="G46" i="75"/>
  <c r="H46" i="75"/>
  <c r="I46" i="75"/>
  <c r="U27" i="76" l="1"/>
  <c r="T40" i="76"/>
  <c r="U37" i="76"/>
  <c r="U21" i="76"/>
  <c r="T16" i="76"/>
  <c r="T30" i="76"/>
  <c r="T22" i="76"/>
  <c r="T6" i="76"/>
  <c r="U29" i="76"/>
  <c r="T42" i="76"/>
  <c r="T18" i="76"/>
  <c r="T14" i="76"/>
  <c r="U45" i="76"/>
  <c r="T32" i="76"/>
  <c r="T24" i="76"/>
  <c r="T8" i="76"/>
  <c r="T26" i="76"/>
  <c r="U11" i="76"/>
  <c r="U13" i="76"/>
  <c r="U23" i="76"/>
  <c r="U7" i="76"/>
  <c r="T7" i="76"/>
  <c r="U35" i="76"/>
  <c r="T34" i="76"/>
  <c r="U46" i="76"/>
  <c r="T41" i="76"/>
  <c r="U38" i="76"/>
  <c r="T33" i="76"/>
  <c r="U30" i="76"/>
  <c r="T25" i="76"/>
  <c r="U22" i="76"/>
  <c r="T17" i="76"/>
  <c r="U14" i="76"/>
  <c r="U6" i="76"/>
  <c r="U40" i="76"/>
  <c r="U32" i="76"/>
  <c r="U24" i="76"/>
  <c r="U16" i="76"/>
  <c r="H4" i="74"/>
  <c r="I4" i="74"/>
  <c r="J4" i="74"/>
  <c r="K4" i="74"/>
  <c r="L4" i="74"/>
  <c r="M4" i="74"/>
  <c r="N4" i="74"/>
  <c r="O7" i="74"/>
  <c r="P7" i="74"/>
  <c r="Q7" i="74"/>
  <c r="C1" i="73"/>
  <c r="D1" i="73" s="1"/>
  <c r="B12" i="73"/>
  <c r="C12" i="73"/>
  <c r="D12" i="73"/>
  <c r="E12" i="73"/>
  <c r="F12" i="73"/>
  <c r="G12" i="73"/>
  <c r="H12" i="73"/>
  <c r="I12" i="73"/>
  <c r="J12" i="73"/>
  <c r="K12" i="73"/>
  <c r="B15" i="73"/>
  <c r="B24" i="73"/>
  <c r="C24" i="73"/>
  <c r="D24" i="73"/>
  <c r="E24" i="73"/>
  <c r="F24" i="73"/>
  <c r="G24" i="73"/>
  <c r="H24" i="73"/>
  <c r="I24" i="73"/>
  <c r="J24" i="73"/>
  <c r="K24" i="73"/>
  <c r="C1" i="72"/>
  <c r="D1" i="72" s="1"/>
  <c r="E1" i="72" s="1"/>
  <c r="F1" i="72" s="1"/>
  <c r="G1" i="72" s="1"/>
  <c r="H1" i="72" s="1"/>
  <c r="I1" i="72" s="1"/>
  <c r="J1" i="72" s="1"/>
  <c r="K1" i="72" s="1"/>
  <c r="A27" i="72" s="1"/>
  <c r="B12" i="72"/>
  <c r="C12" i="72"/>
  <c r="D12" i="72"/>
  <c r="E12" i="72"/>
  <c r="F12" i="72"/>
  <c r="G12" i="72"/>
  <c r="H12" i="72"/>
  <c r="I12" i="72"/>
  <c r="J12" i="72"/>
  <c r="K12" i="72"/>
  <c r="B23" i="72"/>
  <c r="C23" i="72"/>
  <c r="D23" i="72"/>
  <c r="E23" i="72"/>
  <c r="F23" i="72"/>
  <c r="G23" i="72"/>
  <c r="H23" i="72"/>
  <c r="I23" i="72"/>
  <c r="J23" i="72"/>
  <c r="K23" i="72"/>
  <c r="J2" i="71"/>
  <c r="J3" i="71"/>
  <c r="J4" i="71"/>
  <c r="J5" i="71"/>
  <c r="J6" i="71"/>
  <c r="J7" i="71"/>
  <c r="J8" i="71"/>
  <c r="J9" i="71"/>
  <c r="J10" i="71"/>
  <c r="J11" i="71"/>
  <c r="J12" i="71"/>
  <c r="J13" i="71"/>
  <c r="J14" i="71"/>
  <c r="J15" i="71"/>
  <c r="J16" i="71"/>
  <c r="J17" i="71"/>
  <c r="J18" i="71"/>
  <c r="J19" i="71"/>
  <c r="J20" i="71"/>
  <c r="J21" i="71"/>
  <c r="J22" i="71"/>
  <c r="J23" i="71"/>
  <c r="J24" i="71"/>
  <c r="J25" i="71"/>
  <c r="J26" i="71"/>
  <c r="J27" i="71"/>
  <c r="J28" i="71"/>
  <c r="J29" i="71"/>
  <c r="J30" i="71"/>
  <c r="J31" i="71"/>
  <c r="J32" i="71"/>
  <c r="J33" i="71"/>
  <c r="J34" i="71"/>
  <c r="J35" i="71"/>
  <c r="J36" i="71"/>
  <c r="J37" i="71"/>
  <c r="B39" i="71"/>
  <c r="C39" i="71"/>
  <c r="D39" i="71"/>
  <c r="J39" i="71" s="1"/>
  <c r="E39" i="71"/>
  <c r="F39" i="71"/>
  <c r="G39" i="71"/>
  <c r="H39" i="71"/>
  <c r="I39" i="71"/>
  <c r="B2" i="70"/>
  <c r="C2" i="70"/>
  <c r="C3" i="70"/>
  <c r="D3" i="70"/>
  <c r="E3" i="70" s="1"/>
  <c r="B12" i="70"/>
  <c r="C12" i="70"/>
  <c r="D12" i="70"/>
  <c r="E12" i="70"/>
  <c r="F12" i="70"/>
  <c r="G12" i="70"/>
  <c r="H12" i="70"/>
  <c r="I12" i="70"/>
  <c r="J12" i="70"/>
  <c r="K12" i="70"/>
  <c r="J5" i="69"/>
  <c r="K5" i="69" s="1"/>
  <c r="L5" i="69"/>
  <c r="M5" i="69"/>
  <c r="J6" i="69"/>
  <c r="K6" i="69" s="1"/>
  <c r="L6" i="69"/>
  <c r="M6" i="69" s="1"/>
  <c r="J7" i="69"/>
  <c r="K7" i="69" s="1"/>
  <c r="L7" i="69"/>
  <c r="M7" i="69"/>
  <c r="J8" i="69"/>
  <c r="K8" i="69" s="1"/>
  <c r="L8" i="69"/>
  <c r="M8" i="69" s="1"/>
  <c r="J9" i="69"/>
  <c r="K9" i="69" s="1"/>
  <c r="L9" i="69"/>
  <c r="M9" i="69"/>
  <c r="J10" i="69"/>
  <c r="K10" i="69" s="1"/>
  <c r="L10" i="69"/>
  <c r="M10" i="69" s="1"/>
  <c r="J11" i="69"/>
  <c r="K11" i="69" s="1"/>
  <c r="L11" i="69"/>
  <c r="M11" i="69"/>
  <c r="J12" i="69"/>
  <c r="K12" i="69" s="1"/>
  <c r="L12" i="69"/>
  <c r="M12" i="69" s="1"/>
  <c r="B13" i="69"/>
  <c r="C13" i="69"/>
  <c r="D13" i="69"/>
  <c r="E13" i="69"/>
  <c r="F13" i="69"/>
  <c r="G13" i="69"/>
  <c r="H13" i="69"/>
  <c r="I13" i="69"/>
  <c r="L13" i="69" s="1"/>
  <c r="M13" i="69" s="1"/>
  <c r="J13" i="69"/>
  <c r="K13" i="69" s="1"/>
  <c r="J16" i="69"/>
  <c r="K16" i="69" s="1"/>
  <c r="L16" i="69"/>
  <c r="M16" i="69" s="1"/>
  <c r="J17" i="69"/>
  <c r="K17" i="69" s="1"/>
  <c r="L17" i="69"/>
  <c r="M17" i="69"/>
  <c r="J18" i="69"/>
  <c r="K18" i="69" s="1"/>
  <c r="L18" i="69"/>
  <c r="M18" i="69" s="1"/>
  <c r="J19" i="69"/>
  <c r="K19" i="69" s="1"/>
  <c r="L19" i="69"/>
  <c r="M19" i="69"/>
  <c r="J20" i="69"/>
  <c r="K20" i="69" s="1"/>
  <c r="L20" i="69"/>
  <c r="M20" i="69" s="1"/>
  <c r="J21" i="69"/>
  <c r="K21" i="69" s="1"/>
  <c r="L21" i="69"/>
  <c r="M21" i="69"/>
  <c r="J22" i="69"/>
  <c r="K22" i="69" s="1"/>
  <c r="L22" i="69"/>
  <c r="M22" i="69" s="1"/>
  <c r="J23" i="69"/>
  <c r="K23" i="69" s="1"/>
  <c r="L23" i="69"/>
  <c r="M23" i="69"/>
  <c r="B24" i="69"/>
  <c r="C24" i="69"/>
  <c r="D24" i="69"/>
  <c r="E24" i="69"/>
  <c r="F24" i="69"/>
  <c r="G24" i="69"/>
  <c r="H24" i="69"/>
  <c r="I24" i="69"/>
  <c r="J24" i="69"/>
  <c r="K24" i="69" s="1"/>
  <c r="L24" i="69"/>
  <c r="M24" i="69" s="1"/>
  <c r="J27" i="69"/>
  <c r="K27" i="69" s="1"/>
  <c r="L27" i="69"/>
  <c r="M27" i="69"/>
  <c r="J28" i="69"/>
  <c r="K28" i="69" s="1"/>
  <c r="L28" i="69"/>
  <c r="M28" i="69" s="1"/>
  <c r="J29" i="69"/>
  <c r="K29" i="69" s="1"/>
  <c r="L29" i="69"/>
  <c r="M29" i="69"/>
  <c r="J30" i="69"/>
  <c r="K30" i="69" s="1"/>
  <c r="L30" i="69"/>
  <c r="M30" i="69" s="1"/>
  <c r="J31" i="69"/>
  <c r="K31" i="69" s="1"/>
  <c r="L31" i="69"/>
  <c r="M31" i="69"/>
  <c r="J32" i="69"/>
  <c r="K32" i="69" s="1"/>
  <c r="L32" i="69"/>
  <c r="M32" i="69" s="1"/>
  <c r="J33" i="69"/>
  <c r="K33" i="69" s="1"/>
  <c r="L33" i="69"/>
  <c r="M33" i="69"/>
  <c r="B34" i="69"/>
  <c r="C34" i="69"/>
  <c r="D34" i="69"/>
  <c r="E34" i="69"/>
  <c r="F34" i="69"/>
  <c r="G34" i="69"/>
  <c r="H34" i="69"/>
  <c r="I34" i="69"/>
  <c r="J34" i="69"/>
  <c r="K34" i="69" s="1"/>
  <c r="L34" i="69"/>
  <c r="M34" i="69" s="1"/>
  <c r="J37" i="69"/>
  <c r="K37" i="69" s="1"/>
  <c r="L37" i="69"/>
  <c r="M37" i="69"/>
  <c r="J38" i="69"/>
  <c r="K38" i="69" s="1"/>
  <c r="L38" i="69"/>
  <c r="M38" i="69" s="1"/>
  <c r="J39" i="69"/>
  <c r="K39" i="69" s="1"/>
  <c r="L39" i="69"/>
  <c r="M39" i="69"/>
  <c r="J40" i="69"/>
  <c r="K40" i="69" s="1"/>
  <c r="L40" i="69"/>
  <c r="M40" i="69" s="1"/>
  <c r="J41" i="69"/>
  <c r="K41" i="69" s="1"/>
  <c r="L41" i="69"/>
  <c r="M41" i="69"/>
  <c r="J42" i="69"/>
  <c r="K42" i="69" s="1"/>
  <c r="L42" i="69"/>
  <c r="M42" i="69" s="1"/>
  <c r="J43" i="69"/>
  <c r="K43" i="69" s="1"/>
  <c r="L43" i="69"/>
  <c r="M43" i="69"/>
  <c r="B44" i="69"/>
  <c r="C44" i="69"/>
  <c r="D44" i="69"/>
  <c r="E44" i="69"/>
  <c r="F44" i="69"/>
  <c r="G44" i="69"/>
  <c r="H44" i="69"/>
  <c r="I44" i="69"/>
  <c r="J44" i="69"/>
  <c r="K44" i="69" s="1"/>
  <c r="L44" i="69"/>
  <c r="M44" i="69" s="1"/>
  <c r="J47" i="69"/>
  <c r="K47" i="69" s="1"/>
  <c r="L47" i="69"/>
  <c r="M47" i="69"/>
  <c r="J48" i="69"/>
  <c r="K48" i="69" s="1"/>
  <c r="L48" i="69"/>
  <c r="M48" i="69" s="1"/>
  <c r="J49" i="69"/>
  <c r="K49" i="69" s="1"/>
  <c r="L49" i="69"/>
  <c r="M49" i="69"/>
  <c r="J50" i="69"/>
  <c r="K50" i="69" s="1"/>
  <c r="L50" i="69"/>
  <c r="M50" i="69" s="1"/>
  <c r="J52" i="69"/>
  <c r="K52" i="69" s="1"/>
  <c r="L52" i="69"/>
  <c r="M52" i="69"/>
  <c r="B53" i="69"/>
  <c r="C53" i="69"/>
  <c r="D53" i="69"/>
  <c r="E53" i="69"/>
  <c r="F53" i="69"/>
  <c r="G53" i="69"/>
  <c r="H53" i="69"/>
  <c r="I53" i="69"/>
  <c r="J53" i="69"/>
  <c r="K53" i="69" s="1"/>
  <c r="L53" i="69"/>
  <c r="M53" i="69" s="1"/>
  <c r="J56" i="69"/>
  <c r="K56" i="69" s="1"/>
  <c r="L56" i="69"/>
  <c r="M56" i="69"/>
  <c r="J57" i="69"/>
  <c r="K57" i="69" s="1"/>
  <c r="L57" i="69"/>
  <c r="M57" i="69" s="1"/>
  <c r="B58" i="69"/>
  <c r="C58" i="69"/>
  <c r="D58" i="69"/>
  <c r="E58" i="69"/>
  <c r="F58" i="69"/>
  <c r="G58" i="69"/>
  <c r="H58" i="69"/>
  <c r="I58" i="69"/>
  <c r="L58" i="69" s="1"/>
  <c r="M58" i="69" s="1"/>
  <c r="J58" i="69"/>
  <c r="K58" i="69" s="1"/>
  <c r="J61" i="69"/>
  <c r="K61" i="69" s="1"/>
  <c r="L61" i="69"/>
  <c r="M61" i="69" s="1"/>
  <c r="J62" i="69"/>
  <c r="K62" i="69" s="1"/>
  <c r="L62" i="69"/>
  <c r="M62" i="69"/>
  <c r="B64" i="69"/>
  <c r="C64" i="69"/>
  <c r="D64" i="69"/>
  <c r="E64" i="69"/>
  <c r="F64" i="69"/>
  <c r="G64" i="69"/>
  <c r="H64" i="69"/>
  <c r="I64" i="69"/>
  <c r="J64" i="69"/>
  <c r="K64" i="69" s="1"/>
  <c r="L64" i="69"/>
  <c r="M64" i="69" s="1"/>
  <c r="B2" i="66"/>
  <c r="B3" i="66"/>
  <c r="B4" i="66"/>
  <c r="B5" i="66"/>
  <c r="B6" i="66"/>
  <c r="B11" i="66" s="1"/>
  <c r="B7" i="66"/>
  <c r="B8" i="66"/>
  <c r="B9" i="66"/>
  <c r="C11" i="66"/>
  <c r="D11" i="66"/>
  <c r="E11" i="66"/>
  <c r="F11" i="66"/>
  <c r="G11" i="66"/>
  <c r="H11" i="66"/>
  <c r="I11" i="66"/>
  <c r="J11" i="66"/>
  <c r="J13" i="66" s="1"/>
  <c r="K11" i="66"/>
  <c r="G2" i="65"/>
  <c r="K2" i="65" s="1"/>
  <c r="H2" i="65"/>
  <c r="L2" i="65" s="1"/>
  <c r="I2" i="65"/>
  <c r="J2" i="65"/>
  <c r="N2" i="65" s="1"/>
  <c r="M2" i="65"/>
  <c r="G3" i="65"/>
  <c r="K3" i="65" s="1"/>
  <c r="H3" i="65"/>
  <c r="L3" i="65" s="1"/>
  <c r="I3" i="65"/>
  <c r="J3" i="65"/>
  <c r="N3" i="65" s="1"/>
  <c r="M3" i="65"/>
  <c r="G4" i="65"/>
  <c r="K4" i="65" s="1"/>
  <c r="H4" i="65"/>
  <c r="L4" i="65" s="1"/>
  <c r="I4" i="65"/>
  <c r="J4" i="65"/>
  <c r="N4" i="65" s="1"/>
  <c r="M4" i="65"/>
  <c r="G5" i="65"/>
  <c r="K5" i="65" s="1"/>
  <c r="H5" i="65"/>
  <c r="L5" i="65" s="1"/>
  <c r="I5" i="65"/>
  <c r="J5" i="65"/>
  <c r="N5" i="65" s="1"/>
  <c r="M5" i="65"/>
  <c r="G6" i="65"/>
  <c r="K6" i="65" s="1"/>
  <c r="H6" i="65"/>
  <c r="L6" i="65" s="1"/>
  <c r="I6" i="65"/>
  <c r="J6" i="65"/>
  <c r="N6" i="65" s="1"/>
  <c r="M6" i="65"/>
  <c r="G7" i="65"/>
  <c r="K7" i="65" s="1"/>
  <c r="H7" i="65"/>
  <c r="L7" i="65" s="1"/>
  <c r="I7" i="65"/>
  <c r="J7" i="65"/>
  <c r="N7" i="65" s="1"/>
  <c r="M7" i="65"/>
  <c r="G8" i="65"/>
  <c r="K8" i="65" s="1"/>
  <c r="H8" i="65"/>
  <c r="L8" i="65" s="1"/>
  <c r="I8" i="65"/>
  <c r="J8" i="65"/>
  <c r="N8" i="65" s="1"/>
  <c r="M8" i="65"/>
  <c r="G9" i="65"/>
  <c r="K9" i="65" s="1"/>
  <c r="H9" i="65"/>
  <c r="L9" i="65" s="1"/>
  <c r="I9" i="65"/>
  <c r="J9" i="65"/>
  <c r="N9" i="65" s="1"/>
  <c r="M9" i="65"/>
  <c r="G10" i="65"/>
  <c r="K10" i="65" s="1"/>
  <c r="H10" i="65"/>
  <c r="L10" i="65" s="1"/>
  <c r="I10" i="65"/>
  <c r="J10" i="65"/>
  <c r="N10" i="65" s="1"/>
  <c r="M10" i="65"/>
  <c r="G11" i="65"/>
  <c r="K11" i="65" s="1"/>
  <c r="H11" i="65"/>
  <c r="L11" i="65" s="1"/>
  <c r="I11" i="65"/>
  <c r="J11" i="65"/>
  <c r="N11" i="65" s="1"/>
  <c r="M11" i="65"/>
  <c r="G12" i="65"/>
  <c r="K12" i="65" s="1"/>
  <c r="H12" i="65"/>
  <c r="L12" i="65" s="1"/>
  <c r="I12" i="65"/>
  <c r="J12" i="65"/>
  <c r="N12" i="65" s="1"/>
  <c r="M12" i="65"/>
  <c r="G13" i="65"/>
  <c r="K13" i="65" s="1"/>
  <c r="H13" i="65"/>
  <c r="L13" i="65" s="1"/>
  <c r="I13" i="65"/>
  <c r="J13" i="65"/>
  <c r="N13" i="65" s="1"/>
  <c r="M13" i="65"/>
  <c r="G14" i="65"/>
  <c r="K14" i="65" s="1"/>
  <c r="H14" i="65"/>
  <c r="L14" i="65" s="1"/>
  <c r="I14" i="65"/>
  <c r="J14" i="65"/>
  <c r="N14" i="65" s="1"/>
  <c r="M14" i="65"/>
  <c r="G15" i="65"/>
  <c r="K15" i="65" s="1"/>
  <c r="H15" i="65"/>
  <c r="L15" i="65" s="1"/>
  <c r="I15" i="65"/>
  <c r="J15" i="65"/>
  <c r="N15" i="65" s="1"/>
  <c r="M15" i="65"/>
  <c r="G16" i="65"/>
  <c r="K16" i="65" s="1"/>
  <c r="H16" i="65"/>
  <c r="L16" i="65" s="1"/>
  <c r="I16" i="65"/>
  <c r="J16" i="65"/>
  <c r="N16" i="65" s="1"/>
  <c r="M16" i="65"/>
  <c r="G17" i="65"/>
  <c r="K17" i="65" s="1"/>
  <c r="H17" i="65"/>
  <c r="L17" i="65" s="1"/>
  <c r="I17" i="65"/>
  <c r="J17" i="65"/>
  <c r="N17" i="65" s="1"/>
  <c r="M17" i="65"/>
  <c r="G18" i="65"/>
  <c r="K18" i="65" s="1"/>
  <c r="H18" i="65"/>
  <c r="L18" i="65" s="1"/>
  <c r="I18" i="65"/>
  <c r="J18" i="65"/>
  <c r="N18" i="65" s="1"/>
  <c r="M18" i="65"/>
  <c r="G19" i="65"/>
  <c r="K19" i="65" s="1"/>
  <c r="H19" i="65"/>
  <c r="L19" i="65" s="1"/>
  <c r="I19" i="65"/>
  <c r="J19" i="65"/>
  <c r="N19" i="65" s="1"/>
  <c r="M19" i="65"/>
  <c r="G20" i="65"/>
  <c r="K20" i="65" s="1"/>
  <c r="H20" i="65"/>
  <c r="L20" i="65" s="1"/>
  <c r="I20" i="65"/>
  <c r="J20" i="65"/>
  <c r="N20" i="65" s="1"/>
  <c r="M20" i="65"/>
  <c r="G21" i="65"/>
  <c r="K21" i="65" s="1"/>
  <c r="H21" i="65"/>
  <c r="L21" i="65" s="1"/>
  <c r="I21" i="65"/>
  <c r="J21" i="65"/>
  <c r="N21" i="65" s="1"/>
  <c r="M21" i="65"/>
  <c r="G22" i="65"/>
  <c r="K22" i="65" s="1"/>
  <c r="H22" i="65"/>
  <c r="L22" i="65" s="1"/>
  <c r="I22" i="65"/>
  <c r="J22" i="65"/>
  <c r="N22" i="65" s="1"/>
  <c r="M22" i="65"/>
  <c r="G23" i="65"/>
  <c r="K23" i="65" s="1"/>
  <c r="H23" i="65"/>
  <c r="L23" i="65" s="1"/>
  <c r="I23" i="65"/>
  <c r="J23" i="65"/>
  <c r="N23" i="65" s="1"/>
  <c r="M23" i="65"/>
  <c r="G24" i="65"/>
  <c r="K24" i="65" s="1"/>
  <c r="H24" i="65"/>
  <c r="L24" i="65" s="1"/>
  <c r="I24" i="65"/>
  <c r="J24" i="65"/>
  <c r="N24" i="65" s="1"/>
  <c r="M24" i="65"/>
  <c r="G25" i="65"/>
  <c r="K25" i="65" s="1"/>
  <c r="H25" i="65"/>
  <c r="L25" i="65" s="1"/>
  <c r="I25" i="65"/>
  <c r="J25" i="65"/>
  <c r="N25" i="65" s="1"/>
  <c r="M25" i="65"/>
  <c r="G26" i="65"/>
  <c r="K26" i="65" s="1"/>
  <c r="H26" i="65"/>
  <c r="L26" i="65" s="1"/>
  <c r="I26" i="65"/>
  <c r="J26" i="65"/>
  <c r="N26" i="65" s="1"/>
  <c r="M26" i="65"/>
  <c r="G27" i="65"/>
  <c r="K27" i="65" s="1"/>
  <c r="H27" i="65"/>
  <c r="L27" i="65" s="1"/>
  <c r="I27" i="65"/>
  <c r="J27" i="65"/>
  <c r="N27" i="65" s="1"/>
  <c r="M27" i="65"/>
  <c r="G28" i="65"/>
  <c r="K28" i="65" s="1"/>
  <c r="H28" i="65"/>
  <c r="L28" i="65" s="1"/>
  <c r="I28" i="65"/>
  <c r="J28" i="65"/>
  <c r="N28" i="65" s="1"/>
  <c r="M28" i="65"/>
  <c r="G29" i="65"/>
  <c r="K29" i="65" s="1"/>
  <c r="H29" i="65"/>
  <c r="L29" i="65" s="1"/>
  <c r="I29" i="65"/>
  <c r="J29" i="65"/>
  <c r="N29" i="65" s="1"/>
  <c r="M29" i="65"/>
  <c r="G30" i="65"/>
  <c r="K30" i="65" s="1"/>
  <c r="H30" i="65"/>
  <c r="L30" i="65" s="1"/>
  <c r="I30" i="65"/>
  <c r="J30" i="65"/>
  <c r="N30" i="65" s="1"/>
  <c r="M30" i="65"/>
  <c r="G31" i="65"/>
  <c r="K31" i="65" s="1"/>
  <c r="H31" i="65"/>
  <c r="L31" i="65" s="1"/>
  <c r="I31" i="65"/>
  <c r="J31" i="65"/>
  <c r="N31" i="65" s="1"/>
  <c r="M31" i="65"/>
  <c r="G32" i="65"/>
  <c r="K32" i="65" s="1"/>
  <c r="H32" i="65"/>
  <c r="L32" i="65" s="1"/>
  <c r="I32" i="65"/>
  <c r="J32" i="65"/>
  <c r="N32" i="65" s="1"/>
  <c r="M32" i="65"/>
  <c r="G33" i="65"/>
  <c r="K33" i="65" s="1"/>
  <c r="H33" i="65"/>
  <c r="L33" i="65" s="1"/>
  <c r="I33" i="65"/>
  <c r="J33" i="65"/>
  <c r="N33" i="65" s="1"/>
  <c r="M33" i="65"/>
  <c r="G34" i="65"/>
  <c r="K34" i="65" s="1"/>
  <c r="H34" i="65"/>
  <c r="L34" i="65" s="1"/>
  <c r="I34" i="65"/>
  <c r="J34" i="65"/>
  <c r="N34" i="65" s="1"/>
  <c r="M34" i="65"/>
  <c r="B36" i="65"/>
  <c r="C36" i="65"/>
  <c r="G36" i="65" s="1"/>
  <c r="K36" i="65" s="1"/>
  <c r="D36" i="65"/>
  <c r="E36" i="65"/>
  <c r="I36" i="65" s="1"/>
  <c r="M36" i="65" s="1"/>
  <c r="F36" i="65"/>
  <c r="H3" i="64"/>
  <c r="G4" i="64"/>
  <c r="H4" i="64"/>
  <c r="G5" i="64"/>
  <c r="H5" i="64"/>
  <c r="G6" i="64"/>
  <c r="H6" i="64"/>
  <c r="G7" i="64"/>
  <c r="H7" i="64"/>
  <c r="G8" i="64"/>
  <c r="H8" i="64"/>
  <c r="G9" i="64"/>
  <c r="H9" i="64"/>
  <c r="G10" i="64"/>
  <c r="H10" i="64"/>
  <c r="G11" i="64"/>
  <c r="H11" i="64"/>
  <c r="G12" i="64"/>
  <c r="H12" i="64"/>
  <c r="G13" i="64"/>
  <c r="H13" i="64"/>
  <c r="G14" i="64"/>
  <c r="H14" i="64"/>
  <c r="G15" i="64"/>
  <c r="H15" i="64"/>
  <c r="G16" i="64"/>
  <c r="H16" i="64"/>
  <c r="G17" i="64"/>
  <c r="H17" i="64"/>
  <c r="G18" i="64"/>
  <c r="H18" i="64"/>
  <c r="G19" i="64"/>
  <c r="H19" i="64"/>
  <c r="G20" i="64"/>
  <c r="H20" i="64"/>
  <c r="G21" i="64"/>
  <c r="H21" i="64"/>
  <c r="G22" i="64"/>
  <c r="H22" i="64"/>
  <c r="G23" i="64"/>
  <c r="H23" i="64"/>
  <c r="G24" i="64"/>
  <c r="H24" i="64"/>
  <c r="C25" i="64"/>
  <c r="D25" i="64"/>
  <c r="G25" i="64"/>
  <c r="H25" i="64"/>
  <c r="C26" i="64"/>
  <c r="D26" i="64"/>
  <c r="G26" i="64"/>
  <c r="H26" i="64"/>
  <c r="C27" i="64"/>
  <c r="D27" i="64"/>
  <c r="G27" i="64"/>
  <c r="H27" i="64"/>
  <c r="C28" i="64"/>
  <c r="D28" i="64"/>
  <c r="F28" i="64"/>
  <c r="G28" i="64"/>
  <c r="H28" i="64"/>
  <c r="C29" i="64"/>
  <c r="D29" i="64" s="1"/>
  <c r="F29" i="64"/>
  <c r="G29" i="64"/>
  <c r="H29" i="64"/>
  <c r="C30" i="64"/>
  <c r="D30" i="64" s="1"/>
  <c r="F30" i="64"/>
  <c r="G30" i="64"/>
  <c r="H30" i="64"/>
  <c r="C31" i="64"/>
  <c r="D31" i="64" s="1"/>
  <c r="F31" i="64"/>
  <c r="G31" i="64"/>
  <c r="H31" i="64"/>
  <c r="C32" i="64"/>
  <c r="D32" i="64"/>
  <c r="F32" i="64"/>
  <c r="G32" i="64"/>
  <c r="H32" i="64"/>
  <c r="C33" i="64"/>
  <c r="D33" i="64"/>
  <c r="F33" i="64"/>
  <c r="G33" i="64"/>
  <c r="H33" i="64"/>
  <c r="C34" i="64"/>
  <c r="D34" i="64"/>
  <c r="F34" i="64"/>
  <c r="G34" i="64"/>
  <c r="H34" i="64"/>
  <c r="C35" i="64"/>
  <c r="D35" i="64"/>
  <c r="F35" i="64"/>
  <c r="G35" i="64"/>
  <c r="H35" i="64"/>
  <c r="C36" i="64"/>
  <c r="D36" i="64"/>
  <c r="F36" i="64"/>
  <c r="G36" i="64"/>
  <c r="H36" i="64"/>
  <c r="C37" i="64"/>
  <c r="D37" i="64" s="1"/>
  <c r="F37" i="64"/>
  <c r="G37" i="64"/>
  <c r="H37" i="64"/>
  <c r="C38" i="64"/>
  <c r="D38" i="64" s="1"/>
  <c r="F38" i="64"/>
  <c r="G38" i="64"/>
  <c r="H38" i="64"/>
  <c r="C39" i="64"/>
  <c r="D39" i="64" s="1"/>
  <c r="F39" i="64"/>
  <c r="G39" i="64"/>
  <c r="H39" i="64"/>
  <c r="C40" i="64"/>
  <c r="D40" i="64"/>
  <c r="F40" i="64"/>
  <c r="G40" i="64"/>
  <c r="H40" i="64"/>
  <c r="C41" i="64"/>
  <c r="D41" i="64"/>
  <c r="F41" i="64"/>
  <c r="G41" i="64"/>
  <c r="H41" i="64"/>
  <c r="C42" i="64"/>
  <c r="D42" i="64"/>
  <c r="F42" i="64"/>
  <c r="G42" i="64"/>
  <c r="H42" i="64"/>
  <c r="C43" i="64"/>
  <c r="D43" i="64"/>
  <c r="F43" i="64"/>
  <c r="G43" i="64"/>
  <c r="H43" i="64"/>
  <c r="C44" i="64"/>
  <c r="D44" i="64"/>
  <c r="F44" i="64"/>
  <c r="G44" i="64"/>
  <c r="H44" i="64"/>
  <c r="C45" i="64"/>
  <c r="D45" i="64" s="1"/>
  <c r="H45" i="64"/>
  <c r="C46" i="64"/>
  <c r="D46" i="64"/>
  <c r="F46" i="64"/>
  <c r="G46" i="64"/>
  <c r="H46" i="64"/>
  <c r="C47" i="64"/>
  <c r="D47" i="64" s="1"/>
  <c r="F47" i="64"/>
  <c r="G47" i="64"/>
  <c r="H47" i="64"/>
  <c r="C48" i="64"/>
  <c r="D48" i="64" s="1"/>
  <c r="F48" i="64"/>
  <c r="G48" i="64"/>
  <c r="H48" i="64"/>
  <c r="A52" i="64"/>
  <c r="K13" i="66" l="1"/>
  <c r="C13" i="66"/>
  <c r="F3" i="70"/>
  <c r="E2" i="70"/>
  <c r="H13" i="66"/>
  <c r="I13" i="66"/>
  <c r="D13" i="66"/>
  <c r="E13" i="66"/>
  <c r="G13" i="66"/>
  <c r="E1" i="73"/>
  <c r="D15" i="73"/>
  <c r="F13" i="66"/>
  <c r="D2" i="70"/>
  <c r="C15" i="73"/>
  <c r="J36" i="65"/>
  <c r="N36" i="65" s="1"/>
  <c r="H36" i="65"/>
  <c r="L36" i="65" s="1"/>
  <c r="F2" i="70" l="1"/>
  <c r="G3" i="70"/>
  <c r="E15" i="73"/>
  <c r="F1" i="73"/>
  <c r="E5" i="58"/>
  <c r="E6" i="58"/>
  <c r="E7" i="58"/>
  <c r="E8" i="58"/>
  <c r="E9" i="58"/>
  <c r="E10" i="58"/>
  <c r="E11" i="58"/>
  <c r="E12" i="58"/>
  <c r="E13" i="58"/>
  <c r="E14" i="58"/>
  <c r="F14" i="58"/>
  <c r="E15" i="58"/>
  <c r="E16" i="58"/>
  <c r="E17" i="58"/>
  <c r="E18" i="58"/>
  <c r="E19" i="58"/>
  <c r="E20" i="58"/>
  <c r="E21" i="58"/>
  <c r="E22" i="58"/>
  <c r="E23" i="58"/>
  <c r="E24" i="58"/>
  <c r="E25" i="58"/>
  <c r="E26" i="58"/>
  <c r="E27" i="58"/>
  <c r="E28" i="58"/>
  <c r="E29" i="58"/>
  <c r="E30" i="58"/>
  <c r="E31" i="58"/>
  <c r="E32" i="58"/>
  <c r="E33" i="58"/>
  <c r="E34" i="58"/>
  <c r="C9" i="57"/>
  <c r="C11" i="57"/>
  <c r="G2" i="70" l="1"/>
  <c r="H3" i="70"/>
  <c r="F15" i="73"/>
  <c r="G1" i="73"/>
  <c r="N8" i="45"/>
  <c r="O8" i="45"/>
  <c r="P8" i="45"/>
  <c r="Q8" i="45" s="1"/>
  <c r="N9" i="45"/>
  <c r="O9" i="45"/>
  <c r="P9" i="45"/>
  <c r="N10" i="45"/>
  <c r="O10" i="45"/>
  <c r="P10" i="45"/>
  <c r="N11" i="45"/>
  <c r="O11" i="45"/>
  <c r="P11" i="45"/>
  <c r="N12" i="45"/>
  <c r="O12" i="45"/>
  <c r="P12" i="45"/>
  <c r="N13" i="45"/>
  <c r="O13" i="45"/>
  <c r="P13" i="45"/>
  <c r="P16" i="45"/>
  <c r="P17" i="45"/>
  <c r="Q9" i="45" s="1"/>
  <c r="P18" i="45"/>
  <c r="P19" i="45"/>
  <c r="P20" i="45"/>
  <c r="P21" i="45"/>
  <c r="P22" i="45"/>
  <c r="P23" i="45"/>
  <c r="P24" i="45"/>
  <c r="H2" i="70" l="1"/>
  <c r="I3" i="70"/>
  <c r="G15" i="73"/>
  <c r="H1" i="73"/>
  <c r="O5" i="43"/>
  <c r="O6" i="43"/>
  <c r="O7" i="43"/>
  <c r="O8" i="43"/>
  <c r="O9" i="43"/>
  <c r="O10" i="43"/>
  <c r="O11" i="43"/>
  <c r="O12" i="43"/>
  <c r="O13" i="43"/>
  <c r="O14" i="43"/>
  <c r="O15" i="43"/>
  <c r="O16" i="43"/>
  <c r="O17" i="43"/>
  <c r="O18" i="43"/>
  <c r="O19" i="43"/>
  <c r="O20" i="43"/>
  <c r="O21" i="43"/>
  <c r="O22" i="43"/>
  <c r="O23" i="43"/>
  <c r="O24" i="43"/>
  <c r="O25" i="43"/>
  <c r="O26" i="43"/>
  <c r="O27" i="43"/>
  <c r="O28" i="43"/>
  <c r="O29" i="43"/>
  <c r="O30" i="43"/>
  <c r="O31" i="43"/>
  <c r="O32" i="43"/>
  <c r="O33" i="43"/>
  <c r="O34" i="43"/>
  <c r="O35" i="43"/>
  <c r="O36" i="43"/>
  <c r="O37" i="43"/>
  <c r="O38" i="43"/>
  <c r="O39" i="43"/>
  <c r="O40" i="43"/>
  <c r="O41" i="43"/>
  <c r="O42" i="43"/>
  <c r="O43" i="43"/>
  <c r="O44" i="43"/>
  <c r="O45" i="43"/>
  <c r="O46" i="43"/>
  <c r="O47" i="43"/>
  <c r="O48" i="43"/>
  <c r="O49" i="43"/>
  <c r="O50" i="43"/>
  <c r="O51" i="43"/>
  <c r="O52" i="43"/>
  <c r="O53" i="43"/>
  <c r="O54" i="43"/>
  <c r="O55" i="43"/>
  <c r="O56" i="43"/>
  <c r="O57" i="43"/>
  <c r="O58" i="43"/>
  <c r="O59" i="43"/>
  <c r="O60" i="43"/>
  <c r="O61" i="43"/>
  <c r="O62" i="43"/>
  <c r="O63" i="43"/>
  <c r="O64" i="43"/>
  <c r="I2" i="70" l="1"/>
  <c r="J3" i="70"/>
  <c r="I1" i="73"/>
  <c r="H15" i="73"/>
  <c r="M4"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I5" i="37"/>
  <c r="I7" i="37"/>
  <c r="J7" i="37"/>
  <c r="I8" i="37"/>
  <c r="J8" i="37"/>
  <c r="I9" i="37"/>
  <c r="J9" i="37"/>
  <c r="I10" i="37"/>
  <c r="J10" i="37"/>
  <c r="I11" i="37"/>
  <c r="J11" i="37"/>
  <c r="I12" i="37"/>
  <c r="J12" i="37"/>
  <c r="I13" i="37"/>
  <c r="J13" i="37"/>
  <c r="I14" i="37"/>
  <c r="J14" i="37"/>
  <c r="I15" i="37"/>
  <c r="J15" i="37"/>
  <c r="I16" i="37"/>
  <c r="J16" i="37"/>
  <c r="I17" i="37"/>
  <c r="J17" i="37"/>
  <c r="I18" i="37"/>
  <c r="J18" i="37"/>
  <c r="I19" i="37"/>
  <c r="J19" i="37"/>
  <c r="I20" i="37"/>
  <c r="J20" i="37"/>
  <c r="I21" i="37"/>
  <c r="J21" i="37"/>
  <c r="I22" i="37"/>
  <c r="J22" i="37"/>
  <c r="I23" i="37"/>
  <c r="J23" i="37"/>
  <c r="I24" i="37"/>
  <c r="J24" i="37"/>
  <c r="I25" i="37"/>
  <c r="J25" i="37"/>
  <c r="I26" i="37"/>
  <c r="J26" i="37"/>
  <c r="I27" i="37"/>
  <c r="J27" i="37"/>
  <c r="I28" i="37"/>
  <c r="J28" i="37"/>
  <c r="I29" i="37"/>
  <c r="J29" i="37"/>
  <c r="I30" i="37"/>
  <c r="J30" i="37"/>
  <c r="I31" i="37"/>
  <c r="J31" i="37"/>
  <c r="I32" i="37"/>
  <c r="J32" i="37"/>
  <c r="I33" i="37"/>
  <c r="J33" i="37"/>
  <c r="I34" i="37"/>
  <c r="J34" i="37"/>
  <c r="I35" i="37"/>
  <c r="J35" i="37"/>
  <c r="I36" i="37"/>
  <c r="J36" i="37"/>
  <c r="I37" i="37"/>
  <c r="J37" i="37"/>
  <c r="I38" i="37"/>
  <c r="J38" i="37"/>
  <c r="I39" i="37"/>
  <c r="J39" i="37"/>
  <c r="I40" i="37"/>
  <c r="J40" i="37"/>
  <c r="I41" i="37"/>
  <c r="J41" i="37"/>
  <c r="J5" i="36"/>
  <c r="J7" i="36"/>
  <c r="K7" i="36"/>
  <c r="J8" i="36"/>
  <c r="K8" i="36"/>
  <c r="J9" i="36"/>
  <c r="K9" i="36"/>
  <c r="J10" i="36"/>
  <c r="K10" i="36"/>
  <c r="J11" i="36"/>
  <c r="K11" i="36"/>
  <c r="J12" i="36"/>
  <c r="K12" i="36"/>
  <c r="J13" i="36"/>
  <c r="K13" i="36"/>
  <c r="J14" i="36"/>
  <c r="K14" i="36"/>
  <c r="J15" i="36"/>
  <c r="K15" i="36"/>
  <c r="J16" i="36"/>
  <c r="K16" i="36"/>
  <c r="J17" i="36"/>
  <c r="K17" i="36"/>
  <c r="J18" i="36"/>
  <c r="K18" i="36"/>
  <c r="J19" i="36"/>
  <c r="K19" i="36"/>
  <c r="J20" i="36"/>
  <c r="K20" i="36"/>
  <c r="J21" i="36"/>
  <c r="K21" i="36"/>
  <c r="J22" i="36"/>
  <c r="K22" i="36"/>
  <c r="J23" i="36"/>
  <c r="K23" i="36"/>
  <c r="J24" i="36"/>
  <c r="K24" i="36"/>
  <c r="J25" i="36"/>
  <c r="K25" i="36"/>
  <c r="J26" i="36"/>
  <c r="K26" i="36"/>
  <c r="J27" i="36"/>
  <c r="K27" i="36"/>
  <c r="J28" i="36"/>
  <c r="K28" i="36"/>
  <c r="J29" i="36"/>
  <c r="K29" i="36"/>
  <c r="J30" i="36"/>
  <c r="K30" i="36"/>
  <c r="J31" i="36"/>
  <c r="K31" i="36"/>
  <c r="J32" i="36"/>
  <c r="K32" i="36"/>
  <c r="J33" i="36"/>
  <c r="K33" i="36"/>
  <c r="K34" i="36"/>
  <c r="J35" i="36"/>
  <c r="K35" i="36"/>
  <c r="J36" i="36"/>
  <c r="K36" i="36"/>
  <c r="J37" i="36"/>
  <c r="K37" i="36"/>
  <c r="K38" i="36"/>
  <c r="I5" i="35"/>
  <c r="I7" i="35"/>
  <c r="J7" i="35"/>
  <c r="I8" i="35"/>
  <c r="J8" i="35"/>
  <c r="I9" i="35"/>
  <c r="J9" i="35"/>
  <c r="I10" i="35"/>
  <c r="J10" i="35"/>
  <c r="I11" i="35"/>
  <c r="J11" i="35"/>
  <c r="I12" i="35"/>
  <c r="J12" i="35"/>
  <c r="I13" i="35"/>
  <c r="J13" i="35"/>
  <c r="I14" i="35"/>
  <c r="J14" i="35"/>
  <c r="I15" i="35"/>
  <c r="J15" i="35"/>
  <c r="I16" i="35"/>
  <c r="J16" i="35"/>
  <c r="I17" i="35"/>
  <c r="J17" i="35"/>
  <c r="I18" i="35"/>
  <c r="J18" i="35"/>
  <c r="I19" i="35"/>
  <c r="J19" i="35"/>
  <c r="I20" i="35"/>
  <c r="J20" i="35"/>
  <c r="I21" i="35"/>
  <c r="J21" i="35"/>
  <c r="I22" i="35"/>
  <c r="J22" i="35"/>
  <c r="I23" i="35"/>
  <c r="J23" i="35"/>
  <c r="I24" i="35"/>
  <c r="J24" i="35"/>
  <c r="I25" i="35"/>
  <c r="J25" i="35"/>
  <c r="I26" i="35"/>
  <c r="J26" i="35"/>
  <c r="I27" i="35"/>
  <c r="J27" i="35"/>
  <c r="I28" i="35"/>
  <c r="J28" i="35"/>
  <c r="I29" i="35"/>
  <c r="J29" i="35"/>
  <c r="I30" i="35"/>
  <c r="J30" i="35"/>
  <c r="I31" i="35"/>
  <c r="J31" i="35"/>
  <c r="I32" i="35"/>
  <c r="J32" i="35"/>
  <c r="I33" i="35"/>
  <c r="J33" i="35"/>
  <c r="I34" i="35"/>
  <c r="J34" i="35"/>
  <c r="I35" i="35"/>
  <c r="J35" i="35"/>
  <c r="I36" i="35"/>
  <c r="J36" i="35"/>
  <c r="I37" i="35"/>
  <c r="J37" i="35"/>
  <c r="I38" i="35"/>
  <c r="J38" i="35"/>
  <c r="I39" i="35"/>
  <c r="J39" i="35"/>
  <c r="I40" i="35"/>
  <c r="J40" i="35"/>
  <c r="I41" i="35"/>
  <c r="J41" i="35"/>
  <c r="I42" i="35"/>
  <c r="J42" i="35"/>
  <c r="I43" i="35"/>
  <c r="J43" i="35"/>
  <c r="I44" i="35"/>
  <c r="J44" i="35"/>
  <c r="I45" i="35"/>
  <c r="J45" i="35"/>
  <c r="I46" i="35"/>
  <c r="J46" i="35"/>
  <c r="I47" i="35"/>
  <c r="J47" i="35"/>
  <c r="I48" i="35"/>
  <c r="J48" i="35"/>
  <c r="I49" i="35"/>
  <c r="J49" i="35"/>
  <c r="I50" i="35"/>
  <c r="J50" i="35"/>
  <c r="I51" i="35"/>
  <c r="J51" i="35"/>
  <c r="I52" i="35"/>
  <c r="J52" i="35"/>
  <c r="I53" i="35"/>
  <c r="J53" i="35"/>
  <c r="I54" i="35"/>
  <c r="J54" i="35"/>
  <c r="I55" i="35"/>
  <c r="J55" i="35"/>
  <c r="I56" i="35"/>
  <c r="J56" i="35"/>
  <c r="I57" i="35"/>
  <c r="J57" i="35"/>
  <c r="J2" i="70" l="1"/>
  <c r="K3" i="70"/>
  <c r="K2" i="70" s="1"/>
  <c r="J1" i="73"/>
  <c r="I15" i="73"/>
  <c r="B6" i="34"/>
  <c r="C6" i="34"/>
  <c r="D6" i="34"/>
  <c r="E6" i="34"/>
  <c r="F6" i="34"/>
  <c r="G6" i="34"/>
  <c r="H6" i="34"/>
  <c r="I6" i="34"/>
  <c r="J6" i="34"/>
  <c r="K6" i="34"/>
  <c r="L6" i="34"/>
  <c r="M6" i="34"/>
  <c r="N6" i="34"/>
  <c r="O6" i="34"/>
  <c r="P6" i="34"/>
  <c r="Q6" i="34"/>
  <c r="R6" i="34"/>
  <c r="B7" i="34"/>
  <c r="C7" i="34"/>
  <c r="D7" i="34"/>
  <c r="E7" i="34"/>
  <c r="F7" i="34"/>
  <c r="G7" i="34"/>
  <c r="H7" i="34"/>
  <c r="I7" i="34"/>
  <c r="J7" i="34"/>
  <c r="K7" i="34"/>
  <c r="L7" i="34"/>
  <c r="M7" i="34"/>
  <c r="N7" i="34"/>
  <c r="O7" i="34"/>
  <c r="P7" i="34"/>
  <c r="Q7" i="34"/>
  <c r="R7" i="34"/>
  <c r="B8" i="34"/>
  <c r="C8" i="34"/>
  <c r="D8" i="34"/>
  <c r="E8" i="34"/>
  <c r="F8" i="34"/>
  <c r="G8" i="34"/>
  <c r="H8" i="34"/>
  <c r="I8" i="34"/>
  <c r="J8" i="34"/>
  <c r="K8" i="34"/>
  <c r="L8" i="34"/>
  <c r="M8" i="34"/>
  <c r="N8" i="34"/>
  <c r="O8" i="34"/>
  <c r="P8" i="34"/>
  <c r="Q8" i="34"/>
  <c r="R8" i="34"/>
  <c r="B9" i="34"/>
  <c r="C9" i="34"/>
  <c r="D9" i="34"/>
  <c r="E9" i="34"/>
  <c r="F9" i="34"/>
  <c r="G9" i="34"/>
  <c r="H9" i="34"/>
  <c r="I9" i="34"/>
  <c r="J9" i="34"/>
  <c r="K9" i="34"/>
  <c r="L9" i="34"/>
  <c r="M9" i="34"/>
  <c r="N9" i="34"/>
  <c r="O9" i="34"/>
  <c r="P9" i="34"/>
  <c r="Q9" i="34"/>
  <c r="R9" i="34"/>
  <c r="B10" i="34"/>
  <c r="C10" i="34"/>
  <c r="D10" i="34"/>
  <c r="E10" i="34"/>
  <c r="F10" i="34"/>
  <c r="G10" i="34"/>
  <c r="H10" i="34"/>
  <c r="I10" i="34"/>
  <c r="J10" i="34"/>
  <c r="K10" i="34"/>
  <c r="L10" i="34"/>
  <c r="M10" i="34"/>
  <c r="N10" i="34"/>
  <c r="O10" i="34"/>
  <c r="P10" i="34"/>
  <c r="Q10" i="34"/>
  <c r="R10" i="34"/>
  <c r="B11" i="34"/>
  <c r="C11" i="34"/>
  <c r="D11" i="34"/>
  <c r="E11" i="34"/>
  <c r="F11" i="34"/>
  <c r="G11" i="34"/>
  <c r="H11" i="34"/>
  <c r="I11" i="34"/>
  <c r="J11" i="34"/>
  <c r="K11" i="34"/>
  <c r="L11" i="34"/>
  <c r="M11" i="34"/>
  <c r="N11" i="34"/>
  <c r="O11" i="34"/>
  <c r="P11" i="34"/>
  <c r="Q11" i="34"/>
  <c r="R11" i="34"/>
  <c r="B12" i="34"/>
  <c r="C12" i="34"/>
  <c r="D12" i="34"/>
  <c r="E12" i="34"/>
  <c r="F12" i="34"/>
  <c r="G12" i="34"/>
  <c r="H12" i="34"/>
  <c r="I12" i="34"/>
  <c r="J12" i="34"/>
  <c r="K12" i="34"/>
  <c r="L12" i="34"/>
  <c r="M12" i="34"/>
  <c r="N12" i="34"/>
  <c r="O12" i="34"/>
  <c r="P12" i="34"/>
  <c r="Q12" i="34"/>
  <c r="R12" i="34"/>
  <c r="B13" i="34"/>
  <c r="C13" i="34"/>
  <c r="D13" i="34"/>
  <c r="E13" i="34"/>
  <c r="F13" i="34"/>
  <c r="G13" i="34"/>
  <c r="H13" i="34"/>
  <c r="I13" i="34"/>
  <c r="J13" i="34"/>
  <c r="K13" i="34"/>
  <c r="L13" i="34"/>
  <c r="M13" i="34"/>
  <c r="N13" i="34"/>
  <c r="O13" i="34"/>
  <c r="P13" i="34"/>
  <c r="Q13" i="34"/>
  <c r="R13" i="34"/>
  <c r="B14" i="34"/>
  <c r="C14" i="34"/>
  <c r="D14" i="34"/>
  <c r="E14" i="34"/>
  <c r="F14" i="34"/>
  <c r="G14" i="34"/>
  <c r="H14" i="34"/>
  <c r="I14" i="34"/>
  <c r="J14" i="34"/>
  <c r="K14" i="34"/>
  <c r="L14" i="34"/>
  <c r="M14" i="34"/>
  <c r="N14" i="34"/>
  <c r="O14" i="34"/>
  <c r="P14" i="34"/>
  <c r="Q14" i="34"/>
  <c r="R14" i="34"/>
  <c r="B15" i="34"/>
  <c r="C15" i="34"/>
  <c r="D15" i="34"/>
  <c r="E15" i="34"/>
  <c r="F15" i="34"/>
  <c r="G15" i="34"/>
  <c r="H15" i="34"/>
  <c r="B16" i="34"/>
  <c r="C16" i="34"/>
  <c r="D16" i="34"/>
  <c r="E16" i="34"/>
  <c r="F16" i="34"/>
  <c r="G16" i="34"/>
  <c r="H16" i="34"/>
  <c r="I16" i="34"/>
  <c r="J16" i="34"/>
  <c r="K16" i="34"/>
  <c r="L16" i="34"/>
  <c r="M16" i="34"/>
  <c r="N16" i="34"/>
  <c r="O16" i="34"/>
  <c r="P16" i="34"/>
  <c r="Q16" i="34"/>
  <c r="R16" i="34"/>
  <c r="B17" i="34"/>
  <c r="C17" i="34"/>
  <c r="D17" i="34"/>
  <c r="E17" i="34"/>
  <c r="F17" i="34"/>
  <c r="G17" i="34"/>
  <c r="H17" i="34"/>
  <c r="I17" i="34"/>
  <c r="J17" i="34"/>
  <c r="K17" i="34"/>
  <c r="L17" i="34"/>
  <c r="M17" i="34"/>
  <c r="N17" i="34"/>
  <c r="O17" i="34"/>
  <c r="P17" i="34"/>
  <c r="Q17" i="34"/>
  <c r="R17" i="34"/>
  <c r="B18" i="34"/>
  <c r="C18" i="34"/>
  <c r="D18" i="34"/>
  <c r="E18" i="34"/>
  <c r="F18" i="34"/>
  <c r="G18" i="34"/>
  <c r="H18" i="34"/>
  <c r="I18" i="34"/>
  <c r="J18" i="34"/>
  <c r="K18" i="34"/>
  <c r="L18" i="34"/>
  <c r="M18" i="34"/>
  <c r="N18" i="34"/>
  <c r="O18" i="34"/>
  <c r="P18" i="34"/>
  <c r="Q18" i="34"/>
  <c r="R18" i="34"/>
  <c r="B19" i="34"/>
  <c r="C19" i="34"/>
  <c r="D19" i="34"/>
  <c r="E19" i="34"/>
  <c r="F19" i="34"/>
  <c r="G19" i="34"/>
  <c r="H19" i="34"/>
  <c r="I19" i="34"/>
  <c r="J19" i="34"/>
  <c r="K19" i="34"/>
  <c r="L19" i="34"/>
  <c r="M19" i="34"/>
  <c r="N19" i="34"/>
  <c r="O19" i="34"/>
  <c r="P19" i="34"/>
  <c r="Q19" i="34"/>
  <c r="R19" i="34"/>
  <c r="B21" i="34"/>
  <c r="C21" i="34"/>
  <c r="D21" i="34"/>
  <c r="E21" i="34"/>
  <c r="F21" i="34"/>
  <c r="G21" i="34"/>
  <c r="H21" i="34"/>
  <c r="I21" i="34"/>
  <c r="J21" i="34"/>
  <c r="K21" i="34"/>
  <c r="L21" i="34"/>
  <c r="M21" i="34"/>
  <c r="N21" i="34"/>
  <c r="O21" i="34"/>
  <c r="P21" i="34"/>
  <c r="Q21" i="34"/>
  <c r="R21" i="34"/>
  <c r="B23" i="34"/>
  <c r="C23" i="34"/>
  <c r="D23" i="34"/>
  <c r="E23" i="34"/>
  <c r="F23" i="34"/>
  <c r="G23" i="34"/>
  <c r="H23" i="34"/>
  <c r="I23" i="34"/>
  <c r="J23" i="34"/>
  <c r="K23" i="34"/>
  <c r="L23" i="34"/>
  <c r="M23" i="34"/>
  <c r="N23" i="34"/>
  <c r="O23" i="34"/>
  <c r="P23" i="34"/>
  <c r="Q23" i="34"/>
  <c r="R23" i="34"/>
  <c r="B24" i="34"/>
  <c r="C24" i="34"/>
  <c r="D24" i="34"/>
  <c r="E24" i="34"/>
  <c r="F24" i="34"/>
  <c r="G24" i="34"/>
  <c r="H24" i="34"/>
  <c r="I24" i="34"/>
  <c r="J24" i="34"/>
  <c r="K24" i="34"/>
  <c r="L24" i="34"/>
  <c r="M24" i="34"/>
  <c r="N24" i="34"/>
  <c r="O24" i="34"/>
  <c r="P24" i="34"/>
  <c r="Q24" i="34"/>
  <c r="R24" i="34"/>
  <c r="B25" i="34"/>
  <c r="C25" i="34"/>
  <c r="D25" i="34"/>
  <c r="E25" i="34"/>
  <c r="F25" i="34"/>
  <c r="G25" i="34"/>
  <c r="H25" i="34"/>
  <c r="I25" i="34"/>
  <c r="J25" i="34"/>
  <c r="K25" i="34"/>
  <c r="L25" i="34"/>
  <c r="M25" i="34"/>
  <c r="N25" i="34"/>
  <c r="O25" i="34"/>
  <c r="P25" i="34"/>
  <c r="Q25" i="34"/>
  <c r="R25" i="34"/>
  <c r="B26" i="34"/>
  <c r="C26" i="34"/>
  <c r="D26" i="34"/>
  <c r="E26" i="34"/>
  <c r="F26" i="34"/>
  <c r="G26" i="34"/>
  <c r="H26" i="34"/>
  <c r="I26" i="34"/>
  <c r="J26" i="34"/>
  <c r="K26" i="34"/>
  <c r="L26" i="34"/>
  <c r="M26" i="34"/>
  <c r="N26" i="34"/>
  <c r="O26" i="34"/>
  <c r="P26" i="34"/>
  <c r="Q26" i="34"/>
  <c r="R26" i="34"/>
  <c r="B27" i="34"/>
  <c r="C27" i="34"/>
  <c r="D27" i="34"/>
  <c r="E27" i="34"/>
  <c r="F27" i="34"/>
  <c r="G27" i="34"/>
  <c r="H27" i="34"/>
  <c r="I27" i="34"/>
  <c r="J27" i="34"/>
  <c r="K27" i="34"/>
  <c r="L27" i="34"/>
  <c r="M27" i="34"/>
  <c r="N27" i="34"/>
  <c r="O27" i="34"/>
  <c r="P27" i="34"/>
  <c r="Q27" i="34"/>
  <c r="R27" i="34"/>
  <c r="B29" i="34"/>
  <c r="C29" i="34"/>
  <c r="D29" i="34"/>
  <c r="E29" i="34"/>
  <c r="F29" i="34"/>
  <c r="G29" i="34"/>
  <c r="H29" i="34"/>
  <c r="I29" i="34"/>
  <c r="J29" i="34"/>
  <c r="K29" i="34"/>
  <c r="L29" i="34"/>
  <c r="M29" i="34"/>
  <c r="N29" i="34"/>
  <c r="O29" i="34"/>
  <c r="P29" i="34"/>
  <c r="Q29" i="34"/>
  <c r="R29" i="34"/>
  <c r="B31" i="34"/>
  <c r="C31" i="34"/>
  <c r="D31" i="34"/>
  <c r="E31" i="34"/>
  <c r="F31" i="34"/>
  <c r="G31" i="34"/>
  <c r="H31" i="34"/>
  <c r="I31" i="34"/>
  <c r="J31" i="34"/>
  <c r="K31" i="34"/>
  <c r="L31" i="34"/>
  <c r="M31" i="34"/>
  <c r="N31" i="34"/>
  <c r="O31" i="34"/>
  <c r="P31" i="34"/>
  <c r="Q31" i="34"/>
  <c r="R31" i="34"/>
  <c r="B33" i="34"/>
  <c r="C33" i="34"/>
  <c r="D33" i="34"/>
  <c r="E33" i="34"/>
  <c r="F33" i="34"/>
  <c r="G33" i="34"/>
  <c r="H33" i="34"/>
  <c r="I33" i="34"/>
  <c r="J33" i="34"/>
  <c r="K33" i="34"/>
  <c r="L33" i="34"/>
  <c r="M33" i="34"/>
  <c r="N33" i="34"/>
  <c r="O33" i="34"/>
  <c r="P33" i="34"/>
  <c r="Q33" i="34"/>
  <c r="R33" i="34"/>
  <c r="B34" i="34"/>
  <c r="C34" i="34"/>
  <c r="D34" i="34"/>
  <c r="E34" i="34"/>
  <c r="F34" i="34"/>
  <c r="G34" i="34"/>
  <c r="H34" i="34"/>
  <c r="I34" i="34"/>
  <c r="J34" i="34"/>
  <c r="K34" i="34"/>
  <c r="L34" i="34"/>
  <c r="M34" i="34"/>
  <c r="N34" i="34"/>
  <c r="O34" i="34"/>
  <c r="P34" i="34"/>
  <c r="Q34" i="34"/>
  <c r="R34" i="34"/>
  <c r="B35" i="34"/>
  <c r="C35" i="34"/>
  <c r="D35" i="34"/>
  <c r="E35" i="34"/>
  <c r="F35" i="34"/>
  <c r="G35" i="34"/>
  <c r="H35" i="34"/>
  <c r="I35" i="34"/>
  <c r="J35" i="34"/>
  <c r="K35" i="34"/>
  <c r="L35" i="34"/>
  <c r="M35" i="34"/>
  <c r="N35" i="34"/>
  <c r="O35" i="34"/>
  <c r="P35" i="34"/>
  <c r="Q35" i="34"/>
  <c r="R35" i="34"/>
  <c r="B36" i="34"/>
  <c r="C36" i="34"/>
  <c r="D36" i="34"/>
  <c r="E36" i="34"/>
  <c r="F36" i="34"/>
  <c r="G36" i="34"/>
  <c r="H36" i="34"/>
  <c r="I36" i="34"/>
  <c r="J36" i="34"/>
  <c r="K36" i="34"/>
  <c r="L36" i="34"/>
  <c r="M36" i="34"/>
  <c r="N36" i="34"/>
  <c r="O36" i="34"/>
  <c r="P36" i="34"/>
  <c r="Q36" i="34"/>
  <c r="R36" i="34"/>
  <c r="B38" i="34"/>
  <c r="C38" i="34"/>
  <c r="D38" i="34"/>
  <c r="E38" i="34"/>
  <c r="F38" i="34"/>
  <c r="G38" i="34"/>
  <c r="H38" i="34"/>
  <c r="I38" i="34"/>
  <c r="J38" i="34"/>
  <c r="K38" i="34"/>
  <c r="L38" i="34"/>
  <c r="M38" i="34"/>
  <c r="N38" i="34"/>
  <c r="O38" i="34"/>
  <c r="P38" i="34"/>
  <c r="Q38" i="34"/>
  <c r="R38" i="34"/>
  <c r="B40" i="34"/>
  <c r="C40" i="34"/>
  <c r="D40" i="34"/>
  <c r="E40" i="34"/>
  <c r="F40" i="34"/>
  <c r="G40" i="34"/>
  <c r="H40" i="34"/>
  <c r="I40" i="34"/>
  <c r="J40" i="34"/>
  <c r="K40" i="34"/>
  <c r="L40" i="34"/>
  <c r="M40" i="34"/>
  <c r="N40" i="34"/>
  <c r="O40" i="34"/>
  <c r="P40" i="34"/>
  <c r="Q40" i="34"/>
  <c r="R40" i="34"/>
  <c r="B42" i="34"/>
  <c r="C42" i="34"/>
  <c r="D42" i="34"/>
  <c r="E42" i="34"/>
  <c r="F42" i="34"/>
  <c r="G42" i="34"/>
  <c r="H42" i="34"/>
  <c r="I42" i="34"/>
  <c r="J42" i="34"/>
  <c r="K42" i="34"/>
  <c r="L42" i="34"/>
  <c r="M42" i="34"/>
  <c r="N42" i="34"/>
  <c r="O42" i="34"/>
  <c r="P42" i="34"/>
  <c r="Q42" i="34"/>
  <c r="R42" i="34"/>
  <c r="K1" i="73" l="1"/>
  <c r="K15" i="73" s="1"/>
  <c r="J15" i="73"/>
  <c r="H5" i="32"/>
  <c r="I5" i="32"/>
  <c r="H6" i="32"/>
  <c r="H7" i="32"/>
  <c r="I7" i="32"/>
  <c r="H8" i="32"/>
  <c r="H9" i="32"/>
  <c r="I9" i="32"/>
  <c r="H10" i="32"/>
  <c r="H11" i="32"/>
  <c r="I11" i="32"/>
  <c r="H12" i="32"/>
  <c r="H13" i="32"/>
  <c r="I13" i="32"/>
  <c r="H14" i="32"/>
  <c r="H15" i="32"/>
  <c r="I15" i="32"/>
  <c r="H16" i="32"/>
  <c r="H17" i="32"/>
  <c r="I17" i="32"/>
  <c r="H18" i="32"/>
  <c r="H19" i="32"/>
  <c r="I19" i="32"/>
  <c r="H20" i="32"/>
  <c r="H21" i="32"/>
  <c r="I21" i="32"/>
  <c r="H22" i="32"/>
  <c r="H23" i="32"/>
  <c r="I23" i="32"/>
  <c r="H24" i="32"/>
  <c r="H25" i="32"/>
  <c r="I25" i="32"/>
  <c r="H26" i="32"/>
  <c r="H27" i="32"/>
  <c r="I27" i="32"/>
  <c r="H28" i="32"/>
  <c r="H29" i="32"/>
  <c r="I29" i="32"/>
  <c r="H30" i="32"/>
  <c r="H31" i="32"/>
  <c r="I31" i="32"/>
  <c r="H32" i="32"/>
  <c r="H33" i="32"/>
  <c r="I33" i="32"/>
  <c r="H34" i="32"/>
  <c r="G35" i="32"/>
  <c r="I6" i="32" s="1"/>
  <c r="H35" i="32"/>
  <c r="I6" i="31"/>
  <c r="J6" i="31"/>
  <c r="K6" i="31"/>
  <c r="L6" i="31"/>
  <c r="M6" i="31"/>
  <c r="I7" i="31"/>
  <c r="J7" i="31"/>
  <c r="K7" i="31"/>
  <c r="L7" i="31"/>
  <c r="M7" i="31"/>
  <c r="I8" i="31"/>
  <c r="J8" i="31"/>
  <c r="K8" i="31"/>
  <c r="L8" i="31"/>
  <c r="M8" i="31"/>
  <c r="I9" i="31"/>
  <c r="J9" i="31"/>
  <c r="K9" i="31"/>
  <c r="L9" i="31"/>
  <c r="M9" i="31"/>
  <c r="I10" i="31"/>
  <c r="J10" i="31"/>
  <c r="K10" i="31"/>
  <c r="L10" i="31"/>
  <c r="M10" i="31"/>
  <c r="I11" i="31"/>
  <c r="J11" i="31"/>
  <c r="K11" i="31"/>
  <c r="L11" i="31"/>
  <c r="M11" i="31"/>
  <c r="I12" i="31"/>
  <c r="J12" i="31"/>
  <c r="K12" i="31"/>
  <c r="L12" i="31"/>
  <c r="M12" i="31"/>
  <c r="I13" i="31"/>
  <c r="J13" i="31"/>
  <c r="K13" i="31"/>
  <c r="L13" i="31"/>
  <c r="M13" i="31"/>
  <c r="I14" i="31"/>
  <c r="J14" i="31"/>
  <c r="K14" i="31"/>
  <c r="L14" i="31"/>
  <c r="M14" i="31"/>
  <c r="I15" i="31"/>
  <c r="J15" i="31"/>
  <c r="K15" i="31"/>
  <c r="L15" i="31"/>
  <c r="M15" i="31"/>
  <c r="I16" i="31"/>
  <c r="J16" i="31"/>
  <c r="K16" i="31"/>
  <c r="L16" i="31"/>
  <c r="M16" i="31"/>
  <c r="I17" i="31"/>
  <c r="J17" i="31"/>
  <c r="K17" i="31"/>
  <c r="L17" i="31"/>
  <c r="M17" i="31"/>
  <c r="I18" i="31"/>
  <c r="J18" i="31"/>
  <c r="K18" i="31"/>
  <c r="L18" i="31"/>
  <c r="M18" i="31"/>
  <c r="I19" i="31"/>
  <c r="J19" i="31"/>
  <c r="K19" i="31"/>
  <c r="L19" i="31"/>
  <c r="M19" i="31"/>
  <c r="I20" i="31"/>
  <c r="J20" i="31"/>
  <c r="K20" i="31"/>
  <c r="L20" i="31"/>
  <c r="M20" i="31"/>
  <c r="I21" i="31"/>
  <c r="J21" i="31"/>
  <c r="K21" i="31"/>
  <c r="L21" i="31"/>
  <c r="M21" i="31"/>
  <c r="I22" i="31"/>
  <c r="J22" i="31"/>
  <c r="K22" i="31"/>
  <c r="L22" i="31"/>
  <c r="M22" i="31"/>
  <c r="I23" i="31"/>
  <c r="J23" i="31"/>
  <c r="K23" i="31"/>
  <c r="L23" i="31"/>
  <c r="M23" i="31"/>
  <c r="I24" i="31"/>
  <c r="J24" i="31"/>
  <c r="K24" i="31"/>
  <c r="L24" i="31"/>
  <c r="M24" i="31"/>
  <c r="I25" i="31"/>
  <c r="J25" i="31"/>
  <c r="K25" i="31"/>
  <c r="L25" i="31"/>
  <c r="M25" i="31"/>
  <c r="I26" i="31"/>
  <c r="J26" i="31"/>
  <c r="K26" i="31"/>
  <c r="L26" i="31"/>
  <c r="M26" i="31"/>
  <c r="I32" i="32" l="1"/>
  <c r="I28" i="32"/>
  <c r="I24" i="32"/>
  <c r="I20" i="32"/>
  <c r="I16" i="32"/>
  <c r="I12" i="32"/>
  <c r="I8" i="32"/>
  <c r="I35" i="32"/>
  <c r="I34" i="32"/>
  <c r="I30" i="32"/>
  <c r="I26" i="32"/>
  <c r="I22" i="32"/>
  <c r="I18" i="32"/>
  <c r="I14" i="32"/>
  <c r="I10" i="32"/>
  <c r="I4" i="30" l="1"/>
  <c r="H6" i="30"/>
  <c r="I6" i="30"/>
  <c r="H7" i="30"/>
  <c r="I7" i="30"/>
  <c r="H8" i="30"/>
  <c r="I8" i="30"/>
  <c r="H9" i="30"/>
  <c r="I9" i="30"/>
  <c r="H10" i="30"/>
  <c r="I10" i="30"/>
  <c r="H11" i="30"/>
  <c r="I11" i="30"/>
  <c r="H12" i="30"/>
  <c r="I12" i="30"/>
  <c r="H13" i="30"/>
  <c r="I13" i="30"/>
  <c r="H14" i="30"/>
  <c r="I14" i="30"/>
  <c r="H15" i="30"/>
  <c r="I15" i="30"/>
  <c r="H16" i="30"/>
  <c r="I16" i="30"/>
  <c r="H17" i="30"/>
  <c r="I17" i="30"/>
  <c r="H18" i="30"/>
  <c r="I18" i="30"/>
  <c r="H19" i="30"/>
  <c r="I19" i="30"/>
  <c r="H20" i="30"/>
  <c r="I20" i="30"/>
  <c r="H21" i="30"/>
  <c r="I21" i="30"/>
  <c r="H22" i="30"/>
  <c r="I22" i="30"/>
  <c r="H23" i="30"/>
  <c r="I23" i="30"/>
  <c r="H24" i="30"/>
  <c r="I24" i="30"/>
  <c r="H25" i="30"/>
  <c r="I25" i="30"/>
  <c r="H26" i="30"/>
  <c r="I26" i="30"/>
  <c r="H27" i="30"/>
  <c r="I27" i="30"/>
  <c r="H28" i="30"/>
  <c r="I28" i="30"/>
  <c r="H29" i="30"/>
  <c r="I29" i="30"/>
  <c r="H30" i="30"/>
  <c r="I30" i="30"/>
  <c r="H31" i="30"/>
  <c r="I31" i="30"/>
  <c r="H32" i="30"/>
  <c r="I32" i="30"/>
  <c r="H33" i="30"/>
  <c r="I33" i="30"/>
  <c r="H34" i="30"/>
  <c r="I34" i="30"/>
  <c r="H35" i="30"/>
  <c r="I35" i="30"/>
  <c r="H36" i="30"/>
  <c r="I36" i="30"/>
  <c r="H37" i="30"/>
  <c r="I37" i="30"/>
  <c r="H38" i="30"/>
  <c r="I38" i="30"/>
  <c r="H39" i="30"/>
  <c r="I39" i="30"/>
  <c r="H40" i="30"/>
  <c r="I40" i="30"/>
  <c r="H41" i="30"/>
  <c r="I41" i="30"/>
  <c r="H42" i="30"/>
  <c r="I42" i="30"/>
  <c r="H43" i="30"/>
  <c r="I43" i="30"/>
  <c r="H44" i="30"/>
  <c r="I44" i="30"/>
  <c r="H45" i="30"/>
  <c r="I45" i="30"/>
  <c r="H46" i="30"/>
  <c r="I46" i="30"/>
  <c r="H47" i="30"/>
  <c r="I47" i="30"/>
  <c r="H48" i="30"/>
  <c r="I48" i="30"/>
  <c r="H49" i="30"/>
  <c r="I49" i="30"/>
  <c r="H50" i="30"/>
  <c r="I50" i="30"/>
  <c r="H51" i="30"/>
  <c r="I51" i="30"/>
  <c r="H52" i="30"/>
  <c r="I52" i="30"/>
  <c r="H53" i="30"/>
  <c r="I53" i="30"/>
  <c r="H54" i="30"/>
  <c r="I54" i="30"/>
  <c r="H55" i="30"/>
  <c r="I55" i="30"/>
  <c r="H56" i="30"/>
  <c r="I56" i="30"/>
  <c r="H4" i="29"/>
  <c r="I4" i="29"/>
  <c r="H6" i="29"/>
  <c r="I6" i="29"/>
  <c r="H7" i="29"/>
  <c r="I7" i="29"/>
  <c r="H8" i="29"/>
  <c r="I8" i="29"/>
  <c r="H9" i="29"/>
  <c r="I9" i="29"/>
  <c r="H10" i="29"/>
  <c r="I10" i="29"/>
  <c r="H11" i="29"/>
  <c r="I11" i="29"/>
  <c r="H12" i="29"/>
  <c r="I12" i="29"/>
  <c r="H13" i="29"/>
  <c r="I13" i="29"/>
  <c r="H14" i="29"/>
  <c r="I14" i="29"/>
  <c r="H15" i="29"/>
  <c r="I15" i="29"/>
  <c r="H16" i="29"/>
  <c r="I16" i="29"/>
  <c r="H17" i="29"/>
  <c r="I17" i="29"/>
  <c r="H18" i="29"/>
  <c r="I18" i="29"/>
  <c r="H19" i="29"/>
  <c r="I19" i="29"/>
  <c r="H20" i="29"/>
  <c r="I20" i="29"/>
  <c r="H21" i="29"/>
  <c r="I21" i="29"/>
  <c r="H22" i="29"/>
  <c r="I22" i="29"/>
  <c r="H23" i="29"/>
  <c r="I23" i="29"/>
  <c r="H24" i="29"/>
  <c r="I24" i="29"/>
  <c r="H25" i="29"/>
  <c r="I25" i="29"/>
  <c r="H26" i="29"/>
  <c r="I26" i="29"/>
  <c r="H27" i="29"/>
  <c r="I27" i="29"/>
  <c r="H28" i="29"/>
  <c r="I28" i="29"/>
  <c r="H29" i="29"/>
  <c r="I29" i="29"/>
  <c r="H30" i="29"/>
  <c r="I30" i="29"/>
  <c r="H31" i="29"/>
  <c r="I31" i="29"/>
  <c r="H32" i="29"/>
  <c r="I32" i="29"/>
  <c r="H33" i="29"/>
  <c r="I33" i="29"/>
  <c r="H34" i="29"/>
  <c r="I34" i="29"/>
  <c r="H35" i="29"/>
  <c r="I35" i="29"/>
  <c r="H36" i="29"/>
  <c r="I36" i="29"/>
  <c r="H37" i="29"/>
  <c r="I37" i="29"/>
  <c r="H38" i="29"/>
  <c r="I38" i="29"/>
  <c r="H39" i="29"/>
  <c r="I39" i="29"/>
  <c r="H40" i="29"/>
  <c r="I40" i="29"/>
  <c r="H41" i="29"/>
  <c r="I41" i="29"/>
  <c r="H42" i="29"/>
  <c r="I42" i="29"/>
  <c r="H43" i="29"/>
  <c r="I43" i="29"/>
  <c r="H44" i="29"/>
  <c r="I44" i="29"/>
  <c r="H45" i="29"/>
  <c r="I45" i="29"/>
  <c r="H46" i="29"/>
  <c r="I46" i="29"/>
  <c r="H47" i="29"/>
  <c r="I47" i="29"/>
  <c r="H48" i="29"/>
  <c r="I48" i="29"/>
  <c r="H49" i="29"/>
  <c r="I49" i="29"/>
  <c r="H50" i="29"/>
  <c r="I50" i="29"/>
  <c r="H51" i="29"/>
  <c r="I51" i="29"/>
  <c r="H52" i="29"/>
  <c r="I52" i="29"/>
  <c r="H53" i="29"/>
  <c r="I53" i="29"/>
  <c r="H54" i="29"/>
  <c r="I54" i="29"/>
  <c r="H55" i="29"/>
  <c r="I55" i="29"/>
  <c r="H56" i="29"/>
  <c r="I56" i="29"/>
  <c r="D3" i="27" l="1"/>
  <c r="I3" i="27"/>
  <c r="D53" i="27"/>
  <c r="D54" i="27"/>
  <c r="I54" i="27"/>
  <c r="J54" i="27"/>
  <c r="K54" i="27"/>
  <c r="D55" i="27"/>
  <c r="I55" i="27"/>
  <c r="A3" i="26" l="1"/>
  <c r="A4" i="26"/>
  <c r="A5" i="26"/>
  <c r="A6" i="26" s="1"/>
  <c r="A7" i="26" s="1"/>
  <c r="A8" i="26" s="1"/>
  <c r="A9" i="26" s="1"/>
  <c r="A10" i="26" s="1"/>
  <c r="A11" i="26" s="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D2" i="25"/>
  <c r="E2" i="25"/>
  <c r="F2" i="25"/>
  <c r="H2" i="25"/>
  <c r="I2" i="25"/>
  <c r="J2" i="25"/>
  <c r="K2" i="25"/>
  <c r="D4" i="25"/>
  <c r="F4" i="25"/>
  <c r="H4" i="25"/>
  <c r="I4" i="25"/>
  <c r="J4" i="25"/>
  <c r="K4" i="25"/>
  <c r="H5" i="25"/>
  <c r="I5" i="25"/>
  <c r="J5" i="25"/>
  <c r="K5" i="25"/>
  <c r="E6" i="25"/>
  <c r="F6" i="25"/>
  <c r="H6" i="25"/>
  <c r="I6" i="25"/>
  <c r="J6" i="25"/>
  <c r="K6" i="25"/>
  <c r="D7" i="25"/>
  <c r="E7" i="25"/>
  <c r="F7" i="25"/>
  <c r="H10" i="25"/>
  <c r="I10" i="25"/>
  <c r="J10" i="25"/>
  <c r="K10" i="25"/>
  <c r="H11" i="25"/>
  <c r="I11" i="25"/>
  <c r="J11" i="25"/>
  <c r="K11" i="25"/>
  <c r="H12" i="25"/>
  <c r="I12" i="25"/>
  <c r="J12" i="25"/>
  <c r="K12" i="25"/>
  <c r="H13" i="25"/>
  <c r="I13" i="25"/>
  <c r="J13" i="25"/>
  <c r="K13" i="25"/>
  <c r="H14" i="25"/>
  <c r="I14" i="25"/>
  <c r="J14" i="25"/>
  <c r="K14" i="25"/>
  <c r="H15" i="25"/>
  <c r="I15" i="25"/>
  <c r="J15" i="25"/>
  <c r="K15" i="25"/>
  <c r="H16" i="25"/>
  <c r="I16" i="25"/>
  <c r="J16" i="25"/>
  <c r="K16" i="25"/>
  <c r="H17" i="25"/>
  <c r="I17" i="25"/>
  <c r="J17" i="25"/>
  <c r="K17" i="25"/>
  <c r="H18" i="25"/>
  <c r="I18" i="25"/>
  <c r="J18" i="25"/>
  <c r="K18" i="25"/>
  <c r="H19" i="25"/>
  <c r="I19" i="25"/>
  <c r="J19" i="25"/>
  <c r="K19" i="25"/>
  <c r="H20" i="25"/>
  <c r="I20" i="25"/>
  <c r="J20" i="25"/>
  <c r="K20" i="25"/>
  <c r="H21" i="25"/>
  <c r="I21" i="25"/>
  <c r="J21" i="25"/>
  <c r="K21" i="25"/>
  <c r="D23" i="25"/>
  <c r="H23" i="25"/>
  <c r="I23" i="25"/>
  <c r="J23" i="25"/>
  <c r="K23" i="25"/>
  <c r="D24" i="25"/>
  <c r="H24" i="25"/>
  <c r="I24" i="25"/>
  <c r="J24" i="25"/>
  <c r="K24" i="25"/>
  <c r="D25" i="25"/>
  <c r="H29" i="25"/>
  <c r="I29" i="25"/>
  <c r="J29" i="25"/>
  <c r="K29" i="25"/>
  <c r="D30" i="25"/>
  <c r="H30" i="25"/>
  <c r="I30" i="25"/>
  <c r="J30" i="25"/>
  <c r="K30" i="25"/>
  <c r="J33" i="24"/>
  <c r="J34" i="24"/>
  <c r="K34" i="24"/>
  <c r="J35" i="24"/>
  <c r="K35" i="24"/>
  <c r="J36" i="24"/>
  <c r="K36" i="24"/>
  <c r="J37" i="24"/>
  <c r="K37" i="24"/>
  <c r="J38" i="24"/>
  <c r="K38" i="24"/>
  <c r="D4" i="23" l="1"/>
  <c r="F4" i="23"/>
  <c r="H4" i="23"/>
  <c r="J4" i="23"/>
  <c r="L4" i="23"/>
  <c r="N4" i="23"/>
  <c r="P4" i="23"/>
  <c r="D5" i="23"/>
  <c r="F5" i="23"/>
  <c r="H5" i="23"/>
  <c r="J5" i="23"/>
  <c r="L5" i="23"/>
  <c r="N5" i="23"/>
  <c r="P5" i="23"/>
  <c r="D6" i="23"/>
  <c r="F6" i="23"/>
  <c r="H6" i="23"/>
  <c r="J6" i="23"/>
  <c r="L6" i="23"/>
  <c r="N6" i="23"/>
  <c r="P6" i="23"/>
  <c r="D7" i="23"/>
  <c r="F7" i="23"/>
  <c r="H7" i="23"/>
  <c r="J7" i="23"/>
  <c r="L7" i="23"/>
  <c r="N7" i="23"/>
  <c r="P7" i="23"/>
  <c r="D8" i="23"/>
  <c r="F8" i="23"/>
  <c r="H8" i="23"/>
  <c r="J8" i="23"/>
  <c r="L8" i="23"/>
  <c r="N8" i="23"/>
  <c r="P8" i="23"/>
  <c r="D9" i="23"/>
  <c r="F9" i="23"/>
  <c r="H9" i="23"/>
  <c r="J9" i="23"/>
  <c r="L9" i="23"/>
  <c r="N9" i="23"/>
  <c r="P9" i="23"/>
  <c r="D10" i="23"/>
  <c r="F10" i="23"/>
  <c r="H10" i="23"/>
  <c r="J10" i="23"/>
  <c r="L10" i="23"/>
  <c r="N10" i="23"/>
  <c r="P10" i="23"/>
  <c r="D11" i="23"/>
  <c r="F11" i="23"/>
  <c r="H11" i="23"/>
  <c r="J11" i="23"/>
  <c r="L11" i="23"/>
  <c r="N11" i="23"/>
  <c r="P11" i="23"/>
  <c r="D12" i="23"/>
  <c r="F12" i="23"/>
  <c r="H12" i="23"/>
  <c r="J12" i="23"/>
  <c r="L12" i="23"/>
  <c r="N12" i="23"/>
  <c r="P12" i="23"/>
  <c r="D13" i="23"/>
  <c r="F13" i="23"/>
  <c r="H13" i="23"/>
  <c r="J13" i="23"/>
  <c r="L13" i="23"/>
  <c r="N13" i="23"/>
  <c r="P13" i="23"/>
  <c r="D14" i="23"/>
  <c r="F14" i="23"/>
  <c r="H14" i="23"/>
  <c r="J14" i="23"/>
  <c r="L14" i="23"/>
  <c r="N14" i="23"/>
  <c r="P14" i="23"/>
  <c r="D15" i="23"/>
  <c r="F15" i="23"/>
  <c r="H15" i="23"/>
  <c r="J15" i="23"/>
  <c r="L15" i="23"/>
  <c r="N15" i="23"/>
  <c r="P15" i="23"/>
  <c r="D16" i="23"/>
  <c r="F16" i="23"/>
  <c r="H16" i="23"/>
  <c r="J16" i="23"/>
  <c r="L16" i="23"/>
  <c r="N16" i="23"/>
  <c r="P16" i="23"/>
  <c r="D17" i="23"/>
  <c r="F17" i="23"/>
  <c r="H17" i="23"/>
  <c r="J17" i="23"/>
  <c r="L17" i="23"/>
  <c r="N17" i="23"/>
  <c r="P17" i="23"/>
  <c r="D18" i="23"/>
  <c r="F18" i="23"/>
  <c r="H18" i="23"/>
  <c r="J18" i="23"/>
  <c r="L18" i="23"/>
  <c r="N18" i="23"/>
  <c r="P18" i="23"/>
  <c r="D19" i="23"/>
  <c r="F19" i="23"/>
  <c r="H19" i="23"/>
  <c r="J19" i="23"/>
  <c r="L19" i="23"/>
  <c r="N19" i="23"/>
  <c r="P19" i="23"/>
  <c r="D20" i="23"/>
  <c r="F20" i="23"/>
  <c r="H20" i="23"/>
  <c r="J20" i="23"/>
  <c r="L20" i="23"/>
  <c r="N20" i="23"/>
  <c r="P20" i="23"/>
  <c r="D21" i="23"/>
  <c r="F21" i="23"/>
  <c r="H21" i="23"/>
  <c r="J21" i="23"/>
  <c r="L21" i="23"/>
  <c r="N21" i="23"/>
  <c r="P21" i="23"/>
  <c r="D22" i="23"/>
  <c r="F22" i="23"/>
  <c r="H22" i="23"/>
  <c r="J22" i="23"/>
  <c r="L22" i="23"/>
  <c r="N22" i="23"/>
  <c r="P22" i="23"/>
  <c r="D23" i="23"/>
  <c r="F23" i="23"/>
  <c r="H23" i="23"/>
  <c r="J23" i="23"/>
  <c r="L23" i="23"/>
  <c r="N23" i="23"/>
  <c r="P23" i="23"/>
  <c r="D24" i="23"/>
  <c r="F24" i="23"/>
  <c r="H24" i="23"/>
  <c r="J24" i="23"/>
  <c r="L24" i="23"/>
  <c r="N24" i="23"/>
  <c r="P24" i="23"/>
  <c r="D25" i="23"/>
  <c r="F25" i="23"/>
  <c r="H25" i="23"/>
  <c r="J25" i="23"/>
  <c r="L25" i="23"/>
  <c r="N25" i="23"/>
  <c r="P25" i="23"/>
  <c r="D26" i="23"/>
  <c r="F26" i="23"/>
  <c r="H26" i="23"/>
  <c r="J26" i="23"/>
  <c r="L26" i="23"/>
  <c r="N26" i="23"/>
  <c r="P26" i="23"/>
  <c r="D27" i="23"/>
  <c r="F27" i="23"/>
  <c r="H27" i="23"/>
  <c r="J27" i="23"/>
  <c r="L27" i="23"/>
  <c r="N27" i="23"/>
  <c r="P27" i="23"/>
  <c r="D28" i="23"/>
  <c r="F28" i="23"/>
  <c r="H28" i="23"/>
  <c r="J28" i="23"/>
  <c r="L28" i="23"/>
  <c r="N28" i="23"/>
  <c r="P28" i="23"/>
  <c r="D29" i="23"/>
  <c r="F29" i="23"/>
  <c r="H29" i="23"/>
  <c r="J29" i="23"/>
  <c r="L29" i="23"/>
  <c r="N29" i="23"/>
  <c r="P29" i="23"/>
  <c r="D30" i="23"/>
  <c r="F30" i="23"/>
  <c r="H30" i="23"/>
  <c r="J30" i="23"/>
  <c r="L30" i="23"/>
  <c r="N30" i="23"/>
  <c r="P30" i="23"/>
  <c r="D31" i="23"/>
  <c r="F31" i="23"/>
  <c r="H31" i="23"/>
  <c r="J31" i="23"/>
  <c r="L31" i="23"/>
  <c r="N31" i="23"/>
  <c r="P31" i="23"/>
  <c r="D32" i="23"/>
  <c r="F32" i="23"/>
  <c r="H32" i="23"/>
  <c r="J32" i="23"/>
  <c r="L32" i="23"/>
  <c r="N32" i="23"/>
  <c r="P32" i="23"/>
  <c r="D33" i="23"/>
  <c r="F33" i="23"/>
  <c r="H33" i="23"/>
  <c r="J33" i="23"/>
  <c r="L33" i="23"/>
  <c r="N33" i="23"/>
  <c r="P33" i="23"/>
  <c r="D34" i="23"/>
  <c r="F34" i="23"/>
  <c r="H34" i="23"/>
  <c r="J34" i="23"/>
  <c r="L34" i="23"/>
  <c r="N34" i="23"/>
  <c r="P34" i="23"/>
  <c r="D35" i="23"/>
  <c r="F35" i="23"/>
  <c r="H35" i="23"/>
  <c r="J35" i="23"/>
  <c r="L35" i="23"/>
  <c r="N35" i="23"/>
  <c r="P35" i="23"/>
  <c r="D36" i="23"/>
  <c r="F36" i="23"/>
  <c r="H36" i="23"/>
  <c r="J36" i="23"/>
  <c r="L36" i="23"/>
  <c r="N36" i="23"/>
  <c r="P36" i="23"/>
  <c r="D37" i="23"/>
  <c r="F37" i="23"/>
  <c r="H37" i="23"/>
  <c r="J37" i="23"/>
  <c r="L37" i="23"/>
  <c r="N37" i="23"/>
  <c r="P37" i="23"/>
  <c r="D38" i="23"/>
  <c r="F38" i="23"/>
  <c r="H38" i="23"/>
  <c r="J38" i="23"/>
  <c r="L38" i="23"/>
  <c r="N38" i="23"/>
  <c r="P38" i="23"/>
  <c r="D39" i="23"/>
  <c r="F39" i="23"/>
  <c r="H39" i="23"/>
  <c r="J39" i="23"/>
  <c r="L39" i="23"/>
  <c r="N39" i="23"/>
  <c r="P39" i="23"/>
  <c r="D40" i="23"/>
  <c r="F40" i="23"/>
  <c r="H40" i="23"/>
  <c r="J40" i="23"/>
  <c r="L40" i="23"/>
  <c r="N40" i="23"/>
  <c r="P40" i="23"/>
  <c r="D41" i="23"/>
  <c r="F41" i="23"/>
  <c r="H41" i="23"/>
  <c r="J41" i="23"/>
  <c r="L41" i="23"/>
  <c r="N41" i="23"/>
  <c r="P41" i="23"/>
  <c r="D42" i="23"/>
  <c r="F42" i="23"/>
  <c r="H42" i="23"/>
  <c r="J42" i="23"/>
  <c r="L42" i="23"/>
  <c r="N42" i="23"/>
  <c r="P42" i="23"/>
  <c r="D43" i="23"/>
  <c r="F43" i="23"/>
  <c r="H43" i="23"/>
  <c r="J43" i="23"/>
  <c r="L43" i="23"/>
  <c r="N43" i="23"/>
  <c r="P43" i="23"/>
  <c r="D44" i="23"/>
  <c r="F44" i="23"/>
  <c r="H44" i="23"/>
  <c r="J44" i="23"/>
  <c r="L44" i="23"/>
  <c r="N44" i="23"/>
  <c r="P44" i="23"/>
  <c r="D45" i="23"/>
  <c r="F45" i="23"/>
  <c r="H45" i="23"/>
  <c r="J45" i="23"/>
  <c r="L45" i="23"/>
  <c r="N45" i="23"/>
  <c r="P45" i="23"/>
  <c r="D46" i="23"/>
  <c r="F46" i="23"/>
  <c r="H46" i="23"/>
  <c r="J46" i="23"/>
  <c r="L46" i="23"/>
  <c r="N46" i="23"/>
  <c r="P46" i="23"/>
  <c r="D6" i="22"/>
  <c r="E6" i="22"/>
  <c r="D8" i="22"/>
  <c r="E8" i="22"/>
  <c r="D9" i="22"/>
  <c r="E9" i="22"/>
  <c r="D10" i="22"/>
  <c r="E10" i="22"/>
  <c r="D11" i="22"/>
  <c r="E11" i="22"/>
  <c r="C12" i="22"/>
  <c r="D12" i="22" s="1"/>
  <c r="D14" i="22"/>
  <c r="E14" i="22"/>
  <c r="D15" i="22"/>
  <c r="D16" i="22"/>
  <c r="D17" i="22"/>
  <c r="D18" i="22"/>
  <c r="D19" i="22"/>
  <c r="D20" i="22"/>
  <c r="D21" i="22"/>
  <c r="D22" i="22"/>
  <c r="D23" i="22"/>
  <c r="D24" i="22"/>
  <c r="D25" i="22"/>
  <c r="D26" i="22"/>
  <c r="D27" i="22"/>
  <c r="D28" i="22"/>
  <c r="D29" i="22"/>
  <c r="D30" i="22"/>
  <c r="C31" i="22"/>
  <c r="E31" i="22" s="1"/>
  <c r="D31" i="22"/>
  <c r="C53" i="22"/>
  <c r="E53" i="22" s="1"/>
  <c r="D53" i="22" s="1"/>
  <c r="C61" i="22"/>
  <c r="E61" i="22" s="1"/>
  <c r="D61" i="22" s="1"/>
  <c r="C66" i="22"/>
  <c r="E66" i="22"/>
  <c r="D66" i="22" s="1"/>
  <c r="C84" i="22"/>
  <c r="E84" i="22"/>
  <c r="D84" i="22" s="1"/>
  <c r="C92" i="22"/>
  <c r="E92" i="22"/>
  <c r="D92" i="22" s="1"/>
  <c r="C104" i="22"/>
  <c r="D104" i="22"/>
  <c r="E104" i="22"/>
  <c r="C116" i="22"/>
  <c r="E116" i="22" s="1"/>
  <c r="D116" i="22" s="1"/>
  <c r="C121" i="22"/>
  <c r="E121" i="22" s="1"/>
  <c r="D121" i="22" s="1"/>
  <c r="C131" i="22"/>
  <c r="E131" i="22" s="1"/>
  <c r="D131" i="22" s="1"/>
  <c r="C140" i="22"/>
  <c r="E140" i="22" s="1"/>
  <c r="D140" i="22" s="1"/>
  <c r="C148" i="22"/>
  <c r="E148" i="22"/>
  <c r="D148" i="22" s="1"/>
  <c r="C161" i="22"/>
  <c r="E161" i="22"/>
  <c r="D161" i="22" s="1"/>
  <c r="C165" i="22"/>
  <c r="E165" i="22"/>
  <c r="D165" i="22" s="1"/>
  <c r="C172" i="22"/>
  <c r="D172" i="22"/>
  <c r="E172" i="22"/>
  <c r="C179" i="22"/>
  <c r="E179" i="22" s="1"/>
  <c r="D179" i="22" s="1"/>
  <c r="C205" i="22"/>
  <c r="E205" i="22" s="1"/>
  <c r="D205" i="22" s="1"/>
  <c r="C211" i="22"/>
  <c r="E211" i="22" s="1"/>
  <c r="D211" i="22" s="1"/>
  <c r="C227" i="22"/>
  <c r="E227" i="22" s="1"/>
  <c r="D227" i="22" s="1"/>
  <c r="C242" i="22"/>
  <c r="E242" i="22"/>
  <c r="D242" i="22" s="1"/>
  <c r="E250" i="22"/>
  <c r="D250" i="22" s="1"/>
  <c r="C251" i="22"/>
  <c r="E251" i="22" s="1"/>
  <c r="D251" i="22" s="1"/>
  <c r="C260" i="22"/>
  <c r="E260" i="22"/>
  <c r="D260" i="22" s="1"/>
  <c r="C266" i="22"/>
  <c r="E266" i="22"/>
  <c r="D266" i="22" s="1"/>
  <c r="E274" i="22"/>
  <c r="D274" i="22" s="1"/>
  <c r="D289" i="22"/>
  <c r="E289" i="22"/>
  <c r="C295" i="22"/>
  <c r="E295" i="22" s="1"/>
  <c r="D295" i="22" s="1"/>
  <c r="D305" i="22"/>
  <c r="E305" i="22"/>
  <c r="C307" i="22"/>
  <c r="E307" i="22" s="1"/>
  <c r="D307" i="22" s="1"/>
  <c r="C325" i="22"/>
  <c r="E325" i="22" s="1"/>
  <c r="D325" i="22" s="1"/>
  <c r="C333" i="22"/>
  <c r="E333" i="22" s="1"/>
  <c r="D333" i="22" s="1"/>
  <c r="C351" i="22"/>
  <c r="E351" i="22"/>
  <c r="D351" i="22" s="1"/>
  <c r="C5" i="21"/>
  <c r="D5" i="21"/>
  <c r="E5" i="21"/>
  <c r="F5" i="21"/>
  <c r="G5" i="21"/>
  <c r="H5" i="21"/>
  <c r="I5" i="21"/>
  <c r="J5" i="21"/>
  <c r="G3" i="20"/>
  <c r="J3" i="20" s="1"/>
  <c r="H3" i="20"/>
  <c r="I3" i="20"/>
  <c r="H4" i="20"/>
  <c r="I4" i="20"/>
  <c r="J4" i="20"/>
  <c r="H5" i="20"/>
  <c r="I5" i="20"/>
  <c r="J5" i="20"/>
  <c r="H6" i="20"/>
  <c r="I6" i="20"/>
  <c r="J6" i="20"/>
  <c r="H7" i="20"/>
  <c r="I7" i="20"/>
  <c r="J7" i="20"/>
  <c r="H8" i="20"/>
  <c r="I8" i="20"/>
  <c r="J8" i="20"/>
  <c r="H9" i="20"/>
  <c r="I9" i="20"/>
  <c r="J9" i="20"/>
  <c r="H10" i="20"/>
  <c r="I10" i="20"/>
  <c r="J10" i="20"/>
  <c r="H11" i="20"/>
  <c r="I11" i="20"/>
  <c r="J11" i="20"/>
  <c r="H12" i="20"/>
  <c r="I12" i="20"/>
  <c r="J12" i="20"/>
  <c r="H13" i="20"/>
  <c r="I13" i="20"/>
  <c r="J13" i="20"/>
  <c r="H14" i="20"/>
  <c r="I14" i="20"/>
  <c r="J14" i="20"/>
  <c r="H15" i="20"/>
  <c r="I15" i="20"/>
  <c r="J15" i="20"/>
  <c r="H16" i="20"/>
  <c r="I16" i="20"/>
  <c r="J16" i="20"/>
  <c r="H17" i="20"/>
  <c r="I17" i="20"/>
  <c r="J17" i="20"/>
  <c r="H18" i="20"/>
  <c r="I18" i="20"/>
  <c r="J18" i="20"/>
  <c r="H19" i="20"/>
  <c r="I19" i="20"/>
  <c r="J19" i="20"/>
  <c r="H20" i="20"/>
  <c r="I20" i="20"/>
  <c r="J20" i="20"/>
  <c r="H21" i="20"/>
  <c r="I21" i="20"/>
  <c r="J21" i="20"/>
  <c r="H22" i="20"/>
  <c r="I22" i="20"/>
  <c r="J22" i="20"/>
  <c r="H23" i="20"/>
  <c r="I23" i="20"/>
  <c r="J23" i="20"/>
  <c r="H24" i="20"/>
  <c r="I24" i="20"/>
  <c r="J24" i="20"/>
  <c r="H25" i="20"/>
  <c r="I25" i="20"/>
  <c r="J25" i="20"/>
  <c r="H26" i="20"/>
  <c r="I26" i="20"/>
  <c r="J26" i="20"/>
  <c r="H27" i="20"/>
  <c r="I27" i="20"/>
  <c r="J27" i="20"/>
  <c r="H28" i="20"/>
  <c r="I28" i="20"/>
  <c r="J28" i="20"/>
  <c r="H29" i="20"/>
  <c r="I29" i="20"/>
  <c r="J29" i="20"/>
  <c r="H30" i="20"/>
  <c r="I30" i="20"/>
  <c r="J30" i="20"/>
  <c r="H31" i="20"/>
  <c r="I31" i="20"/>
  <c r="J31" i="20"/>
  <c r="H32" i="20"/>
  <c r="I32" i="20"/>
  <c r="J32" i="20"/>
  <c r="H33" i="20"/>
  <c r="I33" i="20"/>
  <c r="J33" i="20"/>
  <c r="H34" i="20"/>
  <c r="I34" i="20"/>
  <c r="J34" i="20"/>
  <c r="H35" i="20"/>
  <c r="I35" i="20"/>
  <c r="J35" i="20"/>
  <c r="H36" i="20"/>
  <c r="I36" i="20"/>
  <c r="J36" i="20"/>
  <c r="H37" i="20"/>
  <c r="I37" i="20"/>
  <c r="J37" i="20"/>
  <c r="H38" i="20"/>
  <c r="I38" i="20"/>
  <c r="J38" i="20"/>
  <c r="H39" i="20"/>
  <c r="I39" i="20"/>
  <c r="J39" i="20"/>
  <c r="H40" i="20"/>
  <c r="I40" i="20"/>
  <c r="J40" i="20"/>
  <c r="H41" i="20"/>
  <c r="I41" i="20"/>
  <c r="J41" i="20"/>
  <c r="H42" i="20"/>
  <c r="I42" i="20"/>
  <c r="J42" i="20"/>
  <c r="H43" i="20"/>
  <c r="I43" i="20"/>
  <c r="J43" i="20"/>
  <c r="H44" i="20"/>
  <c r="I44" i="20"/>
  <c r="J44" i="20"/>
  <c r="H45" i="20"/>
  <c r="I45" i="20"/>
  <c r="J45" i="20"/>
  <c r="H46" i="20"/>
  <c r="I46" i="20"/>
  <c r="J46" i="20"/>
  <c r="H47" i="20"/>
  <c r="I47" i="20"/>
  <c r="J47" i="20"/>
  <c r="H48" i="20"/>
  <c r="I48" i="20"/>
  <c r="J48" i="20"/>
  <c r="H49" i="20"/>
  <c r="I49" i="20"/>
  <c r="J49" i="20"/>
  <c r="H50" i="20"/>
  <c r="I50" i="20"/>
  <c r="J50" i="20"/>
  <c r="H51" i="20"/>
  <c r="I51" i="20"/>
  <c r="J51" i="20"/>
  <c r="H52" i="20"/>
  <c r="I52" i="20"/>
  <c r="J52" i="20"/>
  <c r="H53" i="20"/>
  <c r="I53" i="20"/>
  <c r="J53" i="20"/>
  <c r="H54" i="20"/>
  <c r="I54" i="20"/>
  <c r="J54" i="20"/>
  <c r="N3" i="15"/>
  <c r="O3" i="15"/>
  <c r="P3" i="15"/>
  <c r="N4" i="15"/>
  <c r="O4" i="15"/>
  <c r="P4" i="15"/>
  <c r="N5" i="15"/>
  <c r="O5" i="15"/>
  <c r="P5" i="15"/>
  <c r="N6" i="15"/>
  <c r="O6" i="15"/>
  <c r="P6" i="15"/>
  <c r="N7" i="15"/>
  <c r="O7" i="15"/>
  <c r="P7" i="15"/>
  <c r="N8" i="15"/>
  <c r="O8" i="15"/>
  <c r="P8" i="15"/>
  <c r="N9" i="15"/>
  <c r="O9" i="15"/>
  <c r="P9" i="15"/>
  <c r="N10" i="15"/>
  <c r="O10" i="15"/>
  <c r="P10" i="15"/>
  <c r="N11" i="15"/>
  <c r="O11" i="15"/>
  <c r="P11" i="15"/>
  <c r="N12" i="15"/>
  <c r="O12" i="15"/>
  <c r="P12" i="15"/>
  <c r="N13" i="15"/>
  <c r="O13" i="15"/>
  <c r="P13" i="15"/>
  <c r="N14" i="15"/>
  <c r="O14" i="15"/>
  <c r="P14" i="15"/>
  <c r="N15" i="15"/>
  <c r="O15" i="15"/>
  <c r="P15" i="15"/>
  <c r="N16" i="15"/>
  <c r="O16" i="15"/>
  <c r="P16" i="15"/>
  <c r="N17" i="15"/>
  <c r="O17" i="15"/>
  <c r="P17" i="15"/>
  <c r="N18" i="15"/>
  <c r="O18" i="15"/>
  <c r="P18" i="15"/>
  <c r="N19" i="15"/>
  <c r="O19" i="15"/>
  <c r="P19" i="15"/>
  <c r="N20" i="15"/>
  <c r="O20" i="15"/>
  <c r="P20" i="15"/>
  <c r="N21" i="15"/>
  <c r="O21" i="15"/>
  <c r="P21" i="15"/>
  <c r="N22" i="15"/>
  <c r="O22" i="15"/>
  <c r="P22" i="15"/>
  <c r="N23" i="15"/>
  <c r="O23" i="15"/>
  <c r="P23" i="15"/>
  <c r="N24" i="15"/>
  <c r="O24" i="15"/>
  <c r="P24" i="15"/>
  <c r="N25" i="15"/>
  <c r="O25" i="15"/>
  <c r="P25" i="15"/>
  <c r="N26" i="15"/>
  <c r="O26" i="15"/>
  <c r="P26" i="15"/>
  <c r="N27" i="15"/>
  <c r="O27" i="15"/>
  <c r="P27" i="15"/>
  <c r="N28" i="15"/>
  <c r="O28" i="15"/>
  <c r="P28" i="15"/>
  <c r="N29" i="15"/>
  <c r="O29" i="15"/>
  <c r="P29" i="15"/>
  <c r="N30" i="15"/>
  <c r="O30" i="15"/>
  <c r="P30" i="15"/>
  <c r="N31" i="15"/>
  <c r="O31" i="15"/>
  <c r="P31" i="15"/>
  <c r="B34" i="15"/>
  <c r="N34" i="15"/>
  <c r="O34" i="15"/>
  <c r="P34" i="15"/>
  <c r="B35" i="15"/>
  <c r="N35" i="15"/>
  <c r="O35" i="15"/>
  <c r="P35" i="15"/>
  <c r="B36" i="15"/>
  <c r="N36" i="15"/>
  <c r="O36" i="15"/>
  <c r="P36" i="15"/>
  <c r="B37" i="15"/>
  <c r="N37" i="15"/>
  <c r="O37" i="15"/>
  <c r="P37" i="15"/>
  <c r="B38" i="15"/>
  <c r="N38" i="15"/>
  <c r="O38" i="15"/>
  <c r="P38" i="15"/>
  <c r="B39" i="15"/>
  <c r="N39" i="15"/>
  <c r="O39" i="15"/>
  <c r="P39" i="15"/>
  <c r="B40" i="15"/>
  <c r="N40" i="15"/>
  <c r="O40" i="15"/>
  <c r="P40" i="15"/>
  <c r="N41" i="15"/>
  <c r="O41" i="15"/>
  <c r="P41" i="15"/>
  <c r="F2" i="13"/>
  <c r="C3" i="13"/>
  <c r="D3" i="13"/>
  <c r="F3" i="13"/>
  <c r="C4" i="13"/>
  <c r="D4" i="13"/>
  <c r="F4" i="13"/>
  <c r="C5" i="13"/>
  <c r="D5" i="13"/>
  <c r="F5" i="13"/>
  <c r="C6" i="13"/>
  <c r="D6" i="13"/>
  <c r="F6" i="13"/>
  <c r="C7" i="13"/>
  <c r="D7" i="13"/>
  <c r="F7" i="13"/>
  <c r="C8" i="13"/>
  <c r="D8" i="13"/>
  <c r="F8" i="13"/>
  <c r="C9" i="13"/>
  <c r="D9" i="13"/>
  <c r="F9" i="13"/>
  <c r="C10" i="13"/>
  <c r="D10" i="13"/>
  <c r="F10" i="13"/>
  <c r="C11" i="13"/>
  <c r="D11" i="13"/>
  <c r="F11" i="13"/>
  <c r="C12" i="13"/>
  <c r="D12" i="13"/>
  <c r="F12" i="13"/>
  <c r="C13" i="13"/>
  <c r="D13" i="13"/>
  <c r="F13" i="13"/>
  <c r="C14" i="13"/>
  <c r="D14" i="13"/>
  <c r="F14" i="13"/>
  <c r="C15" i="13"/>
  <c r="D15" i="13"/>
  <c r="F15" i="13"/>
  <c r="C16" i="13"/>
  <c r="D16" i="13"/>
  <c r="F16" i="13"/>
  <c r="C17" i="13"/>
  <c r="D17" i="13"/>
  <c r="F17" i="13"/>
  <c r="C18" i="13"/>
  <c r="D18" i="13"/>
  <c r="F18" i="13"/>
  <c r="C19" i="13"/>
  <c r="D19" i="13"/>
  <c r="F19" i="13"/>
  <c r="C20" i="13"/>
  <c r="D20" i="13"/>
  <c r="F20" i="13"/>
  <c r="C21" i="13"/>
  <c r="D21" i="13"/>
  <c r="F21" i="13"/>
  <c r="C22" i="13"/>
  <c r="D22" i="13"/>
  <c r="F22" i="13"/>
  <c r="C23" i="13"/>
  <c r="D23" i="13"/>
  <c r="F23" i="13"/>
  <c r="C24" i="13"/>
  <c r="D24" i="13"/>
  <c r="F24" i="13"/>
  <c r="C25" i="13"/>
  <c r="D25" i="13"/>
  <c r="F25" i="13"/>
  <c r="C26" i="13"/>
  <c r="D26" i="13"/>
  <c r="F26" i="13"/>
  <c r="C27" i="13"/>
  <c r="D27" i="13"/>
  <c r="F27" i="13"/>
  <c r="C28" i="13"/>
  <c r="D28" i="13"/>
  <c r="F28" i="13"/>
  <c r="C29" i="13"/>
  <c r="D29" i="13"/>
  <c r="E29" i="13"/>
  <c r="F29" i="13"/>
  <c r="C30" i="13"/>
  <c r="D30" i="13"/>
  <c r="E30" i="13"/>
  <c r="F30" i="13"/>
  <c r="C31" i="13"/>
  <c r="D31" i="13"/>
  <c r="E31" i="13"/>
  <c r="F31" i="13"/>
  <c r="C32" i="13"/>
  <c r="D32" i="13"/>
  <c r="E32" i="13"/>
  <c r="F32" i="13"/>
  <c r="C33" i="13"/>
  <c r="D33" i="13"/>
  <c r="E33" i="13"/>
  <c r="F33" i="13"/>
  <c r="C34" i="13"/>
  <c r="D34" i="13"/>
  <c r="E34" i="13"/>
  <c r="F34" i="13"/>
  <c r="C35" i="13"/>
  <c r="D35" i="13"/>
  <c r="E35" i="13"/>
  <c r="F35" i="13"/>
  <c r="C36" i="13"/>
  <c r="D36" i="13"/>
  <c r="E36" i="13"/>
  <c r="F36" i="13"/>
  <c r="C37" i="13"/>
  <c r="D37" i="13"/>
  <c r="E37" i="13"/>
  <c r="F37" i="13"/>
  <c r="C38" i="13"/>
  <c r="D38" i="13"/>
  <c r="E38" i="13"/>
  <c r="F38" i="13"/>
  <c r="C39" i="13"/>
  <c r="D39" i="13"/>
  <c r="E39" i="13"/>
  <c r="F39" i="13"/>
  <c r="C40" i="13"/>
  <c r="D40" i="13"/>
  <c r="E40" i="13"/>
  <c r="F40" i="13"/>
  <c r="C41" i="13"/>
  <c r="D41" i="13"/>
  <c r="E41" i="13"/>
  <c r="F41" i="13"/>
  <c r="C42" i="13"/>
  <c r="D42" i="13"/>
  <c r="F42" i="13"/>
  <c r="C43" i="13"/>
  <c r="D43" i="13"/>
  <c r="E12" i="2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Downen</author>
  </authors>
  <commentList>
    <comment ref="E4" authorId="0" shapeId="0" xr:uid="{C4C7A30B-8585-42A9-B386-409463B0158D}">
      <text>
        <r>
          <rPr>
            <b/>
            <sz val="9"/>
            <color indexed="81"/>
            <rFont val="Tahoma"/>
            <family val="2"/>
          </rPr>
          <t>John Downen:</t>
        </r>
        <r>
          <rPr>
            <sz val="9"/>
            <color indexed="81"/>
            <rFont val="Tahoma"/>
            <family val="2"/>
          </rPr>
          <t xml:space="preserve">
Going by 2019 county order</t>
        </r>
      </text>
    </comment>
  </commentList>
</comments>
</file>

<file path=xl/sharedStrings.xml><?xml version="1.0" encoding="utf-8"?>
<sst xmlns="http://schemas.openxmlformats.org/spreadsheetml/2006/main" count="3788" uniqueCount="1691">
  <si>
    <t>Source: 1980-2010: Utah Population Estimates Committee. 2010-2020: Utah Population  Committee, Kem C. Gardner Policy Institute.</t>
  </si>
  <si>
    <t>3. Data in this table may differ from other tables due to different sources of data or rounding.</t>
  </si>
  <si>
    <t xml:space="preserve"> following the results of the 2010 Census.</t>
  </si>
  <si>
    <t>2. The Utah Population Estimates Committee revised the population estimates for the years from 2000 to 2009</t>
  </si>
  <si>
    <t>published unrounded estimates. Accordingly,  the revised estimates for 1990 and thereafter are not rounded.</t>
  </si>
  <si>
    <t>Note: 1. In 1996, the Utah Population Estimates Committee changed the convention  on rounded estimates so it</t>
  </si>
  <si>
    <t>Fiscal Year
Deaths</t>
  </si>
  <si>
    <t>Fiscal Year
Births</t>
  </si>
  <si>
    <t>Natural 
Increase</t>
  </si>
  <si>
    <t>Net
Migration</t>
  </si>
  <si>
    <t>Increase</t>
  </si>
  <si>
    <t>Percent
Change</t>
  </si>
  <si>
    <t>July 1st
Population</t>
  </si>
  <si>
    <t>Year</t>
  </si>
  <si>
    <t>Source: U.S. Census Bureau (April 1, 2010). Utah Population Committee, Kem C. Gardner Policy Institute (2010-2020).</t>
  </si>
  <si>
    <t>Note: The MCDs are multi-county districts and are divided as follows: Bear River MCD: Box Elder, Cache, and Rich counties; Central MCD: Juab, Millard, Piute, Sanpete, Sevier, and Wayne counties; Mountainland MCD: Summit, Utah, and Wasatch counties;Southeastern MCD: Carbon, Emery, Grand, and San Juan counties; Southwestern MCD: Beaver, Garfield, Iron, Kane and Washington counties; Uintah Basin MCD: Daggett, Duchesne, and Uintah counties; Wasatch Front MCD: Davis, Morgan, Salt Lake, Tooele, and Weber counties.</t>
  </si>
  <si>
    <t>State of Utah</t>
  </si>
  <si>
    <t>Wasatch Front</t>
  </si>
  <si>
    <t>Uintah Basin</t>
  </si>
  <si>
    <t>Southwestern</t>
  </si>
  <si>
    <t>Southeastern</t>
  </si>
  <si>
    <t>Mountainland</t>
  </si>
  <si>
    <t>Central</t>
  </si>
  <si>
    <t>Bear River</t>
  </si>
  <si>
    <t>MCD</t>
  </si>
  <si>
    <t xml:space="preserve">Weber </t>
  </si>
  <si>
    <t xml:space="preserve">Wayne </t>
  </si>
  <si>
    <t xml:space="preserve">Washington </t>
  </si>
  <si>
    <t xml:space="preserve">Wasatch </t>
  </si>
  <si>
    <t xml:space="preserve">Utah </t>
  </si>
  <si>
    <t xml:space="preserve">Uintah </t>
  </si>
  <si>
    <t xml:space="preserve">Tooele </t>
  </si>
  <si>
    <t xml:space="preserve">Summit </t>
  </si>
  <si>
    <t xml:space="preserve">Sevier </t>
  </si>
  <si>
    <t xml:space="preserve">Sanpete </t>
  </si>
  <si>
    <t xml:space="preserve">San Juan </t>
  </si>
  <si>
    <t xml:space="preserve">Salt Lake </t>
  </si>
  <si>
    <t xml:space="preserve">Rich </t>
  </si>
  <si>
    <t xml:space="preserve">Piute </t>
  </si>
  <si>
    <t xml:space="preserve">Morgan </t>
  </si>
  <si>
    <t xml:space="preserve">Millard </t>
  </si>
  <si>
    <t xml:space="preserve">Kane </t>
  </si>
  <si>
    <t xml:space="preserve">Juab </t>
  </si>
  <si>
    <t xml:space="preserve">Iron </t>
  </si>
  <si>
    <t xml:space="preserve">Grand </t>
  </si>
  <si>
    <t xml:space="preserve">Garfield </t>
  </si>
  <si>
    <t xml:space="preserve">Emery </t>
  </si>
  <si>
    <t xml:space="preserve">Duchesne </t>
  </si>
  <si>
    <t xml:space="preserve">Davis </t>
  </si>
  <si>
    <t xml:space="preserve">Daggett </t>
  </si>
  <si>
    <t xml:space="preserve">Carbon </t>
  </si>
  <si>
    <t xml:space="preserve">Cache </t>
  </si>
  <si>
    <t xml:space="preserve">Box Elder </t>
  </si>
  <si>
    <t xml:space="preserve">Beaver </t>
  </si>
  <si>
    <t>% of Total
Population</t>
  </si>
  <si>
    <t>Absolute
Change</t>
  </si>
  <si>
    <t>July 1,
2018</t>
  </si>
  <si>
    <t>July 1,
2017</t>
  </si>
  <si>
    <t>July 1,
2016</t>
  </si>
  <si>
    <t>July 1,
2015</t>
  </si>
  <si>
    <t>July 1,
2014</t>
  </si>
  <si>
    <t>July 1,
2013</t>
  </si>
  <si>
    <t>July 1,
2012</t>
  </si>
  <si>
    <t>July 1,
2011</t>
  </si>
  <si>
    <t>July 1,
2010</t>
  </si>
  <si>
    <t>April 1,
2010</t>
  </si>
  <si>
    <t>2019-2020</t>
  </si>
  <si>
    <t>UPC Estimates</t>
  </si>
  <si>
    <t>Census</t>
  </si>
  <si>
    <t>Source: U.S. Census Bureau, 2020 Census Redistricting Data (PL 94-171) Summary File</t>
  </si>
  <si>
    <t>Wyoming</t>
  </si>
  <si>
    <t>Wisconsin</t>
  </si>
  <si>
    <t>West Virginia</t>
  </si>
  <si>
    <t>Washington</t>
  </si>
  <si>
    <t>Virginia</t>
  </si>
  <si>
    <t>Vermont</t>
  </si>
  <si>
    <t>Utah</t>
  </si>
  <si>
    <t>Texas</t>
  </si>
  <si>
    <t>Tennessee</t>
  </si>
  <si>
    <t>South Dakota</t>
  </si>
  <si>
    <t>South Carolina</t>
  </si>
  <si>
    <t>Rhode Island</t>
  </si>
  <si>
    <t>Pennsylvania</t>
  </si>
  <si>
    <t>Oregon</t>
  </si>
  <si>
    <t>Oklahoma</t>
  </si>
  <si>
    <t>Ohio</t>
  </si>
  <si>
    <t>North Dakota</t>
  </si>
  <si>
    <t>North Carolina</t>
  </si>
  <si>
    <t>New York</t>
  </si>
  <si>
    <t>New Mexico</t>
  </si>
  <si>
    <t>New Jersey</t>
  </si>
  <si>
    <t>New Hampshire</t>
  </si>
  <si>
    <t>Nevada</t>
  </si>
  <si>
    <t>Nebraska</t>
  </si>
  <si>
    <t>Montana</t>
  </si>
  <si>
    <t>Missouri</t>
  </si>
  <si>
    <t>Mississippi</t>
  </si>
  <si>
    <t>Minnesota</t>
  </si>
  <si>
    <t>Michigan</t>
  </si>
  <si>
    <t>Massachusetts</t>
  </si>
  <si>
    <t>Maryland</t>
  </si>
  <si>
    <t>Maine</t>
  </si>
  <si>
    <t>Louisiana</t>
  </si>
  <si>
    <t>Kentucky</t>
  </si>
  <si>
    <t>Kansas</t>
  </si>
  <si>
    <t>Iowa</t>
  </si>
  <si>
    <t>Indiana</t>
  </si>
  <si>
    <t>Illinios</t>
  </si>
  <si>
    <t>Idaho</t>
  </si>
  <si>
    <t>Hawaii</t>
  </si>
  <si>
    <t>Georgia</t>
  </si>
  <si>
    <t>Florida</t>
  </si>
  <si>
    <t>District of Columbia</t>
  </si>
  <si>
    <t>Delaware</t>
  </si>
  <si>
    <t>Connecticut</t>
  </si>
  <si>
    <t>Colorado</t>
  </si>
  <si>
    <t>California</t>
  </si>
  <si>
    <t>Arkansas</t>
  </si>
  <si>
    <t>Arizona</t>
  </si>
  <si>
    <t>Alaska</t>
  </si>
  <si>
    <t>Alabama</t>
  </si>
  <si>
    <t>State</t>
  </si>
  <si>
    <t>West</t>
  </si>
  <si>
    <t>South</t>
  </si>
  <si>
    <t>Midwest</t>
  </si>
  <si>
    <t>Northeast</t>
  </si>
  <si>
    <t>Region</t>
  </si>
  <si>
    <t>United States</t>
  </si>
  <si>
    <t>% Change 
Rank</t>
  </si>
  <si>
    <t>Rank</t>
  </si>
  <si>
    <t>Population</t>
  </si>
  <si>
    <t>2010-2020</t>
  </si>
  <si>
    <t>April 1, 2010</t>
  </si>
  <si>
    <r>
      <t>.</t>
    </r>
    <r>
      <rPr>
        <sz val="10"/>
        <color theme="1"/>
        <rFont val="Calibri"/>
        <family val="2"/>
        <scheme val="minor"/>
      </rPr>
      <t>Utah</t>
    </r>
  </si>
  <si>
    <r>
      <t>.</t>
    </r>
    <r>
      <rPr>
        <sz val="10"/>
        <color theme="1"/>
        <rFont val="Calibri"/>
        <family val="2"/>
        <scheme val="minor"/>
      </rPr>
      <t>Vermont</t>
    </r>
  </si>
  <si>
    <r>
      <t>.</t>
    </r>
    <r>
      <rPr>
        <sz val="10"/>
        <color theme="1"/>
        <rFont val="Calibri"/>
        <family val="2"/>
        <scheme val="minor"/>
      </rPr>
      <t>Texas</t>
    </r>
  </si>
  <si>
    <r>
      <t>.</t>
    </r>
    <r>
      <rPr>
        <sz val="10"/>
        <color theme="1"/>
        <rFont val="Calibri"/>
        <family val="2"/>
        <scheme val="minor"/>
      </rPr>
      <t>District of Columbia</t>
    </r>
  </si>
  <si>
    <r>
      <t>.</t>
    </r>
    <r>
      <rPr>
        <sz val="10"/>
        <color theme="1"/>
        <rFont val="Calibri"/>
        <family val="2"/>
        <scheme val="minor"/>
      </rPr>
      <t>Idaho</t>
    </r>
  </si>
  <si>
    <r>
      <t>.</t>
    </r>
    <r>
      <rPr>
        <sz val="10"/>
        <color theme="1"/>
        <rFont val="Calibri"/>
        <family val="2"/>
        <scheme val="minor"/>
      </rPr>
      <t>Maine</t>
    </r>
  </si>
  <si>
    <r>
      <t>.</t>
    </r>
    <r>
      <rPr>
        <sz val="10"/>
        <color theme="1"/>
        <rFont val="Calibri"/>
        <family val="2"/>
        <scheme val="minor"/>
      </rPr>
      <t>South Dakota</t>
    </r>
  </si>
  <si>
    <r>
      <t>.</t>
    </r>
    <r>
      <rPr>
        <sz val="10"/>
        <color theme="1"/>
        <rFont val="Calibri"/>
        <family val="2"/>
        <scheme val="minor"/>
      </rPr>
      <t>New Hampshire</t>
    </r>
  </si>
  <si>
    <r>
      <t>.</t>
    </r>
    <r>
      <rPr>
        <sz val="10"/>
        <color theme="1"/>
        <rFont val="Calibri"/>
        <family val="2"/>
        <scheme val="minor"/>
      </rPr>
      <t>Nebraska</t>
    </r>
  </si>
  <si>
    <r>
      <t>.</t>
    </r>
    <r>
      <rPr>
        <sz val="10"/>
        <color theme="1"/>
        <rFont val="Calibri"/>
        <family val="2"/>
        <scheme val="minor"/>
      </rPr>
      <t>Rhode Island</t>
    </r>
  </si>
  <si>
    <r>
      <t>.</t>
    </r>
    <r>
      <rPr>
        <sz val="10"/>
        <color theme="1"/>
        <rFont val="Calibri"/>
        <family val="2"/>
        <scheme val="minor"/>
      </rPr>
      <t>Alaska</t>
    </r>
  </si>
  <si>
    <r>
      <t>.</t>
    </r>
    <r>
      <rPr>
        <sz val="10"/>
        <color theme="1"/>
        <rFont val="Calibri"/>
        <family val="2"/>
        <scheme val="minor"/>
      </rPr>
      <t>Massachusetts</t>
    </r>
  </si>
  <si>
    <r>
      <t>.</t>
    </r>
    <r>
      <rPr>
        <sz val="10"/>
        <color theme="1"/>
        <rFont val="Calibri"/>
        <family val="2"/>
        <scheme val="minor"/>
      </rPr>
      <t>Oklahoma</t>
    </r>
  </si>
  <si>
    <r>
      <t>.</t>
    </r>
    <r>
      <rPr>
        <sz val="10"/>
        <color theme="1"/>
        <rFont val="Calibri"/>
        <family val="2"/>
        <scheme val="minor"/>
      </rPr>
      <t>Florida</t>
    </r>
  </si>
  <si>
    <r>
      <t>.</t>
    </r>
    <r>
      <rPr>
        <sz val="10"/>
        <color theme="1"/>
        <rFont val="Calibri"/>
        <family val="2"/>
        <scheme val="minor"/>
      </rPr>
      <t>Kansas</t>
    </r>
  </si>
  <si>
    <r>
      <t>.</t>
    </r>
    <r>
      <rPr>
        <sz val="10"/>
        <color theme="1"/>
        <rFont val="Calibri"/>
        <family val="2"/>
        <scheme val="minor"/>
      </rPr>
      <t>West Virginia</t>
    </r>
  </si>
  <si>
    <r>
      <t>.</t>
    </r>
    <r>
      <rPr>
        <sz val="10"/>
        <color theme="1"/>
        <rFont val="Calibri"/>
        <family val="2"/>
        <scheme val="minor"/>
      </rPr>
      <t>North Dakota</t>
    </r>
  </si>
  <si>
    <r>
      <t>.</t>
    </r>
    <r>
      <rPr>
        <sz val="10"/>
        <color theme="1"/>
        <rFont val="Calibri"/>
        <family val="2"/>
        <scheme val="minor"/>
      </rPr>
      <t>Connecticut</t>
    </r>
  </si>
  <si>
    <r>
      <t>.</t>
    </r>
    <r>
      <rPr>
        <sz val="10"/>
        <color theme="1"/>
        <rFont val="Calibri"/>
        <family val="2"/>
        <scheme val="minor"/>
      </rPr>
      <t>Mississippi</t>
    </r>
  </si>
  <si>
    <r>
      <t>.</t>
    </r>
    <r>
      <rPr>
        <sz val="10"/>
        <color theme="1"/>
        <rFont val="Calibri"/>
        <family val="2"/>
        <scheme val="minor"/>
      </rPr>
      <t>Oregon</t>
    </r>
  </si>
  <si>
    <r>
      <t>.</t>
    </r>
    <r>
      <rPr>
        <sz val="10"/>
        <color theme="1"/>
        <rFont val="Calibri"/>
        <family val="2"/>
        <scheme val="minor"/>
      </rPr>
      <t>Louisiana</t>
    </r>
  </si>
  <si>
    <r>
      <t>.</t>
    </r>
    <r>
      <rPr>
        <sz val="10"/>
        <color theme="1"/>
        <rFont val="Calibri"/>
        <family val="2"/>
        <scheme val="minor"/>
      </rPr>
      <t>Pennsylvania</t>
    </r>
  </si>
  <si>
    <r>
      <t>.</t>
    </r>
    <r>
      <rPr>
        <sz val="10"/>
        <color theme="1"/>
        <rFont val="Calibri"/>
        <family val="2"/>
        <scheme val="minor"/>
      </rPr>
      <t>Georgia</t>
    </r>
  </si>
  <si>
    <r>
      <t>.</t>
    </r>
    <r>
      <rPr>
        <sz val="10"/>
        <color theme="1"/>
        <rFont val="Calibri"/>
        <family val="2"/>
        <scheme val="minor"/>
      </rPr>
      <t>New York</t>
    </r>
  </si>
  <si>
    <r>
      <t>.</t>
    </r>
    <r>
      <rPr>
        <sz val="10"/>
        <color theme="1"/>
        <rFont val="Calibri"/>
        <family val="2"/>
        <scheme val="minor"/>
      </rPr>
      <t>Indiana</t>
    </r>
  </si>
  <si>
    <r>
      <t>.</t>
    </r>
    <r>
      <rPr>
        <sz val="10"/>
        <color theme="1"/>
        <rFont val="Calibri"/>
        <family val="2"/>
        <scheme val="minor"/>
      </rPr>
      <t>Delaware</t>
    </r>
  </si>
  <si>
    <r>
      <t>.</t>
    </r>
    <r>
      <rPr>
        <sz val="10"/>
        <color theme="1"/>
        <rFont val="Calibri"/>
        <family val="2"/>
        <scheme val="minor"/>
      </rPr>
      <t>Arkansas</t>
    </r>
  </si>
  <si>
    <r>
      <t>.</t>
    </r>
    <r>
      <rPr>
        <sz val="10"/>
        <color theme="1"/>
        <rFont val="Calibri"/>
        <family val="2"/>
        <scheme val="minor"/>
      </rPr>
      <t>Hawaii</t>
    </r>
  </si>
  <si>
    <r>
      <t>.</t>
    </r>
    <r>
      <rPr>
        <sz val="10"/>
        <color theme="1"/>
        <rFont val="Calibri"/>
        <family val="2"/>
        <scheme val="minor"/>
      </rPr>
      <t>Minnesota</t>
    </r>
  </si>
  <si>
    <r>
      <t>.</t>
    </r>
    <r>
      <rPr>
        <sz val="10"/>
        <color theme="1"/>
        <rFont val="Calibri"/>
        <family val="2"/>
        <scheme val="minor"/>
      </rPr>
      <t>Montana</t>
    </r>
  </si>
  <si>
    <r>
      <t>.</t>
    </r>
    <r>
      <rPr>
        <sz val="10"/>
        <color theme="1"/>
        <rFont val="Calibri"/>
        <family val="2"/>
        <scheme val="minor"/>
      </rPr>
      <t>Wyoming</t>
    </r>
  </si>
  <si>
    <r>
      <t>.</t>
    </r>
    <r>
      <rPr>
        <sz val="10"/>
        <color theme="1"/>
        <rFont val="Calibri"/>
        <family val="2"/>
        <scheme val="minor"/>
      </rPr>
      <t>Michigan</t>
    </r>
  </si>
  <si>
    <r>
      <t>.</t>
    </r>
    <r>
      <rPr>
        <sz val="10"/>
        <color theme="1"/>
        <rFont val="Calibri"/>
        <family val="2"/>
        <scheme val="minor"/>
      </rPr>
      <t>Iowa</t>
    </r>
  </si>
  <si>
    <r>
      <t>.</t>
    </r>
    <r>
      <rPr>
        <sz val="10"/>
        <color theme="1"/>
        <rFont val="Calibri"/>
        <family val="2"/>
        <scheme val="minor"/>
      </rPr>
      <t>South Carolina</t>
    </r>
  </si>
  <si>
    <r>
      <t>.</t>
    </r>
    <r>
      <rPr>
        <sz val="10"/>
        <color theme="1"/>
        <rFont val="Calibri"/>
        <family val="2"/>
        <scheme val="minor"/>
      </rPr>
      <t>New Mexico</t>
    </r>
  </si>
  <si>
    <r>
      <t>.</t>
    </r>
    <r>
      <rPr>
        <sz val="10"/>
        <color theme="1"/>
        <rFont val="Calibri"/>
        <family val="2"/>
        <scheme val="minor"/>
      </rPr>
      <t>Colorado</t>
    </r>
  </si>
  <si>
    <r>
      <t>.</t>
    </r>
    <r>
      <rPr>
        <sz val="10"/>
        <color theme="1"/>
        <rFont val="Calibri"/>
        <family val="2"/>
        <scheme val="minor"/>
      </rPr>
      <t>Kentucky</t>
    </r>
  </si>
  <si>
    <r>
      <t>.</t>
    </r>
    <r>
      <rPr>
        <sz val="10"/>
        <color theme="1"/>
        <rFont val="Calibri"/>
        <family val="2"/>
        <scheme val="minor"/>
      </rPr>
      <t>Wisconsin</t>
    </r>
  </si>
  <si>
    <r>
      <t>.</t>
    </r>
    <r>
      <rPr>
        <sz val="10"/>
        <color theme="1"/>
        <rFont val="Calibri"/>
        <family val="2"/>
        <scheme val="minor"/>
      </rPr>
      <t>Missouri</t>
    </r>
  </si>
  <si>
    <r>
      <t>.</t>
    </r>
    <r>
      <rPr>
        <sz val="10"/>
        <color theme="1"/>
        <rFont val="Calibri"/>
        <family val="2"/>
        <scheme val="minor"/>
      </rPr>
      <t>Washington</t>
    </r>
  </si>
  <si>
    <r>
      <t>.</t>
    </r>
    <r>
      <rPr>
        <sz val="10"/>
        <color theme="1"/>
        <rFont val="Calibri"/>
        <family val="2"/>
        <scheme val="minor"/>
      </rPr>
      <t>California</t>
    </r>
  </si>
  <si>
    <r>
      <t>.</t>
    </r>
    <r>
      <rPr>
        <sz val="10"/>
        <color theme="1"/>
        <rFont val="Calibri"/>
        <family val="2"/>
        <scheme val="minor"/>
      </rPr>
      <t>Virginia</t>
    </r>
  </si>
  <si>
    <r>
      <t>.</t>
    </r>
    <r>
      <rPr>
        <sz val="10"/>
        <color theme="1"/>
        <rFont val="Calibri"/>
        <family val="2"/>
        <scheme val="minor"/>
      </rPr>
      <t>Nevada</t>
    </r>
  </si>
  <si>
    <r>
      <t>.</t>
    </r>
    <r>
      <rPr>
        <sz val="10"/>
        <color theme="1"/>
        <rFont val="Calibri"/>
        <family val="2"/>
        <scheme val="minor"/>
      </rPr>
      <t>North Carolina</t>
    </r>
  </si>
  <si>
    <r>
      <t>.</t>
    </r>
    <r>
      <rPr>
        <sz val="10"/>
        <color theme="1"/>
        <rFont val="Calibri"/>
        <family val="2"/>
        <scheme val="minor"/>
      </rPr>
      <t>Arizona</t>
    </r>
  </si>
  <si>
    <r>
      <t>.</t>
    </r>
    <r>
      <rPr>
        <sz val="10"/>
        <color theme="1"/>
        <rFont val="Calibri"/>
        <family val="2"/>
        <scheme val="minor"/>
      </rPr>
      <t>New Jersey</t>
    </r>
  </si>
  <si>
    <r>
      <t>.</t>
    </r>
    <r>
      <rPr>
        <sz val="10"/>
        <color theme="1"/>
        <rFont val="Calibri"/>
        <family val="2"/>
        <scheme val="minor"/>
      </rPr>
      <t>Illinois</t>
    </r>
  </si>
  <si>
    <r>
      <t>.</t>
    </r>
    <r>
      <rPr>
        <sz val="10"/>
        <color theme="1"/>
        <rFont val="Calibri"/>
        <family val="2"/>
        <scheme val="minor"/>
      </rPr>
      <t>Tennessee</t>
    </r>
  </si>
  <si>
    <r>
      <t>.</t>
    </r>
    <r>
      <rPr>
        <sz val="10"/>
        <color theme="1"/>
        <rFont val="Calibri"/>
        <family val="2"/>
        <scheme val="minor"/>
      </rPr>
      <t>Alabama</t>
    </r>
  </si>
  <si>
    <r>
      <t>.</t>
    </r>
    <r>
      <rPr>
        <sz val="10"/>
        <color theme="1"/>
        <rFont val="Calibri"/>
        <family val="2"/>
        <scheme val="minor"/>
      </rPr>
      <t>Ohio</t>
    </r>
  </si>
  <si>
    <r>
      <t>.</t>
    </r>
    <r>
      <rPr>
        <sz val="10"/>
        <color theme="1"/>
        <rFont val="Calibri"/>
        <family val="2"/>
        <scheme val="minor"/>
      </rPr>
      <t>Maryland</t>
    </r>
  </si>
  <si>
    <t>Percent
of Total</t>
  </si>
  <si>
    <t>Percent of Total</t>
  </si>
  <si>
    <t>18 and older</t>
  </si>
  <si>
    <t>Under 18</t>
  </si>
  <si>
    <t>Total Population</t>
  </si>
  <si>
    <t>Illinois</t>
  </si>
  <si>
    <t>Source: National Center for Health Statistics</t>
  </si>
  <si>
    <t>Note: This table provides the latest available data. 2020 data was not available at time of publication.</t>
  </si>
  <si>
    <t>U.S.</t>
  </si>
  <si>
    <t xml:space="preserve">Dash (-) represents zero or rounds to zero. </t>
  </si>
  <si>
    <t>Rate</t>
  </si>
  <si>
    <t>Net Migration</t>
  </si>
  <si>
    <t>Naural Increase</t>
  </si>
  <si>
    <t>Deaths</t>
  </si>
  <si>
    <t>Births</t>
  </si>
  <si>
    <t>Rate per 1,000 people</t>
  </si>
  <si>
    <t>Source: U.S. Census Bureau, 2010 and 2020 Census Redistricting Data (PL 94-171) Summary File</t>
  </si>
  <si>
    <t>Note: Numbers may not sum due to rounding.</t>
  </si>
  <si>
    <t>Total
Housing
Units</t>
  </si>
  <si>
    <t>Total
Vacant
Units</t>
  </si>
  <si>
    <t>Total
Occupied
Units</t>
  </si>
  <si>
    <t>2010 to 2020
Percent Change</t>
  </si>
  <si>
    <t>Therefore people identifying as Hispanic or Latino may be of any race. "Minority" refers to any population outside non-Hispanic White.</t>
  </si>
  <si>
    <t xml:space="preserve">Budget in 1997, the federal government treats Hispanic origin and race as separate and distinct concepts. </t>
  </si>
  <si>
    <t>Note: As a result of the revised standards for collecting data on race and ethnicity issued by the Office of Management and Also, respondents were allowed to select more than one race. Respondents who selected more than one race are included in the “Two or  More Races” category. For postcensal population estimates, the "Some Other Race" category was omitted.</t>
  </si>
  <si>
    <t>Weber</t>
  </si>
  <si>
    <t>Wayne</t>
  </si>
  <si>
    <t>Wasatch</t>
  </si>
  <si>
    <t>Uintah</t>
  </si>
  <si>
    <t>Tooele</t>
  </si>
  <si>
    <t>Summit</t>
  </si>
  <si>
    <t>Sevier</t>
  </si>
  <si>
    <t>Sanpete</t>
  </si>
  <si>
    <t>San Juan</t>
  </si>
  <si>
    <t>Salt Lake</t>
  </si>
  <si>
    <t>Rich</t>
  </si>
  <si>
    <t>Piute</t>
  </si>
  <si>
    <t>Morgan</t>
  </si>
  <si>
    <t>Millard</t>
  </si>
  <si>
    <t>Kane</t>
  </si>
  <si>
    <t>Juab</t>
  </si>
  <si>
    <t>Iron</t>
  </si>
  <si>
    <t>Grand</t>
  </si>
  <si>
    <t>Garfield</t>
  </si>
  <si>
    <t>Emery</t>
  </si>
  <si>
    <t>Duchesne</t>
  </si>
  <si>
    <t>Davis</t>
  </si>
  <si>
    <t>Daggett</t>
  </si>
  <si>
    <t>Carbon</t>
  </si>
  <si>
    <t>Cache</t>
  </si>
  <si>
    <t>Box Elder</t>
  </si>
  <si>
    <t>Beaver</t>
  </si>
  <si>
    <t>Share of Total 
Population</t>
  </si>
  <si>
    <t>Native Hawaiian and Other Pacific Islander</t>
  </si>
  <si>
    <t>Asian</t>
  </si>
  <si>
    <t>American Indian and Alaska Native</t>
  </si>
  <si>
    <t>Black/ African American</t>
  </si>
  <si>
    <t>White</t>
  </si>
  <si>
    <t>Geographic 
Area</t>
  </si>
  <si>
    <t>Total Minority</t>
  </si>
  <si>
    <t>Hispanic or Latino Origin (of any race)</t>
  </si>
  <si>
    <t>Some Other Race and Two or More Races (Not Hispanic or Latino)</t>
  </si>
  <si>
    <t>Race Alone (Not Hispanic or Latino)</t>
  </si>
  <si>
    <t>A - An "A" in the 2010 Census field indicates a locality that was formed or incorporated after the 2020 Census</t>
  </si>
  <si>
    <t>Balance of Weber County</t>
  </si>
  <si>
    <t xml:space="preserve">West Haven </t>
  </si>
  <si>
    <t xml:space="preserve">Washington Terrace </t>
  </si>
  <si>
    <t xml:space="preserve">South Ogden </t>
  </si>
  <si>
    <t xml:space="preserve">Roy </t>
  </si>
  <si>
    <t xml:space="preserve">Riverdale </t>
  </si>
  <si>
    <t xml:space="preserve">Pleasant View </t>
  </si>
  <si>
    <t xml:space="preserve">Plain City </t>
  </si>
  <si>
    <t xml:space="preserve">Ogden </t>
  </si>
  <si>
    <t xml:space="preserve">North Ogden </t>
  </si>
  <si>
    <t xml:space="preserve">Marriott-Slaterville </t>
  </si>
  <si>
    <t xml:space="preserve">Huntsville </t>
  </si>
  <si>
    <t xml:space="preserve">Hooper </t>
  </si>
  <si>
    <t xml:space="preserve">Harrisville </t>
  </si>
  <si>
    <t xml:space="preserve">Farr West </t>
  </si>
  <si>
    <t>Weber County</t>
  </si>
  <si>
    <t>Balance of Wayne County</t>
  </si>
  <si>
    <t xml:space="preserve">Torrey </t>
  </si>
  <si>
    <t xml:space="preserve">Lyman </t>
  </si>
  <si>
    <t xml:space="preserve">Loa </t>
  </si>
  <si>
    <t xml:space="preserve">Hanksville </t>
  </si>
  <si>
    <t xml:space="preserve">Bicknell </t>
  </si>
  <si>
    <t>Wayne County</t>
  </si>
  <si>
    <t>Balance of Washington County</t>
  </si>
  <si>
    <t xml:space="preserve">Virgin </t>
  </si>
  <si>
    <t xml:space="preserve">Toquerville </t>
  </si>
  <si>
    <t xml:space="preserve">Springdale </t>
  </si>
  <si>
    <t xml:space="preserve">Santa Clara </t>
  </si>
  <si>
    <t xml:space="preserve">St. George </t>
  </si>
  <si>
    <t xml:space="preserve">Rockville </t>
  </si>
  <si>
    <t xml:space="preserve">New Harmony </t>
  </si>
  <si>
    <t xml:space="preserve">Leeds </t>
  </si>
  <si>
    <t xml:space="preserve">La Verkin </t>
  </si>
  <si>
    <t xml:space="preserve">Ivins </t>
  </si>
  <si>
    <t xml:space="preserve">Hurricane </t>
  </si>
  <si>
    <t xml:space="preserve">Hildale </t>
  </si>
  <si>
    <t xml:space="preserve">Enterprise </t>
  </si>
  <si>
    <t xml:space="preserve">Apple Valley </t>
  </si>
  <si>
    <t>Washington County</t>
  </si>
  <si>
    <t>Balance of Wasatch County</t>
  </si>
  <si>
    <t xml:space="preserve">Wallsburg </t>
  </si>
  <si>
    <t>Park City  (pt.)</t>
  </si>
  <si>
    <t xml:space="preserve">Midway </t>
  </si>
  <si>
    <t>N/A</t>
  </si>
  <si>
    <t>A</t>
  </si>
  <si>
    <t xml:space="preserve">Interlaken </t>
  </si>
  <si>
    <t xml:space="preserve">Independence </t>
  </si>
  <si>
    <t xml:space="preserve">Hideout </t>
  </si>
  <si>
    <t xml:space="preserve">Heber </t>
  </si>
  <si>
    <t xml:space="preserve">Daniel </t>
  </si>
  <si>
    <t xml:space="preserve">Charleston </t>
  </si>
  <si>
    <t>Wasatch County</t>
  </si>
  <si>
    <t>Balance of Utah County</t>
  </si>
  <si>
    <t xml:space="preserve">Woodland Hills </t>
  </si>
  <si>
    <t xml:space="preserve">Vineyard </t>
  </si>
  <si>
    <t xml:space="preserve">Springville </t>
  </si>
  <si>
    <t xml:space="preserve">Spanish Fork </t>
  </si>
  <si>
    <t xml:space="preserve">Saratoga Springs </t>
  </si>
  <si>
    <t>Santaquin  (pt.)</t>
  </si>
  <si>
    <t xml:space="preserve">Salem </t>
  </si>
  <si>
    <t xml:space="preserve">Provo </t>
  </si>
  <si>
    <t xml:space="preserve">Pleasant Grove </t>
  </si>
  <si>
    <t xml:space="preserve">Payson </t>
  </si>
  <si>
    <t xml:space="preserve">Orem </t>
  </si>
  <si>
    <t xml:space="preserve">Mapleton </t>
  </si>
  <si>
    <t xml:space="preserve">Lindon </t>
  </si>
  <si>
    <t xml:space="preserve">Lehi </t>
  </si>
  <si>
    <t xml:space="preserve">Highland </t>
  </si>
  <si>
    <t xml:space="preserve">Goshen </t>
  </si>
  <si>
    <t xml:space="preserve">Genola </t>
  </si>
  <si>
    <t xml:space="preserve">Fairfield </t>
  </si>
  <si>
    <t xml:space="preserve">Elk Ridge </t>
  </si>
  <si>
    <t xml:space="preserve">Eagle Mountain </t>
  </si>
  <si>
    <t>Draper  (pt.)</t>
  </si>
  <si>
    <t xml:space="preserve">Cedar Hills </t>
  </si>
  <si>
    <t xml:space="preserve">Cedar Fort </t>
  </si>
  <si>
    <t>Bluffdale  (pt.)</t>
  </si>
  <si>
    <t xml:space="preserve">American Fork </t>
  </si>
  <si>
    <t xml:space="preserve">Alpine </t>
  </si>
  <si>
    <t>Utah County</t>
  </si>
  <si>
    <t>Balance of Uintah County</t>
  </si>
  <si>
    <t xml:space="preserve">Vernal </t>
  </si>
  <si>
    <t xml:space="preserve">Naples </t>
  </si>
  <si>
    <t xml:space="preserve">Ballard </t>
  </si>
  <si>
    <t>Uintah County</t>
  </si>
  <si>
    <t>Balance of Tooele County</t>
  </si>
  <si>
    <t xml:space="preserve">Wendover </t>
  </si>
  <si>
    <t xml:space="preserve">Vernon </t>
  </si>
  <si>
    <t xml:space="preserve">Stockton </t>
  </si>
  <si>
    <t xml:space="preserve">Rush Valley </t>
  </si>
  <si>
    <t xml:space="preserve">Grantsville </t>
  </si>
  <si>
    <t>Tooele County</t>
  </si>
  <si>
    <t>Balance of Summit County</t>
  </si>
  <si>
    <t xml:space="preserve">Oakley </t>
  </si>
  <si>
    <t xml:space="preserve">Kamas </t>
  </si>
  <si>
    <t xml:space="preserve">Henefer </t>
  </si>
  <si>
    <t xml:space="preserve">Francis </t>
  </si>
  <si>
    <t xml:space="preserve">Coalville </t>
  </si>
  <si>
    <t>Summit County</t>
  </si>
  <si>
    <t>Balance of Sevier County</t>
  </si>
  <si>
    <t xml:space="preserve">Sigurd </t>
  </si>
  <si>
    <t xml:space="preserve">Salina </t>
  </si>
  <si>
    <t xml:space="preserve">Richfield </t>
  </si>
  <si>
    <t xml:space="preserve">Redmond </t>
  </si>
  <si>
    <t xml:space="preserve">Monroe </t>
  </si>
  <si>
    <t xml:space="preserve">Koosharem </t>
  </si>
  <si>
    <t xml:space="preserve">Joseph </t>
  </si>
  <si>
    <t xml:space="preserve">Glenwood </t>
  </si>
  <si>
    <t xml:space="preserve">Elsinore </t>
  </si>
  <si>
    <t xml:space="preserve">Central Valley </t>
  </si>
  <si>
    <t xml:space="preserve">Aurora </t>
  </si>
  <si>
    <t xml:space="preserve">Annabella </t>
  </si>
  <si>
    <t>Sevier County</t>
  </si>
  <si>
    <t>Balance of Sanpete County</t>
  </si>
  <si>
    <t xml:space="preserve">Wales </t>
  </si>
  <si>
    <t xml:space="preserve">Sterling </t>
  </si>
  <si>
    <t xml:space="preserve">Spring City </t>
  </si>
  <si>
    <t xml:space="preserve">Mount Pleasant </t>
  </si>
  <si>
    <t xml:space="preserve">Moroni </t>
  </si>
  <si>
    <t xml:space="preserve">Mayfield </t>
  </si>
  <si>
    <t xml:space="preserve">Manti </t>
  </si>
  <si>
    <t xml:space="preserve">Gunnison </t>
  </si>
  <si>
    <t xml:space="preserve">Fountain Green </t>
  </si>
  <si>
    <t xml:space="preserve">Fayette </t>
  </si>
  <si>
    <t xml:space="preserve">Fairview </t>
  </si>
  <si>
    <t xml:space="preserve">Ephraim </t>
  </si>
  <si>
    <t xml:space="preserve">Centerfield </t>
  </si>
  <si>
    <t>Sanpete County</t>
  </si>
  <si>
    <t>Balance of San Juan County</t>
  </si>
  <si>
    <t xml:space="preserve">Monticello </t>
  </si>
  <si>
    <t>Bluff</t>
  </si>
  <si>
    <t xml:space="preserve">Blanding </t>
  </si>
  <si>
    <t>San Juan County</t>
  </si>
  <si>
    <t>Balance of Salt Lake County</t>
  </si>
  <si>
    <t>White City</t>
  </si>
  <si>
    <t xml:space="preserve">West Valley City </t>
  </si>
  <si>
    <t xml:space="preserve">West Jordan </t>
  </si>
  <si>
    <t xml:space="preserve">Taylorsville </t>
  </si>
  <si>
    <t xml:space="preserve">South Salt Lake </t>
  </si>
  <si>
    <t xml:space="preserve">South Jordan </t>
  </si>
  <si>
    <t xml:space="preserve">Sandy </t>
  </si>
  <si>
    <t xml:space="preserve">Salt Lake City </t>
  </si>
  <si>
    <t xml:space="preserve">Riverton </t>
  </si>
  <si>
    <t xml:space="preserve">Murray </t>
  </si>
  <si>
    <t xml:space="preserve">Millcreek </t>
  </si>
  <si>
    <t xml:space="preserve">Midvale </t>
  </si>
  <si>
    <t xml:space="preserve">Magna </t>
  </si>
  <si>
    <t xml:space="preserve">Kearns </t>
  </si>
  <si>
    <t xml:space="preserve">Holladay </t>
  </si>
  <si>
    <t xml:space="preserve">Herriman </t>
  </si>
  <si>
    <t xml:space="preserve">Emigration Canyon </t>
  </si>
  <si>
    <t xml:space="preserve">Cottonwood Heights </t>
  </si>
  <si>
    <t xml:space="preserve">Copperton </t>
  </si>
  <si>
    <t>Brighton</t>
  </si>
  <si>
    <t xml:space="preserve">Alta </t>
  </si>
  <si>
    <t>Salt Lake County</t>
  </si>
  <si>
    <t>Balance of Rich County</t>
  </si>
  <si>
    <t xml:space="preserve">Woodruff </t>
  </si>
  <si>
    <t xml:space="preserve">Randolph </t>
  </si>
  <si>
    <t>Laketown</t>
  </si>
  <si>
    <t xml:space="preserve">Garden City </t>
  </si>
  <si>
    <t>Rich County</t>
  </si>
  <si>
    <t>Balance of Piute County</t>
  </si>
  <si>
    <t xml:space="preserve">Marysvale </t>
  </si>
  <si>
    <t xml:space="preserve">Kingston </t>
  </si>
  <si>
    <t xml:space="preserve">Junction </t>
  </si>
  <si>
    <t xml:space="preserve">Circleville </t>
  </si>
  <si>
    <t>Piute County</t>
  </si>
  <si>
    <t>Balance of Morgan County</t>
  </si>
  <si>
    <t>Morgan County</t>
  </si>
  <si>
    <t>Balance of Millard County</t>
  </si>
  <si>
    <t xml:space="preserve">Scipio </t>
  </si>
  <si>
    <t xml:space="preserve">Oak City </t>
  </si>
  <si>
    <t xml:space="preserve">Meadow </t>
  </si>
  <si>
    <t xml:space="preserve">Lynndyl </t>
  </si>
  <si>
    <t xml:space="preserve">Leamington </t>
  </si>
  <si>
    <t xml:space="preserve">Kanosh </t>
  </si>
  <si>
    <t xml:space="preserve">Holden </t>
  </si>
  <si>
    <t xml:space="preserve">Hinckley </t>
  </si>
  <si>
    <t xml:space="preserve">Fillmore </t>
  </si>
  <si>
    <t xml:space="preserve">Delta </t>
  </si>
  <si>
    <t>Millard County</t>
  </si>
  <si>
    <t>Balance of Kane County</t>
  </si>
  <si>
    <t xml:space="preserve">Orderville </t>
  </si>
  <si>
    <t xml:space="preserve">Kanab </t>
  </si>
  <si>
    <t xml:space="preserve">Glendale </t>
  </si>
  <si>
    <t xml:space="preserve">Big Water </t>
  </si>
  <si>
    <t xml:space="preserve">Alton </t>
  </si>
  <si>
    <t>Kane County</t>
  </si>
  <si>
    <t>Balance of Juab County</t>
  </si>
  <si>
    <t xml:space="preserve">Rocky Ridge </t>
  </si>
  <si>
    <t xml:space="preserve">Nephi </t>
  </si>
  <si>
    <t xml:space="preserve">Mona </t>
  </si>
  <si>
    <t xml:space="preserve">Levan </t>
  </si>
  <si>
    <t xml:space="preserve">Eureka </t>
  </si>
  <si>
    <t>Juab County</t>
  </si>
  <si>
    <t>Balance of Iron County</t>
  </si>
  <si>
    <t xml:space="preserve">Parowan </t>
  </si>
  <si>
    <t xml:space="preserve">Paragonah </t>
  </si>
  <si>
    <t xml:space="preserve">Kanarraville </t>
  </si>
  <si>
    <t xml:space="preserve">Enoch </t>
  </si>
  <si>
    <t>Cedar Highlands</t>
  </si>
  <si>
    <t xml:space="preserve">Cedar City </t>
  </si>
  <si>
    <t xml:space="preserve">Brian Head </t>
  </si>
  <si>
    <t>Iron County</t>
  </si>
  <si>
    <t>Balance of Grand County</t>
  </si>
  <si>
    <t xml:space="preserve">Moab </t>
  </si>
  <si>
    <t xml:space="preserve">Castle Valley </t>
  </si>
  <si>
    <t>Grand County</t>
  </si>
  <si>
    <t>Balance of Garfield County</t>
  </si>
  <si>
    <t xml:space="preserve">Tropic </t>
  </si>
  <si>
    <t xml:space="preserve">Panguitch </t>
  </si>
  <si>
    <t xml:space="preserve">Henrieville </t>
  </si>
  <si>
    <t xml:space="preserve">Hatch </t>
  </si>
  <si>
    <t xml:space="preserve">Escalante </t>
  </si>
  <si>
    <t xml:space="preserve">Cannonville </t>
  </si>
  <si>
    <t xml:space="preserve">Bryce Canyon City </t>
  </si>
  <si>
    <t xml:space="preserve">Boulder </t>
  </si>
  <si>
    <t xml:space="preserve">Antimony </t>
  </si>
  <si>
    <t>Garfield County</t>
  </si>
  <si>
    <t>Balance of Emery County</t>
  </si>
  <si>
    <t xml:space="preserve">Orangeville </t>
  </si>
  <si>
    <t xml:space="preserve">Huntington </t>
  </si>
  <si>
    <t xml:space="preserve">Green River </t>
  </si>
  <si>
    <t xml:space="preserve">Ferron </t>
  </si>
  <si>
    <t xml:space="preserve">Elmo </t>
  </si>
  <si>
    <t xml:space="preserve">Cleveland </t>
  </si>
  <si>
    <t xml:space="preserve">Clawson </t>
  </si>
  <si>
    <t xml:space="preserve">Castle Dale </t>
  </si>
  <si>
    <t>Emery County</t>
  </si>
  <si>
    <t>Balance of Duchesne County</t>
  </si>
  <si>
    <t xml:space="preserve">Tabiona </t>
  </si>
  <si>
    <t xml:space="preserve">Roosevelt </t>
  </si>
  <si>
    <t xml:space="preserve">Myton </t>
  </si>
  <si>
    <t xml:space="preserve">Altamont </t>
  </si>
  <si>
    <t>Duchesne County</t>
  </si>
  <si>
    <t>Balance of Davis County</t>
  </si>
  <si>
    <t xml:space="preserve">Woods Cross </t>
  </si>
  <si>
    <t xml:space="preserve">West Point </t>
  </si>
  <si>
    <t xml:space="preserve">West Bountiful </t>
  </si>
  <si>
    <t xml:space="preserve">Syracuse </t>
  </si>
  <si>
    <t xml:space="preserve">Sunset </t>
  </si>
  <si>
    <t xml:space="preserve">South Weber </t>
  </si>
  <si>
    <t xml:space="preserve">North Salt Lake </t>
  </si>
  <si>
    <t xml:space="preserve">Layton </t>
  </si>
  <si>
    <t xml:space="preserve">Kaysville </t>
  </si>
  <si>
    <t xml:space="preserve">Fruit Heights </t>
  </si>
  <si>
    <t xml:space="preserve">Farmington </t>
  </si>
  <si>
    <t xml:space="preserve">Clinton </t>
  </si>
  <si>
    <t xml:space="preserve">Clearfield </t>
  </si>
  <si>
    <t xml:space="preserve">Centerville </t>
  </si>
  <si>
    <t xml:space="preserve">Bountiful </t>
  </si>
  <si>
    <t>Davis County</t>
  </si>
  <si>
    <t>Balance of Daggett County</t>
  </si>
  <si>
    <t xml:space="preserve">Manila </t>
  </si>
  <si>
    <t xml:space="preserve">Dutch John </t>
  </si>
  <si>
    <t>Daggett County</t>
  </si>
  <si>
    <t>Balance of Carbon County</t>
  </si>
  <si>
    <t xml:space="preserve">Wellington </t>
  </si>
  <si>
    <t xml:space="preserve">Scofield </t>
  </si>
  <si>
    <t xml:space="preserve">Price </t>
  </si>
  <si>
    <t xml:space="preserve">Helper </t>
  </si>
  <si>
    <t>East Carbon</t>
  </si>
  <si>
    <t>Carbon County</t>
  </si>
  <si>
    <t>Balance of Cache County</t>
  </si>
  <si>
    <t xml:space="preserve">Wellsville </t>
  </si>
  <si>
    <t xml:space="preserve">Trenton </t>
  </si>
  <si>
    <t xml:space="preserve">Smithfield </t>
  </si>
  <si>
    <t xml:space="preserve">River Heights </t>
  </si>
  <si>
    <t xml:space="preserve">Richmond </t>
  </si>
  <si>
    <t xml:space="preserve">Providence </t>
  </si>
  <si>
    <t xml:space="preserve">Paradise </t>
  </si>
  <si>
    <t xml:space="preserve">North Logan </t>
  </si>
  <si>
    <t xml:space="preserve">Nibley </t>
  </si>
  <si>
    <t xml:space="preserve">Newton </t>
  </si>
  <si>
    <t xml:space="preserve">Millville </t>
  </si>
  <si>
    <t xml:space="preserve">Mendon </t>
  </si>
  <si>
    <t xml:space="preserve">Logan </t>
  </si>
  <si>
    <t xml:space="preserve">Lewiston </t>
  </si>
  <si>
    <t xml:space="preserve">Hyrum </t>
  </si>
  <si>
    <t xml:space="preserve">Hyde Park </t>
  </si>
  <si>
    <t xml:space="preserve">Cornish </t>
  </si>
  <si>
    <t xml:space="preserve">Clarkston </t>
  </si>
  <si>
    <t xml:space="preserve">Amalga </t>
  </si>
  <si>
    <t>Cache County</t>
  </si>
  <si>
    <t>Balance of Box Elder County</t>
  </si>
  <si>
    <t xml:space="preserve">Willard </t>
  </si>
  <si>
    <t xml:space="preserve">Tremonton </t>
  </si>
  <si>
    <t xml:space="preserve">Snowville </t>
  </si>
  <si>
    <t xml:space="preserve">Portage </t>
  </si>
  <si>
    <t xml:space="preserve">Plymouth </t>
  </si>
  <si>
    <t xml:space="preserve">Perry </t>
  </si>
  <si>
    <t xml:space="preserve">Mantua </t>
  </si>
  <si>
    <t xml:space="preserve">Howell </t>
  </si>
  <si>
    <t xml:space="preserve">Honeyville </t>
  </si>
  <si>
    <t xml:space="preserve">Garland </t>
  </si>
  <si>
    <t xml:space="preserve">Fielding </t>
  </si>
  <si>
    <t xml:space="preserve">Elwood </t>
  </si>
  <si>
    <t xml:space="preserve">Deweyville </t>
  </si>
  <si>
    <t xml:space="preserve">Corinne </t>
  </si>
  <si>
    <t xml:space="preserve">Brigham City </t>
  </si>
  <si>
    <t xml:space="preserve">Bear River City </t>
  </si>
  <si>
    <t>Box Elder County</t>
  </si>
  <si>
    <t>Balance of Beaver County</t>
  </si>
  <si>
    <t xml:space="preserve">Minersville </t>
  </si>
  <si>
    <t xml:space="preserve">Milford </t>
  </si>
  <si>
    <t>Beaver County</t>
  </si>
  <si>
    <t>Number</t>
  </si>
  <si>
    <t>Percent</t>
  </si>
  <si>
    <t>to 2020</t>
  </si>
  <si>
    <t xml:space="preserve">2010 Census </t>
  </si>
  <si>
    <t xml:space="preserve">Change from </t>
  </si>
  <si>
    <t>2020 Census (April 1)</t>
  </si>
  <si>
    <t>2010 Census (April 1)</t>
  </si>
  <si>
    <t>Source: Kem C. Gardner Policy Institute 2015-2065 State and County Projections</t>
  </si>
  <si>
    <t>Share</t>
  </si>
  <si>
    <t>Estimate</t>
  </si>
  <si>
    <t>Two or More Races (Not Hispanic or Latino)</t>
  </si>
  <si>
    <t>Total</t>
  </si>
  <si>
    <t>Source: U.S. Census Bureau (April 1, 2020). Utah Population Committee, Kem C. Gardner Policy Institute (July 1, 2020-2021).</t>
  </si>
  <si>
    <t>Note: Delineated by The Gardner Institute in 2020, the Economic Regions are multiregion counties consider the commutershed and consider economic connections. The counties that make up the regions are: East Central - Carbon and Emery; Greater Salt Lake - Box Elder, Cache, Davis, Juab, Morgan, Rich, Salt Lake, Summit, Tooele, Utah, Wasatch, and Weber; Southeast - Grand and San Juan; Southwest - Beaver, Iron, Garfield, Kane, and Washington; Uintah Basin - Daggett, Duchesne, and Uintah; West Central - Millard, Piute, Sanpete, Sevier, and Wayne.</t>
  </si>
  <si>
    <t>West Central</t>
  </si>
  <si>
    <t>Southwest</t>
  </si>
  <si>
    <t>Southeast</t>
  </si>
  <si>
    <t>Greater Salt Lake</t>
  </si>
  <si>
    <t>East Central</t>
  </si>
  <si>
    <t>Economic Regions</t>
  </si>
  <si>
    <t>Net Migration Share of Growth</t>
  </si>
  <si>
    <t>Natural Increase</t>
  </si>
  <si>
    <t>Growth Rate</t>
  </si>
  <si>
    <t>Absolute Growth</t>
  </si>
  <si>
    <t>2021 Population</t>
  </si>
  <si>
    <t>2020 Population</t>
  </si>
  <si>
    <t>July 1, 2020-July 1, 2021</t>
  </si>
  <si>
    <t>April 1, 2020 Census</t>
  </si>
  <si>
    <t>Source: U.S. Census Bureau, Population Division, Vintage 2021 Estimates </t>
  </si>
  <si>
    <t>Note : Rank is high to low.  When states share the same rank, the next lower rank is omitted. Total population change includes a residual. This residual represents the change in population that cannot be attributed to any specific demographic component. Data in this table may differ from other tables due to different sources of data.</t>
  </si>
  <si>
    <t>Source: Utah Department of Workforce Services, Workforce Research and Analysis</t>
  </si>
  <si>
    <t xml:space="preserve"> f = forecast</t>
  </si>
  <si>
    <t>Note: e = estimate</t>
  </si>
  <si>
    <t>2021f</t>
  </si>
  <si>
    <t>U.S. Labor Force Participation Rate</t>
  </si>
  <si>
    <t>Utah Labor Force Participation Rate</t>
  </si>
  <si>
    <t>Unemployment Rate</t>
  </si>
  <si>
    <t>Absolute Change</t>
  </si>
  <si>
    <t>Percent Change</t>
  </si>
  <si>
    <t>Payroll Employment</t>
  </si>
  <si>
    <t>f = forecast</t>
  </si>
  <si>
    <t>e = estimate</t>
  </si>
  <si>
    <t>Note: Numbers in this table may differ from other tables as not all industrial sectors are listed here.</t>
  </si>
  <si>
    <t>Establishments (first quarter)</t>
  </si>
  <si>
    <t>Average Monthly Wage</t>
  </si>
  <si>
    <t>Average Annual Wage</t>
  </si>
  <si>
    <t>Total Nonfarm Wages (thousands)</t>
  </si>
  <si>
    <t>U.S. Nonfarm Job Growth %</t>
  </si>
  <si>
    <t>Percent Service-producing</t>
  </si>
  <si>
    <t>Service-producing</t>
  </si>
  <si>
    <t>Goods-producing</t>
  </si>
  <si>
    <t>Government</t>
  </si>
  <si>
    <t>Other Services</t>
  </si>
  <si>
    <t>Leisure &amp; Hospitality</t>
  </si>
  <si>
    <t>Education &amp; Health Services</t>
  </si>
  <si>
    <t>Professional &amp; Business Services</t>
  </si>
  <si>
    <t>Financial Activity</t>
  </si>
  <si>
    <t>Information</t>
  </si>
  <si>
    <t>Trade, Trans., Utilities</t>
  </si>
  <si>
    <t xml:space="preserve">Manufacturing </t>
  </si>
  <si>
    <t>Construction</t>
  </si>
  <si>
    <t>Mining</t>
  </si>
  <si>
    <t>Total Nonfarm Jobs</t>
  </si>
  <si>
    <t>U.S. Rate</t>
  </si>
  <si>
    <t>Unemployed Persons</t>
  </si>
  <si>
    <t>Employed Persons</t>
  </si>
  <si>
    <t>Civilian Labor Force</t>
  </si>
  <si>
    <t>Annual Percent Change</t>
  </si>
  <si>
    <t>2022f</t>
  </si>
  <si>
    <t>2021e</t>
  </si>
  <si>
    <t>Indicator</t>
  </si>
  <si>
    <t xml:space="preserve">Source: Utah Department of Workforce Services, Workforce Research and Analysis </t>
  </si>
  <si>
    <t>2,000-2,999</t>
  </si>
  <si>
    <t>Medical Manufacturing</t>
  </si>
  <si>
    <t>Merit Medical Systems</t>
  </si>
  <si>
    <t>Kennecott Utah Copper</t>
  </si>
  <si>
    <t>Home Centers</t>
  </si>
  <si>
    <t>Lowe's Home Center</t>
  </si>
  <si>
    <t>Supercenters</t>
  </si>
  <si>
    <t>Target Corporation</t>
  </si>
  <si>
    <t>Electronics Manufacturing</t>
  </si>
  <si>
    <t>L3 Technologies</t>
  </si>
  <si>
    <t>Elderly and Disabled Services</t>
  </si>
  <si>
    <t>Chrysalis Utah</t>
  </si>
  <si>
    <t>Direct Selling</t>
  </si>
  <si>
    <t>Young Living Essential Oils</t>
  </si>
  <si>
    <t>Financial Services</t>
  </si>
  <si>
    <t>R1 RMC</t>
  </si>
  <si>
    <t>DoTERRA International</t>
  </si>
  <si>
    <t>Medical Technology Research</t>
  </si>
  <si>
    <t>BioFire Diagnostics</t>
  </si>
  <si>
    <t>Higher Education</t>
  </si>
  <si>
    <t>Weber State University</t>
  </si>
  <si>
    <t xml:space="preserve">Salt Lake Community College </t>
  </si>
  <si>
    <t>Public Transportation</t>
  </si>
  <si>
    <t>Utah Transit Authority</t>
  </si>
  <si>
    <t>Public Education</t>
  </si>
  <si>
    <t>Cache County School District</t>
  </si>
  <si>
    <t>3,000-3,999</t>
  </si>
  <si>
    <t>Banking</t>
  </si>
  <si>
    <t>Wells Fargo Bank</t>
  </si>
  <si>
    <t>Grocery Stores</t>
  </si>
  <si>
    <t>Harmons</t>
  </si>
  <si>
    <t>America First Credit Union</t>
  </si>
  <si>
    <t>Warehouse Clubs/Supercenters</t>
  </si>
  <si>
    <t>Costco</t>
  </si>
  <si>
    <t>Motor Vehicle Equipment Manufacturing</t>
  </si>
  <si>
    <t>Autoliv</t>
  </si>
  <si>
    <t>Electrical Contractors</t>
  </si>
  <si>
    <t>Vivint</t>
  </si>
  <si>
    <t>Consumer Loans</t>
  </si>
  <si>
    <t>Discover Products, Inc.</t>
  </si>
  <si>
    <t>Health Care</t>
  </si>
  <si>
    <t>VA Hospital</t>
  </si>
  <si>
    <t>Local Government</t>
  </si>
  <si>
    <t>Salt Lake City Corporation</t>
  </si>
  <si>
    <t>Salt Lake City School District</t>
  </si>
  <si>
    <t>Washington County School District</t>
  </si>
  <si>
    <t>Nebo School District</t>
  </si>
  <si>
    <t>4,000-4,999</t>
  </si>
  <si>
    <t>Zions Bancorporation</t>
  </si>
  <si>
    <t>Courier/Express Delivery Service</t>
  </si>
  <si>
    <t>United Parcel Service</t>
  </si>
  <si>
    <t>Air Transportation</t>
  </si>
  <si>
    <t>Delta Airlines</t>
  </si>
  <si>
    <t>Medical Laboratory</t>
  </si>
  <si>
    <t>ARUP Laboratories, Inc.</t>
  </si>
  <si>
    <t>The Canyons School District</t>
  </si>
  <si>
    <t>Weber County School District</t>
  </si>
  <si>
    <t>5,000-6,999</t>
  </si>
  <si>
    <t>The Home Depot</t>
  </si>
  <si>
    <t>Amazon.com Services</t>
  </si>
  <si>
    <t>Federal Government</t>
  </si>
  <si>
    <t>U.S. Department of Treasury</t>
  </si>
  <si>
    <t>U.S. Postal Service</t>
  </si>
  <si>
    <t>Utah Valley University</t>
  </si>
  <si>
    <t>Jordan School District</t>
  </si>
  <si>
    <t>7,000-9,999</t>
  </si>
  <si>
    <t>Smith's Food and Drug Centers</t>
  </si>
  <si>
    <t>Granite School District</t>
  </si>
  <si>
    <t>Utah State University</t>
  </si>
  <si>
    <t>Davis County School District</t>
  </si>
  <si>
    <t>Alpine School District</t>
  </si>
  <si>
    <t xml:space="preserve">10,000-14,999 </t>
  </si>
  <si>
    <t>Hill Air Force Base (civilian employment)</t>
  </si>
  <si>
    <t>15,000-19,999</t>
  </si>
  <si>
    <t>Brigham Young University</t>
  </si>
  <si>
    <t>20,000 +</t>
  </si>
  <si>
    <t>Wal-Mart Associates</t>
  </si>
  <si>
    <t>State Government</t>
  </si>
  <si>
    <t>Intermountain Healthcare</t>
  </si>
  <si>
    <t>University of Utah (Including Hospital)</t>
  </si>
  <si>
    <t>Employment Range</t>
  </si>
  <si>
    <t>Industry</t>
  </si>
  <si>
    <t>Company Name</t>
  </si>
  <si>
    <t>Source: U.S. Bureau of Economic Analysis. Last updated: September 23, 2021—revised statistics for 1998–2020. 2021e and 2022f data from Utah Revenue Assumptions Working Group, October 2021 Short-Run Economic Forecast.</t>
  </si>
  <si>
    <t>Note: All dollar amounts are in current dollars (not adjusted for inflation).</t>
  </si>
  <si>
    <t>Utah as %
of U.S.</t>
  </si>
  <si>
    <t>United
States</t>
  </si>
  <si>
    <t xml:space="preserve"> Per Capita Personal Income
(Dollars)</t>
  </si>
  <si>
    <t>Annual Growth Rates</t>
  </si>
  <si>
    <t>Total Personal Income
(Millions of Dollars)</t>
  </si>
  <si>
    <t xml:space="preserve">Source: U.S. Bureau of Economic Analysis. Last updated: September 23, 2021—revised statistics for 1998-2020.						</t>
  </si>
  <si>
    <t>2019-20</t>
  </si>
  <si>
    <t>2018-19</t>
  </si>
  <si>
    <t>2017-18</t>
  </si>
  <si>
    <t>2016-17</t>
  </si>
  <si>
    <t>2015-16</t>
  </si>
  <si>
    <t>County</t>
  </si>
  <si>
    <t>Source: Bureau of Economic Analysis</t>
  </si>
  <si>
    <t>Last updated: October 1, 2021-- revised statistics for 1997-2020.</t>
  </si>
  <si>
    <t>2019 –20 Change</t>
  </si>
  <si>
    <t>2020 Share of Total</t>
  </si>
  <si>
    <t>Millions of Dollars</t>
  </si>
  <si>
    <t xml:space="preserve"> Last updated: October 2, 2020-- revised statistics for 1997-2019.</t>
  </si>
  <si>
    <t>2018–19 Change</t>
  </si>
  <si>
    <t>2019 Share of Total</t>
  </si>
  <si>
    <t>Millions of Chained 2012 Dollars</t>
  </si>
  <si>
    <t>Source: Utah State Tax Commission</t>
  </si>
  <si>
    <t>Note: The major components of taxable sales are composed of NAICS categories as follows: Retail Trade Sales: All retail categories in NAICS Codes 44-45; Business Investment Purchases: Agriculture Forestry Fishing &amp; Hunting, Mining Quarrying &amp; Oil &amp; Gas Extraction, Construction, Manufacturing, Wholesale Trade, and Transportation &amp; Warehousing; Taxable Services: Information, Finance &amp; Insurance, Real Estate Rental &amp; Leasing, Professional Scientific &amp; Technical Services, Management of Companies &amp; Enterprises, Administration &amp; Support &amp; Waste Management &amp; Remediation Services, Educational Services, Health Care  &amp; Social Assistance, Arts Entertainment &amp; Recreation, Accommodation, Food Services &amp; Drinking Places, Other Services, and Utilities; All Other: composed of all other NAICS categories, as well as Private Motor Vehicle Sales, Special Event Sales, Nonclassifiable Sales, and Prior Period Payments &amp; Refunds.</t>
  </si>
  <si>
    <t>Total
Taxable
Sales</t>
  </si>
  <si>
    <t>All
Other</t>
  </si>
  <si>
    <t>Taxable
Services</t>
  </si>
  <si>
    <t>Business
Investment
Purchases</t>
  </si>
  <si>
    <t>Retail
Sales</t>
  </si>
  <si>
    <t>Table 5.1 Utah Taxable Sales by Component</t>
  </si>
  <si>
    <t>* "Indeterminate" includes taxable sales and refunds where a county nexus could not be determined. These refunds exceeded sales each year, resulting in negative values for net taxable sales where no county was identified.</t>
  </si>
  <si>
    <t>Indeterminate*</t>
  </si>
  <si>
    <t>% of Total
2020</t>
  </si>
  <si>
    <t>Percent Change
2019-2020</t>
  </si>
  <si>
    <t>Table 5.2 Utah Taxable Sales by County</t>
  </si>
  <si>
    <t xml:space="preserve"> </t>
  </si>
  <si>
    <t>Source: Utah State Tax Commission &amp; Governor's Office of Planning and Budget</t>
  </si>
  <si>
    <t>Note: GF = General Fund; EF = Education Fund; f = forecast</t>
  </si>
  <si>
    <t>TOTAL &amp; Earmarks</t>
  </si>
  <si>
    <t>TOTAL</t>
  </si>
  <si>
    <t>Mineral Lease Payments</t>
  </si>
  <si>
    <t>Transportation Fund Total</t>
  </si>
  <si>
    <t>Other</t>
  </si>
  <si>
    <t>Special Fuel Tax</t>
  </si>
  <si>
    <t>Motor Fuel Tax</t>
  </si>
  <si>
    <t>GF/EF &amp; Earmarks Total</t>
  </si>
  <si>
    <t>GF/EF Total</t>
  </si>
  <si>
    <t>Education Fund Total</t>
  </si>
  <si>
    <t>Education Fund Other</t>
  </si>
  <si>
    <t>Mineral Production Withholding</t>
  </si>
  <si>
    <t>Corporate Taxes</t>
  </si>
  <si>
    <t>Individual Income Tax</t>
  </si>
  <si>
    <t>GF &amp; Earmarks Total</t>
  </si>
  <si>
    <t>General Fund Total</t>
  </si>
  <si>
    <t>Property and Energy Credit</t>
  </si>
  <si>
    <t>General Fund Other</t>
  </si>
  <si>
    <t>Investment Income</t>
  </si>
  <si>
    <t>Inheritance Tax</t>
  </si>
  <si>
    <t>Mining Severance Tax</t>
  </si>
  <si>
    <t>Oil and Gas Severance Tax</t>
  </si>
  <si>
    <t>Beer, Cigarette, and Tobacco</t>
  </si>
  <si>
    <t>Insurance Premiums</t>
  </si>
  <si>
    <t>Liquor Profits</t>
  </si>
  <si>
    <t>Cable/Satellite Excise Tax</t>
  </si>
  <si>
    <t>Total Sales and Use Tax</t>
  </si>
  <si>
    <t>Earmarked Sales and Use Tax</t>
  </si>
  <si>
    <t>Sales and Use Tax</t>
  </si>
  <si>
    <t>2023f</t>
  </si>
  <si>
    <t>Revenue Source</t>
  </si>
  <si>
    <t>(Millions of Current Dollars)</t>
  </si>
  <si>
    <t>Table 6.1 Fiscal Year Revenue Collections</t>
  </si>
  <si>
    <t>(Annual Percent Change)</t>
  </si>
  <si>
    <t>Table 6.2 Fiscal Year Revenue Collections</t>
  </si>
  <si>
    <t>Source: U.S. Census Bureau, USA Trade Online</t>
  </si>
  <si>
    <t>Dist of Columbia</t>
  </si>
  <si>
    <t xml:space="preserve"> 2019–2020</t>
  </si>
  <si>
    <t>Geography</t>
  </si>
  <si>
    <t>2020 Share</t>
  </si>
  <si>
    <t>Percent
 Change</t>
  </si>
  <si>
    <t>Millions of Current Dollars</t>
  </si>
  <si>
    <t>-</t>
  </si>
  <si>
    <t>Publications</t>
  </si>
  <si>
    <t>Goods Returned</t>
  </si>
  <si>
    <t>Oil and Gas</t>
  </si>
  <si>
    <t>Fish and Other Marine Products</t>
  </si>
  <si>
    <t>Forestry Products</t>
  </si>
  <si>
    <t>Petroleum and Coal Products</t>
  </si>
  <si>
    <t>Wood Products</t>
  </si>
  <si>
    <t>Used Merchandise</t>
  </si>
  <si>
    <t>920, 930</t>
  </si>
  <si>
    <t>Apparel and Accessories</t>
  </si>
  <si>
    <t>Printed Material</t>
  </si>
  <si>
    <t>Leather</t>
  </si>
  <si>
    <t>Furniture and Fixtures</t>
  </si>
  <si>
    <t>Other Special Classification</t>
  </si>
  <si>
    <t>Nonmetallic Minerals</t>
  </si>
  <si>
    <t>Raw Textiles</t>
  </si>
  <si>
    <t>Milled Textiles</t>
  </si>
  <si>
    <t>Livestock and Livestock Products</t>
  </si>
  <si>
    <t>Paper</t>
  </si>
  <si>
    <t>Beverages</t>
  </si>
  <si>
    <t>Agricultural Products</t>
  </si>
  <si>
    <t>Waste and Scrap</t>
  </si>
  <si>
    <t>Fabricated Metals</t>
  </si>
  <si>
    <t>Plastics and Rubber Products</t>
  </si>
  <si>
    <t>Electrical Equipment</t>
  </si>
  <si>
    <t>Machinery</t>
  </si>
  <si>
    <t>Minerals</t>
  </si>
  <si>
    <t>Transportation Equipment</t>
  </si>
  <si>
    <t>Miscellaneous Manufactures</t>
  </si>
  <si>
    <t>Food</t>
  </si>
  <si>
    <t>Chemicals</t>
  </si>
  <si>
    <t>Computers and Electronics</t>
  </si>
  <si>
    <t>Primary Metals</t>
  </si>
  <si>
    <t>All Commodities</t>
  </si>
  <si>
    <t>Industry Name</t>
  </si>
  <si>
    <t>Code</t>
  </si>
  <si>
    <t>2020
Share</t>
  </si>
  <si>
    <t>Percent Change 2019–2020</t>
  </si>
  <si>
    <t>Costa Rica</t>
  </si>
  <si>
    <t>Colombia</t>
  </si>
  <si>
    <t>Ecuador</t>
  </si>
  <si>
    <t>New Zealand</t>
  </si>
  <si>
    <t>Russian Federation</t>
  </si>
  <si>
    <t>South Africa</t>
  </si>
  <si>
    <t>Thailand</t>
  </si>
  <si>
    <t>United Arab Emirates</t>
  </si>
  <si>
    <t>Denmark</t>
  </si>
  <si>
    <t>Israel</t>
  </si>
  <si>
    <t>Spain</t>
  </si>
  <si>
    <t>Indonesia</t>
  </si>
  <si>
    <t>India</t>
  </si>
  <si>
    <t>Austria</t>
  </si>
  <si>
    <t>Chile</t>
  </si>
  <si>
    <t>Ireland</t>
  </si>
  <si>
    <t>Brazil</t>
  </si>
  <si>
    <t>Philippines</t>
  </si>
  <si>
    <t>Malaysia</t>
  </si>
  <si>
    <t>Switzerland</t>
  </si>
  <si>
    <t>Italy</t>
  </si>
  <si>
    <t>Hong Kong</t>
  </si>
  <si>
    <t>Belgium</t>
  </si>
  <si>
    <t>France</t>
  </si>
  <si>
    <t>Singapore</t>
  </si>
  <si>
    <t>Australia</t>
  </si>
  <si>
    <t>Germany</t>
  </si>
  <si>
    <t>South Korea</t>
  </si>
  <si>
    <t>Netherlands</t>
  </si>
  <si>
    <t>Taiwan</t>
  </si>
  <si>
    <t>Japan</t>
  </si>
  <si>
    <t>China</t>
  </si>
  <si>
    <t>Mexico</t>
  </si>
  <si>
    <t>Canada</t>
  </si>
  <si>
    <t>United Kingdom</t>
  </si>
  <si>
    <t>World Total</t>
  </si>
  <si>
    <t>Country</t>
  </si>
  <si>
    <t>2016 Share</t>
  </si>
  <si>
    <t>10-Country Industry Total</t>
  </si>
  <si>
    <t>Source: U.S. Bureau of Labor Statistics</t>
  </si>
  <si>
    <t>Annual Change</t>
  </si>
  <si>
    <t>Annual</t>
  </si>
  <si>
    <t>December</t>
  </si>
  <si>
    <t>November</t>
  </si>
  <si>
    <t>October</t>
  </si>
  <si>
    <t>September</t>
  </si>
  <si>
    <t>August</t>
  </si>
  <si>
    <t>July</t>
  </si>
  <si>
    <t>June</t>
  </si>
  <si>
    <t>May</t>
  </si>
  <si>
    <t>April</t>
  </si>
  <si>
    <t>March</t>
  </si>
  <si>
    <t>February</t>
  </si>
  <si>
    <t>January</t>
  </si>
  <si>
    <t>Source: U.S. Bureau of Economic Analysis</t>
  </si>
  <si>
    <t>Rents</t>
  </si>
  <si>
    <t>Services</t>
  </si>
  <si>
    <t>Goods</t>
  </si>
  <si>
    <t>All items</t>
  </si>
  <si>
    <r>
      <rPr>
        <b/>
        <sz val="10"/>
        <color theme="1"/>
        <rFont val="Arial"/>
        <family val="2"/>
      </rPr>
      <t xml:space="preserve">
</t>
    </r>
    <r>
      <rPr>
        <sz val="10"/>
        <color theme="1"/>
        <rFont val="Arial"/>
        <family val="2"/>
      </rPr>
      <t xml:space="preserve">*The Michigan and Gardner overall indices for the U.S. are not directly comparable.
</t>
    </r>
    <r>
      <rPr>
        <b/>
        <sz val="10"/>
        <color theme="1"/>
        <rFont val="Arial"/>
        <family val="2"/>
      </rPr>
      <t>Notes:</t>
    </r>
    <r>
      <rPr>
        <sz val="10"/>
        <color theme="1"/>
        <rFont val="Arial"/>
        <family val="2"/>
      </rPr>
      <t xml:space="preserve"> The Kem C. Gardner Policy Institute Utah Consumer Confidence Survey commenced in October, 2020. Component measures reflect the difference in favorable and unfavorable response rates plus 100.
</t>
    </r>
    <r>
      <rPr>
        <b/>
        <sz val="10"/>
        <color theme="1"/>
        <rFont val="Arial"/>
        <family val="2"/>
      </rPr>
      <t xml:space="preserve">Sources: </t>
    </r>
    <r>
      <rPr>
        <sz val="10"/>
        <color theme="1"/>
        <rFont val="Arial"/>
        <family val="2"/>
      </rPr>
      <t xml:space="preserve">University of Michigan Surveys of Consumers and Kem C. Gardner Policy Insitute  </t>
    </r>
  </si>
  <si>
    <t>Overall Consumer Confidence Index for the U.S.*</t>
  </si>
  <si>
    <t>Overall Consumer Confidence Index for Utah</t>
  </si>
  <si>
    <t>Buying Conditions for Large Household Goods</t>
  </si>
  <si>
    <t>U.S. Business Conditions Expected During the Next 5 Years</t>
  </si>
  <si>
    <t>U.S. Business Conditions Expected During the Next Year</t>
  </si>
  <si>
    <t>Utah Business Conditions Expected During the Next 5 Years</t>
  </si>
  <si>
    <t>Utah Business Conditions Expected During the Next Year</t>
  </si>
  <si>
    <t>Expected Change in Financial Situation in a Year</t>
  </si>
  <si>
    <t>Current Family Financial Situation Compared with a Year Ago</t>
  </si>
  <si>
    <t>Components</t>
  </si>
  <si>
    <t>Kem C. Gardner Policy Institute Utah Consumer Confidence Survey</t>
  </si>
  <si>
    <t>Business Conditions Expected During the Next 5 Years</t>
  </si>
  <si>
    <t>Business Conditions Expected During the Next Year</t>
  </si>
  <si>
    <t>Expected Change in Family Financial Situation in a Year</t>
  </si>
  <si>
    <r>
      <t xml:space="preserve">University of Michigan Surveys of Consumers </t>
    </r>
    <r>
      <rPr>
        <b/>
        <sz val="12"/>
        <color rgb="FFC00000"/>
        <rFont val="Arial"/>
        <family val="2"/>
      </rPr>
      <t>[delete this note: surveys SHOULD be plural!]</t>
    </r>
  </si>
  <si>
    <t>2021(e)</t>
  </si>
  <si>
    <t>Q4 21</t>
  </si>
  <si>
    <t>Q3 21</t>
  </si>
  <si>
    <t>Q2 21</t>
  </si>
  <si>
    <t>Q1 21</t>
  </si>
  <si>
    <t>Q4 20</t>
  </si>
  <si>
    <t>Q3 20</t>
  </si>
  <si>
    <t>Q2 20</t>
  </si>
  <si>
    <t>Q1 20</t>
  </si>
  <si>
    <t>Q4 19</t>
  </si>
  <si>
    <t>Q3 19</t>
  </si>
  <si>
    <t>Q2 19</t>
  </si>
  <si>
    <t>Q1 19</t>
  </si>
  <si>
    <t>Table 9.1 Consumer Confidence in the United States and Utah</t>
  </si>
  <si>
    <t>Landscape Layout; As you begin to get more years of data, ok to show just annual averages</t>
  </si>
  <si>
    <t>Available from https://data.census.gov/cedsci/table?tid=ACSDT1Y2019.B15003.</t>
  </si>
  <si>
    <t xml:space="preserve">U.S. Census Bureau, "Educational Attainment for the Population 25 Years and Over." </t>
  </si>
  <si>
    <t>Share of Population Age 25 Years or Older with a Bachelor's Degree or Higher 2019</t>
  </si>
  <si>
    <t>Income (SQINC1)." Available from https://bea.gov/.</t>
  </si>
  <si>
    <t>Bureau of Economic Analysis, 2020, "Personal Income, Population, Per Capita Personal</t>
  </si>
  <si>
    <t>Available from https://www.census.gov/data/datasets/2018/econ/local/public-use-datasets.html.</t>
  </si>
  <si>
    <t xml:space="preserve">U.S. Census Bureau, "2018 State &amp; Local Government Finance Historical Datasets and Tables." </t>
  </si>
  <si>
    <t>State &amp; Local Public School Education Spending per $1,000 of Personal Income 2018</t>
  </si>
  <si>
    <t>Available from https://data.census.gov/mdat/#/.</t>
  </si>
  <si>
    <t xml:space="preserve">U.S. Census Bureau, "Public Use Microdata Sample." </t>
  </si>
  <si>
    <t>Share of Households in Middle-Class 2019</t>
  </si>
  <si>
    <t>Available from https://www.census.gov/programs-surveys/nsch/data/datasets.2019.html.</t>
  </si>
  <si>
    <t xml:space="preserve">U.S. Census Bureau, "National Survey of Children's Health (NSCH)." </t>
  </si>
  <si>
    <t>Share of Children Read to Every Day 2019</t>
  </si>
  <si>
    <t>www.census.gov/data/datasets/time-series/demo/cps/cps-supp_cps-repwgt/cps-volunteer.html.</t>
  </si>
  <si>
    <t>U.S. Census Bureau, "Volunteering and Civic Life." Available from</t>
  </si>
  <si>
    <t>Share of Adults Who Report Participating in Neighborhood Projects in Previous 12 Months 2019</t>
  </si>
  <si>
    <t>Public Integrity Section for 2019."</t>
  </si>
  <si>
    <t xml:space="preserve">Department of Justice, "Report to Congress on the Activities and Operations of the </t>
  </si>
  <si>
    <t>Federal Corruption Convictions, Three-Year Average 2017‒2019</t>
  </si>
  <si>
    <t>Share of Population Participating in a Public Meeting in the Previous 12 months 
2019</t>
  </si>
  <si>
    <t xml:space="preserve">Sources: </t>
  </si>
  <si>
    <t>Middle class is defined as households that earn between two-thirds and twice the median income.</t>
  </si>
  <si>
    <t xml:space="preserve">Note: </t>
  </si>
  <si>
    <t xml:space="preserve">National avg. </t>
  </si>
  <si>
    <t>Dollars</t>
  </si>
  <si>
    <t xml:space="preserve"> Rate per One Million Individuals</t>
  </si>
  <si>
    <t>Share of Population Age 25 Years or Older 
with a Bachelor's Degree or Higher
2019</t>
  </si>
  <si>
    <t>State &amp; Local Public School Education Spending per $1,000 of Personal Income 
2018</t>
  </si>
  <si>
    <t>Share of Households in Middle-Class 
2019</t>
  </si>
  <si>
    <t>Share of Children Read to Every Day 
2019</t>
  </si>
  <si>
    <t>Share of Adults Who Report Participating in Neighborhood Projects in the Previous 12 Months
2019</t>
  </si>
  <si>
    <r>
      <t>Federal Corruption Convictions, Three-Year Average 
2017</t>
    </r>
    <r>
      <rPr>
        <b/>
        <sz val="10"/>
        <color rgb="FF000000"/>
        <rFont val="Calibri"/>
        <family val="2"/>
      </rPr>
      <t>‒</t>
    </r>
    <r>
      <rPr>
        <b/>
        <sz val="10"/>
        <color rgb="FF000000"/>
        <rFont val="Calibri"/>
        <family val="2"/>
        <scheme val="minor"/>
      </rPr>
      <t>2019</t>
    </r>
  </si>
  <si>
    <t>Source: Gardner Policy Institute analysis of U.S. Bureau of Economic Analysis GDP data</t>
  </si>
  <si>
    <t>Hachman Index</t>
  </si>
  <si>
    <t>Table 11.1: Hachman Index Scores for the States, 2020</t>
  </si>
  <si>
    <t>Table 2.1: Hachman Index Scores for the States, 2019</t>
  </si>
  <si>
    <t>number increased among bottom 19:</t>
  </si>
  <si>
    <t>Source: Gardner Policy Institute analysis of Bureau of Labor Statistics (United States) and Utah Department of Workforce Services (Utah counties) employment data</t>
  </si>
  <si>
    <t># decreased among top 10</t>
  </si>
  <si>
    <t>change</t>
  </si>
  <si>
    <t>2019 Hachman</t>
  </si>
  <si>
    <t>Table 11.2: Hachman Index Scores for Utah Counties, 2020</t>
  </si>
  <si>
    <t>Table 2.2: Hachman Index Scores for Utah Counties, 2019</t>
  </si>
  <si>
    <t>Source: Source: Bureau of Economic Analysis, Bureau of Labor Statistics.</t>
  </si>
  <si>
    <t>Note: Source: Federal defense employment includes the military, whether active-duty employment or part-time employment in reserve or National Guard units. It also includes federal civilian employment for national security and medical care provided by the VA and DOD. Total Utah employment consists of total full- and  part-time employment. All dollars are in millions of constant 2019 dollars.</t>
  </si>
  <si>
    <t>Share of Utah Compensation</t>
  </si>
  <si>
    <t>Total Defense</t>
  </si>
  <si>
    <t>Federal Civilian</t>
  </si>
  <si>
    <t>Military</t>
  </si>
  <si>
    <t>Share of All Utah Jobs</t>
  </si>
  <si>
    <t>Compensation (Millions of Dollars)</t>
  </si>
  <si>
    <t>Employment</t>
  </si>
  <si>
    <t>Source: USAspending.gov by the U.S. Department of Treasury.</t>
  </si>
  <si>
    <t>Note: Amounts include dollars obligated each federal fiscal year for prime awards for contracts and grants funded by the U.S. Department of Defense (DoD) and U.S. Department of Veterans Affairs (VA) for which Utah was given as the primary place of performance. All dollars are in millions of constant 2019 dollars.</t>
  </si>
  <si>
    <t>VA</t>
  </si>
  <si>
    <t>DoD</t>
  </si>
  <si>
    <t>Contracts &amp; Grants</t>
  </si>
  <si>
    <t>Grants</t>
  </si>
  <si>
    <t>Contracts</t>
  </si>
  <si>
    <t>Fiscal Year</t>
  </si>
  <si>
    <t>Note: Enrollment figures prior to 1998 sourced from Fall term 3rd week enumeration. Thereafter, enrollment figures are sourced from Fall end of term enumeration.</t>
  </si>
  <si>
    <t>Source: Utah System of Higher Education Fall End-of-Term Enrollment Data, Utah Population Committee</t>
  </si>
  <si>
    <t>2021*</t>
  </si>
  <si>
    <t>Absolute</t>
  </si>
  <si>
    <t>Enrollment/ Population</t>
  </si>
  <si>
    <t>Estimated State Pop.</t>
  </si>
  <si>
    <t>Fall Enrollment</t>
  </si>
  <si>
    <t>Source: Utah System of Higher Education Fall 3rd Week Enrollment Data</t>
  </si>
  <si>
    <t>Unknown/Unidentified</t>
  </si>
  <si>
    <t>Foreign Locations</t>
  </si>
  <si>
    <t>Other US Locations</t>
  </si>
  <si>
    <t>Total Annual Change</t>
  </si>
  <si>
    <t>Fall 2021</t>
  </si>
  <si>
    <t>Fall 2020</t>
  </si>
  <si>
    <t>Fall 2019</t>
  </si>
  <si>
    <t>Fall 2018</t>
  </si>
  <si>
    <t>Fall 2017</t>
  </si>
  <si>
    <t>Source: Utah System of Higher Education</t>
  </si>
  <si>
    <t>Salt Lake Community College</t>
  </si>
  <si>
    <t>Utah Valley State College</t>
  </si>
  <si>
    <t>Dixie State University</t>
  </si>
  <si>
    <t>Snow College</t>
  </si>
  <si>
    <t>Southern Utah University</t>
  </si>
  <si>
    <t>University of Utah</t>
  </si>
  <si>
    <t>Race/ Ethnicity Not Specified</t>
  </si>
  <si>
    <t>Two or more races</t>
  </si>
  <si>
    <t>Non-resident Alien</t>
  </si>
  <si>
    <t>Native Hawaiian or Pacific Islander</t>
  </si>
  <si>
    <t>Hispanic or Latino</t>
  </si>
  <si>
    <t>Black or African American</t>
  </si>
  <si>
    <t>American Indian or Alaskan Native</t>
  </si>
  <si>
    <t>Total Degrees Awarded</t>
  </si>
  <si>
    <t>USHE Institution</t>
  </si>
  <si>
    <t>Source:  Utah System of Higher Education</t>
  </si>
  <si>
    <r>
      <rPr>
        <vertAlign val="superscript"/>
        <sz val="10"/>
        <rFont val="Calibri"/>
        <family val="2"/>
        <scheme val="minor"/>
      </rPr>
      <t>2</t>
    </r>
    <r>
      <rPr>
        <sz val="10"/>
        <rFont val="Calibri"/>
        <family val="2"/>
        <scheme val="minor"/>
      </rPr>
      <t xml:space="preserve"> Does not include Applied Technology Education</t>
    </r>
  </si>
  <si>
    <r>
      <rPr>
        <vertAlign val="superscript"/>
        <sz val="10"/>
        <rFont val="Calibri"/>
        <family val="2"/>
        <scheme val="minor"/>
      </rPr>
      <t xml:space="preserve">1 </t>
    </r>
    <r>
      <rPr>
        <sz val="10"/>
        <rFont val="Calibri"/>
        <family val="2"/>
        <scheme val="minor"/>
      </rPr>
      <t>Does not include the School of Medicine and the Regional Dental Education Program</t>
    </r>
  </si>
  <si>
    <t>Institutions are sorted by the type of institution and the year they were founded.</t>
  </si>
  <si>
    <t xml:space="preserve">Note: FTE = Full-Time Equivalent. </t>
  </si>
  <si>
    <r>
      <t>Salt Lake Community College</t>
    </r>
    <r>
      <rPr>
        <vertAlign val="superscript"/>
        <sz val="10"/>
        <rFont val="Calibri"/>
        <family val="2"/>
        <scheme val="minor"/>
      </rPr>
      <t>2</t>
    </r>
  </si>
  <si>
    <r>
      <t>Snow College</t>
    </r>
    <r>
      <rPr>
        <vertAlign val="superscript"/>
        <sz val="10"/>
        <rFont val="Calibri"/>
        <family val="2"/>
        <scheme val="minor"/>
      </rPr>
      <t>2</t>
    </r>
  </si>
  <si>
    <r>
      <t>University of Utah</t>
    </r>
    <r>
      <rPr>
        <vertAlign val="superscript"/>
        <sz val="10"/>
        <rFont val="Calibri"/>
        <family val="2"/>
        <scheme val="minor"/>
      </rPr>
      <t>1</t>
    </r>
  </si>
  <si>
    <t>Full Cost of Instruction per FTE</t>
  </si>
  <si>
    <t>Direct Cost of Instruction per FTE</t>
  </si>
  <si>
    <t>Student/ Faculty Ratio</t>
  </si>
  <si>
    <t xml:space="preserve"> E &amp; G FTE  Students 2020–21</t>
  </si>
  <si>
    <t>Full Cost of Instruction</t>
  </si>
  <si>
    <t>Direct Cost of Instruction</t>
  </si>
  <si>
    <t>Note: Tuition is equal to two semesters at 15 credit hours each. Lower division (freshman &amp; sophomore) rate only. Higher differential rate for upper division (junior and senior) for University of Utah. Higher differential rates may apply based on institution and program of study. Institutions are sorted by the type of institution and the year they were founded.</t>
  </si>
  <si>
    <t>Nonresident</t>
  </si>
  <si>
    <t>Resident</t>
  </si>
  <si>
    <t>2020-21</t>
  </si>
  <si>
    <t>2018–19</t>
  </si>
  <si>
    <t>2017–18</t>
  </si>
  <si>
    <t>2016–17</t>
  </si>
  <si>
    <t>2015–16</t>
  </si>
  <si>
    <t>2014–15</t>
  </si>
  <si>
    <t>2013–14</t>
  </si>
  <si>
    <t>2012–13</t>
  </si>
  <si>
    <t>2011–12</t>
  </si>
  <si>
    <t>2010–11</t>
  </si>
  <si>
    <t>2009–10</t>
  </si>
  <si>
    <t>2008–09</t>
  </si>
  <si>
    <t>2007–08</t>
  </si>
  <si>
    <t>2006–07</t>
  </si>
  <si>
    <t>2005–06</t>
  </si>
  <si>
    <t>2004–05</t>
  </si>
  <si>
    <t>2003–04</t>
  </si>
  <si>
    <t>2002–03</t>
  </si>
  <si>
    <t>2000-01</t>
  </si>
  <si>
    <t>Source: USHE Completions Data</t>
  </si>
  <si>
    <t>*Includes Post-Baccalaureate and Post-Master's Certificates for the University of Utah and Utah State University</t>
  </si>
  <si>
    <t>Note: Institutions are sorted by the type of institution and the year they were founded.</t>
  </si>
  <si>
    <t>Total First Professional</t>
  </si>
  <si>
    <t>First Professional</t>
  </si>
  <si>
    <t>Total Doctorate</t>
  </si>
  <si>
    <t>Doctorate</t>
  </si>
  <si>
    <t>Total Masters</t>
  </si>
  <si>
    <t>Masters</t>
  </si>
  <si>
    <t>Total Baccalaureate</t>
  </si>
  <si>
    <t>Baccalaureate</t>
  </si>
  <si>
    <t>Total Associate</t>
  </si>
  <si>
    <t>Associate</t>
  </si>
  <si>
    <t>Total Certificates &amp; Awards</t>
  </si>
  <si>
    <t>Certificates &amp; Awards*</t>
  </si>
  <si>
    <t>Total Public</t>
  </si>
  <si>
    <r>
      <t>Utah State University</t>
    </r>
    <r>
      <rPr>
        <vertAlign val="superscript"/>
        <sz val="10"/>
        <rFont val="Calibri"/>
        <family val="2"/>
        <scheme val="minor"/>
      </rPr>
      <t>1</t>
    </r>
  </si>
  <si>
    <t xml:space="preserve">University Totals  </t>
  </si>
  <si>
    <t>5-Year Change</t>
  </si>
  <si>
    <t>1-Year Change</t>
  </si>
  <si>
    <t>2014-15</t>
  </si>
  <si>
    <t>2013-14</t>
  </si>
  <si>
    <t>Degree</t>
  </si>
  <si>
    <t>*Preliminary</t>
  </si>
  <si>
    <t>Ogden-Weber</t>
  </si>
  <si>
    <t>Dixie</t>
  </si>
  <si>
    <t>Bridgerland</t>
  </si>
  <si>
    <t>Table 15.7
Technical College Certificates Awarded</t>
  </si>
  <si>
    <t>VISUAL AND PERFORMING ARTS.</t>
  </si>
  <si>
    <t>TRANSPORTATION AND MATERIALS MOVING.</t>
  </si>
  <si>
    <t>SOCIAL SCIENCES.</t>
  </si>
  <si>
    <t>SCIENCE TECHNOLOGIES/TECHNICIANS.</t>
  </si>
  <si>
    <t>PUBLIC ADMINISTRATION AND SOCIAL SERVICE PROFESSIONS.</t>
  </si>
  <si>
    <t>PSYCHOLOGY.</t>
  </si>
  <si>
    <t>PRECISION PRODUCTION.</t>
  </si>
  <si>
    <t>PHYSICAL SCIENCES.</t>
  </si>
  <si>
    <t>PHILOSOPHY AND RELIGIOUS STUDIES.</t>
  </si>
  <si>
    <t>PARKS, RECREATION, LEISURE, FITNESS, AND KINESIOLOGY.</t>
  </si>
  <si>
    <t>NATURAL RESOURCES AND CONSERVATION.</t>
  </si>
  <si>
    <t>MULTI/INTERDISCIPLINARY STUDIES.</t>
  </si>
  <si>
    <t>MILITARY TECHNOLOGIES AND APPLIED SCIENCES.</t>
  </si>
  <si>
    <t>MECHANIC AND REPAIR TECHNOLOGIES/TECHNICIANS.</t>
  </si>
  <si>
    <t>MATHEMATICS AND STATISTICS.</t>
  </si>
  <si>
    <t>LIBERAL ARTS AND SCIENCES, GENERAL STUDIES AND HUMANITIES.</t>
  </si>
  <si>
    <t>LEGAL PROFESSIONS AND STUDIES.</t>
  </si>
  <si>
    <t>HOMELAND SECURITY, LAW ENFORCEMENT, FIREFIGHTING AND RELATED PROTECTIVE SERVICES.</t>
  </si>
  <si>
    <t>HISTORY.</t>
  </si>
  <si>
    <t>HEALTH PROFESSIONS AND RELATED PROGRAMS.</t>
  </si>
  <si>
    <t>FOREIGN LANGUAGES, LITERATURES, AND LINGUISTICS.</t>
  </si>
  <si>
    <t>FAMILY AND CONSUMER SCIENCES/HUMAN SCIENCES.</t>
  </si>
  <si>
    <t>ENGLISH LANGUAGE AND LITERATURE/LETTERS.</t>
  </si>
  <si>
    <t>ENGINEERING/ENGINEERING-RELATED TECHNOLOGIES/TECHNICIANS.</t>
  </si>
  <si>
    <t>ENGINEERING.</t>
  </si>
  <si>
    <t>EDUCATION.</t>
  </si>
  <si>
    <t>CULINARY, ENTERTAINMENT, AND PERSONAL SERVICES.</t>
  </si>
  <si>
    <t>CONSTRUCTION TRADES.</t>
  </si>
  <si>
    <t>COMPUTER AND INFORMATION SCIENCES AND SUPPORT SERVICES.</t>
  </si>
  <si>
    <t>COMMUNICATIONS TECHNOLOGIES/TECHNICIANS AND SUPPORT SERVICES.</t>
  </si>
  <si>
    <t>COMMUNICATION, JOURNALISM, AND RELATED PROGRAMS.</t>
  </si>
  <si>
    <t>BUSINESS, MANAGEMENT, MARKETING, AND RELATED SUPPORT SERVICES.</t>
  </si>
  <si>
    <t>BIOLOGICAL AND BIOMEDICAL SCIENCES.</t>
  </si>
  <si>
    <t>AREA, ETHNIC, CULTURAL, GENDER, AND GROUP STUDIES.</t>
  </si>
  <si>
    <t>ARCHITECTURE AND RELATED SERVICES.</t>
  </si>
  <si>
    <t>AGRICULTURAL/ANIMAL/PLANT/VETERINARY SCIENCE AND RELATED FIELDS.</t>
  </si>
  <si>
    <t>SLCC</t>
  </si>
  <si>
    <t>UVU</t>
  </si>
  <si>
    <t>DSU</t>
  </si>
  <si>
    <t>SNOW</t>
  </si>
  <si>
    <t>SUU</t>
  </si>
  <si>
    <t>WSU</t>
  </si>
  <si>
    <t>USU</t>
  </si>
  <si>
    <t>U of U</t>
  </si>
  <si>
    <t>Classification of Instructional Program (CIP)</t>
  </si>
  <si>
    <t>Full-Time Equivalent</t>
  </si>
  <si>
    <t>Student Headcount</t>
  </si>
  <si>
    <t>(estimate)*</t>
  </si>
  <si>
    <t>Note: Enrollments include certificates and all other occupational training</t>
  </si>
  <si>
    <t>Secondary Student Headcount</t>
  </si>
  <si>
    <t>Postsecondary Student Headcount</t>
  </si>
  <si>
    <t>**Source: U.S. Department of Education, National Center for Education Statistics, Integrated Postsecondary Education Data System (IPEDS)</t>
  </si>
  <si>
    <t>*Source: Institution websites</t>
  </si>
  <si>
    <t>*Average tuition across colleges</t>
  </si>
  <si>
    <t>Full-time Rate</t>
  </si>
  <si>
    <t>Westminster College**</t>
  </si>
  <si>
    <t>Non-LDS Student**</t>
  </si>
  <si>
    <t>LDS Student*</t>
  </si>
  <si>
    <t>LDS Business College*</t>
  </si>
  <si>
    <t>2001–02</t>
  </si>
  <si>
    <t>Institution</t>
  </si>
  <si>
    <t>2020-2060 State and County Projections (2022 Forecast)</t>
  </si>
  <si>
    <t>(2022 enrollment forecast). Kem C. Gardner Policy Institute Population Estimates (State Population) and</t>
  </si>
  <si>
    <t>Source: Utah State Board of Education (enrollment counts). Interagency Common Data Committee</t>
  </si>
  <si>
    <t>Note: f = forecast</t>
  </si>
  <si>
    <t>Change</t>
  </si>
  <si>
    <t>State Pop</t>
  </si>
  <si>
    <t>Enrollment</t>
  </si>
  <si>
    <t>Enrollment/</t>
  </si>
  <si>
    <t>July 1</t>
  </si>
  <si>
    <t>October 1</t>
  </si>
  <si>
    <t>16.1: Utah Public School Enrollment and State of Utah Population</t>
  </si>
  <si>
    <t>Source: Utah State Board of Education, Data and Statistics</t>
  </si>
  <si>
    <t>Charter Schools</t>
  </si>
  <si>
    <t>Tintic</t>
  </si>
  <si>
    <t>South Summit</t>
  </si>
  <si>
    <t>South Sanpete</t>
  </si>
  <si>
    <t>Provo</t>
  </si>
  <si>
    <t>Park City</t>
  </si>
  <si>
    <t>Ogden</t>
  </si>
  <si>
    <t>North Summit</t>
  </si>
  <si>
    <t>North Sanpete</t>
  </si>
  <si>
    <t>Nebo</t>
  </si>
  <si>
    <t>Murray</t>
  </si>
  <si>
    <t>Logan</t>
  </si>
  <si>
    <t>Jordan</t>
  </si>
  <si>
    <t>Granite</t>
  </si>
  <si>
    <t>Canyons</t>
  </si>
  <si>
    <t>Alpine</t>
  </si>
  <si>
    <t>Size</t>
  </si>
  <si>
    <t>FY22-23</t>
  </si>
  <si>
    <t>FY21-22</t>
  </si>
  <si>
    <t>FY20-21</t>
  </si>
  <si>
    <t>FY19-20</t>
  </si>
  <si>
    <t>FY22-23f</t>
  </si>
  <si>
    <t>FY 2023f
10/1/22f</t>
  </si>
  <si>
    <t>FY 2022
10/1/21</t>
  </si>
  <si>
    <t>FY 2021
10/1/20</t>
  </si>
  <si>
    <t>FY 2020
10/1/19</t>
  </si>
  <si>
    <t>FY 2019
10/1/18</t>
  </si>
  <si>
    <t>FY 2022 Rank</t>
  </si>
  <si>
    <t>Fall Enrollment by District</t>
  </si>
  <si>
    <t xml:space="preserve">Grand  </t>
  </si>
  <si>
    <t>10/1/21</t>
  </si>
  <si>
    <t>Two or More Races</t>
  </si>
  <si>
    <t>Pacific Islander</t>
  </si>
  <si>
    <t>Hispanic/Latino</t>
  </si>
  <si>
    <t>American Indian</t>
  </si>
  <si>
    <t>African American
or Black</t>
  </si>
  <si>
    <t>FY 2022
Enrollment</t>
  </si>
  <si>
    <t>Utah Public Education Enrollment by Race and Ethnicity</t>
  </si>
  <si>
    <t xml:space="preserve">Lunch Program School Meal applications based on October Survey, 2020). </t>
  </si>
  <si>
    <t>(Free &amp; reduced students include directly certified, categorically certified, and income-based National School</t>
  </si>
  <si>
    <t xml:space="preserve">and Statistics (Graduation Rate, Pupil-Teacher Ratio); Utah State Board of Education, Child Nutrition Programs </t>
  </si>
  <si>
    <t xml:space="preserve">Source: Utah State Board of Education, School Finance (Expenditures); Utah State Board of Education, Data </t>
  </si>
  <si>
    <t>So. Summit</t>
  </si>
  <si>
    <t>So. Sanpete</t>
  </si>
  <si>
    <t>No. Summit</t>
  </si>
  <si>
    <t>No. Sanpete</t>
  </si>
  <si>
    <t>Students</t>
  </si>
  <si>
    <t>Ratio</t>
  </si>
  <si>
    <t>Expenditures</t>
  </si>
  <si>
    <t>Reduced</t>
  </si>
  <si>
    <t>Teacher</t>
  </si>
  <si>
    <t>Graduation</t>
  </si>
  <si>
    <t>Current</t>
  </si>
  <si>
    <t>Free and</t>
  </si>
  <si>
    <t>Pupil-</t>
  </si>
  <si>
    <t>of 2021</t>
  </si>
  <si>
    <t>Per Pupil</t>
  </si>
  <si>
    <t>FY21 Share of</t>
  </si>
  <si>
    <t>FY21</t>
  </si>
  <si>
    <t>Class</t>
  </si>
  <si>
    <t>FY20</t>
  </si>
  <si>
    <t>School District</t>
  </si>
  <si>
    <t>FY 2015 Statewide Selected Data</t>
  </si>
  <si>
    <t>Source: ACT (http://www.act.org)</t>
  </si>
  <si>
    <t>Score</t>
  </si>
  <si>
    <t>Tested</t>
  </si>
  <si>
    <t>Composite</t>
  </si>
  <si>
    <t>Science</t>
  </si>
  <si>
    <t>Reading</t>
  </si>
  <si>
    <t>Mathematic</t>
  </si>
  <si>
    <t>English</t>
  </si>
  <si>
    <t>Graduates</t>
  </si>
  <si>
    <t>Average</t>
  </si>
  <si>
    <t>% of</t>
  </si>
  <si>
    <t>Average ACT Scores by State: 2021</t>
  </si>
  <si>
    <t>College Entrance Exam Scores</t>
  </si>
  <si>
    <t>Bureau of Economic Analysis (personal income)</t>
  </si>
  <si>
    <t>Source: National Center for Education Statistics, Digest of Education Statistics</t>
  </si>
  <si>
    <t xml:space="preserve">Wyoming </t>
  </si>
  <si>
    <t xml:space="preserve">Wisconsin </t>
  </si>
  <si>
    <t xml:space="preserve">West Virginia </t>
  </si>
  <si>
    <t xml:space="preserve">Virginia </t>
  </si>
  <si>
    <t xml:space="preserve">Vermont </t>
  </si>
  <si>
    <t xml:space="preserve">Texas </t>
  </si>
  <si>
    <t xml:space="preserve">Tennessee </t>
  </si>
  <si>
    <t xml:space="preserve">South Dakota </t>
  </si>
  <si>
    <t xml:space="preserve">South Carolina </t>
  </si>
  <si>
    <t xml:space="preserve">Rhode Island </t>
  </si>
  <si>
    <t xml:space="preserve">Pennsylvania </t>
  </si>
  <si>
    <t xml:space="preserve">Oregon </t>
  </si>
  <si>
    <t xml:space="preserve">Oklahoma </t>
  </si>
  <si>
    <t xml:space="preserve">Ohio </t>
  </si>
  <si>
    <t xml:space="preserve">North Dakota </t>
  </si>
  <si>
    <t xml:space="preserve">North Carolina </t>
  </si>
  <si>
    <t xml:space="preserve">New York </t>
  </si>
  <si>
    <t xml:space="preserve">New Mexico </t>
  </si>
  <si>
    <t xml:space="preserve">New Jersey </t>
  </si>
  <si>
    <t xml:space="preserve">New Hampshire </t>
  </si>
  <si>
    <t xml:space="preserve">Nevada </t>
  </si>
  <si>
    <t xml:space="preserve">Nebraska </t>
  </si>
  <si>
    <t xml:space="preserve">Montana </t>
  </si>
  <si>
    <t xml:space="preserve">Missouri </t>
  </si>
  <si>
    <t xml:space="preserve">Mississippi </t>
  </si>
  <si>
    <t xml:space="preserve">Minnesota </t>
  </si>
  <si>
    <t xml:space="preserve">Michigan </t>
  </si>
  <si>
    <t xml:space="preserve">Massachusetts </t>
  </si>
  <si>
    <t xml:space="preserve">Maryland </t>
  </si>
  <si>
    <t xml:space="preserve">Maine </t>
  </si>
  <si>
    <t xml:space="preserve">Louisiana </t>
  </si>
  <si>
    <t xml:space="preserve">Kentucky </t>
  </si>
  <si>
    <t xml:space="preserve">Kansas </t>
  </si>
  <si>
    <t xml:space="preserve">Iowa </t>
  </si>
  <si>
    <t xml:space="preserve">Indiana </t>
  </si>
  <si>
    <t xml:space="preserve">Illinois </t>
  </si>
  <si>
    <t xml:space="preserve">Idaho </t>
  </si>
  <si>
    <t xml:space="preserve">Hawaii </t>
  </si>
  <si>
    <t xml:space="preserve">Georgia </t>
  </si>
  <si>
    <t xml:space="preserve">Florida </t>
  </si>
  <si>
    <t xml:space="preserve">District of Columbia </t>
  </si>
  <si>
    <t xml:space="preserve">Delaware </t>
  </si>
  <si>
    <t xml:space="preserve">Connecticut </t>
  </si>
  <si>
    <t xml:space="preserve">Colorado </t>
  </si>
  <si>
    <t xml:space="preserve">California </t>
  </si>
  <si>
    <t xml:space="preserve">Arkansas </t>
  </si>
  <si>
    <t xml:space="preserve">Arizona </t>
  </si>
  <si>
    <t xml:space="preserve">Alaska </t>
  </si>
  <si>
    <t xml:space="preserve">Alabama </t>
  </si>
  <si>
    <t>..</t>
  </si>
  <si>
    <t xml:space="preserve">United States </t>
  </si>
  <si>
    <t>Fall 2018
Pupil/
Teacher Ratio</t>
  </si>
  <si>
    <t>Current Exp as % of Personal Income</t>
  </si>
  <si>
    <r>
      <t xml:space="preserve">CY 2018
Personal Income
</t>
    </r>
    <r>
      <rPr>
        <sz val="9"/>
        <rFont val="Calibri"/>
        <family val="2"/>
        <scheme val="minor"/>
      </rPr>
      <t>(millions of dollars)</t>
    </r>
  </si>
  <si>
    <t>2017-18
Current Expenditures Per Pupil</t>
  </si>
  <si>
    <r>
      <t xml:space="preserve">2017-18
Current Expenditures </t>
    </r>
    <r>
      <rPr>
        <sz val="9"/>
        <rFont val="Calibri"/>
        <family val="2"/>
        <scheme val="minor"/>
      </rPr>
      <t>(thousands of dollars)</t>
    </r>
  </si>
  <si>
    <t>Fall 2018
Enrollment</t>
  </si>
  <si>
    <t>Selected Data by State - FY 2012</t>
  </si>
  <si>
    <t>Million $</t>
  </si>
  <si>
    <t>$/barrel</t>
  </si>
  <si>
    <t>Thousand barrels</t>
  </si>
  <si>
    <t>Pipeline Imports</t>
  </si>
  <si>
    <t>Value of Utah Crude Oil</t>
  </si>
  <si>
    <t>Wellhead Price</t>
  </si>
  <si>
    <t>Refinery Beginning Stocks</t>
  </si>
  <si>
    <t>Refinery Inputs</t>
  </si>
  <si>
    <t>Refinery Receipts</t>
  </si>
  <si>
    <r>
      <t>Utah Crude Exports</t>
    </r>
    <r>
      <rPr>
        <vertAlign val="superscript"/>
        <sz val="10"/>
        <rFont val="Calibri"/>
        <family val="2"/>
        <scheme val="minor"/>
      </rPr>
      <t>2</t>
    </r>
  </si>
  <si>
    <t>Average # of rigs operating in Utah</t>
  </si>
  <si>
    <t>Canadian Imports</t>
  </si>
  <si>
    <t>Wyoming Imports</t>
  </si>
  <si>
    <t>Colorado Imports</t>
  </si>
  <si>
    <t>Production</t>
  </si>
  <si>
    <t>Value</t>
  </si>
  <si>
    <t>Price</t>
  </si>
  <si>
    <t>Disposition</t>
  </si>
  <si>
    <t>Drilling</t>
  </si>
  <si>
    <r>
      <t>Supply</t>
    </r>
    <r>
      <rPr>
        <vertAlign val="superscript"/>
        <sz val="10"/>
        <rFont val="Calibri"/>
        <family val="2"/>
        <scheme val="minor"/>
      </rPr>
      <t>1</t>
    </r>
  </si>
  <si>
    <t>Table 17.1: Supply, Disposition, Price, and Value of Crude Oil in Utah</t>
  </si>
  <si>
    <t>$/gallon</t>
  </si>
  <si>
    <t>Diesel Price</t>
  </si>
  <si>
    <t>Motor Gasoline - Regular Unleaded Price</t>
  </si>
  <si>
    <r>
      <t>Pipeline Exports to Other States</t>
    </r>
    <r>
      <rPr>
        <vertAlign val="superscript"/>
        <sz val="10"/>
        <rFont val="Calibri"/>
        <family val="2"/>
        <scheme val="minor"/>
      </rPr>
      <t>1,3</t>
    </r>
  </si>
  <si>
    <t>Consumption</t>
  </si>
  <si>
    <t>All               Other</t>
  </si>
  <si>
    <t>Distillate Fuel</t>
  </si>
  <si>
    <t>Jet                     Fuel</t>
  </si>
  <si>
    <t>Motor Gasoline</t>
  </si>
  <si>
    <r>
      <t>Refined Product Pipeline Imports</t>
    </r>
    <r>
      <rPr>
        <vertAlign val="superscript"/>
        <sz val="10"/>
        <rFont val="Calibri"/>
        <family val="2"/>
        <scheme val="minor"/>
      </rPr>
      <t>1,2</t>
    </r>
  </si>
  <si>
    <t>Prices</t>
  </si>
  <si>
    <t>Exports</t>
  </si>
  <si>
    <t>Consumption by Product</t>
  </si>
  <si>
    <t>Supply</t>
  </si>
  <si>
    <t>Table 17.2: Supply, Disposition, and Select Prices of Petroleum Products in Utah</t>
  </si>
  <si>
    <t>Source: Utah Geological Survey; Utah Tax Commission; Utah Division of Oil, Gas and Mining; U.S. Energy Information Administration</t>
  </si>
  <si>
    <t>$/bbl</t>
  </si>
  <si>
    <t>$/thousand cubic feet</t>
  </si>
  <si>
    <t>Million cubic feet</t>
  </si>
  <si>
    <t>Thousand bbl</t>
  </si>
  <si>
    <t>Value of NG and NGL</t>
  </si>
  <si>
    <t>Natural Gas Liquids</t>
  </si>
  <si>
    <t>End-Use Industrial</t>
  </si>
  <si>
    <t>End-Use Commercial</t>
  </si>
  <si>
    <t>Residential Price</t>
  </si>
  <si>
    <t>Lease, Plant, &amp; Pipeline</t>
  </si>
  <si>
    <t>Electric Utilities</t>
  </si>
  <si>
    <t>Industrial</t>
  </si>
  <si>
    <t>Vehicle               Fuel</t>
  </si>
  <si>
    <t>Commercial</t>
  </si>
  <si>
    <t>Residential</t>
  </si>
  <si>
    <t>Natural Gas Liquids Production</t>
  </si>
  <si>
    <t>Actual                Sales</t>
  </si>
  <si>
    <r>
      <t>Wet/Dry Production</t>
    </r>
    <r>
      <rPr>
        <vertAlign val="superscript"/>
        <sz val="10"/>
        <rFont val="Calibri"/>
        <family val="2"/>
        <scheme val="minor"/>
      </rPr>
      <t>*</t>
    </r>
  </si>
  <si>
    <t>Gross Production</t>
  </si>
  <si>
    <t>Consumption by End Use</t>
  </si>
  <si>
    <t>Table 17.3: Supply, Disposition, Prices, and Value of Natural Gas in Utah</t>
  </si>
  <si>
    <t>Source: Utah Geological Survey, U.S. Energy Information Administration</t>
  </si>
  <si>
    <t>$/short ton</t>
  </si>
  <si>
    <t>Thousand short tons</t>
  </si>
  <si>
    <t>Exports (other states and countries)</t>
  </si>
  <si>
    <t>Value of Utah Coal</t>
  </si>
  <si>
    <t>End-Use Electric Utilities</t>
  </si>
  <si>
    <t>Mine-Mouth Price</t>
  </si>
  <si>
    <t>To Canada and/or Overseas</t>
  </si>
  <si>
    <t>To Other                   U.S. States</t>
  </si>
  <si>
    <t>Other Industrial</t>
  </si>
  <si>
    <t>Coke                Plants</t>
  </si>
  <si>
    <t>Residential &amp; Commercial</t>
  </si>
  <si>
    <t>Total Distribution                  of Utah Coal</t>
  </si>
  <si>
    <t>Imports</t>
  </si>
  <si>
    <t>Distribution</t>
  </si>
  <si>
    <t>Table 17.4: Supply, Disposition, Price, and Value of Coal in Utah</t>
  </si>
  <si>
    <t>¢/kilowatthour</t>
  </si>
  <si>
    <t>MWh/person</t>
  </si>
  <si>
    <t>Gigawatthours</t>
  </si>
  <si>
    <t>All Sectors</t>
  </si>
  <si>
    <t>Residential Consumption Per Capita</t>
  </si>
  <si>
    <t>Net Generation</t>
  </si>
  <si>
    <r>
      <t>Other</t>
    </r>
    <r>
      <rPr>
        <vertAlign val="superscript"/>
        <sz val="10"/>
        <rFont val="Calibri"/>
        <family val="2"/>
        <scheme val="minor"/>
      </rPr>
      <t>2</t>
    </r>
  </si>
  <si>
    <t>Biomass</t>
  </si>
  <si>
    <t>Solar</t>
  </si>
  <si>
    <t>Wind</t>
  </si>
  <si>
    <t>Geo-             thermal</t>
  </si>
  <si>
    <t>Hydro</t>
  </si>
  <si>
    <t>Natural Gas</t>
  </si>
  <si>
    <t>Petroleum</t>
  </si>
  <si>
    <t>Coal</t>
  </si>
  <si>
    <t>Prices by End Use</t>
  </si>
  <si>
    <t>Net Generation by Fuel Type</t>
  </si>
  <si>
    <t>Table 17.5: Supply, Disposition, and Price of Electricity in Utah</t>
  </si>
  <si>
    <t>NA</t>
  </si>
  <si>
    <t xml:space="preserve">Source: Utah Behavioral Risk Factor Surveillance System, Office of Public Health Assessment, Utah Department of Health. Centers for Disease Control and Prevention, National Center for Chronic Disease Prevention and Health Promotion, Division of Population Health. BRFSS Prevalence &amp; Trends Data [online]. 2015. [accessed Dec 02, 2021]. 
</t>
  </si>
  <si>
    <t>Poor Oral Health is percent of adults that have had any permanent teeth extracted (crude prevalence).</t>
  </si>
  <si>
    <t>Note: Age-adjusted data. Heart Disease includes angina or coronary heart disease, a heart attack or myocardial infarction, and stroke. 
General Health Status is responding that, in general, your health is excellent, very good, or good.</t>
  </si>
  <si>
    <t>Female</t>
  </si>
  <si>
    <t>Male</t>
  </si>
  <si>
    <t>Poor Oral Health</t>
  </si>
  <si>
    <t>General Health Status</t>
  </si>
  <si>
    <t>High Blood Pressure</t>
  </si>
  <si>
    <t>Heart Disease</t>
  </si>
  <si>
    <t>Depression</t>
  </si>
  <si>
    <t>Diabetes</t>
  </si>
  <si>
    <t>Chronic Obstructive Pulmonary Disease (COPD)</t>
  </si>
  <si>
    <t>Cancer 
(all others besides skin cancer)</t>
  </si>
  <si>
    <t>Skin Cancer</t>
  </si>
  <si>
    <t>Asthma</t>
  </si>
  <si>
    <t>Arthritis</t>
  </si>
  <si>
    <t>Source: U.S. Census Bureau Small Area Health Insurance Estimates.</t>
  </si>
  <si>
    <r>
      <t xml:space="preserve">Data may differ from estimates in </t>
    </r>
    <r>
      <rPr>
        <sz val="10"/>
        <color rgb="FFFF0000"/>
        <rFont val="Calibri"/>
        <family val="2"/>
        <scheme val="minor"/>
      </rPr>
      <t>Figure 21.8 and Table 21.3</t>
    </r>
    <r>
      <rPr>
        <sz val="10"/>
        <color theme="1"/>
        <rFont val="Calibri"/>
        <family val="2"/>
        <scheme val="minor"/>
      </rPr>
      <t xml:space="preserve"> due to different data sources. </t>
    </r>
  </si>
  <si>
    <t>Note: Uninsured rate is for those age 65 and younger.</t>
  </si>
  <si>
    <t>Source: State of Utah Health Insurance Market Reports.</t>
  </si>
  <si>
    <r>
      <t xml:space="preserve">Data may differ from estimates in </t>
    </r>
    <r>
      <rPr>
        <sz val="10"/>
        <color rgb="FFFF0000"/>
        <rFont val="Calibri"/>
        <family val="2"/>
        <scheme val="minor"/>
      </rPr>
      <t>Figure 21.8 and Table 21.2</t>
    </r>
    <r>
      <rPr>
        <sz val="10"/>
        <color theme="1"/>
        <rFont val="Calibri"/>
        <family val="2"/>
        <scheme val="minor"/>
      </rPr>
      <t xml:space="preserve"> due to different data sources. </t>
    </r>
  </si>
  <si>
    <t>HIP Utah (Utah Comprehensive Health Insurance Pool) was discontinued in 2014 with the Affordable Care Act.</t>
  </si>
  <si>
    <t>PCN (Primary Care Network) is a limited-benefit health plan offered by the Utah Department of Health to adults who are not traditionally eligible for Medicaid. The PCN program closed on March 31, 2019. Members previously enrolled in PCN were automatically enrolled in Medicaid.</t>
  </si>
  <si>
    <t>Note: Due to the impact of the COVID-19 pandemic on data collection, the U.S. Census Bureau has not published state-level uninsured estimates for 2020 (Keisler-Starkey and Bunch, 2021). No other estimates were available at the time of publication. The employer-sponsored self-funded membership estimate is based on limited data from commercial insurers and employers. It is not a complete count of the self-funded membership in Utah and should be used with caution. Estimates may not total exactly due to rounding and differences in methodology.</t>
  </si>
  <si>
    <t>HIP Utah</t>
  </si>
  <si>
    <t>PCN</t>
  </si>
  <si>
    <t>CHIP</t>
  </si>
  <si>
    <t>Medicaid</t>
  </si>
  <si>
    <t>Medicare</t>
  </si>
  <si>
    <t>Individual</t>
  </si>
  <si>
    <t>Group</t>
  </si>
  <si>
    <t>Other Self-Funded Health Plans</t>
  </si>
  <si>
    <t>Federal Employee Health Benefit Plan (FEHBP)</t>
  </si>
  <si>
    <t>Public Employees Health Plan (PEHP)</t>
  </si>
  <si>
    <t>Uninsured</t>
  </si>
  <si>
    <t>Government-Sponsored Health Plans</t>
  </si>
  <si>
    <t>Commercial Health Insurance</t>
  </si>
  <si>
    <t>Employer-Sponsored Self-Funded Plans</t>
  </si>
  <si>
    <t>\</t>
  </si>
  <si>
    <t>Source: U.S. Bureau of Labor Statistics Quarterly Census of Employment and Wages.</t>
  </si>
  <si>
    <t>Other Ambulatory Health Care Services: This U.S. industry comprises establishments primarily engaged in providing ambulatory health care services (except offices of physicians, dentists, and other health practitioners; outpatient care centers; medical and diagnostic laboratories; home health care providers; ambulances; and blood and organ banks). Examples include health screening services (except by offices of health practitioners), physical fitness evaluation services (except by offices of health practitioners), hearing testing services (except by offices of audiologists), and smoking cessation programs.
Other Specialty Hospitals: This industry comprises establishments known and licensed as specialty hospitals primarily engaged in providing diagnostic and medical treatment to inpatients with a specific type of disease or medical condition (except psychiatric or substance abuse). Hospitals providing long-term care for the chronically ill and hospitals providing rehabilitation, restorative, and adjustive services to physically challenged or disabled people are included in this industry. These establishments maintain inpatient beds and provide patients with food services that meet their nutritional requirements. They have an organized staff of physicians and other medical staff to provide patient care services. These hospitals may provide other services, such as outpatient services, diagnostic X-ray services, clinical laboratory services, operating room services, physical therapy services, educational and vocational services, and psychological and social work services.</t>
  </si>
  <si>
    <t>Note: Mental Health Practitioners: This industry comprises establishments of independent mental health practitioners (except physicians) primarily engaged in (1) the diagnosis and treatment of mental, emotional, and behavioral disorders and/or (2) the diagnosis and treatment of individual or group social dysfunction brought about by such causes as mental illness, alcohol and substance abuse, physical and emotional trauma, or stress. These practitioners operate private or group practices in their own offices (e.g., centers, clinics) or in the facilities of others, such as hospitals or HMO medical centers.
Specialty Therapists: This industry comprises establishments of independent health practitioners primarily engaged in one of the following: (1) providing physical therapy services to patients who have impairments, functional limitations, disabilities, or changes in physical functions and health status resulting from injury, disease or other causes, or who require prevention, wellness or fitness services; (2) planning and administering educational, recreational, and social activities designed to help patients or individuals with disabilities regain physical or mental functioning or adapt to their disabilities; and (3) diagnosing and treating speech, language, or hearing problems. These practitioners operate private or group practices in their own offices (e.g., centers, clinics) or in the facilities of others, such as hospitals or HMO medical centers.
Miscellaneous Health Practitioners: This U.S. industry comprises establishments of independent health practitioners (except physicians; dentists; chiropractors; optometrists; mental health specialists; physical, occupational, and speech therapists; audiologists; and podiatrists). These practitioners operate private or group practices in their own offices (e.g., centers, clinics) or in the facilities of others, such as hospitals or HMO medical centers. Examples include acupuncturists' (except MDs or DOs) offices, hypnotherapists' offices, and dental hygienists' offices.</t>
  </si>
  <si>
    <r>
      <t>2019</t>
    </r>
    <r>
      <rPr>
        <b/>
        <sz val="10"/>
        <color theme="1"/>
        <rFont val="Calibri"/>
        <family val="2"/>
      </rPr>
      <t>‒</t>
    </r>
    <r>
      <rPr>
        <b/>
        <sz val="10"/>
        <color theme="1"/>
        <rFont val="Calibri"/>
        <family val="2"/>
        <scheme val="minor"/>
      </rPr>
      <t>2020 % Change</t>
    </r>
  </si>
  <si>
    <t>Avg. Annual % Increase</t>
  </si>
  <si>
    <t>Other Specialty Hospitals</t>
  </si>
  <si>
    <t>Psychiatric and Substance Use Disorder Hospitals</t>
  </si>
  <si>
    <t>General Medical and Surgical Hospitals</t>
  </si>
  <si>
    <t>Assisted Living Facilities</t>
  </si>
  <si>
    <t>Residential Mental Health Facilities</t>
  </si>
  <si>
    <t>Skilled Nursing Care Facilities</t>
  </si>
  <si>
    <t>Other Ambulatory Health Care Services</t>
  </si>
  <si>
    <t>Home Health Care Services</t>
  </si>
  <si>
    <t>Medical and Diagnostic Laboratories</t>
  </si>
  <si>
    <t>Outpatient Care Centers</t>
  </si>
  <si>
    <t>Specialty Therapists</t>
  </si>
  <si>
    <t>Mental Health Practitioners</t>
  </si>
  <si>
    <t>Mental Health Physicians</t>
  </si>
  <si>
    <t>Optometrists</t>
  </si>
  <si>
    <t>Podiatrists</t>
  </si>
  <si>
    <t>Chiropractors</t>
  </si>
  <si>
    <t>Dentists</t>
  </si>
  <si>
    <t>Physicians</t>
  </si>
  <si>
    <t>Health and Medical Insurance Carriers</t>
  </si>
  <si>
    <t>Hospitals</t>
  </si>
  <si>
    <t>Medical Facilities</t>
  </si>
  <si>
    <t>Medical Services</t>
  </si>
  <si>
    <t>Miscellaneous Health Practitioner Offices</t>
  </si>
  <si>
    <t>Mental Health Provider Offices</t>
  </si>
  <si>
    <t>Provider Offices</t>
  </si>
  <si>
    <t>Source: Utah Department of Workforce Services and U.S. Bureau of Economic Analysis</t>
  </si>
  <si>
    <t>Note: Employees work for a company they do not at least partially own, unlike self-employed workers (proprietors).</t>
  </si>
  <si>
    <t>Biosciences-Related Distribution</t>
  </si>
  <si>
    <t>Therapeutics and Pharmaceuticals</t>
  </si>
  <si>
    <t>Medical Devices and Equipment</t>
  </si>
  <si>
    <t>Research, Testing and Medical Laboratories</t>
  </si>
  <si>
    <t>Self-Employment</t>
  </si>
  <si>
    <t>Employee</t>
  </si>
  <si>
    <t>Industry Group</t>
  </si>
  <si>
    <t>Source: Utah Department of Workforce Services, U.S. Bureau of Economic Analysis and REMI PI+ economic modeling software</t>
  </si>
  <si>
    <t>Note: Employee earnings include payroll (wages and salaries) reported by companies and an estimate of employee benefits based on industry averages. Self-employment earnings equal proprietors’ income.</t>
  </si>
  <si>
    <t>Self-Employment
Income</t>
  </si>
  <si>
    <t>Employee
Compensation</t>
  </si>
  <si>
    <t>Source: Ivory-Boyer Construction Database, Kem C. Gardner Policy Institute, University of Utah.</t>
  </si>
  <si>
    <t>** Includes: Agricultural Bldg. &amp; Sheds, Amusement &amp; Recreation, Churches &amp; Other Religious, Hospital &amp; Institutional, Hotels &amp; Motels, Other Nonresidential Buildings, Parking Structures, Public Buildings &amp; Projects, Public Utility (Private), Residential Garages/Carports, School &amp; Educational (Private), Service Station/Repair Garages</t>
  </si>
  <si>
    <t>* Includes any new structure that requires a permit that is not a building and otherwise does not fit into another building or permit category, such as solar &amp; alt. energy, retaining walls, signs, fences, etc.</t>
  </si>
  <si>
    <t>Note: Nonresidential Construction Activity.</t>
  </si>
  <si>
    <t>(millions)</t>
  </si>
  <si>
    <t>Construction**</t>
  </si>
  <si>
    <t>Construction*</t>
  </si>
  <si>
    <t>Nonresidential</t>
  </si>
  <si>
    <t>Buildings</t>
  </si>
  <si>
    <t>Than Buildings</t>
  </si>
  <si>
    <t>Manufacturing</t>
  </si>
  <si>
    <t>Restaurant</t>
  </si>
  <si>
    <t>Professional</t>
  </si>
  <si>
    <t>Total Value of</t>
  </si>
  <si>
    <t>Remaining Nonres.</t>
  </si>
  <si>
    <t xml:space="preserve">Structures Other </t>
  </si>
  <si>
    <t>Industrial/Warehouse/</t>
  </si>
  <si>
    <t>Retail/Mercantile/</t>
  </si>
  <si>
    <t>Office/Bank/</t>
  </si>
  <si>
    <t>Year-Over % Change</t>
  </si>
  <si>
    <t>Value of</t>
  </si>
  <si>
    <t>18.1: Residential and Nonresidential Construction Activity</t>
  </si>
  <si>
    <t>Source: Ivory-Boyer Construction Database, Kem C. Gardner Policy Institute, University of Utah</t>
  </si>
  <si>
    <t>Notes: e = estimate, f = forecast. Beginning in 2011, single-family counts include other residential units; beginning in 2016, multi-family counts include group quarters units.</t>
  </si>
  <si>
    <t>na</t>
  </si>
  <si>
    <t>Add., Alt., and Repairs</t>
  </si>
  <si>
    <t>Value (nominal millions)</t>
  </si>
  <si>
    <t>Total Units</t>
  </si>
  <si>
    <t>Mobile Homes/ Cabins</t>
  </si>
  <si>
    <t>Multi-Family Units</t>
  </si>
  <si>
    <t>Single-Family Units</t>
  </si>
  <si>
    <t>Source: Freddie Mac</t>
  </si>
  <si>
    <t>Note: *through November</t>
  </si>
  <si>
    <t>Mortgage Rate</t>
  </si>
  <si>
    <t>Source: Federal Housing Finance Agency</t>
  </si>
  <si>
    <t>Note: Four-quarter average; 2021 is three-quarter average. Not seasonally adjusted; purchase only.</t>
  </si>
  <si>
    <t>Year-Over Change</t>
  </si>
  <si>
    <t>Index</t>
  </si>
  <si>
    <t>Tourism; D.K Shiflet and Associates Ltd; U.S. Travel Association; and Tourism Economics.</t>
  </si>
  <si>
    <t xml:space="preserve">Economic Development; Kem C. Gardner Policy Institute - University of Utah; Governor's Office of Management and Budget; Utah Office of  </t>
  </si>
  <si>
    <t xml:space="preserve">Natural Resources; Salt Lake International Airport; Ski Utah; Department of Community &amp; Economic Development; Governor's Office of </t>
  </si>
  <si>
    <t xml:space="preserve">Sources: National Park Service; Utah State Tax Commission; Utah Department of Transportation; Department of Workforce Services; Department of </t>
  </si>
  <si>
    <t>Tax revenue estimates provided by GOMB (2004-2008) and Kem C. Gardner Policy Institute (2009-present); new methodology employed in 2016.</t>
  </si>
  <si>
    <t>Spending estimates provided by D.K. Shifflet (2004-2008), U.S. Travel Association (2009-2019); and Tourism Economics (2020); includes intnl. spending.</t>
  </si>
  <si>
    <t>Accommodations taxable sales from 1998 to 2016 were updated February 2018.</t>
  </si>
  <si>
    <t xml:space="preserve">Notes: Utah State Parks employed a new methodology in 2013 and began reporting vistiation by fiscal year instead of calendar year. </t>
  </si>
  <si>
    <t>*Dollar amounts reported in nominal dollars</t>
  </si>
  <si>
    <t>1983-2020</t>
  </si>
  <si>
    <t>Average Annual Rate of Change</t>
  </si>
  <si>
    <t> 4,584,658 </t>
  </si>
  <si>
    <t>(millions*)</t>
  </si>
  <si>
    <t>Skier Days</t>
  </si>
  <si>
    <t>Passengers</t>
  </si>
  <si>
    <t>Visits</t>
  </si>
  <si>
    <t>Revenue</t>
  </si>
  <si>
    <t>Spending</t>
  </si>
  <si>
    <t>Related</t>
  </si>
  <si>
    <t>Int'l. Airport</t>
  </si>
  <si>
    <t>State Park</t>
  </si>
  <si>
    <t>Park</t>
  </si>
  <si>
    <t>Taxable Sales</t>
  </si>
  <si>
    <t>Related Tax</t>
  </si>
  <si>
    <t>Visitor</t>
  </si>
  <si>
    <t>Travel-</t>
  </si>
  <si>
    <t>National</t>
  </si>
  <si>
    <t>Accommodations</t>
  </si>
  <si>
    <t>International</t>
  </si>
  <si>
    <t>Source: Kem C. Gardner Policy Institute 2020-2060 State and County Projections</t>
  </si>
  <si>
    <t>State Total</t>
  </si>
  <si>
    <t>Percent Change 2020-2060</t>
  </si>
  <si>
    <t>Absolute Change 2020-2060</t>
  </si>
  <si>
    <t>2060</t>
  </si>
  <si>
    <t>2050</t>
  </si>
  <si>
    <t>2040</t>
  </si>
  <si>
    <t>2030</t>
  </si>
  <si>
    <t>2020</t>
  </si>
  <si>
    <t>Share of Total Population</t>
  </si>
  <si>
    <t>Median Age</t>
  </si>
  <si>
    <t>Retirement Age Population (65+)</t>
  </si>
  <si>
    <t>Working Age Population (18-64)</t>
  </si>
  <si>
    <t>School Age Population (5-17)</t>
  </si>
  <si>
    <t>OR</t>
  </si>
  <si>
    <t>Sources: Kem C. Gardner Policy Institute 2020 - 2060 State and County Projections; U.S. Bureau of Economic Analysis Local Area Employment data; Utah Department of Workforce Services Quarterly Census of Employment and Wages data</t>
  </si>
  <si>
    <t>Wholesale Trade</t>
  </si>
  <si>
    <t>Utilities</t>
  </si>
  <si>
    <t>Transportation And Warehousing</t>
  </si>
  <si>
    <t>Retail Trade</t>
  </si>
  <si>
    <t>Real Estate And Rental And Leasing</t>
  </si>
  <si>
    <t>Professional, Scientific, And Technical Services</t>
  </si>
  <si>
    <t>Other Services (Except Public Administration)</t>
  </si>
  <si>
    <t>Management Of Companies And Enterprises</t>
  </si>
  <si>
    <t>Health Care And Social Assistance</t>
  </si>
  <si>
    <t>Forestry, Fishing, And Hunting</t>
  </si>
  <si>
    <t>Finance And Insurance</t>
  </si>
  <si>
    <t>Federal Military</t>
  </si>
  <si>
    <t>Farm</t>
  </si>
  <si>
    <t>Educational Services; Private</t>
  </si>
  <si>
    <t>Arts, Entertainment, And Recreation</t>
  </si>
  <si>
    <t>Administrative, Support, Waste Management, And Remediation Services</t>
  </si>
  <si>
    <t>Accommodation And Food Services</t>
  </si>
  <si>
    <t>Wage and Salary Employment</t>
  </si>
  <si>
    <t>Note: Data in this table may differ from other tables due to different sources of data or rounding.</t>
  </si>
  <si>
    <t>Sources: Kem C. Gardner Policy Institute 2020-2060 State and County Projections; U.S. Bureau of Economic Analysis Local Area Employment data</t>
  </si>
  <si>
    <t>Note: This table only includes homestead property relief to all primary residences. Many states (both those in this table and those not
lief to specific populations (e.g. based on income, age, disability, or veteran status).</t>
  </si>
  <si>
    <t>$23,800 (two programs, school)</t>
  </si>
  <si>
    <t>WI</t>
  </si>
  <si>
    <t>$25,000 (school),  $3,000 (county special taxes)</t>
  </si>
  <si>
    <t>TX</t>
  </si>
  <si>
    <t>OK</t>
  </si>
  <si>
    <t>$30,000 (school)</t>
  </si>
  <si>
    <t>NY</t>
  </si>
  <si>
    <t>40% of the first $76,000 of market value, reduced by 9% of the value over $76,000, and phases out completely at $413,800 market value</t>
  </si>
  <si>
    <t>MN</t>
  </si>
  <si>
    <t>$6,000 (excludes special assessment)</t>
  </si>
  <si>
    <t>NM</t>
  </si>
  <si>
    <t>Exempt from local school levy</t>
  </si>
  <si>
    <t>MI</t>
  </si>
  <si>
    <t>ME</t>
  </si>
  <si>
    <t>Exempt from school taxes for operating costs</t>
  </si>
  <si>
    <t>SC</t>
  </si>
  <si>
    <t>$75,000 (excludes municipal taxes)</t>
  </si>
  <si>
    <t>LA</t>
  </si>
  <si>
    <t>$20,000 (school levy)</t>
  </si>
  <si>
    <t>KS</t>
  </si>
  <si>
    <t>IN</t>
  </si>
  <si>
    <t>IA</t>
  </si>
  <si>
    <t>45% (Uncapped exemption, applies to all primary residences)</t>
  </si>
  <si>
    <t>UT</t>
  </si>
  <si>
    <t>GA</t>
  </si>
  <si>
    <t>$25,000 (all taxes), $25,000 (excludes school taxes)</t>
  </si>
  <si>
    <t>FL</t>
  </si>
  <si>
    <t>35% (homes valued $600,000 or less), 25% (homes valued more than $600,000)</t>
  </si>
  <si>
    <t>CA</t>
  </si>
  <si>
    <t>50% (capped at $100,000)</t>
  </si>
  <si>
    <t>ID</t>
  </si>
  <si>
    <t>$40,000 (state), $20,000 (local)</t>
  </si>
  <si>
    <t>AL</t>
  </si>
  <si>
    <t>%</t>
  </si>
  <si>
    <t>$</t>
  </si>
  <si>
    <t>Homestead Exemptions</t>
  </si>
  <si>
    <t>10% and 2.5% rollback</t>
  </si>
  <si>
    <t>OH</t>
  </si>
  <si>
    <t>IL</t>
  </si>
  <si>
    <t>Up to $300</t>
  </si>
  <si>
    <t>MS</t>
  </si>
  <si>
    <t>47.19% for School Primary Levy</t>
  </si>
  <si>
    <t>AZ</t>
  </si>
  <si>
    <t>AR</t>
  </si>
  <si>
    <t>Homestead Tax Credits</t>
  </si>
  <si>
    <r>
      <rPr>
        <b/>
        <sz val="20"/>
        <color rgb="FF333333"/>
        <rFont val="Myriad Pro"/>
        <family val="2"/>
      </rPr>
      <t>Table 26.1</t>
    </r>
    <r>
      <rPr>
        <b/>
        <sz val="12"/>
        <color indexed="63"/>
        <rFont val="Myriad Pro"/>
        <family val="1"/>
        <charset val="204"/>
      </rPr>
      <t xml:space="preserve">
</t>
    </r>
    <r>
      <rPr>
        <b/>
        <sz val="20"/>
        <color rgb="FF333333"/>
        <rFont val="Myriad Pro"/>
        <family val="2"/>
      </rPr>
      <t>Homestead Property Tax Relief for All Primary Residences</t>
    </r>
  </si>
  <si>
    <t>Source: U.S. Census Bureau, 2010 and 2020 Decennial Census</t>
  </si>
  <si>
    <t>April 1, 2020</t>
  </si>
  <si>
    <r>
      <rPr>
        <b/>
        <sz val="8"/>
        <color rgb="FF231F20"/>
        <rFont val="Myriad Pro"/>
        <family val="2"/>
      </rPr>
      <t>Economic Indicators for Utah and the United States, December 2021</t>
    </r>
  </si>
  <si>
    <t xml:space="preserve">DEMOGRAPHICS                                                         </t>
  </si>
  <si>
    <t>UNITS</t>
  </si>
  <si>
    <r>
      <rPr>
        <b/>
        <sz val="8"/>
        <color rgb="FF231F20"/>
        <rFont val="Myriad Pro"/>
        <family val="2"/>
      </rPr>
      <t>2020
ACTUAL</t>
    </r>
  </si>
  <si>
    <r>
      <rPr>
        <b/>
        <sz val="8"/>
        <color rgb="FF231F20"/>
        <rFont val="Myriad Pro"/>
        <family val="2"/>
      </rPr>
      <t>2021
ESTIMATE</t>
    </r>
  </si>
  <si>
    <r>
      <rPr>
        <b/>
        <sz val="8"/>
        <color rgb="FF231F20"/>
        <rFont val="Myriad Pro"/>
        <family val="2"/>
      </rPr>
      <t>2022
FORECAST</t>
    </r>
  </si>
  <si>
    <r>
      <rPr>
        <b/>
        <sz val="8"/>
        <color rgb="FF231F20"/>
        <rFont val="Myriad Pro"/>
        <family val="2"/>
      </rPr>
      <t>PERCENT CHANGE
19–20            20–21(e)        21(e)–22(f)</t>
    </r>
  </si>
  <si>
    <r>
      <rPr>
        <sz val="8"/>
        <color rgb="FF231F20"/>
        <rFont val="Myriad Pro"/>
        <family val="2"/>
      </rPr>
      <t>U.S. July 1st Population</t>
    </r>
  </si>
  <si>
    <r>
      <rPr>
        <sz val="8"/>
        <color rgb="FF231F20"/>
        <rFont val="Myriad Pro"/>
        <family val="2"/>
      </rPr>
      <t>Millions</t>
    </r>
  </si>
  <si>
    <r>
      <rPr>
        <sz val="8"/>
        <color rgb="FF231F20"/>
        <rFont val="Myriad Pro"/>
        <family val="2"/>
      </rPr>
      <t>Utah July 1st Population</t>
    </r>
  </si>
  <si>
    <r>
      <rPr>
        <sz val="8"/>
        <color rgb="FF231F20"/>
        <rFont val="Myriad Pro"/>
        <family val="2"/>
      </rPr>
      <t>Thousands</t>
    </r>
  </si>
  <si>
    <r>
      <rPr>
        <sz val="8"/>
        <color rgb="FF231F20"/>
        <rFont val="Myriad Pro"/>
        <family val="2"/>
      </rPr>
      <t>Utah Net Migration</t>
    </r>
  </si>
  <si>
    <r>
      <rPr>
        <sz val="8"/>
        <color rgb="FF231F20"/>
        <rFont val="Myriad Pro"/>
        <family val="2"/>
      </rPr>
      <t>Utah Households</t>
    </r>
  </si>
  <si>
    <r>
      <rPr>
        <b/>
        <sz val="8"/>
        <color rgb="FF231F20"/>
        <rFont val="Myriad Pro"/>
        <family val="2"/>
      </rPr>
      <t>EMPLOYMENT AND WAGES</t>
    </r>
  </si>
  <si>
    <r>
      <rPr>
        <sz val="8"/>
        <color rgb="FF231F20"/>
        <rFont val="Myriad Pro"/>
        <family val="2"/>
      </rPr>
      <t>U.S. Nonfarm Employment (BLS)</t>
    </r>
  </si>
  <si>
    <r>
      <rPr>
        <sz val="8"/>
        <color rgb="FF231F20"/>
        <rFont val="Myriad Pro"/>
        <family val="2"/>
      </rPr>
      <t>U.S. Unemployment Rate (BLS)</t>
    </r>
  </si>
  <si>
    <r>
      <rPr>
        <sz val="8"/>
        <color rgb="FF231F20"/>
        <rFont val="Myriad Pro"/>
        <family val="2"/>
      </rPr>
      <t>Percent</t>
    </r>
  </si>
  <si>
    <r>
      <rPr>
        <sz val="8"/>
        <color rgb="FF231F20"/>
        <rFont val="Myriad Pro"/>
        <family val="2"/>
      </rPr>
      <t>U.S. Total Nonfarm Wages (BEA)</t>
    </r>
  </si>
  <si>
    <r>
      <rPr>
        <sz val="8"/>
        <color rgb="FF231F20"/>
        <rFont val="Myriad Pro"/>
        <family val="2"/>
      </rPr>
      <t>Billion Dollars</t>
    </r>
  </si>
  <si>
    <r>
      <rPr>
        <sz val="8"/>
        <color rgb="FF231F20"/>
        <rFont val="Myriad Pro"/>
        <family val="2"/>
      </rPr>
      <t>U.S. Average Annual Pay (BLS)</t>
    </r>
  </si>
  <si>
    <r>
      <rPr>
        <sz val="8"/>
        <color rgb="FF231F20"/>
        <rFont val="Myriad Pro"/>
        <family val="2"/>
      </rPr>
      <t>Dollars</t>
    </r>
  </si>
  <si>
    <r>
      <rPr>
        <sz val="8"/>
        <color rgb="FF231F20"/>
        <rFont val="Myriad Pro"/>
        <family val="2"/>
      </rPr>
      <t>U.S. Personal Income (BEA)</t>
    </r>
  </si>
  <si>
    <r>
      <rPr>
        <sz val="8"/>
        <color rgb="FF231F20"/>
        <rFont val="Myriad Pro"/>
        <family val="2"/>
      </rPr>
      <t>Utah Nonfarm Employment (DWS)</t>
    </r>
  </si>
  <si>
    <r>
      <rPr>
        <sz val="8"/>
        <color rgb="FF231F20"/>
        <rFont val="Myriad Pro"/>
        <family val="2"/>
      </rPr>
      <t>Utah Unemployment Rate (DWS)</t>
    </r>
  </si>
  <si>
    <r>
      <rPr>
        <sz val="8"/>
        <color rgb="FF231F20"/>
        <rFont val="Myriad Pro"/>
        <family val="2"/>
      </rPr>
      <t>Utah Total Nonfarm Wages (DWS)</t>
    </r>
  </si>
  <si>
    <r>
      <rPr>
        <sz val="8"/>
        <color rgb="FF231F20"/>
        <rFont val="Myriad Pro"/>
        <family val="2"/>
      </rPr>
      <t>Utah Average Annual Pay (BEA)</t>
    </r>
  </si>
  <si>
    <r>
      <rPr>
        <sz val="8"/>
        <color rgb="FF231F20"/>
        <rFont val="Myriad Pro"/>
        <family val="2"/>
      </rPr>
      <t>Million Dollars</t>
    </r>
  </si>
  <si>
    <r>
      <rPr>
        <sz val="8"/>
        <color rgb="FF231F20"/>
        <rFont val="Myriad Pro"/>
        <family val="2"/>
      </rPr>
      <t>Utah Personal Income (BEA)</t>
    </r>
  </si>
  <si>
    <r>
      <rPr>
        <b/>
        <sz val="8"/>
        <color rgb="FF231F20"/>
        <rFont val="Myriad Pro"/>
        <family val="2"/>
      </rPr>
      <t>PRODUCTION AND SALES</t>
    </r>
  </si>
  <si>
    <r>
      <rPr>
        <sz val="8"/>
        <color rgb="FF231F20"/>
        <rFont val="Myriad Pro"/>
        <family val="2"/>
      </rPr>
      <t>U.S. Real Gross Domestic Product</t>
    </r>
  </si>
  <si>
    <r>
      <rPr>
        <sz val="8"/>
        <color rgb="FF231F20"/>
        <rFont val="Myriad Pro"/>
        <family val="2"/>
      </rPr>
      <t>Billion Chained $2012</t>
    </r>
  </si>
  <si>
    <r>
      <rPr>
        <sz val="8"/>
        <color rgb="FF231F20"/>
        <rFont val="Myriad Pro"/>
        <family val="2"/>
      </rPr>
      <t>U.S. Real Exports</t>
    </r>
  </si>
  <si>
    <r>
      <rPr>
        <sz val="8"/>
        <color rgb="FF231F20"/>
        <rFont val="Myriad Pro"/>
        <family val="2"/>
      </rPr>
      <t>U.S. Retail Sales</t>
    </r>
  </si>
  <si>
    <r>
      <rPr>
        <sz val="8"/>
        <color rgb="FF231F20"/>
        <rFont val="Myriad Pro"/>
        <family val="2"/>
      </rPr>
      <t>Utah Exports (NAICS, Census)</t>
    </r>
  </si>
  <si>
    <r>
      <rPr>
        <sz val="8"/>
        <color rgb="FF231F20"/>
        <rFont val="Myriad Pro"/>
        <family val="2"/>
      </rPr>
      <t>Utah All Taxable Sales</t>
    </r>
  </si>
  <si>
    <r>
      <rPr>
        <b/>
        <sz val="8"/>
        <color rgb="FF231F20"/>
        <rFont val="Myriad Pro"/>
        <family val="2"/>
      </rPr>
      <t>REAL ESTATE AND CONSTRUCTION</t>
    </r>
  </si>
  <si>
    <r>
      <rPr>
        <sz val="8"/>
        <color rgb="FF231F20"/>
        <rFont val="Myriad Pro"/>
        <family val="2"/>
      </rPr>
      <t>U.S. Private Residential Investment</t>
    </r>
  </si>
  <si>
    <r>
      <rPr>
        <sz val="8"/>
        <color rgb="FF231F20"/>
        <rFont val="Myriad Pro"/>
        <family val="2"/>
      </rPr>
      <t>U.S. Nonresidential Structures</t>
    </r>
  </si>
  <si>
    <r>
      <rPr>
        <sz val="8"/>
        <color rgb="FF231F20"/>
        <rFont val="Myriad Pro"/>
        <family val="2"/>
      </rPr>
      <t>U.S. Purchase-only Home Price Index</t>
    </r>
  </si>
  <si>
    <r>
      <rPr>
        <sz val="8"/>
        <color rgb="FF231F20"/>
        <rFont val="Myriad Pro"/>
        <family val="2"/>
      </rPr>
      <t>1991Q1 = 100</t>
    </r>
  </si>
  <si>
    <r>
      <rPr>
        <sz val="8"/>
        <color rgb="FF231F20"/>
        <rFont val="Myriad Pro"/>
        <family val="2"/>
      </rPr>
      <t>Utah Dwelling Unit Permits</t>
    </r>
  </si>
  <si>
    <r>
      <rPr>
        <sz val="8"/>
        <color rgb="FF231F20"/>
        <rFont val="Myriad Pro"/>
        <family val="2"/>
      </rPr>
      <t>Utah Residential Permit Value</t>
    </r>
  </si>
  <si>
    <r>
      <rPr>
        <sz val="8"/>
        <color rgb="FF231F20"/>
        <rFont val="Myriad Pro"/>
        <family val="2"/>
      </rPr>
      <t>Utah Nonresidential Permit Value</t>
    </r>
  </si>
  <si>
    <r>
      <rPr>
        <sz val="8"/>
        <color rgb="FF231F20"/>
        <rFont val="Myriad Pro"/>
        <family val="2"/>
      </rPr>
      <t>Utah Purchase-only Home Price Index</t>
    </r>
  </si>
  <si>
    <r>
      <rPr>
        <b/>
        <sz val="8"/>
        <color rgb="FF231F20"/>
        <rFont val="Myriad Pro"/>
        <family val="2"/>
      </rPr>
      <t>ENERGY PRODUCTION AND PRICES</t>
    </r>
  </si>
  <si>
    <r>
      <rPr>
        <sz val="8"/>
        <color rgb="FF231F20"/>
        <rFont val="Myriad Pro"/>
        <family val="2"/>
      </rPr>
      <t>West Texas Intermediate Crude Oil</t>
    </r>
  </si>
  <si>
    <r>
      <rPr>
        <sz val="8"/>
        <color rgb="FF231F20"/>
        <rFont val="Myriad Pro"/>
        <family val="2"/>
      </rPr>
      <t>$ Per Barrel</t>
    </r>
  </si>
  <si>
    <r>
      <rPr>
        <sz val="8"/>
        <color rgb="FF231F20"/>
        <rFont val="Myriad Pro"/>
        <family val="2"/>
      </rPr>
      <t>Utah Coal Production</t>
    </r>
  </si>
  <si>
    <r>
      <rPr>
        <sz val="8"/>
        <color rgb="FF231F20"/>
        <rFont val="Myriad Pro"/>
        <family val="2"/>
      </rPr>
      <t>Million Tons</t>
    </r>
  </si>
  <si>
    <r>
      <rPr>
        <sz val="8"/>
        <color rgb="FF231F20"/>
        <rFont val="Myriad Pro"/>
        <family val="2"/>
      </rPr>
      <t>Utah Coal Prices</t>
    </r>
  </si>
  <si>
    <r>
      <rPr>
        <sz val="8"/>
        <color rgb="FF231F20"/>
        <rFont val="Myriad Pro"/>
        <family val="2"/>
      </rPr>
      <t>$ Per Short Ton</t>
    </r>
  </si>
  <si>
    <r>
      <rPr>
        <sz val="8"/>
        <color rgb="FF231F20"/>
        <rFont val="Myriad Pro"/>
        <family val="2"/>
      </rPr>
      <t>Utah Crude Oil Production</t>
    </r>
  </si>
  <si>
    <r>
      <rPr>
        <sz val="8"/>
        <color rgb="FF231F20"/>
        <rFont val="Myriad Pro"/>
        <family val="2"/>
      </rPr>
      <t>Million Barrels</t>
    </r>
  </si>
  <si>
    <r>
      <rPr>
        <sz val="8"/>
        <color rgb="FF231F20"/>
        <rFont val="Myriad Pro"/>
        <family val="2"/>
      </rPr>
      <t>Utah Oil Prices</t>
    </r>
  </si>
  <si>
    <r>
      <rPr>
        <sz val="8"/>
        <color rgb="FF231F20"/>
        <rFont val="Myriad Pro"/>
        <family val="2"/>
      </rPr>
      <t>Utah Natural Gas Production Sales</t>
    </r>
  </si>
  <si>
    <r>
      <rPr>
        <sz val="8"/>
        <color rgb="FF231F20"/>
        <rFont val="Myriad Pro"/>
        <family val="2"/>
      </rPr>
      <t>Billion Cubic Feet</t>
    </r>
  </si>
  <si>
    <r>
      <rPr>
        <sz val="8"/>
        <color rgb="FF231F20"/>
        <rFont val="Myriad Pro"/>
        <family val="2"/>
      </rPr>
      <t>Utah Natural Gas Prices</t>
    </r>
  </si>
  <si>
    <r>
      <rPr>
        <sz val="8"/>
        <color rgb="FF231F20"/>
        <rFont val="Myriad Pro"/>
        <family val="2"/>
      </rPr>
      <t>$ Per MCF</t>
    </r>
  </si>
  <si>
    <r>
      <rPr>
        <sz val="8"/>
        <color rgb="FF231F20"/>
        <rFont val="Myriad Pro"/>
        <family val="2"/>
      </rPr>
      <t>Utah Copper Mined Production</t>
    </r>
  </si>
  <si>
    <r>
      <rPr>
        <sz val="8"/>
        <color rgb="FF231F20"/>
        <rFont val="Myriad Pro"/>
        <family val="2"/>
      </rPr>
      <t>Million Pounds</t>
    </r>
  </si>
  <si>
    <r>
      <rPr>
        <sz val="8"/>
        <color rgb="FF231F20"/>
        <rFont val="Myriad Pro"/>
        <family val="2"/>
      </rPr>
      <t>Utah Copper Prices</t>
    </r>
  </si>
  <si>
    <r>
      <rPr>
        <sz val="8"/>
        <color rgb="FF231F20"/>
        <rFont val="Myriad Pro"/>
        <family val="2"/>
      </rPr>
      <t>$ Per Pound</t>
    </r>
  </si>
  <si>
    <r>
      <rPr>
        <b/>
        <sz val="8"/>
        <color rgb="FF231F20"/>
        <rFont val="Myriad Pro"/>
        <family val="2"/>
      </rPr>
      <t>PRICES, INTEREST RATES, AND SENTIMENT</t>
    </r>
  </si>
  <si>
    <r>
      <rPr>
        <sz val="8"/>
        <color rgb="FF231F20"/>
        <rFont val="Myriad Pro"/>
        <family val="2"/>
      </rPr>
      <t>U.S. CPI Urban Consumers</t>
    </r>
  </si>
  <si>
    <r>
      <rPr>
        <sz val="8"/>
        <color rgb="FF231F20"/>
        <rFont val="Myriad Pro"/>
        <family val="2"/>
      </rPr>
      <t>1982-84 = 100</t>
    </r>
  </si>
  <si>
    <r>
      <rPr>
        <sz val="8"/>
        <color rgb="FF231F20"/>
        <rFont val="Myriad Pro"/>
        <family val="2"/>
      </rPr>
      <t>U.S. Federal Funds Rate</t>
    </r>
  </si>
  <si>
    <r>
      <rPr>
        <sz val="8"/>
        <color rgb="FF231F20"/>
        <rFont val="Myriad Pro"/>
        <family val="2"/>
      </rPr>
      <t>Effective Rate</t>
    </r>
  </si>
  <si>
    <r>
      <rPr>
        <sz val="8"/>
        <color rgb="FF231F20"/>
        <rFont val="Myriad Pro"/>
        <family val="2"/>
      </rPr>
      <t>U.S. 3-Month Treasury Bills</t>
    </r>
  </si>
  <si>
    <r>
      <rPr>
        <sz val="8"/>
        <color rgb="FF231F20"/>
        <rFont val="Myriad Pro"/>
        <family val="2"/>
      </rPr>
      <t>Discount Rate</t>
    </r>
  </si>
  <si>
    <r>
      <rPr>
        <sz val="8"/>
        <color rgb="FF231F20"/>
        <rFont val="Myriad Pro"/>
        <family val="2"/>
      </rPr>
      <t>U.S. 10-Year Treasury Notes</t>
    </r>
  </si>
  <si>
    <r>
      <rPr>
        <sz val="8"/>
        <color rgb="FF231F20"/>
        <rFont val="Myriad Pro"/>
        <family val="2"/>
      </rPr>
      <t>Yield (%)</t>
    </r>
  </si>
  <si>
    <r>
      <rPr>
        <sz val="8"/>
        <color rgb="FF231F20"/>
        <rFont val="Myriad Pro"/>
        <family val="2"/>
      </rPr>
      <t>30-Year Fixed Mortgage Rate</t>
    </r>
  </si>
  <si>
    <r>
      <rPr>
        <sz val="8"/>
        <color rgb="FF231F20"/>
        <rFont val="Myriad Pro"/>
        <family val="2"/>
      </rPr>
      <t>U.S. Consumer Sentiment (U of M)</t>
    </r>
  </si>
  <si>
    <r>
      <rPr>
        <sz val="8"/>
        <color rgb="FF231F20"/>
        <rFont val="Myriad Pro"/>
        <family val="2"/>
      </rPr>
      <t>Index</t>
    </r>
  </si>
  <si>
    <r>
      <rPr>
        <sz val="8"/>
        <color rgb="FF231F20"/>
        <rFont val="Myriad Pro"/>
        <family val="2"/>
      </rPr>
      <t>Utah Consumer Sentiment (Gardner)</t>
    </r>
  </si>
  <si>
    <r>
      <rPr>
        <sz val="8"/>
        <color rgb="FF231F20"/>
        <rFont val="Myriad Pro"/>
        <family val="2"/>
      </rPr>
      <t>—</t>
    </r>
  </si>
  <si>
    <r>
      <rPr>
        <sz val="8"/>
        <color rgb="FF231F20"/>
        <rFont val="Myriad Pro"/>
        <family val="2"/>
      </rPr>
      <t>Sources: Utah Economic Council, State of Utah Revenue Assumptions Working Group, IHS Markit, and Kem C. Gardner Policy Institute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</si>
</sst>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0.0%"/>
    <numFmt numFmtId="165" formatCode="[$-409]mmmm\ d\,\ yyyy;@"/>
    <numFmt numFmtId="166" formatCode="_(* #,##0.000_);_(* \(#,##0.000\);_(* &quot;-&quot;??_);_(@_)"/>
    <numFmt numFmtId="167" formatCode="0.0\%"/>
    <numFmt numFmtId="168" formatCode="0.0"/>
    <numFmt numFmtId="169" formatCode="#,##0.0\ "/>
    <numFmt numFmtId="170" formatCode="#,##0\ "/>
    <numFmt numFmtId="171" formatCode="_(* #,##0_);_(* \(#,##0\);_(* &quot;-&quot;??_);_(@_)"/>
    <numFmt numFmtId="172" formatCode="#,##0.0"/>
    <numFmt numFmtId="173" formatCode="&quot;$&quot;#,##0"/>
    <numFmt numFmtId="174" formatCode="0.0_)"/>
    <numFmt numFmtId="175" formatCode="00"/>
    <numFmt numFmtId="176" formatCode="#,##0,"/>
    <numFmt numFmtId="177" formatCode="&quot;$&quot;###,###"/>
    <numFmt numFmtId="178" formatCode="0_);\(0\)"/>
    <numFmt numFmtId="179" formatCode="#,##0.0_);\(#,##0.0\)"/>
    <numFmt numFmtId="180" formatCode="&quot;$&quot;#,##0.0_);\(&quot;$&quot;#,##0.0\)"/>
    <numFmt numFmtId="181" formatCode="&quot;$&quot;#,##0.0"/>
    <numFmt numFmtId="182" formatCode="&quot;$&quot;#,##0.00"/>
    <numFmt numFmtId="183" formatCode="#,##0.000_);\(#,##0.000\)"/>
    <numFmt numFmtId="184" formatCode="0.000000"/>
    <numFmt numFmtId="185" formatCode="#,##0.000000"/>
    <numFmt numFmtId="186" formatCode="#,##0.000000_);\(#,##0.000000\)"/>
    <numFmt numFmtId="187" formatCode="_(* #,##0.00000_);_(* \(#,##0.00000\);_(* &quot;-&quot;??_);_(@_)"/>
    <numFmt numFmtId="188" formatCode="_(* #,##0.0_);_(* \(#,##0.0\);_(* &quot;-&quot;??_);_(@_)"/>
    <numFmt numFmtId="189" formatCode="_-&quot;$&quot;* #,##0.00_-;\-&quot;$&quot;* #,##0.00_-;_-&quot;$&quot;* &quot;-&quot;??_-;_-@_-"/>
    <numFmt numFmtId="190" formatCode="&quot;$&quot;#,##0;\-&quot;$&quot;#,##0"/>
    <numFmt numFmtId="191" formatCode="&quot;$&quot;#,##0.0;\-&quot;$&quot;#,##0.0"/>
    <numFmt numFmtId="192" formatCode="_-&quot;$&quot;* #,##0.0_-;\-&quot;$&quot;* #,##0.0_-;_-&quot;$&quot;* &quot;-&quot;??_-;_-@_-"/>
    <numFmt numFmtId="193" formatCode="#0.0"/>
    <numFmt numFmtId="194" formatCode="???,??0"/>
    <numFmt numFmtId="195" formatCode="0.000"/>
    <numFmt numFmtId="196" formatCode="0.0000000000000000%"/>
    <numFmt numFmtId="197" formatCode="&quot;$&quot;0"/>
  </numFmts>
  <fonts count="109">
    <font>
      <sz val="11"/>
      <color theme="1"/>
      <name val="Calibri"/>
      <family val="2"/>
      <scheme val="minor"/>
    </font>
    <font>
      <sz val="11"/>
      <color theme="1"/>
      <name val="Calibri"/>
      <family val="2"/>
      <scheme val="minor"/>
    </font>
    <font>
      <b/>
      <sz val="15"/>
      <color theme="3"/>
      <name val="Calibri"/>
      <family val="2"/>
      <scheme val="minor"/>
    </font>
    <font>
      <b/>
      <sz val="11"/>
      <color theme="1"/>
      <name val="Calibri"/>
      <family val="2"/>
      <scheme val="minor"/>
    </font>
    <font>
      <sz val="10"/>
      <name val="Arial"/>
      <family val="2"/>
    </font>
    <font>
      <sz val="10"/>
      <color theme="1"/>
      <name val="Calibri"/>
      <family val="2"/>
      <scheme val="minor"/>
    </font>
    <font>
      <sz val="10"/>
      <name val="Calibri"/>
      <family val="2"/>
    </font>
    <font>
      <sz val="10"/>
      <name val="Calibri"/>
      <family val="2"/>
      <scheme val="minor"/>
    </font>
    <font>
      <sz val="10"/>
      <name val="Myriad Pro"/>
      <family val="2"/>
    </font>
    <font>
      <sz val="10"/>
      <color indexed="10"/>
      <name val="Myriad Pro"/>
      <family val="2"/>
    </font>
    <font>
      <sz val="10"/>
      <color indexed="10"/>
      <name val="Calibri"/>
      <family val="2"/>
      <scheme val="minor"/>
    </font>
    <font>
      <b/>
      <sz val="10"/>
      <name val="Calibri"/>
      <family val="2"/>
      <scheme val="minor"/>
    </font>
    <font>
      <sz val="10"/>
      <color theme="1"/>
      <name val="Myriad Pro"/>
      <family val="2"/>
    </font>
    <font>
      <b/>
      <sz val="10"/>
      <color theme="1"/>
      <name val="Myriad Pro"/>
      <family val="2"/>
    </font>
    <font>
      <b/>
      <sz val="10"/>
      <color theme="1"/>
      <name val="Calibri"/>
      <family val="2"/>
      <scheme val="minor"/>
    </font>
    <font>
      <sz val="10"/>
      <color rgb="FFFF0000"/>
      <name val="Myriad Pro"/>
      <family val="2"/>
    </font>
    <font>
      <sz val="10"/>
      <color indexed="9"/>
      <name val="Calibri"/>
      <family val="2"/>
      <scheme val="minor"/>
    </font>
    <font>
      <b/>
      <sz val="10"/>
      <name val="Myriad Pro"/>
      <family val="2"/>
    </font>
    <font>
      <sz val="14"/>
      <name val="Calibri"/>
      <family val="2"/>
      <scheme val="minor"/>
    </font>
    <font>
      <sz val="12"/>
      <name val="Calibri"/>
      <family val="2"/>
      <scheme val="minor"/>
    </font>
    <font>
      <b/>
      <sz val="12"/>
      <name val="Calibri"/>
      <family val="2"/>
      <scheme val="minor"/>
    </font>
    <font>
      <sz val="8"/>
      <name val="Myriad Pro"/>
      <family val="2"/>
    </font>
    <font>
      <sz val="12"/>
      <name val="Arial MT"/>
    </font>
    <font>
      <sz val="8"/>
      <name val="Arial"/>
      <family val="2"/>
    </font>
    <font>
      <sz val="12"/>
      <name val="Arial"/>
      <family val="2"/>
    </font>
    <font>
      <b/>
      <sz val="11"/>
      <name val="Calibri"/>
      <family val="2"/>
      <scheme val="minor"/>
    </font>
    <font>
      <sz val="10"/>
      <name val="MS Sans Serif"/>
    </font>
    <font>
      <sz val="9"/>
      <name val="Arial"/>
      <family val="2"/>
    </font>
    <font>
      <sz val="9"/>
      <color indexed="8"/>
      <name val="Arial Narrow"/>
      <family val="2"/>
    </font>
    <font>
      <sz val="10"/>
      <name val="Arial Narrow"/>
      <family val="2"/>
    </font>
    <font>
      <b/>
      <sz val="10"/>
      <name val="Arial"/>
      <family val="2"/>
    </font>
    <font>
      <sz val="10"/>
      <name val="MS Sans Serif"/>
      <family val="2"/>
    </font>
    <font>
      <sz val="10"/>
      <color theme="1"/>
      <name val="Arial"/>
      <family val="2"/>
    </font>
    <font>
      <sz val="10"/>
      <color rgb="FFFF0000"/>
      <name val="Arial"/>
      <family val="2"/>
    </font>
    <font>
      <sz val="9"/>
      <name val="Arial Narrow"/>
      <family val="2"/>
    </font>
    <font>
      <u/>
      <sz val="10"/>
      <name val="Arial"/>
      <family val="2"/>
    </font>
    <font>
      <i/>
      <sz val="10"/>
      <name val="Arial"/>
      <family val="2"/>
    </font>
    <font>
      <sz val="12"/>
      <color theme="1"/>
      <name val="Calibri"/>
      <family val="2"/>
      <scheme val="minor"/>
    </font>
    <font>
      <sz val="10"/>
      <name val="Verdana"/>
      <family val="2"/>
    </font>
    <font>
      <b/>
      <sz val="10"/>
      <name val="Verdana"/>
      <family val="2"/>
    </font>
    <font>
      <sz val="9"/>
      <color theme="1"/>
      <name val="Calibri"/>
      <family val="2"/>
      <scheme val="minor"/>
    </font>
    <font>
      <sz val="11"/>
      <color indexed="8"/>
      <name val="Calibri"/>
      <family val="2"/>
      <scheme val="minor"/>
    </font>
    <font>
      <sz val="10"/>
      <color indexed="8"/>
      <name val="Calibri"/>
      <family val="2"/>
      <scheme val="minor"/>
    </font>
    <font>
      <sz val="10"/>
      <color theme="0"/>
      <name val="Calibri"/>
      <family val="2"/>
      <scheme val="minor"/>
    </font>
    <font>
      <sz val="10"/>
      <color rgb="FF000000"/>
      <name val="Calibri"/>
      <family val="2"/>
      <scheme val="minor"/>
    </font>
    <font>
      <b/>
      <sz val="10"/>
      <color indexed="8"/>
      <name val="Calibri"/>
      <family val="2"/>
      <scheme val="minor"/>
    </font>
    <font>
      <b/>
      <i/>
      <sz val="10"/>
      <name val="Myriad Pro"/>
      <family val="2"/>
    </font>
    <font>
      <sz val="12"/>
      <color theme="1"/>
      <name val="Arial"/>
      <family val="2"/>
    </font>
    <font>
      <b/>
      <sz val="10"/>
      <color theme="1"/>
      <name val="Arial"/>
      <family val="2"/>
    </font>
    <font>
      <b/>
      <sz val="12"/>
      <color theme="1"/>
      <name val="Arial"/>
      <family val="2"/>
    </font>
    <font>
      <b/>
      <sz val="12"/>
      <name val="Arial"/>
      <family val="2"/>
    </font>
    <font>
      <sz val="12"/>
      <color theme="0"/>
      <name val="Arial"/>
      <family val="2"/>
    </font>
    <font>
      <b/>
      <sz val="12"/>
      <color theme="0"/>
      <name val="Arial"/>
      <family val="2"/>
    </font>
    <font>
      <sz val="12"/>
      <color theme="0" tint="-4.9989318521683403E-2"/>
      <name val="Arial"/>
      <family val="2"/>
    </font>
    <font>
      <b/>
      <sz val="12"/>
      <color theme="0" tint="-4.9989318521683403E-2"/>
      <name val="Arial"/>
      <family val="2"/>
    </font>
    <font>
      <b/>
      <sz val="12"/>
      <color rgb="FFC00000"/>
      <name val="Arial"/>
      <family val="2"/>
    </font>
    <font>
      <sz val="8"/>
      <color theme="1"/>
      <name val="Calibri"/>
      <family val="2"/>
      <scheme val="minor"/>
    </font>
    <font>
      <sz val="6"/>
      <color theme="1"/>
      <name val="Calibri"/>
      <family val="2"/>
      <scheme val="minor"/>
    </font>
    <font>
      <sz val="6"/>
      <color theme="1"/>
      <name val="Open Sans"/>
      <family val="2"/>
    </font>
    <font>
      <sz val="8"/>
      <color rgb="FF000000"/>
      <name val="Calibri"/>
      <family val="2"/>
      <scheme val="minor"/>
    </font>
    <font>
      <sz val="8"/>
      <color rgb="FF000000"/>
      <name val="Open Sans"/>
      <family val="2"/>
    </font>
    <font>
      <sz val="8"/>
      <color theme="1"/>
      <name val="Open Sans"/>
      <family val="2"/>
    </font>
    <font>
      <b/>
      <sz val="8"/>
      <color rgb="FF000000"/>
      <name val="Open Sans"/>
      <family val="2"/>
    </font>
    <font>
      <b/>
      <sz val="10"/>
      <color rgb="FF000000"/>
      <name val="Calibri"/>
      <family val="2"/>
      <scheme val="minor"/>
    </font>
    <font>
      <b/>
      <sz val="10"/>
      <color rgb="FF000000"/>
      <name val="Calibri"/>
      <family val="2"/>
    </font>
    <font>
      <sz val="11"/>
      <color theme="1"/>
      <name val="Myriad Pro"/>
      <family val="2"/>
    </font>
    <font>
      <sz val="8"/>
      <color theme="1"/>
      <name val="Myriad Pro"/>
      <family val="2"/>
    </font>
    <font>
      <b/>
      <sz val="8"/>
      <name val="Myriad Pro"/>
      <family val="2"/>
    </font>
    <font>
      <b/>
      <sz val="12"/>
      <color theme="1"/>
      <name val="Myriad Pro"/>
      <family val="2"/>
    </font>
    <font>
      <b/>
      <sz val="8"/>
      <color theme="1"/>
      <name val="Myriad Pro"/>
      <family val="2"/>
    </font>
    <font>
      <b/>
      <sz val="9"/>
      <color indexed="81"/>
      <name val="Tahoma"/>
      <family val="2"/>
    </font>
    <font>
      <sz val="9"/>
      <color indexed="81"/>
      <name val="Tahoma"/>
      <family val="2"/>
    </font>
    <font>
      <b/>
      <sz val="11"/>
      <name val="Calibri"/>
      <family val="2"/>
    </font>
    <font>
      <vertAlign val="superscript"/>
      <sz val="10"/>
      <name val="Calibri"/>
      <family val="2"/>
      <scheme val="minor"/>
    </font>
    <font>
      <sz val="10"/>
      <color rgb="FFFF0000"/>
      <name val="Calibri"/>
      <family val="2"/>
      <scheme val="minor"/>
    </font>
    <font>
      <b/>
      <sz val="16"/>
      <color theme="1"/>
      <name val="Calibri"/>
      <family val="2"/>
      <scheme val="minor"/>
    </font>
    <font>
      <sz val="8"/>
      <color indexed="8"/>
      <name val="Arial"/>
      <family val="2"/>
    </font>
    <font>
      <b/>
      <sz val="8"/>
      <name val="Calibri"/>
      <family val="2"/>
      <scheme val="minor"/>
    </font>
    <font>
      <sz val="9"/>
      <name val="Calibri"/>
      <family val="2"/>
      <scheme val="minor"/>
    </font>
    <font>
      <sz val="10"/>
      <color rgb="FF000000"/>
      <name val="Calibri"/>
      <family val="2"/>
    </font>
    <font>
      <i/>
      <sz val="10"/>
      <name val="Myriad Pro"/>
      <family val="2"/>
    </font>
    <font>
      <sz val="9"/>
      <name val="Calibri"/>
      <family val="2"/>
    </font>
    <font>
      <b/>
      <sz val="9"/>
      <name val="Calibri"/>
      <family val="2"/>
    </font>
    <font>
      <b/>
      <sz val="10"/>
      <name val="Calibri"/>
      <family val="2"/>
    </font>
    <font>
      <sz val="10"/>
      <name val="Courier"/>
    </font>
    <font>
      <sz val="8"/>
      <color rgb="FFFF0000"/>
      <name val="Calibri"/>
      <family val="2"/>
      <scheme val="minor"/>
    </font>
    <font>
      <sz val="10"/>
      <name val="Times New Roman"/>
      <family val="1"/>
    </font>
    <font>
      <sz val="12"/>
      <name val="Times New Roman"/>
      <family val="1"/>
    </font>
    <font>
      <sz val="8"/>
      <name val="Calibri"/>
      <family val="2"/>
      <scheme val="minor"/>
    </font>
    <font>
      <b/>
      <sz val="10"/>
      <color rgb="FFFF0000"/>
      <name val="Myriad Pro"/>
      <family val="2"/>
    </font>
    <font>
      <b/>
      <sz val="10"/>
      <color rgb="FFFF0000"/>
      <name val="Calibri"/>
      <family val="2"/>
      <scheme val="minor"/>
    </font>
    <font>
      <b/>
      <sz val="10"/>
      <color theme="1"/>
      <name val="Calibri"/>
      <family val="2"/>
    </font>
    <font>
      <b/>
      <sz val="11"/>
      <color rgb="FF000000"/>
      <name val="Calibri"/>
      <family val="2"/>
      <scheme val="minor"/>
    </font>
    <font>
      <b/>
      <sz val="11"/>
      <color theme="1"/>
      <name val="Myriad Pro"/>
      <family val="2"/>
    </font>
    <font>
      <b/>
      <sz val="9"/>
      <color theme="1"/>
      <name val="Calibri"/>
      <family val="2"/>
      <scheme val="minor"/>
    </font>
    <font>
      <b/>
      <sz val="14"/>
      <color rgb="FFFF0000"/>
      <name val="Myriad Pro"/>
      <family val="2"/>
    </font>
    <font>
      <sz val="8"/>
      <color indexed="63"/>
      <name val="Myriad Pro"/>
      <family val="1"/>
      <charset val="204"/>
    </font>
    <font>
      <sz val="10"/>
      <name val="Times New Roman"/>
      <family val="1"/>
      <charset val="204"/>
    </font>
    <font>
      <sz val="9"/>
      <color indexed="63"/>
      <name val="Myriad Pro"/>
      <family val="2"/>
    </font>
    <font>
      <b/>
      <sz val="9"/>
      <color indexed="63"/>
      <name val="Myriad Pro"/>
      <family val="2"/>
    </font>
    <font>
      <sz val="9"/>
      <color indexed="63"/>
      <name val="Arial"/>
      <family val="2"/>
    </font>
    <font>
      <b/>
      <sz val="9"/>
      <color indexed="9"/>
      <name val="Myriad Pro"/>
      <family val="2"/>
    </font>
    <font>
      <b/>
      <sz val="9"/>
      <color indexed="60"/>
      <name val="Myriad Pro"/>
      <family val="2"/>
    </font>
    <font>
      <b/>
      <sz val="12"/>
      <color indexed="63"/>
      <name val="Myriad Pro"/>
      <family val="1"/>
      <charset val="204"/>
    </font>
    <font>
      <b/>
      <sz val="12"/>
      <color indexed="63"/>
      <name val="Myriad Pro"/>
      <family val="2"/>
    </font>
    <font>
      <b/>
      <sz val="20"/>
      <color rgb="FF333333"/>
      <name val="Myriad Pro"/>
      <family val="2"/>
    </font>
    <font>
      <b/>
      <sz val="8"/>
      <color rgb="FF231F20"/>
      <name val="Myriad Pro"/>
      <family val="2"/>
    </font>
    <font>
      <sz val="8"/>
      <color rgb="FF000000"/>
      <name val="Myriad Pro"/>
      <family val="2"/>
    </font>
    <font>
      <sz val="8"/>
      <color rgb="FF231F20"/>
      <name val="Myriad Pro"/>
      <family val="2"/>
    </font>
  </fonts>
  <fills count="1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bgColor indexed="9"/>
      </patternFill>
    </fill>
    <fill>
      <patternFill patternType="solid">
        <fgColor rgb="FFFFFF00"/>
        <bgColor indexed="64"/>
      </patternFill>
    </fill>
    <fill>
      <patternFill patternType="solid">
        <fgColor indexed="9"/>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bgColor theme="4" tint="0.79998168889431442"/>
      </patternFill>
    </fill>
    <fill>
      <patternFill patternType="solid">
        <fgColor rgb="FFFFFFFF"/>
        <bgColor rgb="FF000000"/>
      </patternFill>
    </fill>
    <fill>
      <patternFill patternType="solid">
        <fgColor theme="0"/>
        <bgColor rgb="FF000000"/>
      </patternFill>
    </fill>
    <fill>
      <patternFill patternType="solid">
        <fgColor theme="5" tint="0.39997558519241921"/>
        <bgColor indexed="64"/>
      </patternFill>
    </fill>
    <fill>
      <patternFill patternType="solid">
        <fgColor rgb="FFF1F2F2"/>
        <bgColor indexed="64"/>
      </patternFill>
    </fill>
    <fill>
      <patternFill patternType="solid">
        <fgColor rgb="FFCB2026"/>
        <bgColor indexed="64"/>
      </patternFill>
    </fill>
    <fill>
      <patternFill patternType="solid">
        <fgColor rgb="FFF1F2F2"/>
      </patternFill>
    </fill>
  </fills>
  <borders count="60">
    <border>
      <left/>
      <right/>
      <top/>
      <bottom/>
      <diagonal/>
    </border>
    <border>
      <left/>
      <right/>
      <top/>
      <bottom style="thick">
        <color theme="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9"/>
      </left>
      <right style="hair">
        <color indexed="9"/>
      </right>
      <top style="thin">
        <color indexed="63"/>
      </top>
      <bottom style="hair">
        <color indexed="9"/>
      </bottom>
      <diagonal/>
    </border>
    <border>
      <left style="hair">
        <color indexed="64"/>
      </left>
      <right style="thin">
        <color auto="1"/>
      </right>
      <top/>
      <bottom style="thin">
        <color auto="1"/>
      </bottom>
      <diagonal/>
    </border>
    <border>
      <left style="hair">
        <color indexed="64"/>
      </left>
      <right style="thin">
        <color auto="1"/>
      </right>
      <top/>
      <bottom/>
      <diagonal/>
    </border>
    <border>
      <left style="hair">
        <color indexed="64"/>
      </left>
      <right style="thin">
        <color auto="1"/>
      </right>
      <top style="thin">
        <color indexed="64"/>
      </top>
      <bottom style="thin">
        <color auto="1"/>
      </bottom>
      <diagonal/>
    </border>
    <border>
      <left style="thin">
        <color rgb="FF999999"/>
      </left>
      <right/>
      <top/>
      <bottom/>
      <diagonal/>
    </border>
    <border>
      <left style="thin">
        <color rgb="FF999999"/>
      </left>
      <right/>
      <top/>
      <bottom style="thin">
        <color indexed="64"/>
      </bottom>
      <diagonal/>
    </border>
    <border>
      <left style="thin">
        <color theme="0" tint="-0.499984740745262"/>
      </left>
      <right/>
      <top/>
      <bottom style="thin">
        <color indexed="64"/>
      </bottom>
      <diagonal/>
    </border>
    <border>
      <left style="thin">
        <color theme="0" tint="-0.499984740745262"/>
      </left>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rgb="FF231F20"/>
      </left>
      <right style="thin">
        <color rgb="FF231F20"/>
      </right>
      <top style="thin">
        <color rgb="FF231F20"/>
      </top>
      <bottom style="thin">
        <color rgb="FF231F20"/>
      </bottom>
      <diagonal/>
    </border>
    <border>
      <left style="thin">
        <color rgb="FF231F20"/>
      </left>
      <right style="thin">
        <color rgb="FF231F20"/>
      </right>
      <top/>
      <bottom style="thin">
        <color rgb="FF231F20"/>
      </bottom>
      <diagonal/>
    </border>
    <border>
      <left style="thin">
        <color rgb="FF231F20"/>
      </left>
      <right style="thin">
        <color rgb="FF231F20"/>
      </right>
      <top/>
      <bottom/>
      <diagonal/>
    </border>
    <border>
      <left style="thin">
        <color rgb="FF231F20"/>
      </left>
      <right style="thin">
        <color rgb="FF231F20"/>
      </right>
      <top style="thin">
        <color rgb="FF231F20"/>
      </top>
      <bottom/>
      <diagonal/>
    </border>
    <border>
      <left/>
      <right style="thin">
        <color rgb="FF231F20"/>
      </right>
      <top/>
      <bottom style="thin">
        <color rgb="FF231F20"/>
      </bottom>
      <diagonal/>
    </border>
    <border>
      <left style="thin">
        <color rgb="FF231F20"/>
      </left>
      <right/>
      <top/>
      <bottom style="thin">
        <color rgb="FF231F20"/>
      </bottom>
      <diagonal/>
    </border>
    <border>
      <left/>
      <right style="thin">
        <color rgb="FF231F20"/>
      </right>
      <top style="thin">
        <color rgb="FF231F20"/>
      </top>
      <bottom style="thin">
        <color rgb="FF231F20"/>
      </bottom>
      <diagonal/>
    </border>
    <border>
      <left style="thin">
        <color rgb="FF231F20"/>
      </left>
      <right/>
      <top style="thin">
        <color rgb="FF231F20"/>
      </top>
      <bottom style="thin">
        <color rgb="FF231F20"/>
      </bottom>
      <diagonal/>
    </border>
    <border>
      <left/>
      <right/>
      <top style="thin">
        <color rgb="FF231F20"/>
      </top>
      <bottom style="thin">
        <color rgb="FF231F20"/>
      </bottom>
      <diagonal/>
    </border>
    <border>
      <left/>
      <right/>
      <top/>
      <bottom style="thin">
        <color rgb="FF231F20"/>
      </bottom>
      <diagonal/>
    </border>
    <border>
      <left/>
      <right/>
      <top style="thin">
        <color rgb="FF231F20"/>
      </top>
      <bottom/>
      <diagonal/>
    </border>
  </borders>
  <cellStyleXfs count="51">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xf numFmtId="0" fontId="4" fillId="0" borderId="0"/>
    <xf numFmtId="0" fontId="4" fillId="0" borderId="0"/>
    <xf numFmtId="9" fontId="4" fillId="0" borderId="0" applyFont="0" applyFill="0" applyBorder="0" applyAlignment="0" applyProtection="0"/>
    <xf numFmtId="0" fontId="1" fillId="0" borderId="0"/>
    <xf numFmtId="0" fontId="1" fillId="0" borderId="0"/>
    <xf numFmtId="43" fontId="4" fillId="0" borderId="0" applyFont="0" applyFill="0" applyBorder="0" applyAlignment="0" applyProtection="0"/>
    <xf numFmtId="43" fontId="1" fillId="0" borderId="0" applyFont="0" applyFill="0" applyBorder="0" applyAlignment="0" applyProtection="0"/>
    <xf numFmtId="0" fontId="1" fillId="0" borderId="0"/>
    <xf numFmtId="0" fontId="4" fillId="0" borderId="0"/>
    <xf numFmtId="2" fontId="22" fillId="6" borderId="0"/>
    <xf numFmtId="0" fontId="4" fillId="0" borderId="0">
      <alignment vertical="top"/>
    </xf>
    <xf numFmtId="0" fontId="1" fillId="0" borderId="0"/>
    <xf numFmtId="9" fontId="4" fillId="0" borderId="0" applyFont="0" applyFill="0" applyBorder="0" applyAlignment="0" applyProtection="0"/>
    <xf numFmtId="0" fontId="4" fillId="0" borderId="0"/>
    <xf numFmtId="0" fontId="24" fillId="0" borderId="0" applyFill="0" applyBorder="0"/>
    <xf numFmtId="0" fontId="1" fillId="0" borderId="0"/>
    <xf numFmtId="0" fontId="4" fillId="0" borderId="0"/>
    <xf numFmtId="44" fontId="1" fillId="0" borderId="0" applyFont="0" applyFill="0" applyBorder="0" applyAlignment="0" applyProtection="0"/>
    <xf numFmtId="43"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4" fillId="0" borderId="0"/>
    <xf numFmtId="0" fontId="26" fillId="0" borderId="0"/>
    <xf numFmtId="43" fontId="31" fillId="0" borderId="0" applyFont="0" applyFill="0" applyBorder="0" applyAlignment="0" applyProtection="0"/>
    <xf numFmtId="9" fontId="31" fillId="0" borderId="0" applyFont="0" applyFill="0" applyBorder="0" applyAlignment="0" applyProtection="0"/>
    <xf numFmtId="0" fontId="4" fillId="0" borderId="0">
      <alignment vertical="top"/>
    </xf>
    <xf numFmtId="44" fontId="31" fillId="0" borderId="0" applyFont="0" applyFill="0" applyBorder="0" applyAlignment="0" applyProtection="0"/>
    <xf numFmtId="0" fontId="37" fillId="0" borderId="0"/>
    <xf numFmtId="0" fontId="37" fillId="0" borderId="0" applyFont="0" applyFill="0" applyBorder="0" applyAlignment="0" applyProtection="0"/>
    <xf numFmtId="189" fontId="37" fillId="0" borderId="0" applyFont="0" applyFill="0" applyBorder="0" applyAlignment="0" applyProtection="0"/>
    <xf numFmtId="0" fontId="41" fillId="0" borderId="0"/>
    <xf numFmtId="9" fontId="1" fillId="0" borderId="0" applyFont="0" applyFill="0" applyBorder="0" applyAlignment="0" applyProtection="0"/>
    <xf numFmtId="0" fontId="1" fillId="0" borderId="0"/>
    <xf numFmtId="0" fontId="65" fillId="0" borderId="0"/>
    <xf numFmtId="0" fontId="4" fillId="0" borderId="0">
      <alignment vertical="top"/>
    </xf>
    <xf numFmtId="43" fontId="4" fillId="0" borderId="0" applyFont="0" applyFill="0" applyBorder="0" applyAlignment="0" applyProtection="0"/>
    <xf numFmtId="43" fontId="4" fillId="0" borderId="0" applyFont="0" applyFill="0" applyBorder="0" applyAlignment="0" applyProtection="0"/>
    <xf numFmtId="0" fontId="1" fillId="0" borderId="0"/>
    <xf numFmtId="0" fontId="4" fillId="0" borderId="0"/>
    <xf numFmtId="37" fontId="84" fillId="0" borderId="0"/>
    <xf numFmtId="0" fontId="4" fillId="0" borderId="0"/>
    <xf numFmtId="0" fontId="86" fillId="0" borderId="0"/>
    <xf numFmtId="10" fontId="4" fillId="0" borderId="0" applyFont="0" applyFill="0" applyBorder="0" applyAlignment="0" applyProtection="0"/>
    <xf numFmtId="44" fontId="86" fillId="0" borderId="0" applyFont="0" applyFill="0" applyBorder="0" applyAlignment="0" applyProtection="0"/>
    <xf numFmtId="0" fontId="87" fillId="4" borderId="0"/>
    <xf numFmtId="9" fontId="86" fillId="0" borderId="0" applyFont="0" applyFill="0" applyBorder="0" applyAlignment="0" applyProtection="0"/>
    <xf numFmtId="0" fontId="1" fillId="0" borderId="0"/>
  </cellStyleXfs>
  <cellXfs count="2264">
    <xf numFmtId="0" fontId="0" fillId="0" borderId="0" xfId="0"/>
    <xf numFmtId="0" fontId="4" fillId="0" borderId="0" xfId="4"/>
    <xf numFmtId="0" fontId="5" fillId="2" borderId="0" xfId="4" applyFont="1" applyFill="1" applyBorder="1"/>
    <xf numFmtId="0" fontId="5" fillId="2" borderId="0" xfId="4" applyFont="1" applyFill="1"/>
    <xf numFmtId="0" fontId="5" fillId="2" borderId="0" xfId="5" applyFont="1" applyFill="1"/>
    <xf numFmtId="3" fontId="5" fillId="2" borderId="0" xfId="5" applyNumberFormat="1" applyFont="1" applyFill="1" applyBorder="1"/>
    <xf numFmtId="3" fontId="5" fillId="2" borderId="0" xfId="5" applyNumberFormat="1" applyFont="1" applyFill="1"/>
    <xf numFmtId="0" fontId="5" fillId="2" borderId="0" xfId="5" applyFont="1" applyFill="1" applyBorder="1"/>
    <xf numFmtId="164" fontId="5" fillId="2" borderId="0" xfId="5" applyNumberFormat="1" applyFont="1" applyFill="1"/>
    <xf numFmtId="0" fontId="5" fillId="2" borderId="0" xfId="4" applyFont="1" applyFill="1" applyAlignment="1">
      <alignment horizontal="left" indent="1"/>
    </xf>
    <xf numFmtId="0" fontId="5" fillId="2" borderId="0" xfId="5" applyFont="1" applyFill="1" applyAlignment="1">
      <alignment horizontal="left" indent="1"/>
    </xf>
    <xf numFmtId="0" fontId="5" fillId="2" borderId="0" xfId="5" applyFont="1" applyFill="1" applyAlignment="1">
      <alignment horizontal="left"/>
    </xf>
    <xf numFmtId="3" fontId="6" fillId="3" borderId="2" xfId="4" applyNumberFormat="1" applyFont="1" applyFill="1" applyBorder="1"/>
    <xf numFmtId="3" fontId="7" fillId="3" borderId="3" xfId="4" applyNumberFormat="1" applyFont="1" applyFill="1" applyBorder="1"/>
    <xf numFmtId="3" fontId="7" fillId="3" borderId="4" xfId="4" applyNumberFormat="1" applyFont="1" applyFill="1" applyBorder="1"/>
    <xf numFmtId="3" fontId="7" fillId="3" borderId="2" xfId="4" applyNumberFormat="1" applyFont="1" applyFill="1" applyBorder="1" applyAlignment="1">
      <alignment horizontal="right"/>
    </xf>
    <xf numFmtId="164" fontId="7" fillId="3" borderId="3" xfId="4" applyNumberFormat="1" applyFont="1" applyFill="1" applyBorder="1" applyAlignment="1">
      <alignment horizontal="right"/>
    </xf>
    <xf numFmtId="0" fontId="7" fillId="3" borderId="4" xfId="4" applyFont="1" applyFill="1" applyBorder="1" applyAlignment="1">
      <alignment horizontal="center"/>
    </xf>
    <xf numFmtId="0" fontId="4" fillId="0" borderId="0" xfId="4" applyBorder="1"/>
    <xf numFmtId="3" fontId="7" fillId="2" borderId="5" xfId="4" applyNumberFormat="1" applyFont="1" applyFill="1" applyBorder="1" applyAlignment="1">
      <alignment horizontal="right"/>
    </xf>
    <xf numFmtId="3" fontId="7" fillId="2" borderId="0" xfId="4" applyNumberFormat="1" applyFont="1" applyFill="1" applyBorder="1" applyAlignment="1">
      <alignment horizontal="right"/>
    </xf>
    <xf numFmtId="3" fontId="7" fillId="2" borderId="0" xfId="4" applyNumberFormat="1" applyFont="1" applyFill="1" applyBorder="1"/>
    <xf numFmtId="164" fontId="7" fillId="2" borderId="0" xfId="4" applyNumberFormat="1" applyFont="1" applyFill="1" applyBorder="1" applyAlignment="1">
      <alignment horizontal="right"/>
    </xf>
    <xf numFmtId="0" fontId="7" fillId="2" borderId="6" xfId="4" applyFont="1" applyFill="1" applyBorder="1" applyAlignment="1">
      <alignment horizontal="center"/>
    </xf>
    <xf numFmtId="3" fontId="4" fillId="0" borderId="0" xfId="4" applyNumberFormat="1"/>
    <xf numFmtId="3" fontId="7" fillId="2" borderId="7" xfId="4" applyNumberFormat="1" applyFont="1" applyFill="1" applyBorder="1" applyAlignment="1">
      <alignment horizontal="center" vertical="center" wrapText="1"/>
    </xf>
    <xf numFmtId="3" fontId="7" fillId="2" borderId="7" xfId="4" applyNumberFormat="1" applyFont="1" applyFill="1" applyBorder="1" applyAlignment="1">
      <alignment horizontal="center" vertical="center"/>
    </xf>
    <xf numFmtId="164" fontId="7" fillId="2" borderId="7" xfId="4" applyNumberFormat="1" applyFont="1" applyFill="1" applyBorder="1" applyAlignment="1">
      <alignment horizontal="center" vertical="center" wrapText="1"/>
    </xf>
    <xf numFmtId="0" fontId="7" fillId="2" borderId="7" xfId="4" applyFont="1" applyFill="1" applyBorder="1" applyAlignment="1">
      <alignment horizontal="center" vertical="center"/>
    </xf>
    <xf numFmtId="0" fontId="8" fillId="2" borderId="0" xfId="4" applyFont="1" applyFill="1"/>
    <xf numFmtId="0" fontId="8" fillId="2" borderId="0" xfId="4" applyFont="1" applyFill="1" applyBorder="1"/>
    <xf numFmtId="0" fontId="8" fillId="2" borderId="0" xfId="4" applyFont="1" applyFill="1" applyAlignment="1">
      <alignment horizontal="right"/>
    </xf>
    <xf numFmtId="0" fontId="9" fillId="2" borderId="0" xfId="4" applyFont="1" applyFill="1"/>
    <xf numFmtId="0" fontId="8" fillId="2" borderId="0" xfId="4" applyFont="1" applyFill="1" applyBorder="1" applyAlignment="1">
      <alignment horizontal="right"/>
    </xf>
    <xf numFmtId="0" fontId="7" fillId="2" borderId="0" xfId="4" applyFont="1" applyFill="1"/>
    <xf numFmtId="0" fontId="7" fillId="2" borderId="0" xfId="4" applyFont="1" applyFill="1" applyAlignment="1">
      <alignment horizontal="right"/>
    </xf>
    <xf numFmtId="0" fontId="10" fillId="2" borderId="0" xfId="4" applyFont="1" applyFill="1"/>
    <xf numFmtId="0" fontId="7" fillId="2" borderId="0" xfId="4" applyFont="1" applyFill="1" applyBorder="1" applyAlignment="1">
      <alignment horizontal="right"/>
    </xf>
    <xf numFmtId="0" fontId="8" fillId="2" borderId="0" xfId="4" applyFont="1" applyFill="1" applyAlignment="1"/>
    <xf numFmtId="0" fontId="7" fillId="2" borderId="0" xfId="4" applyFont="1" applyFill="1" applyAlignment="1"/>
    <xf numFmtId="0" fontId="10" fillId="2" borderId="0" xfId="4" applyFont="1" applyFill="1" applyAlignment="1"/>
    <xf numFmtId="0" fontId="7" fillId="2" borderId="0" xfId="4" applyFont="1" applyFill="1" applyAlignment="1">
      <alignment horizontal="left" indent="3"/>
    </xf>
    <xf numFmtId="164" fontId="10" fillId="2" borderId="0" xfId="6" applyNumberFormat="1" applyFont="1" applyFill="1" applyBorder="1"/>
    <xf numFmtId="0" fontId="10" fillId="2" borderId="0" xfId="4" applyFont="1" applyFill="1" applyBorder="1"/>
    <xf numFmtId="1" fontId="7" fillId="2" borderId="0" xfId="4" applyNumberFormat="1" applyFont="1" applyFill="1" applyAlignment="1">
      <alignment horizontal="right"/>
    </xf>
    <xf numFmtId="164" fontId="11" fillId="2" borderId="8" xfId="4" applyNumberFormat="1" applyFont="1" applyFill="1" applyBorder="1" applyAlignment="1">
      <alignment horizontal="right"/>
    </xf>
    <xf numFmtId="3" fontId="7" fillId="2" borderId="9" xfId="4" applyNumberFormat="1" applyFont="1" applyFill="1" applyBorder="1" applyAlignment="1">
      <alignment horizontal="right"/>
    </xf>
    <xf numFmtId="3" fontId="11" fillId="2" borderId="10" xfId="4" applyNumberFormat="1" applyFont="1" applyFill="1" applyBorder="1" applyAlignment="1">
      <alignment horizontal="right"/>
    </xf>
    <xf numFmtId="3" fontId="11" fillId="2" borderId="9" xfId="4" applyNumberFormat="1" applyFont="1" applyFill="1" applyBorder="1" applyAlignment="1">
      <alignment horizontal="right"/>
    </xf>
    <xf numFmtId="0" fontId="11" fillId="2" borderId="7" xfId="4" applyFont="1" applyFill="1" applyBorder="1"/>
    <xf numFmtId="164" fontId="7" fillId="2" borderId="5" xfId="4" applyNumberFormat="1" applyFont="1" applyFill="1" applyBorder="1" applyAlignment="1">
      <alignment horizontal="right"/>
    </xf>
    <xf numFmtId="3" fontId="7" fillId="2" borderId="3" xfId="4" applyNumberFormat="1" applyFont="1" applyFill="1" applyBorder="1" applyAlignment="1">
      <alignment horizontal="right"/>
    </xf>
    <xf numFmtId="3" fontId="7" fillId="2" borderId="4" xfId="4" applyNumberFormat="1" applyFont="1" applyFill="1" applyBorder="1" applyAlignment="1">
      <alignment horizontal="right"/>
    </xf>
    <xf numFmtId="0" fontId="7" fillId="2" borderId="6" xfId="4" applyFont="1" applyFill="1" applyBorder="1"/>
    <xf numFmtId="3" fontId="7" fillId="2" borderId="11" xfId="4" applyNumberFormat="1" applyFont="1" applyFill="1" applyBorder="1" applyAlignment="1">
      <alignment horizontal="right"/>
    </xf>
    <xf numFmtId="3" fontId="7" fillId="2" borderId="12" xfId="4" applyNumberFormat="1" applyFont="1" applyFill="1" applyBorder="1" applyAlignment="1">
      <alignment horizontal="right"/>
    </xf>
    <xf numFmtId="3" fontId="7" fillId="2" borderId="13" xfId="4" applyNumberFormat="1" applyFont="1" applyFill="1" applyBorder="1" applyAlignment="1">
      <alignment horizontal="right"/>
    </xf>
    <xf numFmtId="3" fontId="7" fillId="2" borderId="14" xfId="4" applyNumberFormat="1" applyFont="1" applyFill="1" applyBorder="1" applyAlignment="1">
      <alignment horizontal="right"/>
    </xf>
    <xf numFmtId="0" fontId="7" fillId="2" borderId="2" xfId="4" applyFont="1" applyFill="1" applyBorder="1"/>
    <xf numFmtId="164" fontId="7" fillId="2" borderId="3" xfId="4" applyNumberFormat="1" applyFont="1" applyFill="1" applyBorder="1" applyAlignment="1">
      <alignment horizontal="right"/>
    </xf>
    <xf numFmtId="0" fontId="7" fillId="2" borderId="11" xfId="4" applyFont="1" applyFill="1" applyBorder="1"/>
    <xf numFmtId="164" fontId="7" fillId="2" borderId="2" xfId="4" applyNumberFormat="1" applyFont="1" applyFill="1" applyBorder="1" applyAlignment="1">
      <alignment horizontal="right"/>
    </xf>
    <xf numFmtId="3" fontId="7" fillId="2" borderId="2" xfId="4" applyNumberFormat="1" applyFont="1" applyFill="1" applyBorder="1"/>
    <xf numFmtId="3" fontId="7" fillId="2" borderId="3" xfId="4" applyNumberFormat="1" applyFont="1" applyFill="1" applyBorder="1"/>
    <xf numFmtId="0" fontId="7" fillId="2" borderId="15" xfId="4" applyFont="1" applyFill="1" applyBorder="1"/>
    <xf numFmtId="3" fontId="7" fillId="2" borderId="5" xfId="4" applyNumberFormat="1" applyFont="1" applyFill="1" applyBorder="1"/>
    <xf numFmtId="3" fontId="8" fillId="2" borderId="0" xfId="4" applyNumberFormat="1" applyFont="1" applyFill="1"/>
    <xf numFmtId="3" fontId="7" fillId="2" borderId="12" xfId="4" applyNumberFormat="1" applyFont="1" applyFill="1" applyBorder="1"/>
    <xf numFmtId="3" fontId="7" fillId="2" borderId="13" xfId="4" applyNumberFormat="1" applyFont="1" applyFill="1" applyBorder="1"/>
    <xf numFmtId="0" fontId="7" fillId="2" borderId="15" xfId="4" applyFont="1" applyFill="1" applyBorder="1" applyAlignment="1">
      <alignment horizontal="center" vertical="center" wrapText="1"/>
    </xf>
    <xf numFmtId="0" fontId="7" fillId="2" borderId="7" xfId="4" applyFont="1" applyFill="1" applyBorder="1" applyAlignment="1">
      <alignment horizontal="center" vertical="center" wrapText="1"/>
    </xf>
    <xf numFmtId="165" fontId="7" fillId="2" borderId="7" xfId="4" applyNumberFormat="1" applyFont="1" applyFill="1" applyBorder="1" applyAlignment="1">
      <alignment horizontal="center" vertical="center" wrapText="1"/>
    </xf>
    <xf numFmtId="49" fontId="7" fillId="2" borderId="7" xfId="4" applyNumberFormat="1" applyFont="1" applyFill="1" applyBorder="1" applyAlignment="1">
      <alignment horizontal="center" vertical="center" wrapText="1"/>
    </xf>
    <xf numFmtId="0" fontId="7" fillId="2" borderId="15" xfId="4" applyFont="1" applyFill="1" applyBorder="1" applyAlignment="1">
      <alignment horizontal="center" vertical="center"/>
    </xf>
    <xf numFmtId="0" fontId="7" fillId="2" borderId="16" xfId="4" applyFont="1" applyFill="1" applyBorder="1" applyAlignment="1">
      <alignment horizontal="center" vertical="center"/>
    </xf>
    <xf numFmtId="0" fontId="7" fillId="2" borderId="10" xfId="4" applyFont="1" applyFill="1" applyBorder="1" applyAlignment="1">
      <alignment horizontal="center" vertical="center"/>
    </xf>
    <xf numFmtId="0" fontId="12" fillId="2" borderId="0" xfId="4" applyFont="1" applyFill="1"/>
    <xf numFmtId="3" fontId="5" fillId="2" borderId="0" xfId="4" applyNumberFormat="1" applyFont="1" applyFill="1"/>
    <xf numFmtId="1" fontId="5" fillId="2" borderId="0" xfId="4" applyNumberFormat="1" applyFont="1" applyFill="1"/>
    <xf numFmtId="0" fontId="5" fillId="2" borderId="2" xfId="4" applyFont="1" applyFill="1" applyBorder="1" applyAlignment="1">
      <alignment horizontal="right"/>
    </xf>
    <xf numFmtId="164" fontId="5" fillId="2" borderId="3" xfId="4" applyNumberFormat="1" applyFont="1" applyFill="1" applyBorder="1" applyAlignment="1">
      <alignment horizontal="right"/>
    </xf>
    <xf numFmtId="3" fontId="5" fillId="2" borderId="3" xfId="4" applyNumberFormat="1" applyFont="1" applyFill="1" applyBorder="1" applyAlignment="1">
      <alignment horizontal="right"/>
    </xf>
    <xf numFmtId="0" fontId="5" fillId="3" borderId="2" xfId="4" applyFont="1" applyFill="1" applyBorder="1" applyAlignment="1">
      <alignment horizontal="right"/>
    </xf>
    <xf numFmtId="3" fontId="5" fillId="3" borderId="15" xfId="7" applyNumberFormat="1" applyFont="1" applyFill="1" applyBorder="1" applyAlignment="1" applyProtection="1">
      <alignment horizontal="right"/>
      <protection locked="0"/>
    </xf>
    <xf numFmtId="3" fontId="5" fillId="2" borderId="2" xfId="4" applyNumberFormat="1" applyFont="1" applyFill="1" applyBorder="1"/>
    <xf numFmtId="3" fontId="5" fillId="2" borderId="4" xfId="4" quotePrefix="1" applyNumberFormat="1" applyFont="1" applyFill="1" applyBorder="1" applyAlignment="1" applyProtection="1">
      <alignment horizontal="right"/>
      <protection locked="0"/>
    </xf>
    <xf numFmtId="0" fontId="5" fillId="2" borderId="15" xfId="4" applyFont="1" applyFill="1" applyBorder="1"/>
    <xf numFmtId="0" fontId="5" fillId="2" borderId="5" xfId="4" applyFont="1" applyFill="1" applyBorder="1" applyAlignment="1">
      <alignment horizontal="right"/>
    </xf>
    <xf numFmtId="0" fontId="5" fillId="3" borderId="5" xfId="4" applyFont="1" applyFill="1" applyBorder="1" applyAlignment="1">
      <alignment horizontal="right"/>
    </xf>
    <xf numFmtId="3" fontId="5" fillId="3" borderId="6" xfId="7" applyNumberFormat="1" applyFont="1" applyFill="1" applyBorder="1" applyAlignment="1" applyProtection="1">
      <alignment horizontal="right"/>
      <protection locked="0"/>
    </xf>
    <xf numFmtId="3" fontId="5" fillId="2" borderId="5" xfId="4" applyNumberFormat="1" applyFont="1" applyFill="1" applyBorder="1"/>
    <xf numFmtId="3" fontId="5" fillId="2" borderId="11" xfId="4" quotePrefix="1" applyNumberFormat="1" applyFont="1" applyFill="1" applyBorder="1" applyAlignment="1" applyProtection="1">
      <alignment horizontal="right"/>
      <protection locked="0"/>
    </xf>
    <xf numFmtId="0" fontId="5" fillId="2" borderId="6" xfId="4" applyFont="1" applyFill="1" applyBorder="1"/>
    <xf numFmtId="0" fontId="13" fillId="2" borderId="0" xfId="4" applyFont="1" applyFill="1"/>
    <xf numFmtId="0" fontId="14" fillId="2" borderId="5" xfId="4" applyFont="1" applyFill="1" applyBorder="1" applyAlignment="1">
      <alignment horizontal="right"/>
    </xf>
    <xf numFmtId="0" fontId="14" fillId="3" borderId="5" xfId="4" applyFont="1" applyFill="1" applyBorder="1" applyAlignment="1">
      <alignment horizontal="right"/>
    </xf>
    <xf numFmtId="3" fontId="14" fillId="3" borderId="6" xfId="7" applyNumberFormat="1" applyFont="1" applyFill="1" applyBorder="1" applyAlignment="1" applyProtection="1">
      <alignment horizontal="right"/>
      <protection locked="0"/>
    </xf>
    <xf numFmtId="3" fontId="14" fillId="2" borderId="11" xfId="4" quotePrefix="1" applyNumberFormat="1" applyFont="1" applyFill="1" applyBorder="1" applyAlignment="1" applyProtection="1">
      <alignment horizontal="right"/>
      <protection locked="0"/>
    </xf>
    <xf numFmtId="0" fontId="14" fillId="2" borderId="6" xfId="4" applyFont="1" applyFill="1" applyBorder="1"/>
    <xf numFmtId="0" fontId="15" fillId="2" borderId="0" xfId="4" applyFont="1" applyFill="1"/>
    <xf numFmtId="166" fontId="12" fillId="2" borderId="0" xfId="4" applyNumberFormat="1" applyFont="1" applyFill="1"/>
    <xf numFmtId="3" fontId="12" fillId="2" borderId="0" xfId="4" applyNumberFormat="1" applyFont="1" applyFill="1" applyAlignment="1">
      <alignment horizontal="right"/>
    </xf>
    <xf numFmtId="3" fontId="5" fillId="3" borderId="5" xfId="7" applyNumberFormat="1" applyFont="1" applyFill="1" applyBorder="1" applyAlignment="1" applyProtection="1">
      <alignment horizontal="right"/>
      <protection locked="0"/>
    </xf>
    <xf numFmtId="3" fontId="5" fillId="3" borderId="6" xfId="4" quotePrefix="1" applyNumberFormat="1" applyFont="1" applyFill="1" applyBorder="1" applyAlignment="1" applyProtection="1">
      <alignment horizontal="right"/>
      <protection locked="0"/>
    </xf>
    <xf numFmtId="0" fontId="5" fillId="2" borderId="11" xfId="4" applyFont="1" applyFill="1" applyBorder="1"/>
    <xf numFmtId="3" fontId="5" fillId="2" borderId="11" xfId="4" applyNumberFormat="1" applyFont="1" applyFill="1" applyBorder="1"/>
    <xf numFmtId="3" fontId="5" fillId="3" borderId="16" xfId="7" applyNumberFormat="1" applyFont="1" applyFill="1" applyBorder="1" applyAlignment="1" applyProtection="1">
      <alignment horizontal="right"/>
      <protection locked="0"/>
    </xf>
    <xf numFmtId="0" fontId="5" fillId="2" borderId="2" xfId="4" applyFont="1" applyFill="1" applyBorder="1" applyAlignment="1">
      <alignment horizontal="center" vertical="center" wrapText="1"/>
    </xf>
    <xf numFmtId="0" fontId="5" fillId="2" borderId="3" xfId="4" applyFont="1" applyFill="1" applyBorder="1" applyAlignment="1">
      <alignment horizontal="center" vertical="center" wrapText="1"/>
    </xf>
    <xf numFmtId="0" fontId="5" fillId="3" borderId="2" xfId="4" applyFont="1" applyFill="1" applyBorder="1" applyAlignment="1">
      <alignment horizontal="center" vertical="center"/>
    </xf>
    <xf numFmtId="0" fontId="5" fillId="3" borderId="10" xfId="4" applyFont="1" applyFill="1" applyBorder="1" applyAlignment="1">
      <alignment horizontal="center" vertical="center"/>
    </xf>
    <xf numFmtId="0" fontId="5" fillId="2" borderId="2" xfId="4" applyFont="1" applyFill="1" applyBorder="1" applyAlignment="1">
      <alignment horizontal="center" vertical="center"/>
    </xf>
    <xf numFmtId="0" fontId="5" fillId="2" borderId="4" xfId="4" applyFont="1" applyFill="1" applyBorder="1" applyAlignment="1">
      <alignment horizontal="center" vertical="center"/>
    </xf>
    <xf numFmtId="0" fontId="5" fillId="2" borderId="15" xfId="4" applyFont="1" applyFill="1" applyBorder="1" applyAlignment="1">
      <alignment horizontal="center" vertical="center"/>
    </xf>
    <xf numFmtId="0" fontId="5" fillId="2" borderId="6" xfId="4" applyFont="1" applyFill="1" applyBorder="1" applyAlignment="1">
      <alignment horizontal="center" vertical="center"/>
    </xf>
    <xf numFmtId="0" fontId="5" fillId="2" borderId="16" xfId="4" applyFont="1" applyFill="1" applyBorder="1" applyAlignment="1">
      <alignment horizontal="center" vertical="center"/>
    </xf>
    <xf numFmtId="0" fontId="12" fillId="2" borderId="0" xfId="5" applyFont="1" applyFill="1"/>
    <xf numFmtId="167" fontId="5" fillId="3" borderId="15" xfId="7" applyNumberFormat="1" applyFont="1" applyFill="1" applyBorder="1" applyAlignment="1" applyProtection="1">
      <alignment horizontal="right"/>
      <protection locked="0"/>
    </xf>
    <xf numFmtId="0" fontId="16" fillId="3" borderId="15" xfId="7" applyFont="1" applyFill="1" applyBorder="1" applyProtection="1">
      <protection locked="0"/>
    </xf>
    <xf numFmtId="3" fontId="5" fillId="3" borderId="15" xfId="7" applyNumberFormat="1" applyFont="1" applyFill="1" applyBorder="1" applyAlignment="1" applyProtection="1">
      <alignment horizontal="center"/>
      <protection locked="0"/>
    </xf>
    <xf numFmtId="167" fontId="7" fillId="3" borderId="3" xfId="4" applyNumberFormat="1" applyFont="1" applyFill="1" applyBorder="1"/>
    <xf numFmtId="167" fontId="5" fillId="3" borderId="6" xfId="7" applyNumberFormat="1" applyFont="1" applyFill="1" applyBorder="1" applyAlignment="1" applyProtection="1">
      <alignment horizontal="right"/>
      <protection locked="0"/>
    </xf>
    <xf numFmtId="0" fontId="16" fillId="3" borderId="6" xfId="7" applyFont="1" applyFill="1" applyBorder="1" applyProtection="1">
      <protection locked="0"/>
    </xf>
    <xf numFmtId="3" fontId="5" fillId="3" borderId="6" xfId="7" applyNumberFormat="1" applyFont="1" applyFill="1" applyBorder="1" applyAlignment="1" applyProtection="1">
      <alignment horizontal="center"/>
      <protection locked="0"/>
    </xf>
    <xf numFmtId="167" fontId="7" fillId="3" borderId="0" xfId="4" applyNumberFormat="1" applyFont="1" applyFill="1"/>
    <xf numFmtId="3" fontId="7" fillId="3" borderId="0" xfId="4" applyNumberFormat="1" applyFont="1" applyFill="1"/>
    <xf numFmtId="167" fontId="7" fillId="3" borderId="0" xfId="4" applyNumberFormat="1" applyFont="1" applyFill="1" applyBorder="1"/>
    <xf numFmtId="167" fontId="7" fillId="3" borderId="5" xfId="4" applyNumberFormat="1" applyFont="1" applyFill="1" applyBorder="1"/>
    <xf numFmtId="168" fontId="5" fillId="3" borderId="5" xfId="7" applyNumberFormat="1" applyFont="1" applyFill="1" applyBorder="1" applyAlignment="1" applyProtection="1">
      <alignment horizontal="right"/>
      <protection locked="0"/>
    </xf>
    <xf numFmtId="0" fontId="5" fillId="3" borderId="5" xfId="5" applyFont="1" applyFill="1" applyBorder="1"/>
    <xf numFmtId="3" fontId="5" fillId="3" borderId="0" xfId="5" applyNumberFormat="1" applyFont="1" applyFill="1" applyBorder="1"/>
    <xf numFmtId="0" fontId="5" fillId="3" borderId="6" xfId="5" applyFont="1" applyFill="1" applyBorder="1"/>
    <xf numFmtId="0" fontId="7" fillId="3" borderId="6" xfId="4" applyFont="1" applyFill="1" applyBorder="1"/>
    <xf numFmtId="164" fontId="5" fillId="3" borderId="5" xfId="5" applyNumberFormat="1" applyFont="1" applyFill="1" applyBorder="1"/>
    <xf numFmtId="164" fontId="5" fillId="3" borderId="5" xfId="6" applyNumberFormat="1" applyFont="1" applyFill="1" applyBorder="1"/>
    <xf numFmtId="0" fontId="5" fillId="3" borderId="16" xfId="5" applyFont="1" applyFill="1" applyBorder="1"/>
    <xf numFmtId="0" fontId="5" fillId="3" borderId="12" xfId="5" applyFont="1" applyFill="1" applyBorder="1"/>
    <xf numFmtId="0" fontId="5" fillId="3" borderId="0" xfId="5" applyFont="1" applyFill="1" applyBorder="1"/>
    <xf numFmtId="0" fontId="5" fillId="3" borderId="8" xfId="5" applyFont="1" applyFill="1" applyBorder="1" applyAlignment="1">
      <alignment horizontal="center" vertical="center" wrapText="1"/>
    </xf>
    <xf numFmtId="0" fontId="5" fillId="3" borderId="10" xfId="5" applyFont="1" applyFill="1" applyBorder="1" applyAlignment="1">
      <alignment horizontal="center" vertical="center" wrapText="1"/>
    </xf>
    <xf numFmtId="0" fontId="5" fillId="3" borderId="9" xfId="5" applyFont="1" applyFill="1" applyBorder="1" applyAlignment="1">
      <alignment horizontal="center" vertical="center" wrapText="1"/>
    </xf>
    <xf numFmtId="0" fontId="5" fillId="3" borderId="9" xfId="5" applyFont="1" applyFill="1" applyBorder="1" applyAlignment="1">
      <alignment horizontal="center" wrapText="1"/>
    </xf>
    <xf numFmtId="0" fontId="5" fillId="3" borderId="0" xfId="4" applyFont="1" applyFill="1"/>
    <xf numFmtId="0" fontId="5" fillId="3" borderId="0" xfId="5" applyFont="1" applyFill="1"/>
    <xf numFmtId="2" fontId="5" fillId="3" borderId="2" xfId="5" applyNumberFormat="1" applyFont="1" applyFill="1" applyBorder="1" applyAlignment="1">
      <alignment horizontal="right"/>
    </xf>
    <xf numFmtId="2" fontId="5" fillId="3" borderId="3" xfId="5" applyNumberFormat="1" applyFont="1" applyFill="1" applyBorder="1" applyAlignment="1">
      <alignment horizontal="right"/>
    </xf>
    <xf numFmtId="0" fontId="5" fillId="3" borderId="15" xfId="5" applyFont="1" applyFill="1" applyBorder="1" applyAlignment="1">
      <alignment horizontal="center"/>
    </xf>
    <xf numFmtId="2" fontId="5" fillId="3" borderId="5" xfId="5" applyNumberFormat="1" applyFont="1" applyFill="1" applyBorder="1" applyAlignment="1">
      <alignment horizontal="right"/>
    </xf>
    <xf numFmtId="2" fontId="5" fillId="3" borderId="0" xfId="5" applyNumberFormat="1" applyFont="1" applyFill="1" applyBorder="1" applyAlignment="1">
      <alignment horizontal="right"/>
    </xf>
    <xf numFmtId="0" fontId="5" fillId="3" borderId="6" xfId="5" applyFont="1" applyFill="1" applyBorder="1" applyAlignment="1">
      <alignment horizontal="center"/>
    </xf>
    <xf numFmtId="0" fontId="5" fillId="3" borderId="0" xfId="4" applyFont="1" applyFill="1" applyBorder="1" applyAlignment="1">
      <alignment horizontal="right"/>
    </xf>
    <xf numFmtId="0" fontId="7" fillId="3" borderId="6" xfId="4" applyFont="1" applyFill="1" applyBorder="1" applyAlignment="1">
      <alignment horizontal="center"/>
    </xf>
    <xf numFmtId="2" fontId="5" fillId="3" borderId="5" xfId="4" applyNumberFormat="1" applyFont="1" applyFill="1" applyBorder="1" applyAlignment="1">
      <alignment horizontal="right"/>
    </xf>
    <xf numFmtId="2" fontId="5" fillId="3" borderId="0" xfId="4" applyNumberFormat="1" applyFont="1" applyFill="1" applyBorder="1" applyAlignment="1">
      <alignment horizontal="right"/>
    </xf>
    <xf numFmtId="0" fontId="5" fillId="3" borderId="6" xfId="4" applyFont="1" applyFill="1" applyBorder="1" applyAlignment="1">
      <alignment horizontal="center"/>
    </xf>
    <xf numFmtId="0" fontId="5" fillId="3" borderId="8" xfId="5" applyFont="1" applyFill="1" applyBorder="1" applyAlignment="1">
      <alignment horizontal="center"/>
    </xf>
    <xf numFmtId="0" fontId="5" fillId="3" borderId="10" xfId="5" applyFont="1" applyFill="1" applyBorder="1" applyAlignment="1">
      <alignment horizontal="center"/>
    </xf>
    <xf numFmtId="0" fontId="5" fillId="3" borderId="7" xfId="5" applyFont="1" applyFill="1" applyBorder="1" applyAlignment="1">
      <alignment horizontal="center"/>
    </xf>
    <xf numFmtId="0" fontId="8" fillId="3" borderId="0" xfId="4" applyFont="1" applyFill="1" applyBorder="1"/>
    <xf numFmtId="0" fontId="12" fillId="3" borderId="0" xfId="4" applyFont="1" applyFill="1" applyBorder="1"/>
    <xf numFmtId="0" fontId="7" fillId="3" borderId="0" xfId="4" applyFont="1" applyFill="1" applyBorder="1"/>
    <xf numFmtId="1" fontId="5" fillId="2" borderId="0" xfId="5" applyNumberFormat="1" applyFont="1" applyFill="1" applyBorder="1"/>
    <xf numFmtId="0" fontId="5" fillId="3" borderId="0" xfId="4" applyFont="1" applyFill="1" applyBorder="1"/>
    <xf numFmtId="168" fontId="7" fillId="3" borderId="0" xfId="4" applyNumberFormat="1" applyFont="1" applyFill="1" applyBorder="1"/>
    <xf numFmtId="169" fontId="7" fillId="3" borderId="2" xfId="4" applyNumberFormat="1" applyFont="1" applyFill="1" applyBorder="1" applyAlignment="1">
      <alignment horizontal="right"/>
    </xf>
    <xf numFmtId="0" fontId="5" fillId="3" borderId="3" xfId="4" applyFont="1" applyFill="1" applyBorder="1"/>
    <xf numFmtId="0" fontId="5" fillId="3" borderId="4" xfId="4" applyFont="1" applyFill="1" applyBorder="1"/>
    <xf numFmtId="169" fontId="11" fillId="3" borderId="2" xfId="4" applyNumberFormat="1" applyFont="1" applyFill="1" applyBorder="1"/>
    <xf numFmtId="0" fontId="14" fillId="3" borderId="4" xfId="4" applyFont="1" applyFill="1" applyBorder="1"/>
    <xf numFmtId="169" fontId="7" fillId="3" borderId="2" xfId="4" applyNumberFormat="1" applyFont="1" applyFill="1" applyBorder="1"/>
    <xf numFmtId="170" fontId="7" fillId="3" borderId="15" xfId="4" applyNumberFormat="1" applyFont="1" applyFill="1" applyBorder="1" applyAlignment="1">
      <alignment horizontal="center"/>
    </xf>
    <xf numFmtId="169" fontId="7" fillId="3" borderId="5" xfId="4" applyNumberFormat="1" applyFont="1" applyFill="1" applyBorder="1" applyAlignment="1">
      <alignment horizontal="right"/>
    </xf>
    <xf numFmtId="0" fontId="5" fillId="3" borderId="11" xfId="4" applyFont="1" applyFill="1" applyBorder="1"/>
    <xf numFmtId="169" fontId="7" fillId="3" borderId="5" xfId="4" applyNumberFormat="1" applyFont="1" applyFill="1" applyBorder="1"/>
    <xf numFmtId="170" fontId="7" fillId="3" borderId="6" xfId="4" applyNumberFormat="1" applyFont="1" applyFill="1" applyBorder="1" applyAlignment="1">
      <alignment horizontal="center"/>
    </xf>
    <xf numFmtId="169" fontId="11" fillId="3" borderId="5" xfId="4" applyNumberFormat="1" applyFont="1" applyFill="1" applyBorder="1" applyAlignment="1">
      <alignment horizontal="right"/>
    </xf>
    <xf numFmtId="0" fontId="14" fillId="3" borderId="0" xfId="4" applyFont="1" applyFill="1" applyBorder="1"/>
    <xf numFmtId="0" fontId="14" fillId="3" borderId="11" xfId="4" applyFont="1" applyFill="1" applyBorder="1"/>
    <xf numFmtId="169" fontId="11" fillId="3" borderId="5" xfId="4" applyNumberFormat="1" applyFont="1" applyFill="1" applyBorder="1"/>
    <xf numFmtId="169" fontId="7" fillId="3" borderId="0" xfId="4" applyNumberFormat="1" applyFont="1" applyFill="1" applyBorder="1" applyAlignment="1">
      <alignment horizontal="right"/>
    </xf>
    <xf numFmtId="168" fontId="5" fillId="0" borderId="12" xfId="4" applyNumberFormat="1" applyFont="1" applyBorder="1" applyAlignment="1" applyProtection="1">
      <alignment horizontal="right"/>
      <protection locked="0"/>
    </xf>
    <xf numFmtId="169" fontId="7" fillId="3" borderId="12" xfId="4" applyNumberFormat="1" applyFont="1" applyFill="1" applyBorder="1" applyAlignment="1">
      <alignment horizontal="right"/>
    </xf>
    <xf numFmtId="0" fontId="5" fillId="3" borderId="14" xfId="4" applyFont="1" applyFill="1" applyBorder="1"/>
    <xf numFmtId="0" fontId="7" fillId="3" borderId="16" xfId="4" applyFont="1" applyFill="1" applyBorder="1"/>
    <xf numFmtId="0" fontId="7" fillId="3" borderId="12" xfId="4" applyFont="1" applyFill="1" applyBorder="1" applyAlignment="1">
      <alignment horizontal="right"/>
    </xf>
    <xf numFmtId="0" fontId="7" fillId="3" borderId="10" xfId="4" applyFont="1" applyFill="1" applyBorder="1" applyAlignment="1">
      <alignment horizontal="left"/>
    </xf>
    <xf numFmtId="0" fontId="7" fillId="3" borderId="8" xfId="4" applyFont="1" applyFill="1" applyBorder="1" applyAlignment="1">
      <alignment horizontal="right"/>
    </xf>
    <xf numFmtId="0" fontId="7" fillId="3" borderId="9" xfId="4" applyFont="1" applyFill="1" applyBorder="1" applyAlignment="1">
      <alignment horizontal="left"/>
    </xf>
    <xf numFmtId="0" fontId="7" fillId="3" borderId="10" xfId="4" applyFont="1" applyFill="1" applyBorder="1" applyAlignment="1">
      <alignment horizontal="right"/>
    </xf>
    <xf numFmtId="0" fontId="5" fillId="3" borderId="9" xfId="4" applyFont="1" applyFill="1" applyBorder="1" applyAlignment="1"/>
    <xf numFmtId="164" fontId="12" fillId="2" borderId="0" xfId="4" applyNumberFormat="1" applyFont="1" applyFill="1"/>
    <xf numFmtId="164" fontId="5" fillId="2" borderId="2" xfId="5" applyNumberFormat="1" applyFont="1" applyFill="1" applyBorder="1"/>
    <xf numFmtId="164" fontId="5" fillId="2" borderId="15" xfId="5" applyNumberFormat="1" applyFont="1" applyFill="1" applyBorder="1"/>
    <xf numFmtId="3" fontId="7" fillId="3" borderId="2" xfId="4" applyNumberFormat="1" applyFont="1" applyFill="1" applyBorder="1"/>
    <xf numFmtId="3" fontId="5" fillId="2" borderId="3" xfId="5" applyNumberFormat="1" applyFont="1" applyFill="1" applyBorder="1"/>
    <xf numFmtId="0" fontId="5" fillId="2" borderId="15" xfId="5" applyFont="1" applyFill="1" applyBorder="1"/>
    <xf numFmtId="164" fontId="5" fillId="2" borderId="5" xfId="5" applyNumberFormat="1" applyFont="1" applyFill="1" applyBorder="1"/>
    <xf numFmtId="3" fontId="7" fillId="3" borderId="5" xfId="4" applyNumberFormat="1" applyFont="1" applyFill="1" applyBorder="1"/>
    <xf numFmtId="3" fontId="7" fillId="3" borderId="0" xfId="4" applyNumberFormat="1" applyFont="1" applyFill="1" applyBorder="1"/>
    <xf numFmtId="3" fontId="7" fillId="3" borderId="11" xfId="4" applyNumberFormat="1" applyFont="1" applyFill="1" applyBorder="1"/>
    <xf numFmtId="0" fontId="5" fillId="2" borderId="6" xfId="5" applyFont="1" applyFill="1" applyBorder="1"/>
    <xf numFmtId="164" fontId="13" fillId="2" borderId="0" xfId="4" applyNumberFormat="1" applyFont="1" applyFill="1"/>
    <xf numFmtId="164" fontId="14" fillId="2" borderId="5" xfId="5" applyNumberFormat="1" applyFont="1" applyFill="1" applyBorder="1"/>
    <xf numFmtId="3" fontId="11" fillId="3" borderId="5" xfId="4" applyNumberFormat="1" applyFont="1" applyFill="1" applyBorder="1"/>
    <xf numFmtId="3" fontId="11" fillId="3" borderId="0" xfId="4" applyNumberFormat="1" applyFont="1" applyFill="1" applyBorder="1"/>
    <xf numFmtId="3" fontId="11" fillId="3" borderId="11" xfId="4" applyNumberFormat="1" applyFont="1" applyFill="1" applyBorder="1"/>
    <xf numFmtId="3" fontId="14" fillId="2" borderId="0" xfId="5" applyNumberFormat="1" applyFont="1" applyFill="1" applyBorder="1"/>
    <xf numFmtId="3" fontId="11" fillId="3" borderId="0" xfId="4" applyNumberFormat="1" applyFont="1" applyFill="1"/>
    <xf numFmtId="0" fontId="14" fillId="2" borderId="6" xfId="5" applyFont="1" applyFill="1" applyBorder="1"/>
    <xf numFmtId="3" fontId="5" fillId="3" borderId="12" xfId="4" applyNumberFormat="1" applyFont="1" applyFill="1" applyBorder="1"/>
    <xf numFmtId="3" fontId="5" fillId="3" borderId="13" xfId="4" applyNumberFormat="1" applyFont="1" applyFill="1" applyBorder="1"/>
    <xf numFmtId="3" fontId="5" fillId="3" borderId="14" xfId="4" applyNumberFormat="1" applyFont="1" applyFill="1" applyBorder="1"/>
    <xf numFmtId="3" fontId="5" fillId="3" borderId="0" xfId="4" applyNumberFormat="1" applyFont="1" applyFill="1" applyBorder="1"/>
    <xf numFmtId="0" fontId="5" fillId="2" borderId="16" xfId="5" applyFont="1" applyFill="1" applyBorder="1"/>
    <xf numFmtId="0" fontId="5" fillId="2" borderId="7" xfId="5" applyFont="1" applyFill="1" applyBorder="1" applyAlignment="1">
      <alignment horizontal="center" vertical="center" wrapText="1"/>
    </xf>
    <xf numFmtId="0" fontId="5" fillId="2" borderId="9" xfId="5" applyFont="1" applyFill="1" applyBorder="1" applyAlignment="1">
      <alignment horizontal="center" vertical="center" wrapText="1"/>
    </xf>
    <xf numFmtId="0" fontId="5" fillId="2" borderId="15" xfId="5" applyFont="1" applyFill="1" applyBorder="1" applyAlignment="1">
      <alignment horizontal="center" vertical="center"/>
    </xf>
    <xf numFmtId="1" fontId="5" fillId="2" borderId="7" xfId="5" applyNumberFormat="1" applyFont="1" applyFill="1" applyBorder="1" applyAlignment="1">
      <alignment horizontal="center" vertical="center" wrapText="1"/>
    </xf>
    <xf numFmtId="0" fontId="5" fillId="2" borderId="16" xfId="5" applyFont="1" applyFill="1" applyBorder="1" applyAlignment="1">
      <alignment horizontal="center" vertical="center"/>
    </xf>
    <xf numFmtId="0" fontId="7" fillId="0" borderId="0" xfId="4" applyFont="1"/>
    <xf numFmtId="10" fontId="0" fillId="0" borderId="0" xfId="6" applyNumberFormat="1" applyFont="1"/>
    <xf numFmtId="3" fontId="5" fillId="3" borderId="15" xfId="8" applyNumberFormat="1" applyFont="1" applyFill="1" applyBorder="1"/>
    <xf numFmtId="3" fontId="5" fillId="3" borderId="3" xfId="8" applyNumberFormat="1" applyFont="1" applyFill="1" applyBorder="1"/>
    <xf numFmtId="0" fontId="5" fillId="2" borderId="4" xfId="5" applyFont="1" applyFill="1" applyBorder="1"/>
    <xf numFmtId="3" fontId="5" fillId="3" borderId="6" xfId="8" applyNumberFormat="1" applyFont="1" applyFill="1" applyBorder="1"/>
    <xf numFmtId="3" fontId="5" fillId="3" borderId="0" xfId="8" applyNumberFormat="1" applyFont="1" applyFill="1" applyBorder="1"/>
    <xf numFmtId="0" fontId="5" fillId="2" borderId="11" xfId="5" applyFont="1" applyFill="1" applyBorder="1"/>
    <xf numFmtId="10" fontId="4" fillId="0" borderId="0" xfId="4" applyNumberFormat="1"/>
    <xf numFmtId="164" fontId="5" fillId="3" borderId="6" xfId="5" applyNumberFormat="1" applyFont="1" applyFill="1" applyBorder="1"/>
    <xf numFmtId="9" fontId="5" fillId="3" borderId="6" xfId="6" applyFont="1" applyFill="1" applyBorder="1"/>
    <xf numFmtId="3" fontId="5" fillId="3" borderId="16" xfId="8" applyNumberFormat="1" applyFont="1" applyFill="1" applyBorder="1"/>
    <xf numFmtId="3" fontId="5" fillId="3" borderId="16" xfId="5" applyNumberFormat="1" applyFont="1" applyFill="1" applyBorder="1"/>
    <xf numFmtId="3" fontId="5" fillId="3" borderId="8" xfId="5" applyNumberFormat="1" applyFont="1" applyFill="1" applyBorder="1" applyAlignment="1">
      <alignment horizontal="center" vertical="center" wrapText="1"/>
    </xf>
    <xf numFmtId="3" fontId="5" fillId="3" borderId="0" xfId="5" applyNumberFormat="1" applyFont="1" applyFill="1" applyBorder="1" applyAlignment="1">
      <alignment horizontal="center" vertical="center" wrapText="1"/>
    </xf>
    <xf numFmtId="49" fontId="5" fillId="3" borderId="3" xfId="5" applyNumberFormat="1" applyFont="1" applyFill="1" applyBorder="1" applyAlignment="1">
      <alignment horizontal="center" vertical="center" wrapText="1"/>
    </xf>
    <xf numFmtId="3" fontId="5" fillId="3" borderId="3" xfId="5" applyNumberFormat="1" applyFont="1" applyFill="1" applyBorder="1" applyAlignment="1">
      <alignment horizontal="center" vertical="center" wrapText="1"/>
    </xf>
    <xf numFmtId="3" fontId="5" fillId="3" borderId="15" xfId="5" applyNumberFormat="1" applyFont="1" applyFill="1" applyBorder="1" applyAlignment="1">
      <alignment horizontal="center" vertical="center" wrapText="1"/>
    </xf>
    <xf numFmtId="3" fontId="5" fillId="2" borderId="4" xfId="5" applyNumberFormat="1" applyFont="1" applyFill="1" applyBorder="1" applyAlignment="1">
      <alignment horizontal="center" vertical="center" wrapText="1"/>
    </xf>
    <xf numFmtId="3" fontId="5" fillId="3" borderId="8" xfId="5" applyNumberFormat="1" applyFont="1" applyFill="1" applyBorder="1" applyAlignment="1">
      <alignment horizontal="centerContinuous" vertical="center"/>
    </xf>
    <xf numFmtId="3" fontId="5" fillId="3" borderId="10" xfId="5" applyNumberFormat="1" applyFont="1" applyFill="1" applyBorder="1" applyAlignment="1">
      <alignment horizontal="centerContinuous" vertical="center"/>
    </xf>
    <xf numFmtId="3" fontId="5" fillId="3" borderId="16" xfId="5" applyNumberFormat="1" applyFont="1" applyFill="1" applyBorder="1" applyAlignment="1">
      <alignment vertical="center"/>
    </xf>
    <xf numFmtId="3" fontId="5" fillId="2" borderId="14" xfId="5" applyNumberFormat="1" applyFont="1" applyFill="1" applyBorder="1" applyAlignment="1">
      <alignment vertical="center"/>
    </xf>
    <xf numFmtId="0" fontId="8" fillId="3" borderId="0" xfId="4" applyFont="1" applyFill="1"/>
    <xf numFmtId="1" fontId="8" fillId="3" borderId="0" xfId="4" applyNumberFormat="1" applyFont="1" applyFill="1" applyBorder="1"/>
    <xf numFmtId="0" fontId="7" fillId="3" borderId="0" xfId="4" applyFont="1" applyFill="1"/>
    <xf numFmtId="1" fontId="7" fillId="3" borderId="0" xfId="4" applyNumberFormat="1" applyFont="1" applyFill="1" applyBorder="1"/>
    <xf numFmtId="3" fontId="7" fillId="3" borderId="2" xfId="4" applyNumberFormat="1" applyFont="1" applyFill="1" applyBorder="1" applyAlignment="1">
      <alignment wrapText="1"/>
    </xf>
    <xf numFmtId="164" fontId="7" fillId="3" borderId="3" xfId="6" applyNumberFormat="1" applyFont="1" applyFill="1" applyBorder="1"/>
    <xf numFmtId="3" fontId="7" fillId="3" borderId="15" xfId="4" applyNumberFormat="1" applyFont="1" applyFill="1" applyBorder="1"/>
    <xf numFmtId="171" fontId="7" fillId="3" borderId="4" xfId="9" applyNumberFormat="1" applyFont="1" applyFill="1" applyBorder="1" applyAlignment="1">
      <alignment horizontal="right" wrapText="1"/>
    </xf>
    <xf numFmtId="0" fontId="7" fillId="3" borderId="15" xfId="4" applyFont="1" applyFill="1" applyBorder="1" applyAlignment="1">
      <alignment wrapText="1"/>
    </xf>
    <xf numFmtId="3" fontId="7" fillId="3" borderId="5" xfId="4" applyNumberFormat="1" applyFont="1" applyFill="1" applyBorder="1" applyAlignment="1">
      <alignment wrapText="1"/>
    </xf>
    <xf numFmtId="164" fontId="7" fillId="3" borderId="0" xfId="6" applyNumberFormat="1" applyFont="1" applyFill="1" applyBorder="1"/>
    <xf numFmtId="3" fontId="7" fillId="3" borderId="6" xfId="4" applyNumberFormat="1" applyFont="1" applyFill="1" applyBorder="1"/>
    <xf numFmtId="3" fontId="7" fillId="3" borderId="11" xfId="4" applyNumberFormat="1" applyFont="1" applyFill="1" applyBorder="1" applyAlignment="1">
      <alignment horizontal="right"/>
    </xf>
    <xf numFmtId="164" fontId="11" fillId="3" borderId="0" xfId="6" applyNumberFormat="1" applyFont="1" applyFill="1" applyBorder="1"/>
    <xf numFmtId="3" fontId="7" fillId="3" borderId="5" xfId="4" applyNumberFormat="1" applyFont="1" applyFill="1" applyBorder="1" applyAlignment="1">
      <alignment horizontal="right" wrapText="1"/>
    </xf>
    <xf numFmtId="164" fontId="7" fillId="3" borderId="0" xfId="6" applyNumberFormat="1" applyFont="1" applyFill="1" applyBorder="1" applyAlignment="1">
      <alignment horizontal="right"/>
    </xf>
    <xf numFmtId="0" fontId="17" fillId="3" borderId="0" xfId="4" applyFont="1" applyFill="1"/>
    <xf numFmtId="3" fontId="11" fillId="3" borderId="5" xfId="4" applyNumberFormat="1" applyFont="1" applyFill="1" applyBorder="1" applyAlignment="1">
      <alignment wrapText="1"/>
    </xf>
    <xf numFmtId="0" fontId="11" fillId="3" borderId="6" xfId="4" applyFont="1" applyFill="1" applyBorder="1"/>
    <xf numFmtId="0" fontId="8" fillId="3" borderId="0" xfId="4" applyFont="1" applyFill="1" applyAlignment="1">
      <alignment wrapText="1"/>
    </xf>
    <xf numFmtId="0" fontId="7" fillId="3" borderId="5" xfId="4" applyFont="1" applyFill="1" applyBorder="1" applyAlignment="1">
      <alignment wrapText="1"/>
    </xf>
    <xf numFmtId="0" fontId="7" fillId="3" borderId="0" xfId="4" applyFont="1" applyFill="1" applyBorder="1" applyAlignment="1">
      <alignment wrapText="1"/>
    </xf>
    <xf numFmtId="1" fontId="7" fillId="3" borderId="11" xfId="4" applyNumberFormat="1" applyFont="1" applyFill="1" applyBorder="1" applyAlignment="1">
      <alignment horizontal="right" wrapText="1"/>
    </xf>
    <xf numFmtId="0" fontId="7" fillId="3" borderId="6" xfId="4" applyFont="1" applyFill="1" applyBorder="1" applyAlignment="1">
      <alignment wrapText="1"/>
    </xf>
    <xf numFmtId="0" fontId="8" fillId="3" borderId="0" xfId="4" applyFont="1" applyFill="1" applyAlignment="1"/>
    <xf numFmtId="0" fontId="7" fillId="3" borderId="2" xfId="4" applyFont="1" applyFill="1" applyBorder="1" applyAlignment="1">
      <alignment horizontal="center" vertical="center"/>
    </xf>
    <xf numFmtId="0" fontId="7" fillId="3" borderId="3" xfId="4" applyFont="1" applyFill="1" applyBorder="1" applyAlignment="1">
      <alignment horizontal="center" vertical="center"/>
    </xf>
    <xf numFmtId="0" fontId="7" fillId="3" borderId="15" xfId="4" applyFont="1" applyFill="1" applyBorder="1" applyAlignment="1">
      <alignment horizontal="center" vertical="center"/>
    </xf>
    <xf numFmtId="0" fontId="7" fillId="3" borderId="6" xfId="4" applyFont="1" applyFill="1" applyBorder="1" applyAlignment="1">
      <alignment horizontal="center" vertical="center"/>
    </xf>
    <xf numFmtId="0" fontId="7" fillId="3" borderId="11" xfId="4" applyFont="1" applyFill="1" applyBorder="1" applyAlignment="1">
      <alignment horizontal="center" vertical="center"/>
    </xf>
    <xf numFmtId="0" fontId="7" fillId="3" borderId="14" xfId="4" applyFont="1" applyFill="1" applyBorder="1" applyAlignment="1">
      <alignment horizontal="center" vertical="center"/>
    </xf>
    <xf numFmtId="0" fontId="7" fillId="0" borderId="0" xfId="4" applyFont="1" applyFill="1" applyBorder="1"/>
    <xf numFmtId="0" fontId="7" fillId="0" borderId="0" xfId="4" applyFont="1" applyBorder="1"/>
    <xf numFmtId="0" fontId="7" fillId="0" borderId="11" xfId="4" applyFont="1" applyBorder="1"/>
    <xf numFmtId="171" fontId="5" fillId="0" borderId="0" xfId="10" applyNumberFormat="1" applyFont="1"/>
    <xf numFmtId="0" fontId="5" fillId="0" borderId="0" xfId="11" applyFont="1"/>
    <xf numFmtId="166" fontId="5" fillId="0" borderId="0" xfId="4" applyNumberFormat="1" applyFont="1" applyFill="1" applyBorder="1"/>
    <xf numFmtId="0" fontId="5" fillId="0" borderId="0" xfId="4" applyFont="1" applyFill="1" applyBorder="1"/>
    <xf numFmtId="164" fontId="5" fillId="0" borderId="0" xfId="6" applyNumberFormat="1" applyFont="1" applyFill="1" applyBorder="1"/>
    <xf numFmtId="171" fontId="5" fillId="0" borderId="0" xfId="4" applyNumberFormat="1" applyFont="1" applyFill="1" applyBorder="1"/>
    <xf numFmtId="164" fontId="5" fillId="3" borderId="2" xfId="6" applyNumberFormat="1" applyFont="1" applyFill="1" applyBorder="1"/>
    <xf numFmtId="171" fontId="5" fillId="3" borderId="4" xfId="9" applyNumberFormat="1" applyFont="1" applyFill="1" applyBorder="1"/>
    <xf numFmtId="171" fontId="5" fillId="3" borderId="3" xfId="9" applyNumberFormat="1" applyFont="1" applyFill="1" applyBorder="1"/>
    <xf numFmtId="164" fontId="7" fillId="3" borderId="2" xfId="6" applyNumberFormat="1" applyFont="1" applyFill="1" applyBorder="1"/>
    <xf numFmtId="171" fontId="5" fillId="3" borderId="2" xfId="9" applyNumberFormat="1" applyFont="1" applyFill="1" applyBorder="1"/>
    <xf numFmtId="0" fontId="5" fillId="3" borderId="15" xfId="4" applyFont="1" applyFill="1" applyBorder="1" applyAlignment="1">
      <alignment horizontal="center"/>
    </xf>
    <xf numFmtId="171" fontId="5" fillId="3" borderId="11" xfId="9" applyNumberFormat="1" applyFont="1" applyFill="1" applyBorder="1"/>
    <xf numFmtId="171" fontId="5" fillId="3" borderId="0" xfId="9" applyNumberFormat="1" applyFont="1" applyFill="1" applyBorder="1"/>
    <xf numFmtId="164" fontId="7" fillId="3" borderId="5" xfId="6" applyNumberFormat="1" applyFont="1" applyFill="1" applyBorder="1"/>
    <xf numFmtId="164" fontId="7" fillId="3" borderId="0" xfId="6" applyNumberFormat="1" applyFont="1" applyFill="1"/>
    <xf numFmtId="0" fontId="5" fillId="0" borderId="0" xfId="4" applyFont="1" applyFill="1" applyBorder="1" applyAlignment="1">
      <alignment horizontal="center" vertical="center" wrapText="1"/>
    </xf>
    <xf numFmtId="0" fontId="7" fillId="3" borderId="16" xfId="4" applyFont="1" applyFill="1" applyBorder="1" applyAlignment="1">
      <alignment horizontal="center"/>
    </xf>
    <xf numFmtId="0" fontId="7" fillId="3" borderId="7" xfId="4" applyFont="1" applyFill="1" applyBorder="1" applyAlignment="1">
      <alignment horizontal="center"/>
    </xf>
    <xf numFmtId="0" fontId="5" fillId="0" borderId="0" xfId="4" applyFont="1" applyFill="1" applyBorder="1" applyAlignment="1">
      <alignment vertical="center"/>
    </xf>
    <xf numFmtId="0" fontId="5" fillId="3" borderId="8" xfId="4" applyFont="1" applyFill="1" applyBorder="1" applyAlignment="1">
      <alignment horizontal="center" vertical="center"/>
    </xf>
    <xf numFmtId="0" fontId="5" fillId="3" borderId="9" xfId="4" applyFont="1" applyFill="1" applyBorder="1" applyAlignment="1">
      <alignment vertical="center"/>
    </xf>
    <xf numFmtId="3" fontId="11" fillId="2" borderId="8" xfId="4" applyNumberFormat="1" applyFont="1" applyFill="1" applyBorder="1" applyAlignment="1">
      <alignment horizontal="right"/>
    </xf>
    <xf numFmtId="10" fontId="11" fillId="2" borderId="10" xfId="6" applyNumberFormat="1" applyFont="1" applyFill="1" applyBorder="1" applyAlignment="1">
      <alignment horizontal="right"/>
    </xf>
    <xf numFmtId="10" fontId="7" fillId="2" borderId="0" xfId="6" applyNumberFormat="1" applyFont="1" applyFill="1" applyBorder="1" applyAlignment="1">
      <alignment horizontal="right"/>
    </xf>
    <xf numFmtId="10" fontId="7" fillId="2" borderId="13" xfId="6" applyNumberFormat="1" applyFont="1" applyFill="1" applyBorder="1" applyAlignment="1">
      <alignment horizontal="right"/>
    </xf>
    <xf numFmtId="3" fontId="7" fillId="2" borderId="2" xfId="4" applyNumberFormat="1" applyFont="1" applyFill="1" applyBorder="1" applyAlignment="1">
      <alignment horizontal="right"/>
    </xf>
    <xf numFmtId="10" fontId="7" fillId="2" borderId="2" xfId="6" applyNumberFormat="1" applyFont="1" applyFill="1" applyBorder="1"/>
    <xf numFmtId="3" fontId="7" fillId="2" borderId="4" xfId="4" applyNumberFormat="1" applyFont="1" applyFill="1" applyBorder="1"/>
    <xf numFmtId="10" fontId="7" fillId="2" borderId="5" xfId="6" applyNumberFormat="1" applyFont="1" applyFill="1" applyBorder="1"/>
    <xf numFmtId="3" fontId="7" fillId="2" borderId="11" xfId="4" applyNumberFormat="1" applyFont="1" applyFill="1" applyBorder="1"/>
    <xf numFmtId="10" fontId="7" fillId="2" borderId="12" xfId="6" applyNumberFormat="1" applyFont="1" applyFill="1" applyBorder="1"/>
    <xf numFmtId="3" fontId="7" fillId="2" borderId="14" xfId="4" applyNumberFormat="1" applyFont="1" applyFill="1" applyBorder="1"/>
    <xf numFmtId="165" fontId="7" fillId="2" borderId="15" xfId="4" applyNumberFormat="1" applyFont="1" applyFill="1" applyBorder="1" applyAlignment="1">
      <alignment horizontal="center" vertical="center" wrapText="1"/>
    </xf>
    <xf numFmtId="165" fontId="7" fillId="2" borderId="2" xfId="4" applyNumberFormat="1" applyFont="1" applyFill="1" applyBorder="1" applyAlignment="1">
      <alignment horizontal="center" vertical="center" wrapText="1"/>
    </xf>
    <xf numFmtId="0" fontId="7" fillId="2" borderId="9" xfId="4" applyFont="1" applyFill="1" applyBorder="1" applyAlignment="1">
      <alignment horizontal="center" vertical="center" wrapText="1"/>
    </xf>
    <xf numFmtId="3" fontId="5" fillId="3" borderId="5" xfId="8" applyNumberFormat="1" applyFont="1" applyFill="1" applyBorder="1"/>
    <xf numFmtId="0" fontId="7" fillId="0" borderId="6" xfId="4" applyFont="1" applyBorder="1"/>
    <xf numFmtId="3" fontId="5" fillId="2" borderId="6" xfId="5" applyNumberFormat="1" applyFont="1" applyFill="1" applyBorder="1" applyAlignment="1">
      <alignment vertical="center" wrapText="1"/>
    </xf>
    <xf numFmtId="164" fontId="5" fillId="3" borderId="0" xfId="5" applyNumberFormat="1" applyFont="1" applyFill="1" applyBorder="1"/>
    <xf numFmtId="3" fontId="5" fillId="3" borderId="12" xfId="8" applyNumberFormat="1" applyFont="1" applyFill="1" applyBorder="1"/>
    <xf numFmtId="3" fontId="5" fillId="2" borderId="6" xfId="5" applyNumberFormat="1" applyFont="1" applyFill="1" applyBorder="1"/>
    <xf numFmtId="3" fontId="5" fillId="3" borderId="7" xfId="4" applyNumberFormat="1" applyFont="1" applyFill="1" applyBorder="1"/>
    <xf numFmtId="3" fontId="5" fillId="3" borderId="7" xfId="5" applyNumberFormat="1" applyFont="1" applyFill="1" applyBorder="1"/>
    <xf numFmtId="3" fontId="5" fillId="3" borderId="12" xfId="5" applyNumberFormat="1" applyFont="1" applyFill="1" applyBorder="1"/>
    <xf numFmtId="3" fontId="5" fillId="2" borderId="16" xfId="5" applyNumberFormat="1" applyFont="1" applyFill="1" applyBorder="1"/>
    <xf numFmtId="0" fontId="8" fillId="2" borderId="0" xfId="12" applyFont="1" applyFill="1"/>
    <xf numFmtId="0" fontId="18" fillId="2" borderId="0" xfId="12" applyFont="1" applyFill="1"/>
    <xf numFmtId="0" fontId="19" fillId="2" borderId="0" xfId="12" applyFont="1" applyFill="1"/>
    <xf numFmtId="0" fontId="19" fillId="2" borderId="0" xfId="12" applyFont="1" applyFill="1" applyAlignment="1">
      <alignment horizontal="left" indent="3"/>
    </xf>
    <xf numFmtId="3" fontId="19" fillId="2" borderId="0" xfId="12" applyNumberFormat="1" applyFont="1" applyFill="1"/>
    <xf numFmtId="0" fontId="6" fillId="2" borderId="0" xfId="12" applyFont="1" applyFill="1"/>
    <xf numFmtId="168" fontId="19" fillId="2" borderId="0" xfId="12" applyNumberFormat="1" applyFont="1" applyFill="1" applyAlignment="1">
      <alignment horizontal="center"/>
    </xf>
    <xf numFmtId="172" fontId="19" fillId="2" borderId="0" xfId="12" applyNumberFormat="1" applyFont="1" applyFill="1"/>
    <xf numFmtId="1" fontId="19" fillId="2" borderId="0" xfId="12" applyNumberFormat="1" applyFont="1" applyFill="1" applyBorder="1" applyAlignment="1">
      <alignment horizontal="center"/>
    </xf>
    <xf numFmtId="168" fontId="19" fillId="2" borderId="0" xfId="12" applyNumberFormat="1" applyFont="1" applyFill="1" applyBorder="1" applyAlignment="1">
      <alignment horizontal="center"/>
    </xf>
    <xf numFmtId="168" fontId="19" fillId="5" borderId="3" xfId="12" applyNumberFormat="1" applyFont="1" applyFill="1" applyBorder="1" applyAlignment="1">
      <alignment horizontal="center"/>
    </xf>
    <xf numFmtId="3" fontId="19" fillId="5" borderId="3" xfId="12" applyNumberFormat="1" applyFont="1" applyFill="1" applyBorder="1"/>
    <xf numFmtId="172" fontId="19" fillId="5" borderId="3" xfId="12" applyNumberFormat="1" applyFont="1" applyFill="1" applyBorder="1" applyAlignment="1">
      <alignment horizontal="center"/>
    </xf>
    <xf numFmtId="3" fontId="19" fillId="5" borderId="0" xfId="12" applyNumberFormat="1" applyFont="1" applyFill="1" applyBorder="1"/>
    <xf numFmtId="0" fontId="19" fillId="5" borderId="0" xfId="12" applyFont="1" applyFill="1" applyBorder="1" applyAlignment="1">
      <alignment horizontal="center"/>
    </xf>
    <xf numFmtId="3" fontId="19" fillId="2" borderId="0" xfId="12" applyNumberFormat="1" applyFont="1" applyFill="1" applyBorder="1"/>
    <xf numFmtId="172" fontId="19" fillId="2" borderId="0" xfId="12" applyNumberFormat="1" applyFont="1" applyFill="1" applyBorder="1" applyAlignment="1">
      <alignment horizontal="center"/>
    </xf>
    <xf numFmtId="168" fontId="19" fillId="2" borderId="3" xfId="12" applyNumberFormat="1" applyFont="1" applyFill="1" applyBorder="1" applyAlignment="1">
      <alignment horizontal="center"/>
    </xf>
    <xf numFmtId="3" fontId="19" fillId="5" borderId="4" xfId="12" applyNumberFormat="1" applyFont="1" applyFill="1" applyBorder="1"/>
    <xf numFmtId="0" fontId="19" fillId="5" borderId="15" xfId="12" applyFont="1" applyFill="1" applyBorder="1" applyAlignment="1">
      <alignment horizontal="center"/>
    </xf>
    <xf numFmtId="3" fontId="19" fillId="2" borderId="3" xfId="12" applyNumberFormat="1" applyFont="1" applyFill="1" applyBorder="1"/>
    <xf numFmtId="172" fontId="19" fillId="2" borderId="3" xfId="12" applyNumberFormat="1" applyFont="1" applyFill="1" applyBorder="1" applyAlignment="1">
      <alignment horizontal="center"/>
    </xf>
    <xf numFmtId="3" fontId="19" fillId="2" borderId="4" xfId="12" applyNumberFormat="1" applyFont="1" applyFill="1" applyBorder="1"/>
    <xf numFmtId="1" fontId="19" fillId="2" borderId="4" xfId="12" applyNumberFormat="1" applyFont="1" applyFill="1" applyBorder="1" applyAlignment="1">
      <alignment horizontal="center"/>
    </xf>
    <xf numFmtId="168" fontId="19" fillId="3" borderId="0" xfId="12" applyNumberFormat="1" applyFont="1" applyFill="1" applyBorder="1" applyAlignment="1">
      <alignment horizontal="center"/>
    </xf>
    <xf numFmtId="168" fontId="19" fillId="5" borderId="0" xfId="12" applyNumberFormat="1" applyFont="1" applyFill="1" applyBorder="1" applyAlignment="1">
      <alignment horizontal="center"/>
    </xf>
    <xf numFmtId="172" fontId="19" fillId="5" borderId="0" xfId="12" applyNumberFormat="1" applyFont="1" applyFill="1" applyBorder="1" applyAlignment="1">
      <alignment horizontal="center"/>
    </xf>
    <xf numFmtId="3" fontId="19" fillId="5" borderId="11" xfId="12" applyNumberFormat="1" applyFont="1" applyFill="1" applyBorder="1"/>
    <xf numFmtId="0" fontId="19" fillId="5" borderId="6" xfId="12" applyFont="1" applyFill="1" applyBorder="1" applyAlignment="1">
      <alignment horizontal="center"/>
    </xf>
    <xf numFmtId="3" fontId="19" fillId="2" borderId="11" xfId="12" applyNumberFormat="1" applyFont="1" applyFill="1" applyBorder="1"/>
    <xf numFmtId="1" fontId="19" fillId="2" borderId="11" xfId="12" applyNumberFormat="1" applyFont="1" applyFill="1" applyBorder="1" applyAlignment="1">
      <alignment horizontal="center"/>
    </xf>
    <xf numFmtId="168" fontId="19" fillId="0" borderId="0" xfId="12" applyNumberFormat="1" applyFont="1" applyFill="1" applyBorder="1" applyAlignment="1">
      <alignment horizontal="center"/>
    </xf>
    <xf numFmtId="3" fontId="19" fillId="0" borderId="0" xfId="12" applyNumberFormat="1" applyFont="1" applyFill="1" applyBorder="1"/>
    <xf numFmtId="3" fontId="19" fillId="0" borderId="11" xfId="12" applyNumberFormat="1" applyFont="1" applyFill="1" applyBorder="1"/>
    <xf numFmtId="0" fontId="19" fillId="0" borderId="6" xfId="12" applyFont="1" applyFill="1" applyBorder="1" applyAlignment="1">
      <alignment horizontal="center"/>
    </xf>
    <xf numFmtId="0" fontId="19" fillId="2" borderId="6" xfId="12" applyFont="1" applyFill="1" applyBorder="1" applyAlignment="1">
      <alignment horizontal="center"/>
    </xf>
    <xf numFmtId="49" fontId="19" fillId="2" borderId="6" xfId="12" applyNumberFormat="1" applyFont="1" applyFill="1" applyBorder="1" applyAlignment="1">
      <alignment horizontal="center"/>
    </xf>
    <xf numFmtId="0" fontId="19" fillId="2" borderId="6" xfId="12" applyNumberFormat="1" applyFont="1" applyFill="1" applyBorder="1" applyAlignment="1">
      <alignment horizontal="center"/>
    </xf>
    <xf numFmtId="1" fontId="19" fillId="2" borderId="6" xfId="12" applyNumberFormat="1" applyFont="1" applyFill="1" applyBorder="1" applyAlignment="1">
      <alignment horizontal="center"/>
    </xf>
    <xf numFmtId="0" fontId="8" fillId="2" borderId="0" xfId="12" applyFont="1" applyFill="1" applyBorder="1"/>
    <xf numFmtId="3" fontId="19" fillId="2" borderId="14" xfId="12" applyNumberFormat="1" applyFont="1" applyFill="1" applyBorder="1"/>
    <xf numFmtId="1" fontId="19" fillId="2" borderId="16" xfId="12" applyNumberFormat="1" applyFont="1" applyFill="1" applyBorder="1" applyAlignment="1">
      <alignment horizontal="center"/>
    </xf>
    <xf numFmtId="0" fontId="17" fillId="2" borderId="3" xfId="12" applyFont="1" applyFill="1" applyBorder="1"/>
    <xf numFmtId="0" fontId="17" fillId="2" borderId="0" xfId="12" applyFont="1" applyFill="1" applyBorder="1"/>
    <xf numFmtId="0" fontId="20" fillId="2" borderId="10" xfId="12" applyFont="1" applyFill="1" applyBorder="1" applyAlignment="1">
      <alignment horizontal="center" vertical="center" wrapText="1"/>
    </xf>
    <xf numFmtId="0" fontId="20" fillId="2" borderId="10" xfId="12" applyFont="1" applyFill="1" applyBorder="1" applyAlignment="1">
      <alignment horizontal="right" vertical="center" wrapText="1"/>
    </xf>
    <xf numFmtId="0" fontId="20" fillId="2" borderId="9" xfId="12" applyFont="1" applyFill="1" applyBorder="1" applyAlignment="1">
      <alignment horizontal="right" vertical="center" wrapText="1"/>
    </xf>
    <xf numFmtId="0" fontId="20" fillId="2" borderId="9" xfId="12" applyFont="1" applyFill="1" applyBorder="1" applyAlignment="1">
      <alignment horizontal="center" vertical="center"/>
    </xf>
    <xf numFmtId="0" fontId="20" fillId="2" borderId="7" xfId="12" applyFont="1" applyFill="1" applyBorder="1" applyAlignment="1">
      <alignment horizontal="center" vertical="center"/>
    </xf>
    <xf numFmtId="43" fontId="21" fillId="2" borderId="0" xfId="9" applyFont="1" applyFill="1"/>
    <xf numFmtId="0" fontId="7" fillId="2" borderId="0" xfId="12" applyFont="1" applyFill="1"/>
    <xf numFmtId="0" fontId="7" fillId="2" borderId="15" xfId="12" applyFont="1" applyFill="1" applyBorder="1" applyAlignment="1">
      <alignment horizontal="center"/>
    </xf>
    <xf numFmtId="3" fontId="7" fillId="3" borderId="3" xfId="13" applyNumberFormat="1" applyFont="1" applyFill="1" applyBorder="1" applyAlignment="1">
      <alignment vertical="top"/>
    </xf>
    <xf numFmtId="0" fontId="7" fillId="2" borderId="15" xfId="12" applyFont="1" applyFill="1" applyBorder="1"/>
    <xf numFmtId="0" fontId="7" fillId="2" borderId="5" xfId="12" applyFont="1" applyFill="1" applyBorder="1" applyAlignment="1">
      <alignment horizontal="center"/>
    </xf>
    <xf numFmtId="0" fontId="7" fillId="2" borderId="6" xfId="12" applyFont="1" applyFill="1" applyBorder="1" applyAlignment="1">
      <alignment horizontal="center"/>
    </xf>
    <xf numFmtId="3" fontId="7" fillId="3" borderId="0" xfId="13" applyNumberFormat="1" applyFont="1" applyFill="1" applyBorder="1" applyAlignment="1">
      <alignment vertical="top"/>
    </xf>
    <xf numFmtId="0" fontId="7" fillId="2" borderId="6" xfId="12" applyFont="1" applyFill="1" applyBorder="1"/>
    <xf numFmtId="3" fontId="8" fillId="2" borderId="0" xfId="12" applyNumberFormat="1" applyFont="1" applyFill="1"/>
    <xf numFmtId="164" fontId="7" fillId="2" borderId="6" xfId="14" applyNumberFormat="1" applyFont="1" applyFill="1" applyBorder="1" applyAlignment="1" applyProtection="1">
      <alignment horizontal="center"/>
    </xf>
    <xf numFmtId="164" fontId="7" fillId="2" borderId="11" xfId="14" applyNumberFormat="1" applyFont="1" applyFill="1" applyBorder="1" applyAlignment="1" applyProtection="1">
      <alignment horizontal="center"/>
    </xf>
    <xf numFmtId="173" fontId="7" fillId="5" borderId="0" xfId="13" applyNumberFormat="1" applyFont="1" applyFill="1" applyBorder="1" applyAlignment="1">
      <alignment vertical="top"/>
    </xf>
    <xf numFmtId="173" fontId="7" fillId="0" borderId="0" xfId="13" applyNumberFormat="1" applyFont="1" applyFill="1" applyBorder="1" applyAlignment="1">
      <alignment vertical="top"/>
    </xf>
    <xf numFmtId="173" fontId="7" fillId="3" borderId="0" xfId="13" applyNumberFormat="1" applyFont="1" applyFill="1" applyBorder="1" applyAlignment="1">
      <alignment vertical="top"/>
    </xf>
    <xf numFmtId="164" fontId="7" fillId="5" borderId="6" xfId="14" applyNumberFormat="1" applyFont="1" applyFill="1" applyBorder="1" applyAlignment="1" applyProtection="1">
      <alignment horizontal="center"/>
    </xf>
    <xf numFmtId="164" fontId="7" fillId="5" borderId="11" xfId="14" applyNumberFormat="1" applyFont="1" applyFill="1" applyBorder="1" applyAlignment="1" applyProtection="1">
      <alignment horizontal="center"/>
    </xf>
    <xf numFmtId="2" fontId="7" fillId="3" borderId="0" xfId="13" applyNumberFormat="1" applyFont="1" applyFill="1" applyBorder="1" applyAlignment="1">
      <alignment vertical="top"/>
    </xf>
    <xf numFmtId="2" fontId="7" fillId="0" borderId="0" xfId="13" applyNumberFormat="1" applyFont="1" applyFill="1" applyBorder="1" applyAlignment="1">
      <alignment vertical="top"/>
    </xf>
    <xf numFmtId="164" fontId="7" fillId="3" borderId="0" xfId="13" applyNumberFormat="1" applyFont="1" applyFill="1" applyBorder="1" applyAlignment="1">
      <alignment vertical="top"/>
    </xf>
    <xf numFmtId="164" fontId="7" fillId="5" borderId="0" xfId="13" applyNumberFormat="1" applyFont="1" applyFill="1" applyBorder="1" applyAlignment="1">
      <alignment vertical="top"/>
    </xf>
    <xf numFmtId="164" fontId="7" fillId="0" borderId="0" xfId="13" applyNumberFormat="1" applyFont="1" applyFill="1" applyBorder="1" applyAlignment="1">
      <alignment vertical="top"/>
    </xf>
    <xf numFmtId="3" fontId="7" fillId="5" borderId="0" xfId="13" applyNumberFormat="1" applyFont="1" applyFill="1" applyBorder="1" applyAlignment="1">
      <alignment vertical="top"/>
    </xf>
    <xf numFmtId="3" fontId="7" fillId="0" borderId="0" xfId="13" applyNumberFormat="1" applyFont="1" applyFill="1" applyBorder="1" applyAlignment="1">
      <alignment vertical="top"/>
    </xf>
    <xf numFmtId="168" fontId="5" fillId="3" borderId="0" xfId="15" applyNumberFormat="1" applyFont="1" applyFill="1" applyBorder="1" applyAlignment="1">
      <alignment vertical="top"/>
    </xf>
    <xf numFmtId="164" fontId="5" fillId="5" borderId="0" xfId="15" applyNumberFormat="1" applyFont="1" applyFill="1" applyBorder="1" applyAlignment="1">
      <alignment vertical="top"/>
    </xf>
    <xf numFmtId="164" fontId="5" fillId="0" borderId="0" xfId="15" applyNumberFormat="1" applyFont="1" applyFill="1" applyBorder="1" applyAlignment="1">
      <alignment vertical="top"/>
    </xf>
    <xf numFmtId="164" fontId="5" fillId="3" borderId="0" xfId="15" applyNumberFormat="1" applyFont="1" applyFill="1" applyBorder="1" applyAlignment="1">
      <alignment vertical="top"/>
    </xf>
    <xf numFmtId="174" fontId="8" fillId="2" borderId="0" xfId="12" applyNumberFormat="1" applyFont="1" applyFill="1" applyProtection="1"/>
    <xf numFmtId="10" fontId="8" fillId="2" borderId="0" xfId="16" applyNumberFormat="1" applyFont="1" applyFill="1" applyProtection="1"/>
    <xf numFmtId="168" fontId="7" fillId="3" borderId="0" xfId="15" applyNumberFormat="1" applyFont="1" applyFill="1" applyBorder="1" applyAlignment="1" applyProtection="1">
      <alignment vertical="top"/>
    </xf>
    <xf numFmtId="164" fontId="7" fillId="5" borderId="0" xfId="15" applyNumberFormat="1" applyFont="1" applyFill="1" applyBorder="1" applyAlignment="1" applyProtection="1">
      <alignment vertical="top"/>
    </xf>
    <xf numFmtId="164" fontId="7" fillId="0" borderId="0" xfId="15" applyNumberFormat="1" applyFont="1" applyFill="1" applyBorder="1" applyAlignment="1" applyProtection="1">
      <alignment vertical="top"/>
    </xf>
    <xf numFmtId="164" fontId="7" fillId="3" borderId="0" xfId="15" applyNumberFormat="1" applyFont="1" applyFill="1" applyBorder="1" applyAlignment="1" applyProtection="1">
      <alignment vertical="top"/>
    </xf>
    <xf numFmtId="3" fontId="7" fillId="3" borderId="0" xfId="15" applyNumberFormat="1" applyFont="1" applyFill="1" applyBorder="1" applyAlignment="1" applyProtection="1">
      <alignment vertical="top"/>
    </xf>
    <xf numFmtId="3" fontId="7" fillId="5" borderId="0" xfId="15" applyNumberFormat="1" applyFont="1" applyFill="1" applyBorder="1" applyAlignment="1" applyProtection="1">
      <alignment vertical="top"/>
    </xf>
    <xf numFmtId="3" fontId="7" fillId="0" borderId="0" xfId="15" applyNumberFormat="1" applyFont="1" applyFill="1" applyBorder="1" applyAlignment="1" applyProtection="1">
      <alignment vertical="top"/>
    </xf>
    <xf numFmtId="3" fontId="5" fillId="3" borderId="0" xfId="15" applyNumberFormat="1" applyFont="1" applyFill="1" applyBorder="1" applyAlignment="1">
      <alignment vertical="top"/>
    </xf>
    <xf numFmtId="3" fontId="5" fillId="5" borderId="0" xfId="15" applyNumberFormat="1" applyFont="1" applyFill="1" applyBorder="1" applyAlignment="1">
      <alignment vertical="top"/>
    </xf>
    <xf numFmtId="3" fontId="5" fillId="0" borderId="0" xfId="15" applyNumberFormat="1" applyFont="1" applyFill="1" applyBorder="1" applyAlignment="1">
      <alignment vertical="top"/>
    </xf>
    <xf numFmtId="0" fontId="7" fillId="2" borderId="16" xfId="12" applyFont="1" applyFill="1" applyBorder="1"/>
    <xf numFmtId="0" fontId="7" fillId="2" borderId="12" xfId="12" applyFont="1" applyFill="1" applyBorder="1"/>
    <xf numFmtId="0" fontId="7" fillId="2" borderId="0" xfId="12" applyFont="1" applyFill="1" applyBorder="1"/>
    <xf numFmtId="0" fontId="17" fillId="2" borderId="0" xfId="12" applyFont="1" applyFill="1"/>
    <xf numFmtId="1" fontId="11" fillId="2" borderId="12" xfId="12" applyNumberFormat="1" applyFont="1" applyFill="1" applyBorder="1" applyAlignment="1">
      <alignment horizontal="center" vertical="center"/>
    </xf>
    <xf numFmtId="1" fontId="11" fillId="2" borderId="10" xfId="12" applyNumberFormat="1" applyFont="1" applyFill="1" applyBorder="1" applyAlignment="1">
      <alignment horizontal="center" vertical="center"/>
    </xf>
    <xf numFmtId="2" fontId="11" fillId="2" borderId="2" xfId="12" applyNumberFormat="1" applyFont="1" applyFill="1" applyBorder="1" applyAlignment="1">
      <alignment horizontal="center" vertical="center"/>
    </xf>
    <xf numFmtId="1" fontId="11" fillId="2" borderId="3" xfId="12" applyNumberFormat="1" applyFont="1" applyFill="1" applyBorder="1" applyAlignment="1">
      <alignment horizontal="right" vertical="center"/>
    </xf>
    <xf numFmtId="0" fontId="11" fillId="2" borderId="12" xfId="12" applyFont="1" applyFill="1" applyBorder="1"/>
    <xf numFmtId="1" fontId="11" fillId="2" borderId="13" xfId="12" applyNumberFormat="1" applyFont="1" applyFill="1" applyBorder="1" applyAlignment="1">
      <alignment horizontal="right" vertical="center"/>
    </xf>
    <xf numFmtId="0" fontId="0" fillId="0" borderId="0" xfId="0" applyAlignment="1">
      <alignment horizontal="center"/>
    </xf>
    <xf numFmtId="0" fontId="23" fillId="0" borderId="17" xfId="17" applyFont="1" applyBorder="1" applyAlignment="1">
      <alignment horizontal="center"/>
    </xf>
    <xf numFmtId="0" fontId="5" fillId="0" borderId="15" xfId="0" applyFont="1" applyBorder="1" applyAlignment="1">
      <alignment horizontal="center"/>
    </xf>
    <xf numFmtId="0" fontId="5" fillId="0" borderId="3" xfId="0" applyFont="1" applyBorder="1" applyAlignment="1">
      <alignment horizontal="center"/>
    </xf>
    <xf numFmtId="0" fontId="5" fillId="0" borderId="15" xfId="0" applyFont="1" applyBorder="1" applyAlignment="1">
      <alignment horizontal="right"/>
    </xf>
    <xf numFmtId="0" fontId="5" fillId="0" borderId="4" xfId="0" applyFont="1" applyBorder="1" applyAlignment="1">
      <alignment horizontal="center"/>
    </xf>
    <xf numFmtId="0" fontId="5" fillId="0" borderId="6" xfId="0" applyFont="1" applyBorder="1" applyAlignment="1">
      <alignment horizontal="center"/>
    </xf>
    <xf numFmtId="0" fontId="5" fillId="0" borderId="0" xfId="0" applyFont="1" applyBorder="1" applyAlignment="1">
      <alignment horizontal="center"/>
    </xf>
    <xf numFmtId="0" fontId="5" fillId="0" borderId="6" xfId="0" applyFont="1" applyBorder="1" applyAlignment="1">
      <alignment horizontal="right"/>
    </xf>
    <xf numFmtId="0" fontId="5" fillId="0" borderId="11" xfId="0" applyFont="1" applyBorder="1" applyAlignment="1">
      <alignment horizontal="center"/>
    </xf>
    <xf numFmtId="0" fontId="5" fillId="0" borderId="16" xfId="0" applyFont="1" applyBorder="1" applyAlignment="1">
      <alignment horizontal="center"/>
    </xf>
    <xf numFmtId="0" fontId="5" fillId="0" borderId="13" xfId="0" applyFont="1" applyBorder="1" applyAlignment="1">
      <alignment horizontal="center"/>
    </xf>
    <xf numFmtId="0" fontId="5" fillId="0" borderId="16" xfId="0" applyFont="1" applyBorder="1" applyAlignment="1">
      <alignment horizontal="right"/>
    </xf>
    <xf numFmtId="0" fontId="5" fillId="0" borderId="14" xfId="0" applyFont="1" applyBorder="1" applyAlignment="1">
      <alignment horizontal="center"/>
    </xf>
    <xf numFmtId="0" fontId="3" fillId="0" borderId="0" xfId="0" applyFont="1" applyAlignment="1">
      <alignment horizontal="center" wrapText="1"/>
    </xf>
    <xf numFmtId="175" fontId="3" fillId="0" borderId="0" xfId="0" applyNumberFormat="1" applyFont="1" applyAlignment="1">
      <alignment horizontal="center" wrapText="1"/>
    </xf>
    <xf numFmtId="0" fontId="14" fillId="0" borderId="7" xfId="0" applyFont="1" applyBorder="1" applyAlignment="1">
      <alignment horizontal="center" wrapText="1"/>
    </xf>
    <xf numFmtId="0" fontId="14" fillId="0" borderId="8" xfId="0" applyFont="1" applyBorder="1" applyAlignment="1">
      <alignment horizontal="center"/>
    </xf>
    <xf numFmtId="0" fontId="14" fillId="0" borderId="7" xfId="0" applyFont="1" applyBorder="1" applyAlignment="1">
      <alignment horizontal="right"/>
    </xf>
    <xf numFmtId="0" fontId="14" fillId="0" borderId="9" xfId="0" applyFont="1" applyBorder="1" applyAlignment="1">
      <alignment horizontal="center"/>
    </xf>
    <xf numFmtId="0" fontId="8" fillId="3" borderId="0" xfId="18" applyFont="1" applyFill="1"/>
    <xf numFmtId="0" fontId="8" fillId="3" borderId="0" xfId="18" applyFont="1" applyFill="1" applyAlignment="1">
      <alignment horizontal="left"/>
    </xf>
    <xf numFmtId="0" fontId="7" fillId="3" borderId="0" xfId="18" applyFont="1" applyFill="1" applyAlignment="1">
      <alignment vertical="center"/>
    </xf>
    <xf numFmtId="0" fontId="5" fillId="0" borderId="0" xfId="19" applyFont="1"/>
    <xf numFmtId="0" fontId="7" fillId="3" borderId="0" xfId="18" applyFont="1" applyFill="1" applyAlignment="1">
      <alignment vertical="center" wrapText="1"/>
    </xf>
    <xf numFmtId="10" fontId="7" fillId="3" borderId="0" xfId="18" applyNumberFormat="1" applyFont="1" applyFill="1" applyAlignment="1">
      <alignment vertical="center"/>
    </xf>
    <xf numFmtId="0" fontId="7" fillId="3" borderId="0" xfId="20" applyFont="1" applyFill="1" applyAlignment="1">
      <alignment vertical="center"/>
    </xf>
    <xf numFmtId="164" fontId="7" fillId="3" borderId="0" xfId="16" applyNumberFormat="1" applyFont="1" applyFill="1" applyBorder="1" applyAlignment="1" applyProtection="1">
      <alignment horizontal="right" vertical="center"/>
    </xf>
    <xf numFmtId="3" fontId="5" fillId="0" borderId="0" xfId="15" applyNumberFormat="1" applyFont="1" applyAlignment="1">
      <alignment horizontal="right" vertical="center"/>
    </xf>
    <xf numFmtId="164" fontId="7" fillId="3" borderId="0" xfId="18" applyNumberFormat="1" applyFont="1" applyFill="1" applyBorder="1" applyAlignment="1">
      <alignment horizontal="right" vertical="center"/>
    </xf>
    <xf numFmtId="10" fontId="7" fillId="3" borderId="0" xfId="16" applyNumberFormat="1" applyFont="1" applyFill="1" applyBorder="1" applyAlignment="1" applyProtection="1">
      <alignment horizontal="right" vertical="center"/>
    </xf>
    <xf numFmtId="176" fontId="5" fillId="0" borderId="0" xfId="15" applyNumberFormat="1" applyFont="1" applyAlignment="1">
      <alignment horizontal="right" vertical="center"/>
    </xf>
    <xf numFmtId="0" fontId="7" fillId="3" borderId="0" xfId="18" applyFont="1" applyFill="1" applyBorder="1" applyAlignment="1">
      <alignment horizontal="center" vertical="center"/>
    </xf>
    <xf numFmtId="164" fontId="8" fillId="3" borderId="0" xfId="18" applyNumberFormat="1" applyFont="1" applyFill="1"/>
    <xf numFmtId="164" fontId="8" fillId="3" borderId="0" xfId="16" applyNumberFormat="1" applyFont="1" applyFill="1"/>
    <xf numFmtId="164" fontId="5" fillId="0" borderId="2" xfId="19" applyNumberFormat="1" applyFont="1" applyBorder="1" applyAlignment="1">
      <alignment horizontal="center" vertical="center"/>
    </xf>
    <xf numFmtId="3" fontId="5" fillId="0" borderId="3" xfId="19" applyNumberFormat="1" applyFont="1" applyBorder="1" applyAlignment="1">
      <alignment horizontal="right" vertical="center"/>
    </xf>
    <xf numFmtId="3" fontId="7" fillId="3" borderId="4" xfId="18" applyNumberFormat="1" applyFont="1" applyFill="1" applyBorder="1" applyAlignment="1">
      <alignment horizontal="right" vertical="center"/>
    </xf>
    <xf numFmtId="164" fontId="5" fillId="0" borderId="4" xfId="19" applyNumberFormat="1" applyFont="1" applyBorder="1" applyAlignment="1">
      <alignment horizontal="center" vertical="center"/>
    </xf>
    <xf numFmtId="10" fontId="5" fillId="0" borderId="2" xfId="19" applyNumberFormat="1" applyFont="1" applyBorder="1" applyAlignment="1">
      <alignment horizontal="center" vertical="center"/>
    </xf>
    <xf numFmtId="3" fontId="7" fillId="3" borderId="3" xfId="18" applyNumberFormat="1" applyFont="1" applyFill="1" applyBorder="1" applyAlignment="1">
      <alignment horizontal="right" vertical="center"/>
    </xf>
    <xf numFmtId="0" fontId="7" fillId="3" borderId="4" xfId="18" applyFont="1" applyFill="1" applyBorder="1" applyAlignment="1">
      <alignment horizontal="center"/>
    </xf>
    <xf numFmtId="164" fontId="5" fillId="0" borderId="5" xfId="19" applyNumberFormat="1" applyFont="1" applyBorder="1" applyAlignment="1">
      <alignment horizontal="center" vertical="center"/>
    </xf>
    <xf numFmtId="3" fontId="5" fillId="0" borderId="0" xfId="19" applyNumberFormat="1" applyFont="1" applyAlignment="1">
      <alignment horizontal="right" vertical="center"/>
    </xf>
    <xf numFmtId="3" fontId="7" fillId="3" borderId="11" xfId="18" applyNumberFormat="1" applyFont="1" applyFill="1" applyBorder="1" applyAlignment="1">
      <alignment horizontal="right" vertical="center"/>
    </xf>
    <xf numFmtId="164" fontId="5" fillId="0" borderId="11" xfId="19" applyNumberFormat="1" applyFont="1" applyBorder="1" applyAlignment="1">
      <alignment horizontal="center" vertical="center"/>
    </xf>
    <xf numFmtId="10" fontId="5" fillId="0" borderId="5" xfId="19" applyNumberFormat="1" applyFont="1" applyBorder="1" applyAlignment="1">
      <alignment horizontal="center" vertical="center"/>
    </xf>
    <xf numFmtId="3" fontId="7" fillId="3" borderId="0" xfId="18" applyNumberFormat="1" applyFont="1" applyFill="1" applyBorder="1" applyAlignment="1">
      <alignment horizontal="right" vertical="center"/>
    </xf>
    <xf numFmtId="0" fontId="5" fillId="0" borderId="6" xfId="19" applyFont="1" applyBorder="1" applyAlignment="1">
      <alignment horizontal="center" vertical="center"/>
    </xf>
    <xf numFmtId="3" fontId="5" fillId="3" borderId="11" xfId="19" applyNumberFormat="1" applyFont="1" applyFill="1" applyBorder="1" applyAlignment="1">
      <alignment horizontal="right" vertical="center"/>
    </xf>
    <xf numFmtId="164" fontId="5" fillId="0" borderId="0" xfId="19" applyNumberFormat="1" applyFont="1" applyAlignment="1">
      <alignment horizontal="center" vertical="center"/>
    </xf>
    <xf numFmtId="3" fontId="5" fillId="3" borderId="0" xfId="19" applyNumberFormat="1" applyFont="1" applyFill="1" applyAlignment="1">
      <alignment horizontal="right" vertical="center"/>
    </xf>
    <xf numFmtId="0" fontId="5" fillId="0" borderId="11" xfId="19" applyFont="1" applyBorder="1" applyAlignment="1">
      <alignment horizontal="center" vertical="center"/>
    </xf>
    <xf numFmtId="3" fontId="5" fillId="0" borderId="11" xfId="19" applyNumberFormat="1" applyFont="1" applyBorder="1" applyAlignment="1">
      <alignment horizontal="right" vertical="center"/>
    </xf>
    <xf numFmtId="164" fontId="7" fillId="3" borderId="5" xfId="16" applyNumberFormat="1" applyFont="1" applyFill="1" applyBorder="1" applyAlignment="1" applyProtection="1">
      <alignment horizontal="center" vertical="center"/>
    </xf>
    <xf numFmtId="164" fontId="7" fillId="0" borderId="5" xfId="18" applyNumberFormat="1" applyFont="1" applyFill="1" applyBorder="1" applyAlignment="1">
      <alignment horizontal="center" vertical="center"/>
    </xf>
    <xf numFmtId="164" fontId="7" fillId="0" borderId="11" xfId="18" applyNumberFormat="1" applyFont="1" applyFill="1" applyBorder="1" applyAlignment="1">
      <alignment horizontal="center" vertical="center"/>
    </xf>
    <xf numFmtId="10" fontId="7" fillId="0" borderId="5" xfId="16" applyNumberFormat="1" applyFont="1" applyFill="1" applyBorder="1" applyAlignment="1" applyProtection="1">
      <alignment horizontal="center" vertical="center"/>
    </xf>
    <xf numFmtId="3" fontId="5" fillId="0" borderId="11" xfId="15" applyNumberFormat="1" applyFont="1" applyBorder="1" applyAlignment="1">
      <alignment horizontal="right" vertical="center"/>
    </xf>
    <xf numFmtId="0" fontId="7" fillId="3" borderId="11" xfId="18" applyFont="1" applyFill="1" applyBorder="1" applyAlignment="1">
      <alignment horizontal="center" vertical="center"/>
    </xf>
    <xf numFmtId="3" fontId="7" fillId="0" borderId="0" xfId="18" applyNumberFormat="1" applyFont="1" applyFill="1" applyBorder="1" applyAlignment="1">
      <alignment horizontal="right" vertical="center"/>
    </xf>
    <xf numFmtId="3" fontId="7" fillId="0" borderId="0" xfId="17" applyNumberFormat="1" applyFont="1" applyAlignment="1">
      <alignment horizontal="right" vertical="center"/>
    </xf>
    <xf numFmtId="173" fontId="7" fillId="3" borderId="0" xfId="18" applyNumberFormat="1" applyFont="1" applyFill="1" applyBorder="1" applyAlignment="1">
      <alignment horizontal="right" vertical="center"/>
    </xf>
    <xf numFmtId="177" fontId="5" fillId="0" borderId="0" xfId="21" applyNumberFormat="1" applyFont="1" applyFill="1"/>
    <xf numFmtId="173" fontId="7" fillId="3" borderId="14" xfId="18" applyNumberFormat="1" applyFont="1" applyFill="1" applyBorder="1" applyAlignment="1">
      <alignment horizontal="right" vertical="center"/>
    </xf>
    <xf numFmtId="0" fontId="17" fillId="3" borderId="0" xfId="18" applyFont="1" applyFill="1"/>
    <xf numFmtId="0" fontId="11" fillId="3" borderId="8" xfId="18" applyFont="1" applyFill="1" applyBorder="1" applyAlignment="1">
      <alignment horizontal="center" vertical="center" wrapText="1"/>
    </xf>
    <xf numFmtId="0" fontId="11" fillId="0" borderId="10" xfId="18" applyFont="1" applyFill="1" applyBorder="1" applyAlignment="1">
      <alignment horizontal="right" vertical="center" wrapText="1"/>
    </xf>
    <xf numFmtId="0" fontId="11" fillId="0" borderId="9" xfId="18" applyFont="1" applyFill="1" applyBorder="1" applyAlignment="1">
      <alignment horizontal="right" vertical="center"/>
    </xf>
    <xf numFmtId="0" fontId="11" fillId="0" borderId="8" xfId="18" applyFont="1" applyFill="1" applyBorder="1" applyAlignment="1">
      <alignment horizontal="center" vertical="center" wrapText="1"/>
    </xf>
    <xf numFmtId="0" fontId="11" fillId="0" borderId="9" xfId="18" applyFont="1" applyFill="1" applyBorder="1" applyAlignment="1">
      <alignment horizontal="center" vertical="center"/>
    </xf>
    <xf numFmtId="0" fontId="8" fillId="3" borderId="0" xfId="17" applyFont="1" applyFill="1"/>
    <xf numFmtId="0" fontId="7" fillId="3" borderId="0" xfId="17" applyFont="1" applyFill="1" applyAlignment="1">
      <alignment vertical="center"/>
    </xf>
    <xf numFmtId="164" fontId="7" fillId="3" borderId="2" xfId="16" applyNumberFormat="1" applyFont="1" applyFill="1" applyBorder="1" applyAlignment="1">
      <alignment horizontal="center" vertical="center"/>
    </xf>
    <xf numFmtId="164" fontId="7" fillId="3" borderId="3" xfId="16" applyNumberFormat="1" applyFont="1" applyFill="1" applyBorder="1" applyAlignment="1">
      <alignment horizontal="center" vertical="center"/>
    </xf>
    <xf numFmtId="171" fontId="5" fillId="0" borderId="2" xfId="22" applyNumberFormat="1" applyFont="1" applyBorder="1"/>
    <xf numFmtId="171" fontId="5" fillId="0" borderId="3" xfId="22" applyNumberFormat="1" applyFont="1" applyBorder="1"/>
    <xf numFmtId="0" fontId="5" fillId="0" borderId="15" xfId="19" applyFont="1" applyBorder="1"/>
    <xf numFmtId="164" fontId="7" fillId="3" borderId="5" xfId="16" applyNumberFormat="1" applyFont="1" applyFill="1" applyBorder="1" applyAlignment="1">
      <alignment horizontal="center" vertical="center"/>
    </xf>
    <xf numFmtId="164" fontId="7" fillId="3" borderId="0" xfId="16" applyNumberFormat="1" applyFont="1" applyFill="1" applyBorder="1" applyAlignment="1">
      <alignment horizontal="center" vertical="center"/>
    </xf>
    <xf numFmtId="171" fontId="5" fillId="0" borderId="5" xfId="22" applyNumberFormat="1" applyFont="1" applyBorder="1"/>
    <xf numFmtId="171" fontId="5" fillId="0" borderId="0" xfId="22" applyNumberFormat="1" applyFont="1" applyBorder="1"/>
    <xf numFmtId="0" fontId="5" fillId="0" borderId="6" xfId="19" applyFont="1" applyBorder="1"/>
    <xf numFmtId="3" fontId="7" fillId="3" borderId="5" xfId="17" applyNumberFormat="1" applyFont="1" applyFill="1" applyBorder="1" applyAlignment="1">
      <alignment horizontal="right" vertical="center"/>
    </xf>
    <xf numFmtId="3" fontId="7" fillId="3" borderId="0" xfId="17" applyNumberFormat="1" applyFont="1" applyFill="1" applyAlignment="1">
      <alignment horizontal="right" vertical="center"/>
    </xf>
    <xf numFmtId="0" fontId="7" fillId="3" borderId="6" xfId="17" applyFont="1" applyFill="1" applyBorder="1" applyAlignment="1">
      <alignment horizontal="left" vertical="center"/>
    </xf>
    <xf numFmtId="164" fontId="11" fillId="3" borderId="5" xfId="16" applyNumberFormat="1" applyFont="1" applyFill="1" applyBorder="1" applyAlignment="1">
      <alignment horizontal="center" vertical="center"/>
    </xf>
    <xf numFmtId="164" fontId="11" fillId="3" borderId="0" xfId="16" applyNumberFormat="1" applyFont="1" applyFill="1" applyBorder="1" applyAlignment="1">
      <alignment horizontal="center" vertical="center"/>
    </xf>
    <xf numFmtId="5" fontId="14" fillId="0" borderId="12" xfId="21" applyNumberFormat="1" applyFont="1" applyBorder="1"/>
    <xf numFmtId="5" fontId="14" fillId="0" borderId="13" xfId="21" applyNumberFormat="1" applyFont="1" applyBorder="1"/>
    <xf numFmtId="5" fontId="14" fillId="0" borderId="14" xfId="21" applyNumberFormat="1" applyFont="1" applyBorder="1"/>
    <xf numFmtId="0" fontId="11" fillId="3" borderId="6" xfId="17" applyFont="1" applyFill="1" applyBorder="1" applyAlignment="1">
      <alignment horizontal="left" vertical="center"/>
    </xf>
    <xf numFmtId="0" fontId="17" fillId="3" borderId="0" xfId="17" applyFont="1" applyFill="1"/>
    <xf numFmtId="0" fontId="11" fillId="3" borderId="8" xfId="17" applyFont="1" applyFill="1" applyBorder="1" applyAlignment="1">
      <alignment horizontal="center" vertical="center"/>
    </xf>
    <xf numFmtId="0" fontId="11" fillId="3" borderId="10" xfId="17" applyFont="1" applyFill="1" applyBorder="1" applyAlignment="1">
      <alignment horizontal="center" vertical="center"/>
    </xf>
    <xf numFmtId="0" fontId="11" fillId="3" borderId="9" xfId="17" applyFont="1" applyFill="1" applyBorder="1" applyAlignment="1">
      <alignment horizontal="center" vertical="center"/>
    </xf>
    <xf numFmtId="178" fontId="11" fillId="3" borderId="8" xfId="17" applyNumberFormat="1" applyFont="1" applyFill="1" applyBorder="1" applyAlignment="1">
      <alignment horizontal="right" vertical="center"/>
    </xf>
    <xf numFmtId="178" fontId="11" fillId="3" borderId="10" xfId="17" applyNumberFormat="1" applyFont="1" applyFill="1" applyBorder="1" applyAlignment="1">
      <alignment horizontal="right" vertical="center"/>
    </xf>
    <xf numFmtId="178" fontId="11" fillId="3" borderId="9" xfId="17" applyNumberFormat="1" applyFont="1" applyFill="1" applyBorder="1" applyAlignment="1">
      <alignment horizontal="right" vertical="center"/>
    </xf>
    <xf numFmtId="0" fontId="11" fillId="3" borderId="9" xfId="17" applyFont="1" applyFill="1" applyBorder="1" applyAlignment="1">
      <alignment vertical="center"/>
    </xf>
    <xf numFmtId="0" fontId="7" fillId="3" borderId="0" xfId="17" applyFont="1" applyFill="1"/>
    <xf numFmtId="164" fontId="7" fillId="3" borderId="2" xfId="23" applyNumberFormat="1" applyFont="1" applyFill="1" applyBorder="1" applyAlignment="1">
      <alignment horizontal="center"/>
    </xf>
    <xf numFmtId="164" fontId="7" fillId="3" borderId="4" xfId="23" applyNumberFormat="1" applyFont="1" applyFill="1" applyBorder="1"/>
    <xf numFmtId="3" fontId="7" fillId="3" borderId="3" xfId="17" applyNumberFormat="1" applyFont="1" applyFill="1" applyBorder="1"/>
    <xf numFmtId="0" fontId="7" fillId="3" borderId="15" xfId="17" applyFont="1" applyFill="1" applyBorder="1"/>
    <xf numFmtId="164" fontId="7" fillId="3" borderId="5" xfId="23" applyNumberFormat="1" applyFont="1" applyFill="1" applyBorder="1" applyAlignment="1">
      <alignment horizontal="center"/>
    </xf>
    <xf numFmtId="164" fontId="7" fillId="3" borderId="11" xfId="23" applyNumberFormat="1" applyFont="1" applyFill="1" applyBorder="1"/>
    <xf numFmtId="3" fontId="7" fillId="3" borderId="0" xfId="17" applyNumberFormat="1" applyFont="1" applyFill="1" applyBorder="1"/>
    <xf numFmtId="0" fontId="7" fillId="3" borderId="6" xfId="17" applyFont="1" applyFill="1" applyBorder="1"/>
    <xf numFmtId="164" fontId="11" fillId="3" borderId="5" xfId="23" applyNumberFormat="1" applyFont="1" applyFill="1" applyBorder="1" applyAlignment="1">
      <alignment horizontal="center"/>
    </xf>
    <xf numFmtId="164" fontId="11" fillId="3" borderId="11" xfId="23" applyNumberFormat="1" applyFont="1" applyFill="1" applyBorder="1"/>
    <xf numFmtId="3" fontId="11" fillId="3" borderId="0" xfId="17" applyNumberFormat="1" applyFont="1" applyFill="1" applyBorder="1"/>
    <xf numFmtId="0" fontId="11" fillId="3" borderId="6" xfId="17" applyFont="1" applyFill="1" applyBorder="1"/>
    <xf numFmtId="164" fontId="7" fillId="3" borderId="14" xfId="23" applyNumberFormat="1" applyFont="1" applyFill="1" applyBorder="1"/>
    <xf numFmtId="173" fontId="7" fillId="3" borderId="0" xfId="17" applyNumberFormat="1" applyFont="1" applyFill="1" applyBorder="1"/>
    <xf numFmtId="164" fontId="8" fillId="3" borderId="0" xfId="17" applyNumberFormat="1" applyFont="1" applyFill="1"/>
    <xf numFmtId="0" fontId="8" fillId="2" borderId="0" xfId="17" applyFont="1" applyFill="1"/>
    <xf numFmtId="164" fontId="8" fillId="2" borderId="0" xfId="23" applyNumberFormat="1" applyFont="1" applyFill="1"/>
    <xf numFmtId="9" fontId="8" fillId="2" borderId="0" xfId="23" applyFont="1" applyFill="1"/>
    <xf numFmtId="0" fontId="7" fillId="2" borderId="0" xfId="17" applyFont="1" applyFill="1"/>
    <xf numFmtId="0" fontId="7" fillId="2" borderId="0" xfId="17" applyFont="1" applyFill="1" applyAlignment="1">
      <alignment horizontal="left" vertical="top" wrapText="1"/>
    </xf>
    <xf numFmtId="0" fontId="7" fillId="2" borderId="0" xfId="17" applyFont="1" applyFill="1" applyAlignment="1">
      <alignment vertical="top"/>
    </xf>
    <xf numFmtId="168" fontId="7" fillId="2" borderId="0" xfId="17" applyNumberFormat="1" applyFont="1" applyFill="1"/>
    <xf numFmtId="37" fontId="7" fillId="2" borderId="0" xfId="17" applyNumberFormat="1" applyFont="1" applyFill="1"/>
    <xf numFmtId="164" fontId="7" fillId="2" borderId="0" xfId="2" applyNumberFormat="1" applyFont="1" applyFill="1"/>
    <xf numFmtId="0" fontId="7" fillId="2" borderId="0" xfId="17" applyFont="1" applyFill="1" applyBorder="1" applyAlignment="1">
      <alignment horizontal="center"/>
    </xf>
    <xf numFmtId="164" fontId="8" fillId="2" borderId="0" xfId="24" applyNumberFormat="1" applyFont="1" applyFill="1"/>
    <xf numFmtId="168" fontId="7" fillId="2" borderId="15" xfId="17" applyNumberFormat="1" applyFont="1" applyFill="1" applyBorder="1" applyAlignment="1">
      <alignment horizontal="right"/>
    </xf>
    <xf numFmtId="168" fontId="7" fillId="2" borderId="3" xfId="17" applyNumberFormat="1" applyFont="1" applyFill="1" applyBorder="1" applyAlignment="1">
      <alignment horizontal="right"/>
    </xf>
    <xf numFmtId="179" fontId="7" fillId="2" borderId="3" xfId="17" applyNumberFormat="1" applyFont="1" applyFill="1" applyBorder="1" applyAlignment="1">
      <alignment horizontal="right"/>
    </xf>
    <xf numFmtId="179" fontId="7" fillId="2" borderId="2" xfId="17" applyNumberFormat="1" applyFont="1" applyFill="1" applyBorder="1" applyAlignment="1">
      <alignment horizontal="right"/>
    </xf>
    <xf numFmtId="172" fontId="7" fillId="2" borderId="4" xfId="17" applyNumberFormat="1" applyFont="1" applyFill="1" applyBorder="1" applyAlignment="1">
      <alignment horizontal="right"/>
    </xf>
    <xf numFmtId="172" fontId="7" fillId="2" borderId="3" xfId="17" applyNumberFormat="1" applyFont="1" applyFill="1" applyBorder="1" applyAlignment="1">
      <alignment horizontal="right"/>
    </xf>
    <xf numFmtId="0" fontId="7" fillId="2" borderId="4" xfId="17" applyFont="1" applyFill="1" applyBorder="1" applyAlignment="1">
      <alignment horizontal="center"/>
    </xf>
    <xf numFmtId="168" fontId="7" fillId="2" borderId="6" xfId="17" applyNumberFormat="1" applyFont="1" applyFill="1" applyBorder="1" applyAlignment="1">
      <alignment horizontal="right"/>
    </xf>
    <xf numFmtId="168" fontId="7" fillId="2" borderId="0" xfId="17" applyNumberFormat="1" applyFont="1" applyFill="1" applyBorder="1" applyAlignment="1">
      <alignment horizontal="right"/>
    </xf>
    <xf numFmtId="179" fontId="7" fillId="2" borderId="0" xfId="17" applyNumberFormat="1" applyFont="1" applyFill="1" applyBorder="1" applyAlignment="1">
      <alignment horizontal="right"/>
    </xf>
    <xf numFmtId="179" fontId="7" fillId="2" borderId="5" xfId="17" applyNumberFormat="1" applyFont="1" applyFill="1" applyBorder="1" applyAlignment="1">
      <alignment horizontal="right"/>
    </xf>
    <xf numFmtId="172" fontId="7" fillId="2" borderId="11" xfId="17" applyNumberFormat="1" applyFont="1" applyFill="1" applyBorder="1" applyAlignment="1">
      <alignment horizontal="right"/>
    </xf>
    <xf numFmtId="172" fontId="7" fillId="2" borderId="0" xfId="17" applyNumberFormat="1" applyFont="1" applyFill="1" applyBorder="1" applyAlignment="1">
      <alignment horizontal="right"/>
    </xf>
    <xf numFmtId="0" fontId="7" fillId="2" borderId="11" xfId="17" applyFont="1" applyFill="1" applyBorder="1" applyAlignment="1">
      <alignment horizontal="center"/>
    </xf>
    <xf numFmtId="180" fontId="7" fillId="2" borderId="0" xfId="17" applyNumberFormat="1" applyFont="1" applyFill="1" applyBorder="1" applyAlignment="1">
      <alignment horizontal="right"/>
    </xf>
    <xf numFmtId="180" fontId="7" fillId="2" borderId="5" xfId="17" applyNumberFormat="1" applyFont="1" applyFill="1" applyBorder="1" applyAlignment="1">
      <alignment horizontal="right"/>
    </xf>
    <xf numFmtId="181" fontId="7" fillId="2" borderId="11" xfId="17" applyNumberFormat="1" applyFont="1" applyFill="1" applyBorder="1" applyAlignment="1">
      <alignment horizontal="right"/>
    </xf>
    <xf numFmtId="181" fontId="7" fillId="2" borderId="0" xfId="17" applyNumberFormat="1" applyFont="1" applyFill="1" applyBorder="1" applyAlignment="1">
      <alignment horizontal="right"/>
    </xf>
    <xf numFmtId="0" fontId="7" fillId="2" borderId="7" xfId="17" applyFont="1" applyFill="1" applyBorder="1" applyAlignment="1">
      <alignment horizontal="center" vertical="center" wrapText="1"/>
    </xf>
    <xf numFmtId="0" fontId="7" fillId="2" borderId="9" xfId="17" applyFont="1" applyFill="1" applyBorder="1" applyAlignment="1">
      <alignment horizontal="center" vertical="center" wrapText="1"/>
    </xf>
    <xf numFmtId="0" fontId="7" fillId="2" borderId="8" xfId="17" applyFont="1" applyFill="1" applyBorder="1" applyAlignment="1">
      <alignment horizontal="center" vertical="center" wrapText="1"/>
    </xf>
    <xf numFmtId="0" fontId="7" fillId="2" borderId="10" xfId="17" applyFont="1" applyFill="1" applyBorder="1" applyAlignment="1">
      <alignment horizontal="center" vertical="center"/>
    </xf>
    <xf numFmtId="0" fontId="7" fillId="2" borderId="8" xfId="17" applyFont="1" applyFill="1" applyBorder="1" applyAlignment="1">
      <alignment horizontal="center" vertical="center"/>
    </xf>
    <xf numFmtId="0" fontId="7" fillId="2" borderId="7" xfId="17" applyFont="1" applyFill="1" applyBorder="1" applyAlignment="1">
      <alignment horizontal="center" vertical="center"/>
    </xf>
    <xf numFmtId="0" fontId="7" fillId="2" borderId="2" xfId="17" applyFont="1" applyFill="1" applyBorder="1"/>
    <xf numFmtId="0" fontId="15" fillId="2" borderId="0" xfId="17" applyFont="1" applyFill="1"/>
    <xf numFmtId="0" fontId="25" fillId="2" borderId="0" xfId="17" applyFont="1" applyFill="1"/>
    <xf numFmtId="0" fontId="8" fillId="2" borderId="0" xfId="25" applyFont="1" applyFill="1"/>
    <xf numFmtId="0" fontId="7" fillId="2" borderId="0" xfId="25" applyFont="1" applyFill="1"/>
    <xf numFmtId="182" fontId="7" fillId="2" borderId="0" xfId="25" applyNumberFormat="1" applyFont="1" applyFill="1"/>
    <xf numFmtId="173" fontId="7" fillId="2" borderId="0" xfId="25" applyNumberFormat="1" applyFont="1" applyFill="1"/>
    <xf numFmtId="0" fontId="7" fillId="2" borderId="0" xfId="25" applyFont="1" applyFill="1" applyAlignment="1">
      <alignment horizontal="left" wrapText="1"/>
    </xf>
    <xf numFmtId="0" fontId="7" fillId="2" borderId="0" xfId="25" applyFont="1" applyFill="1" applyBorder="1"/>
    <xf numFmtId="168" fontId="11" fillId="2" borderId="15" xfId="25" applyNumberFormat="1" applyFont="1" applyFill="1" applyBorder="1"/>
    <xf numFmtId="168" fontId="11" fillId="2" borderId="4" xfId="25" applyNumberFormat="1" applyFont="1" applyFill="1" applyBorder="1"/>
    <xf numFmtId="172" fontId="11" fillId="2" borderId="3" xfId="25" applyNumberFormat="1" applyFont="1" applyFill="1" applyBorder="1" applyAlignment="1">
      <alignment horizontal="right"/>
    </xf>
    <xf numFmtId="49" fontId="11" fillId="2" borderId="15" xfId="25" applyNumberFormat="1" applyFont="1" applyFill="1" applyBorder="1"/>
    <xf numFmtId="168" fontId="7" fillId="2" borderId="6" xfId="25" applyNumberFormat="1" applyFont="1" applyFill="1" applyBorder="1"/>
    <xf numFmtId="168" fontId="7" fillId="2" borderId="11" xfId="25" applyNumberFormat="1" applyFont="1" applyFill="1" applyBorder="1"/>
    <xf numFmtId="172" fontId="7" fillId="2" borderId="0" xfId="25" applyNumberFormat="1" applyFont="1" applyFill="1" applyBorder="1" applyAlignment="1">
      <alignment horizontal="right"/>
    </xf>
    <xf numFmtId="49" fontId="7" fillId="2" borderId="6" xfId="25" applyNumberFormat="1" applyFont="1" applyFill="1" applyBorder="1"/>
    <xf numFmtId="181" fontId="7" fillId="2" borderId="0" xfId="25" applyNumberFormat="1" applyFont="1" applyFill="1" applyBorder="1" applyAlignment="1">
      <alignment horizontal="right"/>
    </xf>
    <xf numFmtId="0" fontId="7" fillId="2" borderId="7" xfId="25" applyFont="1" applyFill="1" applyBorder="1" applyAlignment="1">
      <alignment horizontal="center" vertical="center"/>
    </xf>
    <xf numFmtId="0" fontId="7" fillId="2" borderId="4" xfId="25" applyFont="1" applyFill="1" applyBorder="1" applyAlignment="1">
      <alignment horizontal="left" vertical="center"/>
    </xf>
    <xf numFmtId="0" fontId="7" fillId="2" borderId="2" xfId="25" applyFont="1" applyFill="1" applyBorder="1" applyAlignment="1">
      <alignment horizontal="center" vertical="center"/>
    </xf>
    <xf numFmtId="0" fontId="4" fillId="2" borderId="0" xfId="26" applyFont="1" applyFill="1" applyBorder="1"/>
    <xf numFmtId="2" fontId="27" fillId="2" borderId="0" xfId="26" applyNumberFormat="1" applyFont="1" applyFill="1" applyBorder="1"/>
    <xf numFmtId="0" fontId="23" fillId="2" borderId="0" xfId="26" applyFont="1" applyFill="1" applyBorder="1"/>
    <xf numFmtId="183" fontId="28" fillId="7" borderId="0" xfId="26" applyNumberFormat="1" applyFont="1" applyFill="1" applyBorder="1" applyAlignment="1" applyProtection="1">
      <alignment vertical="top"/>
    </xf>
    <xf numFmtId="172" fontId="4" fillId="2" borderId="0" xfId="26" applyNumberFormat="1" applyFont="1" applyFill="1" applyBorder="1"/>
    <xf numFmtId="172" fontId="4" fillId="2" borderId="0" xfId="26" applyNumberFormat="1" applyFont="1" applyFill="1" applyBorder="1" applyAlignment="1"/>
    <xf numFmtId="0" fontId="4" fillId="2" borderId="0" xfId="26" applyFont="1" applyFill="1" applyBorder="1" applyAlignment="1">
      <alignment horizontal="center"/>
    </xf>
    <xf numFmtId="183" fontId="29" fillId="7" borderId="0" xfId="26" applyNumberFormat="1" applyFont="1" applyFill="1" applyBorder="1" applyAlignment="1" applyProtection="1">
      <alignment horizontal="center" vertical="top"/>
    </xf>
    <xf numFmtId="179" fontId="4" fillId="2" borderId="0" xfId="26" applyNumberFormat="1" applyFont="1" applyFill="1" applyBorder="1"/>
    <xf numFmtId="183" fontId="29" fillId="7" borderId="0" xfId="26" applyNumberFormat="1" applyFont="1" applyFill="1" applyBorder="1" applyAlignment="1" applyProtection="1">
      <alignment vertical="top"/>
    </xf>
    <xf numFmtId="0" fontId="4" fillId="2" borderId="13" xfId="26" applyFont="1" applyFill="1" applyBorder="1"/>
    <xf numFmtId="172" fontId="30" fillId="2" borderId="2" xfId="26" applyNumberFormat="1" applyFont="1" applyFill="1" applyBorder="1"/>
    <xf numFmtId="172" fontId="30" fillId="2" borderId="3" xfId="26" applyNumberFormat="1" applyFont="1" applyFill="1" applyBorder="1"/>
    <xf numFmtId="172" fontId="30" fillId="2" borderId="3" xfId="26" applyNumberFormat="1" applyFont="1" applyFill="1" applyBorder="1" applyAlignment="1"/>
    <xf numFmtId="172" fontId="30" fillId="2" borderId="4" xfId="26" applyNumberFormat="1" applyFont="1" applyFill="1" applyBorder="1"/>
    <xf numFmtId="0" fontId="30" fillId="2" borderId="4" xfId="26" applyFont="1" applyFill="1" applyBorder="1"/>
    <xf numFmtId="0" fontId="4" fillId="2" borderId="5" xfId="26" applyFont="1" applyFill="1" applyBorder="1"/>
    <xf numFmtId="168" fontId="29" fillId="7" borderId="0" xfId="26" applyNumberFormat="1" applyFont="1" applyFill="1" applyBorder="1" applyAlignment="1" applyProtection="1">
      <alignment vertical="top"/>
    </xf>
    <xf numFmtId="172" fontId="30" fillId="2" borderId="0" xfId="26" applyNumberFormat="1" applyFont="1" applyFill="1" applyBorder="1"/>
    <xf numFmtId="172" fontId="30" fillId="2" borderId="11" xfId="26" applyNumberFormat="1" applyFont="1" applyFill="1" applyBorder="1"/>
    <xf numFmtId="0" fontId="30" fillId="2" borderId="11" xfId="26" applyFont="1" applyFill="1" applyBorder="1"/>
    <xf numFmtId="172" fontId="30" fillId="2" borderId="5" xfId="26" applyNumberFormat="1" applyFont="1" applyFill="1" applyBorder="1"/>
    <xf numFmtId="172" fontId="30" fillId="2" borderId="0" xfId="26" applyNumberFormat="1" applyFont="1" applyFill="1" applyBorder="1" applyAlignment="1"/>
    <xf numFmtId="168" fontId="4" fillId="7" borderId="0" xfId="26" applyNumberFormat="1" applyFont="1" applyFill="1" applyBorder="1" applyAlignment="1" applyProtection="1">
      <alignment vertical="top"/>
    </xf>
    <xf numFmtId="172" fontId="4" fillId="2" borderId="11" xfId="26" applyNumberFormat="1" applyFont="1" applyFill="1" applyBorder="1"/>
    <xf numFmtId="0" fontId="4" fillId="2" borderId="11" xfId="26" applyFont="1" applyFill="1" applyBorder="1"/>
    <xf numFmtId="179" fontId="4" fillId="2" borderId="5" xfId="26" applyNumberFormat="1" applyFont="1" applyFill="1" applyBorder="1"/>
    <xf numFmtId="172" fontId="32" fillId="0" borderId="0" xfId="27" applyNumberFormat="1" applyFont="1" applyBorder="1" applyAlignment="1"/>
    <xf numFmtId="168" fontId="4" fillId="2" borderId="0" xfId="26" applyNumberFormat="1" applyFont="1" applyFill="1" applyBorder="1"/>
    <xf numFmtId="172" fontId="4" fillId="3" borderId="0" xfId="26" applyNumberFormat="1" applyFont="1" applyFill="1" applyBorder="1"/>
    <xf numFmtId="168" fontId="4" fillId="3" borderId="0" xfId="26" applyNumberFormat="1" applyFont="1" applyFill="1" applyBorder="1" applyAlignment="1" applyProtection="1">
      <alignment vertical="top"/>
    </xf>
    <xf numFmtId="168" fontId="4" fillId="3" borderId="0" xfId="26" applyNumberFormat="1" applyFont="1" applyFill="1" applyBorder="1"/>
    <xf numFmtId="168" fontId="30" fillId="2" borderId="3" xfId="26" applyNumberFormat="1" applyFont="1" applyFill="1" applyBorder="1"/>
    <xf numFmtId="168" fontId="4" fillId="0" borderId="0" xfId="26" applyNumberFormat="1" applyFont="1" applyFill="1" applyBorder="1" applyAlignment="1" applyProtection="1">
      <alignment vertical="top"/>
    </xf>
    <xf numFmtId="172" fontId="29" fillId="7" borderId="0" xfId="26" applyNumberFormat="1" applyFont="1" applyFill="1" applyBorder="1" applyAlignment="1" applyProtection="1">
      <alignment vertical="top"/>
    </xf>
    <xf numFmtId="0" fontId="33" fillId="2" borderId="0" xfId="26" applyFont="1" applyFill="1" applyBorder="1"/>
    <xf numFmtId="172" fontId="30" fillId="3" borderId="0" xfId="26" applyNumberFormat="1" applyFont="1" applyFill="1" applyBorder="1"/>
    <xf numFmtId="184" fontId="4" fillId="2" borderId="0" xfId="26" applyNumberFormat="1" applyFont="1" applyFill="1" applyBorder="1"/>
    <xf numFmtId="172" fontId="4" fillId="3" borderId="0" xfId="26" applyNumberFormat="1" applyFont="1" applyFill="1" applyBorder="1" applyAlignment="1"/>
    <xf numFmtId="172" fontId="4" fillId="3" borderId="11" xfId="26" applyNumberFormat="1" applyFont="1" applyFill="1" applyBorder="1"/>
    <xf numFmtId="185" fontId="4" fillId="2" borderId="0" xfId="26" applyNumberFormat="1" applyFont="1" applyFill="1" applyBorder="1"/>
    <xf numFmtId="186" fontId="4" fillId="2" borderId="0" xfId="26" applyNumberFormat="1" applyFont="1" applyFill="1" applyBorder="1"/>
    <xf numFmtId="172" fontId="32" fillId="7" borderId="0" xfId="28" applyNumberFormat="1" applyFont="1" applyFill="1" applyBorder="1" applyAlignment="1" applyProtection="1">
      <alignment vertical="top"/>
    </xf>
    <xf numFmtId="183" fontId="34" fillId="7" borderId="0" xfId="26" applyNumberFormat="1" applyFont="1" applyFill="1" applyBorder="1" applyAlignment="1" applyProtection="1">
      <alignment vertical="top"/>
    </xf>
    <xf numFmtId="172" fontId="4" fillId="2" borderId="5" xfId="26" applyNumberFormat="1" applyFont="1" applyFill="1" applyBorder="1"/>
    <xf numFmtId="172" fontId="4" fillId="3" borderId="0" xfId="26" applyNumberFormat="1" applyFont="1" applyFill="1" applyBorder="1" applyAlignment="1" applyProtection="1">
      <alignment vertical="top"/>
    </xf>
    <xf numFmtId="171" fontId="4" fillId="2" borderId="0" xfId="27" applyNumberFormat="1" applyFont="1" applyFill="1" applyBorder="1"/>
    <xf numFmtId="187" fontId="35" fillId="2" borderId="0" xfId="27" applyNumberFormat="1" applyFont="1" applyFill="1" applyBorder="1"/>
    <xf numFmtId="43" fontId="35" fillId="2" borderId="0" xfId="27" applyNumberFormat="1" applyFont="1" applyFill="1" applyBorder="1"/>
    <xf numFmtId="172" fontId="4" fillId="2" borderId="5" xfId="26" applyNumberFormat="1" applyFont="1" applyFill="1" applyBorder="1" applyAlignment="1"/>
    <xf numFmtId="172" fontId="4" fillId="7" borderId="0" xfId="26" applyNumberFormat="1" applyFont="1" applyFill="1" applyBorder="1" applyAlignment="1" applyProtection="1">
      <alignment vertical="top"/>
    </xf>
    <xf numFmtId="43" fontId="4" fillId="2" borderId="0" xfId="27" applyNumberFormat="1" applyFont="1" applyFill="1" applyBorder="1"/>
    <xf numFmtId="172" fontId="4" fillId="3" borderId="0" xfId="27" applyNumberFormat="1" applyFont="1" applyFill="1" applyBorder="1"/>
    <xf numFmtId="172" fontId="4" fillId="2" borderId="0" xfId="27" applyNumberFormat="1" applyFont="1" applyFill="1" applyBorder="1"/>
    <xf numFmtId="188" fontId="4" fillId="2" borderId="0" xfId="27" applyNumberFormat="1" applyFont="1" applyFill="1" applyBorder="1"/>
    <xf numFmtId="172" fontId="30" fillId="3" borderId="0" xfId="26" applyNumberFormat="1" applyFont="1" applyFill="1" applyBorder="1" applyAlignment="1"/>
    <xf numFmtId="0" fontId="30" fillId="2" borderId="11" xfId="26" applyFont="1" applyFill="1" applyBorder="1" applyAlignment="1">
      <alignment horizontal="left" indent="1"/>
    </xf>
    <xf numFmtId="172" fontId="36" fillId="3" borderId="0" xfId="26" applyNumberFormat="1" applyFont="1" applyFill="1" applyBorder="1" applyAlignment="1" applyProtection="1"/>
    <xf numFmtId="168" fontId="36" fillId="3" borderId="0" xfId="26" applyNumberFormat="1" applyFont="1" applyFill="1" applyBorder="1"/>
    <xf numFmtId="172" fontId="36" fillId="3" borderId="0" xfId="26" applyNumberFormat="1" applyFont="1" applyFill="1" applyBorder="1"/>
    <xf numFmtId="172" fontId="36" fillId="2" borderId="0" xfId="26" applyNumberFormat="1" applyFont="1" applyFill="1" applyBorder="1"/>
    <xf numFmtId="172" fontId="36" fillId="2" borderId="11" xfId="26" applyNumberFormat="1" applyFont="1" applyFill="1" applyBorder="1"/>
    <xf numFmtId="0" fontId="36" fillId="2" borderId="11" xfId="26" applyFont="1" applyFill="1" applyBorder="1" applyAlignment="1">
      <alignment horizontal="left" indent="1"/>
    </xf>
    <xf numFmtId="172" fontId="29" fillId="0" borderId="0" xfId="29" applyNumberFormat="1" applyFont="1" applyFill="1" applyBorder="1" applyAlignment="1">
      <alignment vertical="center"/>
    </xf>
    <xf numFmtId="181" fontId="4" fillId="2" borderId="0" xfId="30" applyNumberFormat="1" applyFont="1" applyFill="1" applyBorder="1"/>
    <xf numFmtId="181" fontId="4" fillId="2" borderId="0" xfId="26" applyNumberFormat="1" applyFont="1" applyFill="1" applyBorder="1"/>
    <xf numFmtId="181" fontId="4" fillId="3" borderId="0" xfId="26" applyNumberFormat="1" applyFont="1" applyFill="1" applyBorder="1"/>
    <xf numFmtId="181" fontId="4" fillId="2" borderId="11" xfId="26" applyNumberFormat="1" applyFont="1" applyFill="1" applyBorder="1"/>
    <xf numFmtId="0" fontId="30" fillId="2" borderId="0" xfId="26" applyFont="1" applyFill="1" applyBorder="1" applyAlignment="1">
      <alignment horizontal="center"/>
    </xf>
    <xf numFmtId="0" fontId="30" fillId="2" borderId="11" xfId="26" applyFont="1" applyFill="1" applyBorder="1" applyAlignment="1">
      <alignment horizontal="center"/>
    </xf>
    <xf numFmtId="0" fontId="30" fillId="2" borderId="14" xfId="26" applyFont="1" applyFill="1" applyBorder="1"/>
    <xf numFmtId="0" fontId="30" fillId="2" borderId="8" xfId="26" applyFont="1" applyFill="1" applyBorder="1" applyAlignment="1">
      <alignment horizontal="right"/>
    </xf>
    <xf numFmtId="0" fontId="30" fillId="2" borderId="10" xfId="26" applyFont="1" applyFill="1" applyBorder="1" applyAlignment="1">
      <alignment horizontal="right"/>
    </xf>
    <xf numFmtId="0" fontId="30" fillId="2" borderId="9" xfId="26" applyFont="1" applyFill="1" applyBorder="1" applyAlignment="1">
      <alignment horizontal="right"/>
    </xf>
    <xf numFmtId="0" fontId="30" fillId="2" borderId="9" xfId="26" applyFont="1" applyFill="1" applyBorder="1"/>
    <xf numFmtId="0" fontId="33" fillId="3" borderId="0" xfId="26" applyFont="1" applyFill="1" applyBorder="1"/>
    <xf numFmtId="0" fontId="33" fillId="2" borderId="0" xfId="26" applyFont="1" applyFill="1" applyBorder="1" applyAlignment="1">
      <alignment horizontal="centerContinuous"/>
    </xf>
    <xf numFmtId="0" fontId="4" fillId="2" borderId="0" xfId="26" applyFont="1" applyFill="1" applyBorder="1" applyAlignment="1">
      <alignment horizontal="centerContinuous"/>
    </xf>
    <xf numFmtId="0" fontId="30" fillId="2" borderId="0" xfId="26" applyFont="1" applyFill="1" applyBorder="1" applyAlignment="1">
      <alignment horizontal="centerContinuous"/>
    </xf>
    <xf numFmtId="0" fontId="4" fillId="2" borderId="0" xfId="26" applyFont="1" applyFill="1" applyBorder="1" applyAlignment="1">
      <alignment horizontal="left"/>
    </xf>
    <xf numFmtId="0" fontId="30" fillId="2" borderId="0" xfId="26" applyFont="1" applyFill="1" applyBorder="1" applyAlignment="1">
      <alignment horizontal="left"/>
    </xf>
    <xf numFmtId="0" fontId="30" fillId="2" borderId="15" xfId="26" applyFont="1" applyFill="1" applyBorder="1"/>
    <xf numFmtId="172" fontId="4" fillId="2" borderId="2" xfId="26" applyNumberFormat="1" applyFont="1" applyFill="1" applyBorder="1"/>
    <xf numFmtId="172" fontId="4" fillId="2" borderId="3" xfId="26" applyNumberFormat="1" applyFont="1" applyFill="1" applyBorder="1"/>
    <xf numFmtId="172" fontId="4" fillId="2" borderId="4" xfId="26" applyNumberFormat="1" applyFont="1" applyFill="1" applyBorder="1"/>
    <xf numFmtId="0" fontId="4" fillId="2" borderId="4" xfId="26" applyFont="1" applyFill="1" applyBorder="1"/>
    <xf numFmtId="172" fontId="36" fillId="2" borderId="5" xfId="26" applyNumberFormat="1" applyFont="1" applyFill="1" applyBorder="1"/>
    <xf numFmtId="0" fontId="4" fillId="2" borderId="11" xfId="26" applyFont="1" applyFill="1" applyBorder="1" applyAlignment="1">
      <alignment horizontal="left" indent="1"/>
    </xf>
    <xf numFmtId="164" fontId="4" fillId="2" borderId="5" xfId="28" applyNumberFormat="1" applyFont="1" applyFill="1" applyBorder="1"/>
    <xf numFmtId="164" fontId="4" fillId="2" borderId="0" xfId="28" applyNumberFormat="1" applyFont="1" applyFill="1" applyBorder="1"/>
    <xf numFmtId="164" fontId="4" fillId="2" borderId="11" xfId="28" applyNumberFormat="1" applyFont="1" applyFill="1" applyBorder="1"/>
    <xf numFmtId="0" fontId="38" fillId="0" borderId="0" xfId="31" applyFont="1"/>
    <xf numFmtId="0" fontId="7" fillId="0" borderId="0" xfId="31" applyFont="1" applyBorder="1" applyAlignment="1">
      <alignment horizontal="center"/>
    </xf>
    <xf numFmtId="0" fontId="7" fillId="0" borderId="0" xfId="31" applyFont="1" applyBorder="1"/>
    <xf numFmtId="0" fontId="7" fillId="0" borderId="0" xfId="31" applyFont="1" applyBorder="1" applyAlignment="1">
      <alignment horizontal="left"/>
    </xf>
    <xf numFmtId="164" fontId="7" fillId="0" borderId="2" xfId="32" applyNumberFormat="1" applyFont="1" applyBorder="1" applyAlignment="1">
      <alignment horizontal="right"/>
    </xf>
    <xf numFmtId="164" fontId="7" fillId="0" borderId="3" xfId="32" applyNumberFormat="1" applyFont="1" applyBorder="1" applyAlignment="1">
      <alignment horizontal="right"/>
    </xf>
    <xf numFmtId="172" fontId="7" fillId="0" borderId="2" xfId="33" applyNumberFormat="1" applyFont="1" applyBorder="1"/>
    <xf numFmtId="172" fontId="7" fillId="0" borderId="3" xfId="31" applyNumberFormat="1" applyFont="1" applyFill="1" applyBorder="1" applyAlignment="1">
      <alignment horizontal="right"/>
    </xf>
    <xf numFmtId="0" fontId="7" fillId="0" borderId="4" xfId="31" applyFont="1" applyFill="1" applyBorder="1"/>
    <xf numFmtId="0" fontId="7" fillId="0" borderId="15" xfId="33" applyNumberFormat="1" applyFont="1" applyBorder="1" applyAlignment="1">
      <alignment horizontal="center"/>
    </xf>
    <xf numFmtId="164" fontId="7" fillId="0" borderId="5" xfId="32" applyNumberFormat="1" applyFont="1" applyBorder="1" applyAlignment="1">
      <alignment horizontal="right"/>
    </xf>
    <xf numFmtId="164" fontId="7" fillId="0" borderId="11" xfId="32" applyNumberFormat="1" applyFont="1" applyBorder="1" applyAlignment="1">
      <alignment horizontal="right"/>
    </xf>
    <xf numFmtId="172" fontId="7" fillId="0" borderId="0" xfId="33" applyNumberFormat="1" applyFont="1"/>
    <xf numFmtId="172" fontId="7" fillId="0" borderId="0" xfId="31" applyNumberFormat="1" applyFont="1" applyFill="1" applyBorder="1" applyAlignment="1">
      <alignment horizontal="right"/>
    </xf>
    <xf numFmtId="0" fontId="7" fillId="0" borderId="11" xfId="31" applyFont="1" applyFill="1" applyBorder="1"/>
    <xf numFmtId="0" fontId="7" fillId="0" borderId="6" xfId="33" applyNumberFormat="1" applyFont="1" applyBorder="1" applyAlignment="1">
      <alignment horizontal="center"/>
    </xf>
    <xf numFmtId="172" fontId="11" fillId="0" borderId="0" xfId="33" applyNumberFormat="1" applyFont="1"/>
    <xf numFmtId="172" fontId="11" fillId="0" borderId="0" xfId="31" applyNumberFormat="1" applyFont="1" applyFill="1" applyBorder="1" applyAlignment="1">
      <alignment horizontal="right"/>
    </xf>
    <xf numFmtId="0" fontId="11" fillId="0" borderId="11" xfId="31" applyFont="1" applyFill="1" applyBorder="1"/>
    <xf numFmtId="0" fontId="11" fillId="0" borderId="6" xfId="33" applyNumberFormat="1" applyFont="1" applyBorder="1" applyAlignment="1">
      <alignment horizontal="center"/>
    </xf>
    <xf numFmtId="0" fontId="7" fillId="0" borderId="5" xfId="31" applyFont="1" applyBorder="1" applyAlignment="1">
      <alignment horizontal="right"/>
    </xf>
    <xf numFmtId="0" fontId="7" fillId="0" borderId="5" xfId="31" applyNumberFormat="1" applyFont="1" applyBorder="1" applyAlignment="1">
      <alignment horizontal="right"/>
    </xf>
    <xf numFmtId="0" fontId="7" fillId="0" borderId="0" xfId="31" applyNumberFormat="1" applyFont="1" applyBorder="1" applyAlignment="1">
      <alignment horizontal="right"/>
    </xf>
    <xf numFmtId="0" fontId="7" fillId="0" borderId="6" xfId="31" applyFont="1" applyBorder="1" applyAlignment="1">
      <alignment horizontal="center"/>
    </xf>
    <xf numFmtId="9" fontId="7" fillId="0" borderId="5" xfId="32" applyNumberFormat="1" applyFont="1" applyBorder="1" applyAlignment="1">
      <alignment horizontal="right"/>
    </xf>
    <xf numFmtId="173" fontId="7" fillId="0" borderId="0" xfId="31" applyNumberFormat="1" applyFont="1"/>
    <xf numFmtId="190" fontId="7" fillId="0" borderId="0" xfId="33" applyNumberFormat="1" applyFont="1" applyBorder="1" applyAlignment="1">
      <alignment horizontal="right"/>
    </xf>
    <xf numFmtId="0" fontId="7" fillId="0" borderId="11" xfId="31" applyFont="1" applyBorder="1"/>
    <xf numFmtId="0" fontId="7" fillId="0" borderId="11" xfId="31" applyFont="1" applyBorder="1" applyAlignment="1">
      <alignment horizontal="center"/>
    </xf>
    <xf numFmtId="0" fontId="7" fillId="0" borderId="5" xfId="31" applyFont="1" applyBorder="1" applyAlignment="1">
      <alignment horizontal="center"/>
    </xf>
    <xf numFmtId="0" fontId="7" fillId="0" borderId="5" xfId="31" applyFont="1" applyBorder="1"/>
    <xf numFmtId="0" fontId="7" fillId="0" borderId="13" xfId="31" applyFont="1" applyBorder="1"/>
    <xf numFmtId="0" fontId="7" fillId="0" borderId="4" xfId="31" applyFont="1" applyBorder="1" applyAlignment="1">
      <alignment horizontal="center" vertical="center" wrapText="1"/>
    </xf>
    <xf numFmtId="0" fontId="7" fillId="0" borderId="7" xfId="31" applyFont="1" applyBorder="1" applyAlignment="1">
      <alignment horizontal="center" vertical="center"/>
    </xf>
    <xf numFmtId="0" fontId="7" fillId="0" borderId="0" xfId="31" applyFont="1" applyBorder="1" applyAlignment="1">
      <alignment vertical="center"/>
    </xf>
    <xf numFmtId="0" fontId="7" fillId="0" borderId="11" xfId="31" applyFont="1" applyBorder="1" applyAlignment="1">
      <alignment horizontal="center" vertical="center"/>
    </xf>
    <xf numFmtId="0" fontId="7" fillId="0" borderId="13" xfId="31" applyFont="1" applyBorder="1" applyAlignment="1">
      <alignment vertical="center"/>
    </xf>
    <xf numFmtId="0" fontId="7" fillId="0" borderId="14" xfId="31" applyFont="1" applyBorder="1" applyAlignment="1">
      <alignment horizontal="center" vertical="center"/>
    </xf>
    <xf numFmtId="0" fontId="7" fillId="0" borderId="0" xfId="31" applyNumberFormat="1" applyFont="1" applyAlignment="1">
      <alignment horizontal="center"/>
    </xf>
    <xf numFmtId="0" fontId="7" fillId="0" borderId="0" xfId="31" applyFont="1" applyAlignment="1">
      <alignment horizontal="center"/>
    </xf>
    <xf numFmtId="0" fontId="7" fillId="0" borderId="0" xfId="31" applyFont="1"/>
    <xf numFmtId="0" fontId="7" fillId="0" borderId="0" xfId="31" applyFont="1" applyAlignment="1">
      <alignment horizontal="left"/>
    </xf>
    <xf numFmtId="164" fontId="7" fillId="0" borderId="2" xfId="32" applyNumberFormat="1" applyFont="1" applyBorder="1" applyAlignment="1">
      <alignment horizontal="center"/>
    </xf>
    <xf numFmtId="164" fontId="7" fillId="0" borderId="3" xfId="32" quotePrefix="1" applyNumberFormat="1" applyFont="1" applyBorder="1" applyAlignment="1">
      <alignment horizontal="center"/>
    </xf>
    <xf numFmtId="172" fontId="7" fillId="0" borderId="3" xfId="31" applyNumberFormat="1" applyFont="1" applyBorder="1"/>
    <xf numFmtId="0" fontId="7" fillId="0" borderId="2" xfId="31" applyFont="1" applyBorder="1"/>
    <xf numFmtId="0" fontId="7" fillId="0" borderId="2" xfId="31" applyFont="1" applyBorder="1" applyAlignment="1">
      <alignment horizontal="center"/>
    </xf>
    <xf numFmtId="164" fontId="7" fillId="0" borderId="5" xfId="32" applyNumberFormat="1" applyFont="1" applyBorder="1" applyAlignment="1">
      <alignment horizontal="center"/>
    </xf>
    <xf numFmtId="164" fontId="7" fillId="0" borderId="0" xfId="32" applyNumberFormat="1" applyFont="1" applyBorder="1" applyAlignment="1">
      <alignment horizontal="center"/>
    </xf>
    <xf numFmtId="172" fontId="7" fillId="0" borderId="0" xfId="31" applyNumberFormat="1" applyFont="1" applyBorder="1"/>
    <xf numFmtId="0" fontId="39" fillId="0" borderId="0" xfId="31" applyFont="1"/>
    <xf numFmtId="164" fontId="7" fillId="0" borderId="5" xfId="31" applyNumberFormat="1" applyFont="1" applyBorder="1" applyAlignment="1">
      <alignment horizontal="center"/>
    </xf>
    <xf numFmtId="0" fontId="7" fillId="0" borderId="0" xfId="31" applyNumberFormat="1" applyFont="1" applyBorder="1"/>
    <xf numFmtId="9" fontId="7" fillId="0" borderId="5" xfId="31" applyNumberFormat="1" applyFont="1" applyBorder="1" applyAlignment="1">
      <alignment horizontal="center"/>
    </xf>
    <xf numFmtId="191" fontId="7" fillId="0" borderId="0" xfId="33" applyNumberFormat="1" applyFont="1" applyBorder="1"/>
    <xf numFmtId="0" fontId="7" fillId="0" borderId="12" xfId="31" applyFont="1" applyBorder="1"/>
    <xf numFmtId="0" fontId="7" fillId="0" borderId="16" xfId="31" applyFont="1" applyBorder="1" applyAlignment="1">
      <alignment horizontal="center"/>
    </xf>
    <xf numFmtId="0" fontId="7" fillId="0" borderId="16" xfId="31" applyFont="1" applyBorder="1" applyAlignment="1">
      <alignment horizontal="center" vertical="center" wrapText="1"/>
    </xf>
    <xf numFmtId="0" fontId="7" fillId="0" borderId="7" xfId="31" applyFont="1" applyBorder="1" applyAlignment="1">
      <alignment horizontal="center" vertical="center" wrapText="1"/>
    </xf>
    <xf numFmtId="0" fontId="7" fillId="0" borderId="2" xfId="31" applyFont="1" applyBorder="1" applyAlignment="1">
      <alignment vertical="center"/>
    </xf>
    <xf numFmtId="0" fontId="7" fillId="0" borderId="3" xfId="31" applyFont="1" applyBorder="1"/>
    <xf numFmtId="0" fontId="7" fillId="0" borderId="12" xfId="31" applyFont="1" applyBorder="1" applyAlignment="1">
      <alignment vertical="center"/>
    </xf>
    <xf numFmtId="0" fontId="7" fillId="0" borderId="14" xfId="31" applyFont="1" applyBorder="1" applyAlignment="1">
      <alignment horizontal="center"/>
    </xf>
    <xf numFmtId="164" fontId="7" fillId="0" borderId="4" xfId="32" applyNumberFormat="1" applyFont="1" applyBorder="1" applyAlignment="1">
      <alignment horizontal="right"/>
    </xf>
    <xf numFmtId="172" fontId="7" fillId="0" borderId="4" xfId="31" applyNumberFormat="1" applyFont="1" applyBorder="1"/>
    <xf numFmtId="0" fontId="7" fillId="0" borderId="4" xfId="31" applyFont="1" applyBorder="1"/>
    <xf numFmtId="0" fontId="7" fillId="0" borderId="15" xfId="31" applyFont="1" applyBorder="1" applyAlignment="1">
      <alignment horizontal="center"/>
    </xf>
    <xf numFmtId="172" fontId="7" fillId="0" borderId="11" xfId="31" applyNumberFormat="1" applyFont="1" applyBorder="1"/>
    <xf numFmtId="172" fontId="7" fillId="0" borderId="0" xfId="31" applyNumberFormat="1" applyFont="1"/>
    <xf numFmtId="0" fontId="7" fillId="0" borderId="6" xfId="31" applyFont="1" applyBorder="1"/>
    <xf numFmtId="9" fontId="7" fillId="0" borderId="5" xfId="31" applyNumberFormat="1" applyFont="1" applyBorder="1" applyAlignment="1">
      <alignment horizontal="right"/>
    </xf>
    <xf numFmtId="181" fontId="7" fillId="0" borderId="0" xfId="31" applyNumberFormat="1" applyFont="1"/>
    <xf numFmtId="0" fontId="7" fillId="0" borderId="11" xfId="31" applyFont="1" applyBorder="1" applyAlignment="1">
      <alignment horizontal="right"/>
    </xf>
    <xf numFmtId="0" fontId="7" fillId="0" borderId="0" xfId="31" applyFont="1" applyBorder="1" applyAlignment="1">
      <alignment horizontal="right"/>
    </xf>
    <xf numFmtId="0" fontId="7" fillId="0" borderId="16" xfId="31" applyFont="1" applyBorder="1"/>
    <xf numFmtId="0" fontId="38" fillId="0" borderId="0" xfId="31" applyFont="1" applyAlignment="1">
      <alignment horizontal="center"/>
    </xf>
    <xf numFmtId="164" fontId="38" fillId="0" borderId="0" xfId="32" applyNumberFormat="1" applyFont="1"/>
    <xf numFmtId="172" fontId="7" fillId="0" borderId="2" xfId="31" applyNumberFormat="1" applyFont="1" applyBorder="1"/>
    <xf numFmtId="172" fontId="7" fillId="0" borderId="5" xfId="31" applyNumberFormat="1" applyFont="1" applyBorder="1"/>
    <xf numFmtId="192" fontId="7" fillId="0" borderId="5" xfId="31" applyNumberFormat="1" applyFont="1" applyBorder="1"/>
    <xf numFmtId="191" fontId="7" fillId="0" borderId="5" xfId="31" applyNumberFormat="1" applyFont="1" applyBorder="1"/>
    <xf numFmtId="191" fontId="7" fillId="0" borderId="5" xfId="33" applyNumberFormat="1" applyFont="1" applyBorder="1"/>
    <xf numFmtId="0" fontId="0" fillId="0" borderId="0" xfId="0" applyFill="1"/>
    <xf numFmtId="164" fontId="40" fillId="0" borderId="0" xfId="2" applyNumberFormat="1" applyFont="1" applyFill="1"/>
    <xf numFmtId="164" fontId="0" fillId="0" borderId="0" xfId="2" applyNumberFormat="1" applyFont="1" applyFill="1"/>
    <xf numFmtId="0" fontId="0" fillId="0" borderId="0" xfId="0" applyFill="1" applyBorder="1"/>
    <xf numFmtId="164" fontId="0" fillId="0" borderId="0" xfId="2" applyNumberFormat="1" applyFont="1" applyFill="1" applyBorder="1"/>
    <xf numFmtId="164" fontId="0" fillId="0" borderId="0" xfId="0" applyNumberFormat="1" applyFill="1" applyBorder="1"/>
    <xf numFmtId="164" fontId="43" fillId="0" borderId="15" xfId="35" applyNumberFormat="1" applyFont="1" applyFill="1" applyBorder="1" applyAlignment="1">
      <alignment horizontal="center"/>
    </xf>
    <xf numFmtId="168" fontId="43" fillId="0" borderId="18" xfId="34" applyNumberFormat="1" applyFont="1" applyFill="1" applyBorder="1" applyAlignment="1">
      <alignment horizontal="center"/>
    </xf>
    <xf numFmtId="168" fontId="5" fillId="0" borderId="3" xfId="34" applyNumberFormat="1" applyFont="1" applyFill="1" applyBorder="1" applyAlignment="1">
      <alignment horizontal="center"/>
    </xf>
    <xf numFmtId="168" fontId="5" fillId="0" borderId="3" xfId="15" applyNumberFormat="1" applyFont="1" applyFill="1" applyBorder="1" applyAlignment="1">
      <alignment horizontal="center" vertical="center"/>
    </xf>
    <xf numFmtId="168" fontId="44" fillId="0" borderId="3" xfId="15" applyNumberFormat="1" applyFont="1" applyFill="1" applyBorder="1" applyAlignment="1">
      <alignment horizontal="center" vertical="center"/>
    </xf>
    <xf numFmtId="168" fontId="5" fillId="0" borderId="3" xfId="0" applyNumberFormat="1" applyFont="1" applyFill="1" applyBorder="1" applyAlignment="1">
      <alignment horizontal="center"/>
    </xf>
    <xf numFmtId="168" fontId="5" fillId="0" borderId="4" xfId="0" applyNumberFormat="1" applyFont="1" applyFill="1" applyBorder="1" applyAlignment="1">
      <alignment horizontal="center"/>
    </xf>
    <xf numFmtId="0" fontId="42" fillId="0" borderId="4" xfId="34" applyFont="1" applyFill="1" applyBorder="1" applyAlignment="1">
      <alignment horizontal="center"/>
    </xf>
    <xf numFmtId="164" fontId="42" fillId="0" borderId="5" xfId="35" applyNumberFormat="1" applyFont="1" applyFill="1" applyBorder="1" applyAlignment="1">
      <alignment horizontal="center"/>
    </xf>
    <xf numFmtId="168" fontId="5" fillId="0" borderId="19" xfId="34" applyNumberFormat="1" applyFont="1" applyFill="1" applyBorder="1" applyAlignment="1">
      <alignment horizontal="center"/>
    </xf>
    <xf numFmtId="168" fontId="5" fillId="0" borderId="0" xfId="34" applyNumberFormat="1" applyFont="1" applyFill="1" applyBorder="1" applyAlignment="1">
      <alignment horizontal="center"/>
    </xf>
    <xf numFmtId="168" fontId="5" fillId="0" borderId="0" xfId="15" applyNumberFormat="1" applyFont="1" applyFill="1" applyBorder="1" applyAlignment="1">
      <alignment horizontal="center" vertical="center"/>
    </xf>
    <xf numFmtId="168" fontId="44" fillId="0" borderId="0" xfId="15" applyNumberFormat="1" applyFont="1" applyFill="1" applyBorder="1" applyAlignment="1">
      <alignment horizontal="center" vertical="center"/>
    </xf>
    <xf numFmtId="168" fontId="5" fillId="0" borderId="0" xfId="0" applyNumberFormat="1" applyFont="1" applyFill="1" applyBorder="1" applyAlignment="1">
      <alignment horizontal="center"/>
    </xf>
    <xf numFmtId="168" fontId="5" fillId="0" borderId="11" xfId="0" applyNumberFormat="1" applyFont="1" applyFill="1" applyBorder="1" applyAlignment="1">
      <alignment horizontal="center"/>
    </xf>
    <xf numFmtId="0" fontId="42" fillId="0" borderId="11" xfId="34" applyFont="1" applyFill="1" applyBorder="1" applyAlignment="1">
      <alignment horizontal="center"/>
    </xf>
    <xf numFmtId="10" fontId="0" fillId="0" borderId="0" xfId="0" applyNumberFormat="1" applyFill="1"/>
    <xf numFmtId="168" fontId="42" fillId="0" borderId="19" xfId="34" applyNumberFormat="1" applyFont="1" applyFill="1" applyBorder="1" applyAlignment="1">
      <alignment horizontal="center"/>
    </xf>
    <xf numFmtId="168" fontId="0" fillId="0" borderId="0" xfId="0" applyNumberFormat="1" applyFill="1"/>
    <xf numFmtId="10" fontId="0" fillId="0" borderId="0" xfId="2" applyNumberFormat="1" applyFont="1" applyFill="1"/>
    <xf numFmtId="168" fontId="42" fillId="0" borderId="0" xfId="34" applyNumberFormat="1" applyFont="1" applyFill="1" applyBorder="1" applyAlignment="1">
      <alignment horizontal="center"/>
    </xf>
    <xf numFmtId="168" fontId="44" fillId="0" borderId="11" xfId="15" applyNumberFormat="1" applyFont="1" applyFill="1" applyBorder="1" applyAlignment="1">
      <alignment horizontal="center" vertical="center"/>
    </xf>
    <xf numFmtId="168" fontId="44" fillId="0" borderId="0" xfId="15" applyNumberFormat="1" applyFont="1" applyFill="1" applyBorder="1" applyAlignment="1">
      <alignment horizontal="center"/>
    </xf>
    <xf numFmtId="193" fontId="42" fillId="0" borderId="0" xfId="36" applyNumberFormat="1" applyFont="1" applyFill="1" applyBorder="1" applyAlignment="1">
      <alignment horizontal="center"/>
    </xf>
    <xf numFmtId="193" fontId="42" fillId="0" borderId="11" xfId="36" applyNumberFormat="1" applyFont="1" applyFill="1" applyBorder="1" applyAlignment="1">
      <alignment horizontal="center"/>
    </xf>
    <xf numFmtId="0" fontId="42" fillId="0" borderId="6" xfId="34" applyFont="1" applyFill="1" applyBorder="1" applyAlignment="1">
      <alignment horizontal="center"/>
    </xf>
    <xf numFmtId="168" fontId="7" fillId="0" borderId="0" xfId="34" applyNumberFormat="1" applyFont="1" applyFill="1" applyBorder="1" applyAlignment="1">
      <alignment horizontal="center"/>
    </xf>
    <xf numFmtId="0" fontId="42" fillId="0" borderId="5" xfId="34" applyFont="1" applyFill="1" applyBorder="1" applyAlignment="1">
      <alignment horizontal="center"/>
    </xf>
    <xf numFmtId="0" fontId="3" fillId="0" borderId="0" xfId="0" applyFont="1" applyFill="1"/>
    <xf numFmtId="0" fontId="12" fillId="0" borderId="0" xfId="36" applyFont="1" applyFill="1"/>
    <xf numFmtId="0" fontId="8" fillId="0" borderId="0" xfId="36" applyFont="1" applyFill="1"/>
    <xf numFmtId="0" fontId="12" fillId="0" borderId="0" xfId="36" applyFont="1" applyFill="1" applyAlignment="1"/>
    <xf numFmtId="0" fontId="46" fillId="0" borderId="0" xfId="36" applyFont="1" applyFill="1" applyAlignment="1">
      <alignment wrapText="1"/>
    </xf>
    <xf numFmtId="168" fontId="5" fillId="0" borderId="2" xfId="15" applyNumberFormat="1" applyFont="1" applyFill="1" applyBorder="1" applyAlignment="1">
      <alignment horizontal="center"/>
    </xf>
    <xf numFmtId="168" fontId="5" fillId="0" borderId="3" xfId="15" applyNumberFormat="1" applyFont="1" applyFill="1" applyBorder="1" applyAlignment="1">
      <alignment horizontal="center"/>
    </xf>
    <xf numFmtId="0" fontId="7" fillId="0" borderId="15" xfId="36" applyFont="1" applyFill="1" applyBorder="1"/>
    <xf numFmtId="168" fontId="5" fillId="0" borderId="5" xfId="15" applyNumberFormat="1" applyFont="1" applyFill="1" applyBorder="1" applyAlignment="1">
      <alignment horizontal="center"/>
    </xf>
    <xf numFmtId="168" fontId="5" fillId="0" borderId="0" xfId="15" applyNumberFormat="1" applyFont="1" applyFill="1" applyBorder="1" applyAlignment="1">
      <alignment horizontal="center"/>
    </xf>
    <xf numFmtId="0" fontId="7" fillId="0" borderId="6" xfId="36" applyFont="1" applyFill="1" applyBorder="1"/>
    <xf numFmtId="0" fontId="13" fillId="0" borderId="0" xfId="36" applyFont="1" applyFill="1"/>
    <xf numFmtId="168" fontId="14" fillId="0" borderId="5" xfId="15" applyNumberFormat="1" applyFont="1" applyFill="1" applyBorder="1" applyAlignment="1">
      <alignment horizontal="center"/>
    </xf>
    <xf numFmtId="168" fontId="14" fillId="0" borderId="0" xfId="15" applyNumberFormat="1" applyFont="1" applyFill="1" applyBorder="1" applyAlignment="1">
      <alignment horizontal="center"/>
    </xf>
    <xf numFmtId="0" fontId="11" fillId="0" borderId="6" xfId="36" applyFont="1" applyFill="1" applyBorder="1"/>
    <xf numFmtId="0" fontId="5" fillId="0" borderId="0" xfId="36" applyFont="1" applyFill="1" applyBorder="1" applyAlignment="1">
      <alignment horizontal="center"/>
    </xf>
    <xf numFmtId="0" fontId="12" fillId="0" borderId="0" xfId="36" applyFont="1" applyFill="1" applyBorder="1" applyAlignment="1">
      <alignment horizontal="center" vertical="center"/>
    </xf>
    <xf numFmtId="0" fontId="13" fillId="0" borderId="0" xfId="36" applyFont="1" applyFill="1" applyAlignment="1">
      <alignment horizontal="center" vertical="center"/>
    </xf>
    <xf numFmtId="0" fontId="11" fillId="0" borderId="2" xfId="36" applyFont="1" applyFill="1" applyBorder="1" applyAlignment="1">
      <alignment horizontal="center" vertical="center"/>
    </xf>
    <xf numFmtId="0" fontId="11" fillId="0" borderId="4" xfId="36" applyFont="1" applyFill="1" applyBorder="1" applyAlignment="1">
      <alignment horizontal="center" vertical="center"/>
    </xf>
    <xf numFmtId="0" fontId="47" fillId="0" borderId="0" xfId="0" applyFont="1"/>
    <xf numFmtId="188" fontId="49" fillId="3" borderId="2" xfId="0" applyNumberFormat="1" applyFont="1" applyFill="1" applyBorder="1"/>
    <xf numFmtId="43" fontId="47" fillId="3" borderId="3" xfId="1" applyFont="1" applyFill="1" applyBorder="1"/>
    <xf numFmtId="188" fontId="47" fillId="3" borderId="4" xfId="1" applyNumberFormat="1" applyFont="1" applyFill="1" applyBorder="1"/>
    <xf numFmtId="188" fontId="49" fillId="3" borderId="2" xfId="1" applyNumberFormat="1" applyFont="1" applyFill="1" applyBorder="1"/>
    <xf numFmtId="188" fontId="49" fillId="3" borderId="3" xfId="1" applyNumberFormat="1" applyFont="1" applyFill="1" applyBorder="1"/>
    <xf numFmtId="188" fontId="49" fillId="3" borderId="4" xfId="1" applyNumberFormat="1" applyFont="1" applyFill="1" applyBorder="1"/>
    <xf numFmtId="188" fontId="47" fillId="3" borderId="3" xfId="1" applyNumberFormat="1" applyFont="1" applyFill="1" applyBorder="1"/>
    <xf numFmtId="188" fontId="47" fillId="3" borderId="2" xfId="1" applyNumberFormat="1" applyFont="1" applyFill="1" applyBorder="1"/>
    <xf numFmtId="0" fontId="49" fillId="3" borderId="15" xfId="0" applyFont="1" applyFill="1" applyBorder="1" applyAlignment="1">
      <alignment horizontal="left" indent="1"/>
    </xf>
    <xf numFmtId="188" fontId="49" fillId="3" borderId="5" xfId="0" applyNumberFormat="1" applyFont="1" applyFill="1" applyBorder="1"/>
    <xf numFmtId="43" fontId="47" fillId="3" borderId="0" xfId="1" applyFont="1" applyFill="1" applyBorder="1"/>
    <xf numFmtId="188" fontId="47" fillId="3" borderId="11" xfId="1" applyNumberFormat="1" applyFont="1" applyFill="1" applyBorder="1"/>
    <xf numFmtId="188" fontId="49" fillId="3" borderId="5" xfId="1" applyNumberFormat="1" applyFont="1" applyFill="1" applyBorder="1"/>
    <xf numFmtId="188" fontId="49" fillId="3" borderId="0" xfId="1" applyNumberFormat="1" applyFont="1" applyFill="1" applyBorder="1"/>
    <xf numFmtId="188" fontId="49" fillId="3" borderId="11" xfId="1" applyNumberFormat="1" applyFont="1" applyFill="1" applyBorder="1"/>
    <xf numFmtId="188" fontId="47" fillId="3" borderId="0" xfId="1" applyNumberFormat="1" applyFont="1" applyFill="1" applyBorder="1"/>
    <xf numFmtId="188" fontId="47" fillId="3" borderId="5" xfId="1" applyNumberFormat="1" applyFont="1" applyFill="1" applyBorder="1"/>
    <xf numFmtId="0" fontId="49" fillId="3" borderId="6" xfId="0" applyFont="1" applyFill="1" applyBorder="1" applyAlignment="1">
      <alignment horizontal="left" indent="1"/>
    </xf>
    <xf numFmtId="168" fontId="47" fillId="8" borderId="5" xfId="0" applyNumberFormat="1" applyFont="1" applyFill="1" applyBorder="1"/>
    <xf numFmtId="0" fontId="47" fillId="3" borderId="6" xfId="0" applyFont="1" applyFill="1" applyBorder="1" applyAlignment="1">
      <alignment horizontal="left" indent="2"/>
    </xf>
    <xf numFmtId="0" fontId="24" fillId="3" borderId="12" xfId="0" applyFont="1" applyFill="1" applyBorder="1"/>
    <xf numFmtId="0" fontId="24" fillId="3" borderId="13" xfId="0" applyFont="1" applyFill="1" applyBorder="1"/>
    <xf numFmtId="0" fontId="24" fillId="3" borderId="14" xfId="0" applyFont="1" applyFill="1" applyBorder="1"/>
    <xf numFmtId="0" fontId="50" fillId="3" borderId="16" xfId="0" applyFont="1" applyFill="1" applyBorder="1" applyAlignment="1">
      <alignment horizontal="left" indent="1"/>
    </xf>
    <xf numFmtId="0" fontId="51" fillId="9" borderId="0" xfId="0" applyFont="1" applyFill="1" applyBorder="1"/>
    <xf numFmtId="0" fontId="52" fillId="9" borderId="6" xfId="0" applyFont="1" applyFill="1" applyBorder="1"/>
    <xf numFmtId="168" fontId="49" fillId="8" borderId="2" xfId="0" applyNumberFormat="1" applyFont="1" applyFill="1" applyBorder="1"/>
    <xf numFmtId="168" fontId="49" fillId="8" borderId="3" xfId="0" applyNumberFormat="1" applyFont="1" applyFill="1" applyBorder="1"/>
    <xf numFmtId="168" fontId="49" fillId="3" borderId="11" xfId="0" applyNumberFormat="1" applyFont="1" applyFill="1" applyBorder="1"/>
    <xf numFmtId="168" fontId="49" fillId="8" borderId="4" xfId="0" applyNumberFormat="1" applyFont="1" applyFill="1" applyBorder="1"/>
    <xf numFmtId="168" fontId="49" fillId="0" borderId="4" xfId="0" applyNumberFormat="1" applyFont="1" applyBorder="1"/>
    <xf numFmtId="168" fontId="49" fillId="0" borderId="3" xfId="0" applyNumberFormat="1" applyFont="1" applyBorder="1"/>
    <xf numFmtId="168" fontId="47" fillId="8" borderId="0" xfId="0" applyNumberFormat="1" applyFont="1" applyFill="1" applyBorder="1"/>
    <xf numFmtId="168" fontId="47" fillId="3" borderId="11" xfId="0" applyNumberFormat="1" applyFont="1" applyFill="1" applyBorder="1"/>
    <xf numFmtId="168" fontId="47" fillId="3" borderId="5" xfId="0" applyNumberFormat="1" applyFont="1" applyFill="1" applyBorder="1"/>
    <xf numFmtId="168" fontId="47" fillId="3" borderId="0" xfId="0" applyNumberFormat="1" applyFont="1" applyFill="1" applyBorder="1"/>
    <xf numFmtId="0" fontId="47" fillId="8" borderId="6" xfId="0" applyFont="1" applyFill="1" applyBorder="1" applyAlignment="1">
      <alignment horizontal="left" indent="2"/>
    </xf>
    <xf numFmtId="168" fontId="47" fillId="0" borderId="0" xfId="0" applyNumberFormat="1" applyFont="1"/>
    <xf numFmtId="0" fontId="53" fillId="9" borderId="0" xfId="0" applyFont="1" applyFill="1" applyBorder="1"/>
    <xf numFmtId="0" fontId="54" fillId="9" borderId="16" xfId="0" applyFont="1" applyFill="1" applyBorder="1"/>
    <xf numFmtId="0" fontId="47" fillId="8" borderId="12" xfId="0" applyFont="1" applyFill="1" applyBorder="1" applyAlignment="1">
      <alignment horizontal="center"/>
    </xf>
    <xf numFmtId="0" fontId="47" fillId="8" borderId="13" xfId="0" applyFont="1" applyFill="1" applyBorder="1" applyAlignment="1">
      <alignment horizontal="center"/>
    </xf>
    <xf numFmtId="0" fontId="47" fillId="8" borderId="14" xfId="0" applyFont="1" applyFill="1" applyBorder="1" applyAlignment="1">
      <alignment horizontal="center"/>
    </xf>
    <xf numFmtId="0" fontId="47" fillId="8" borderId="0" xfId="0" applyFont="1" applyFill="1"/>
    <xf numFmtId="0" fontId="47" fillId="3" borderId="0" xfId="0" applyFont="1" applyFill="1"/>
    <xf numFmtId="0" fontId="49" fillId="3" borderId="0" xfId="0" applyFont="1" applyFill="1"/>
    <xf numFmtId="0" fontId="56" fillId="0" borderId="0" xfId="0" applyFont="1"/>
    <xf numFmtId="0" fontId="57" fillId="0" borderId="0" xfId="0" applyFont="1"/>
    <xf numFmtId="0" fontId="5" fillId="0" borderId="0" xfId="0" applyFont="1"/>
    <xf numFmtId="0" fontId="58" fillId="0" borderId="0" xfId="0" applyFont="1"/>
    <xf numFmtId="0" fontId="5" fillId="0" borderId="0" xfId="0" applyFont="1" applyFill="1"/>
    <xf numFmtId="0" fontId="44" fillId="0" borderId="0" xfId="0" applyFont="1" applyFill="1" applyAlignment="1"/>
    <xf numFmtId="0" fontId="44" fillId="0" borderId="0" xfId="0" applyFont="1" applyAlignment="1">
      <alignment horizontal="left"/>
    </xf>
    <xf numFmtId="0" fontId="58" fillId="0" borderId="0" xfId="0" applyFont="1" applyFill="1"/>
    <xf numFmtId="0" fontId="5" fillId="0" borderId="0" xfId="0" applyFont="1" applyAlignment="1">
      <alignment horizontal="left"/>
    </xf>
    <xf numFmtId="0" fontId="44" fillId="0" borderId="0" xfId="0" applyFont="1" applyFill="1" applyAlignment="1">
      <alignment horizontal="left"/>
    </xf>
    <xf numFmtId="188" fontId="59" fillId="0" borderId="0" xfId="1" applyNumberFormat="1" applyFont="1" applyAlignment="1">
      <alignment vertical="center" wrapText="1"/>
    </xf>
    <xf numFmtId="188" fontId="60" fillId="0" borderId="0" xfId="1" applyNumberFormat="1" applyFont="1" applyAlignment="1">
      <alignment vertical="center" wrapText="1"/>
    </xf>
    <xf numFmtId="188" fontId="44" fillId="0" borderId="0" xfId="1" applyNumberFormat="1" applyFont="1" applyAlignment="1">
      <alignment vertical="center" wrapText="1"/>
    </xf>
    <xf numFmtId="0" fontId="5" fillId="0" borderId="0" xfId="0" applyFont="1" applyAlignment="1"/>
    <xf numFmtId="188" fontId="60" fillId="0" borderId="0" xfId="1" applyNumberFormat="1" applyFont="1" applyAlignment="1">
      <alignment horizontal="right" vertical="center" wrapText="1"/>
    </xf>
    <xf numFmtId="1" fontId="60" fillId="0" borderId="0" xfId="0" applyNumberFormat="1" applyFont="1" applyAlignment="1">
      <alignment horizontal="right" vertical="center"/>
    </xf>
    <xf numFmtId="0" fontId="61" fillId="0" borderId="0" xfId="0" applyFont="1"/>
    <xf numFmtId="0" fontId="62" fillId="0" borderId="0" xfId="0" applyFont="1" applyAlignment="1">
      <alignment vertical="center"/>
    </xf>
    <xf numFmtId="43" fontId="56" fillId="0" borderId="0" xfId="0" applyNumberFormat="1" applyFont="1"/>
    <xf numFmtId="188" fontId="44" fillId="0" borderId="0" xfId="1" applyNumberFormat="1" applyFont="1" applyAlignment="1">
      <alignment horizontal="right" vertical="center" wrapText="1"/>
    </xf>
    <xf numFmtId="168" fontId="44" fillId="0" borderId="0" xfId="0" applyNumberFormat="1" applyFont="1" applyAlignment="1">
      <alignment horizontal="right" vertical="center"/>
    </xf>
    <xf numFmtId="0" fontId="63" fillId="0" borderId="0" xfId="0" applyFont="1" applyAlignment="1">
      <alignment vertical="center"/>
    </xf>
    <xf numFmtId="0" fontId="63" fillId="0" borderId="0" xfId="0" applyFont="1" applyAlignment="1">
      <alignment horizontal="center" wrapText="1"/>
    </xf>
    <xf numFmtId="0" fontId="44" fillId="0" borderId="0" xfId="0" applyFont="1" applyAlignment="1">
      <alignment vertical="center" wrapText="1"/>
    </xf>
    <xf numFmtId="0" fontId="63" fillId="0" borderId="0" xfId="0" applyFont="1" applyFill="1" applyAlignment="1">
      <alignment horizontal="center" wrapText="1"/>
    </xf>
    <xf numFmtId="0" fontId="14" fillId="0" borderId="0" xfId="0" applyFont="1" applyAlignment="1">
      <alignment horizontal="center" wrapText="1"/>
    </xf>
    <xf numFmtId="0" fontId="65" fillId="0" borderId="0" xfId="37"/>
    <xf numFmtId="0" fontId="65" fillId="0" borderId="0" xfId="37" applyFont="1"/>
    <xf numFmtId="168" fontId="12" fillId="0" borderId="0" xfId="37" applyNumberFormat="1" applyFont="1" applyAlignment="1">
      <alignment horizontal="center"/>
    </xf>
    <xf numFmtId="0" fontId="8" fillId="0" borderId="21" xfId="37" applyFont="1" applyFill="1" applyBorder="1"/>
    <xf numFmtId="168" fontId="8" fillId="0" borderId="0" xfId="37" applyNumberFormat="1" applyFont="1" applyAlignment="1">
      <alignment horizontal="center"/>
    </xf>
    <xf numFmtId="0" fontId="8" fillId="0" borderId="21" xfId="37" applyFont="1" applyBorder="1"/>
    <xf numFmtId="168" fontId="66" fillId="8" borderId="7" xfId="37" applyNumberFormat="1" applyFont="1" applyFill="1" applyBorder="1" applyAlignment="1">
      <alignment horizontal="center" vertical="center"/>
    </xf>
    <xf numFmtId="0" fontId="21" fillId="8" borderId="7" xfId="37" applyFont="1" applyFill="1" applyBorder="1" applyAlignment="1">
      <alignment vertical="center"/>
    </xf>
    <xf numFmtId="0" fontId="66" fillId="0" borderId="0" xfId="37" applyFont="1" applyAlignment="1">
      <alignment vertical="center"/>
    </xf>
    <xf numFmtId="168" fontId="66" fillId="0" borderId="7" xfId="37" applyNumberFormat="1" applyFont="1" applyBorder="1" applyAlignment="1">
      <alignment horizontal="center" vertical="center"/>
    </xf>
    <xf numFmtId="0" fontId="21" fillId="0" borderId="7" xfId="37" applyFont="1" applyFill="1" applyBorder="1" applyAlignment="1">
      <alignment vertical="center"/>
    </xf>
    <xf numFmtId="168" fontId="12" fillId="0" borderId="3" xfId="37" applyNumberFormat="1" applyFont="1" applyBorder="1" applyAlignment="1">
      <alignment horizontal="center"/>
    </xf>
    <xf numFmtId="0" fontId="8" fillId="0" borderId="22" xfId="37" applyFont="1" applyFill="1" applyBorder="1"/>
    <xf numFmtId="168" fontId="8" fillId="0" borderId="3" xfId="37" applyNumberFormat="1" applyFont="1" applyBorder="1" applyAlignment="1">
      <alignment horizontal="center"/>
    </xf>
    <xf numFmtId="0" fontId="8" fillId="0" borderId="22" xfId="37" applyFont="1" applyBorder="1"/>
    <xf numFmtId="2" fontId="8" fillId="0" borderId="0" xfId="37" applyNumberFormat="1" applyFont="1" applyAlignment="1">
      <alignment horizontal="center"/>
    </xf>
    <xf numFmtId="2" fontId="8" fillId="0" borderId="3" xfId="37" applyNumberFormat="1" applyFont="1" applyBorder="1" applyAlignment="1">
      <alignment horizontal="center"/>
    </xf>
    <xf numFmtId="0" fontId="67" fillId="0" borderId="7" xfId="37" applyFont="1" applyBorder="1" applyAlignment="1">
      <alignment horizontal="center"/>
    </xf>
    <xf numFmtId="0" fontId="67" fillId="0" borderId="7" xfId="37" applyFont="1" applyFill="1" applyBorder="1"/>
    <xf numFmtId="0" fontId="66" fillId="0" borderId="0" xfId="37" applyFont="1"/>
    <xf numFmtId="0" fontId="17" fillId="0" borderId="0" xfId="37" applyFont="1" applyAlignment="1">
      <alignment horizontal="center"/>
    </xf>
    <xf numFmtId="0" fontId="17" fillId="0" borderId="0" xfId="37" applyFont="1" applyFill="1" applyBorder="1"/>
    <xf numFmtId="0" fontId="17" fillId="0" borderId="0" xfId="37" applyFont="1" applyBorder="1"/>
    <xf numFmtId="0" fontId="68" fillId="0" borderId="0" xfId="37" applyFont="1" applyFill="1"/>
    <xf numFmtId="0" fontId="13" fillId="0" borderId="0" xfId="37" applyFont="1" applyFill="1"/>
    <xf numFmtId="168" fontId="12" fillId="0" borderId="0" xfId="37" applyNumberFormat="1" applyFont="1"/>
    <xf numFmtId="1" fontId="12" fillId="0" borderId="0" xfId="37" applyNumberFormat="1" applyFont="1" applyAlignment="1">
      <alignment horizontal="center"/>
    </xf>
    <xf numFmtId="0" fontId="12" fillId="0" borderId="0" xfId="37" applyFont="1" applyAlignment="1">
      <alignment horizontal="right"/>
    </xf>
    <xf numFmtId="168" fontId="13" fillId="0" borderId="0" xfId="37" applyNumberFormat="1" applyFont="1"/>
    <xf numFmtId="0" fontId="12" fillId="0" borderId="0" xfId="37" applyFont="1"/>
    <xf numFmtId="0" fontId="66" fillId="0" borderId="7" xfId="37" applyFont="1" applyBorder="1"/>
    <xf numFmtId="168" fontId="66" fillId="0" borderId="7" xfId="37" applyNumberFormat="1" applyFont="1" applyBorder="1" applyAlignment="1">
      <alignment horizontal="center"/>
    </xf>
    <xf numFmtId="0" fontId="12" fillId="0" borderId="0" xfId="37" applyFont="1" applyAlignment="1">
      <alignment horizontal="center"/>
    </xf>
    <xf numFmtId="168" fontId="12" fillId="0" borderId="3" xfId="37" applyNumberFormat="1" applyFont="1" applyBorder="1"/>
    <xf numFmtId="0" fontId="12" fillId="0" borderId="3" xfId="37" applyFont="1" applyBorder="1"/>
    <xf numFmtId="2" fontId="12" fillId="0" borderId="3" xfId="37" applyNumberFormat="1" applyFont="1" applyBorder="1" applyAlignment="1">
      <alignment horizontal="center"/>
    </xf>
    <xf numFmtId="168" fontId="66" fillId="8" borderId="7" xfId="37" applyNumberFormat="1" applyFont="1" applyFill="1" applyBorder="1" applyAlignment="1">
      <alignment horizontal="center"/>
    </xf>
    <xf numFmtId="0" fontId="66" fillId="8" borderId="7" xfId="37" applyFont="1" applyFill="1" applyBorder="1"/>
    <xf numFmtId="0" fontId="12" fillId="0" borderId="0" xfId="37" applyFont="1" applyAlignment="1">
      <alignment horizontal="left"/>
    </xf>
    <xf numFmtId="2" fontId="12" fillId="0" borderId="0" xfId="37" applyNumberFormat="1" applyFont="1" applyAlignment="1">
      <alignment horizontal="center"/>
    </xf>
    <xf numFmtId="0" fontId="69" fillId="0" borderId="7" xfId="37" applyFont="1" applyBorder="1" applyAlignment="1">
      <alignment horizontal="center"/>
    </xf>
    <xf numFmtId="0" fontId="69" fillId="0" borderId="7" xfId="37" applyFont="1" applyBorder="1"/>
    <xf numFmtId="0" fontId="13" fillId="0" borderId="0" xfId="37" applyFont="1"/>
    <xf numFmtId="0" fontId="68" fillId="0" borderId="0" xfId="37" applyFont="1"/>
    <xf numFmtId="164" fontId="8" fillId="2" borderId="0" xfId="2" applyNumberFormat="1" applyFont="1" applyFill="1"/>
    <xf numFmtId="10" fontId="8" fillId="2" borderId="0" xfId="2" applyNumberFormat="1" applyFont="1" applyFill="1"/>
    <xf numFmtId="164" fontId="3" fillId="0" borderId="3" xfId="2" applyNumberFormat="1" applyFont="1" applyBorder="1" applyAlignment="1">
      <alignment horizontal="center"/>
    </xf>
    <xf numFmtId="181" fontId="3" fillId="0" borderId="3" xfId="0" applyNumberFormat="1" applyFont="1" applyBorder="1"/>
    <xf numFmtId="181" fontId="3" fillId="0" borderId="4" xfId="0" applyNumberFormat="1" applyFont="1" applyBorder="1"/>
    <xf numFmtId="164" fontId="3" fillId="0" borderId="3" xfId="0" applyNumberFormat="1" applyFont="1" applyBorder="1" applyAlignment="1">
      <alignment horizontal="center"/>
    </xf>
    <xf numFmtId="3" fontId="3" fillId="0" borderId="3" xfId="0" applyNumberFormat="1" applyFont="1" applyFill="1" applyBorder="1"/>
    <xf numFmtId="0" fontId="3" fillId="0" borderId="15" xfId="0" applyFont="1" applyBorder="1"/>
    <xf numFmtId="164" fontId="1" fillId="0" borderId="3" xfId="2" applyNumberFormat="1" applyFont="1" applyBorder="1" applyAlignment="1">
      <alignment horizontal="center"/>
    </xf>
    <xf numFmtId="181" fontId="0" fillId="0" borderId="3" xfId="0" applyNumberFormat="1" applyFont="1" applyBorder="1"/>
    <xf numFmtId="181" fontId="0" fillId="0" borderId="4" xfId="0" applyNumberFormat="1" applyFont="1" applyBorder="1"/>
    <xf numFmtId="164" fontId="0" fillId="0" borderId="3" xfId="0" applyNumberFormat="1" applyFont="1" applyBorder="1" applyAlignment="1">
      <alignment horizontal="center"/>
    </xf>
    <xf numFmtId="3" fontId="0" fillId="0" borderId="3" xfId="0" applyNumberFormat="1" applyFont="1" applyFill="1" applyBorder="1"/>
    <xf numFmtId="0" fontId="0" fillId="0" borderId="15" xfId="0" applyFont="1" applyBorder="1"/>
    <xf numFmtId="164" fontId="0" fillId="0" borderId="0" xfId="2" applyNumberFormat="1" applyFont="1" applyAlignment="1">
      <alignment horizontal="center"/>
    </xf>
    <xf numFmtId="181" fontId="0" fillId="0" borderId="0" xfId="0" applyNumberFormat="1"/>
    <xf numFmtId="181" fontId="0" fillId="0" borderId="11" xfId="0" applyNumberFormat="1" applyBorder="1"/>
    <xf numFmtId="164" fontId="0" fillId="0" borderId="0" xfId="0" applyNumberFormat="1" applyAlignment="1">
      <alignment horizontal="center"/>
    </xf>
    <xf numFmtId="3" fontId="0" fillId="0" borderId="0" xfId="0" applyNumberFormat="1" applyFill="1"/>
    <xf numFmtId="0" fontId="0" fillId="0" borderId="6" xfId="0" applyBorder="1"/>
    <xf numFmtId="164" fontId="3" fillId="0" borderId="0" xfId="2" applyNumberFormat="1" applyFont="1" applyAlignment="1">
      <alignment horizontal="center"/>
    </xf>
    <xf numFmtId="181" fontId="3" fillId="0" borderId="0" xfId="0" applyNumberFormat="1" applyFont="1"/>
    <xf numFmtId="181" fontId="3" fillId="0" borderId="11" xfId="0" applyNumberFormat="1" applyFont="1" applyBorder="1"/>
    <xf numFmtId="164" fontId="3" fillId="0" borderId="0" xfId="0" applyNumberFormat="1" applyFont="1" applyAlignment="1">
      <alignment horizontal="center"/>
    </xf>
    <xf numFmtId="3" fontId="3" fillId="0" borderId="0" xfId="0" applyNumberFormat="1" applyFont="1" applyFill="1" applyBorder="1"/>
    <xf numFmtId="3" fontId="3" fillId="0" borderId="0" xfId="0" applyNumberFormat="1" applyFont="1" applyFill="1"/>
    <xf numFmtId="0" fontId="3" fillId="0" borderId="6" xfId="0" applyFont="1" applyBorder="1"/>
    <xf numFmtId="3" fontId="0" fillId="0" borderId="0" xfId="0" applyNumberFormat="1" applyFont="1" applyFill="1" applyBorder="1"/>
    <xf numFmtId="0" fontId="3" fillId="0" borderId="8" xfId="0" applyFont="1" applyBorder="1" applyAlignment="1">
      <alignment horizontal="center" wrapText="1"/>
    </xf>
    <xf numFmtId="0" fontId="3" fillId="0" borderId="10" xfId="0" applyFont="1" applyBorder="1" applyAlignment="1">
      <alignment horizontal="right" wrapText="1"/>
    </xf>
    <xf numFmtId="0" fontId="3" fillId="0" borderId="9" xfId="0" applyFont="1" applyBorder="1" applyAlignment="1">
      <alignment horizontal="right" wrapText="1"/>
    </xf>
    <xf numFmtId="0" fontId="3" fillId="0" borderId="10" xfId="0" applyFont="1" applyBorder="1" applyAlignment="1">
      <alignment horizontal="center" wrapText="1"/>
    </xf>
    <xf numFmtId="0" fontId="8" fillId="0" borderId="0" xfId="12" applyFont="1" applyFill="1"/>
    <xf numFmtId="0" fontId="8" fillId="0" borderId="0" xfId="12" applyFont="1" applyFill="1" applyBorder="1"/>
    <xf numFmtId="0" fontId="7" fillId="0" borderId="0" xfId="12" applyFont="1" applyFill="1" applyBorder="1"/>
    <xf numFmtId="0" fontId="7" fillId="2" borderId="0" xfId="12" applyFont="1" applyFill="1" applyBorder="1" applyAlignment="1">
      <alignment wrapText="1"/>
    </xf>
    <xf numFmtId="9" fontId="8" fillId="2" borderId="0" xfId="2" applyFont="1" applyFill="1"/>
    <xf numFmtId="173" fontId="12" fillId="0" borderId="2" xfId="0" applyNumberFormat="1" applyFont="1" applyBorder="1" applyAlignment="1">
      <alignment horizontal="right" vertical="center"/>
    </xf>
    <xf numFmtId="173" fontId="12" fillId="0" borderId="3" xfId="0" applyNumberFormat="1" applyFont="1" applyFill="1" applyBorder="1" applyAlignment="1">
      <alignment horizontal="right" vertical="center"/>
    </xf>
    <xf numFmtId="173" fontId="12" fillId="0" borderId="4" xfId="0" applyNumberFormat="1" applyFont="1" applyBorder="1" applyAlignment="1">
      <alignment horizontal="right" vertical="center"/>
    </xf>
    <xf numFmtId="173" fontId="12" fillId="0" borderId="23" xfId="0" applyNumberFormat="1" applyFont="1" applyBorder="1" applyAlignment="1">
      <alignment horizontal="right" vertical="center"/>
    </xf>
    <xf numFmtId="173" fontId="12" fillId="0" borderId="3" xfId="0" applyNumberFormat="1" applyFont="1" applyBorder="1" applyAlignment="1">
      <alignment horizontal="right" vertical="center"/>
    </xf>
    <xf numFmtId="0" fontId="12" fillId="0" borderId="4" xfId="0" applyFont="1" applyBorder="1" applyAlignment="1">
      <alignment horizontal="center"/>
    </xf>
    <xf numFmtId="173" fontId="12" fillId="0" borderId="5" xfId="0" applyNumberFormat="1" applyFont="1" applyBorder="1" applyAlignment="1">
      <alignment horizontal="right" vertical="center"/>
    </xf>
    <xf numFmtId="173" fontId="12" fillId="0" borderId="0" xfId="0" applyNumberFormat="1" applyFont="1" applyFill="1" applyBorder="1" applyAlignment="1">
      <alignment horizontal="right" vertical="center"/>
    </xf>
    <xf numFmtId="173" fontId="12" fillId="0" borderId="11" xfId="0" applyNumberFormat="1" applyFont="1" applyBorder="1" applyAlignment="1">
      <alignment horizontal="right" vertical="center"/>
    </xf>
    <xf numFmtId="173" fontId="12" fillId="0" borderId="24" xfId="0" applyNumberFormat="1" applyFont="1" applyBorder="1" applyAlignment="1">
      <alignment horizontal="right" vertical="center"/>
    </xf>
    <xf numFmtId="173" fontId="12" fillId="0" borderId="0" xfId="0" applyNumberFormat="1" applyFont="1" applyBorder="1" applyAlignment="1">
      <alignment horizontal="right" vertical="center"/>
    </xf>
    <xf numFmtId="0" fontId="12" fillId="0" borderId="11" xfId="0" applyFont="1" applyBorder="1" applyAlignment="1">
      <alignment horizontal="center"/>
    </xf>
    <xf numFmtId="173" fontId="12" fillId="0" borderId="5" xfId="0" applyNumberFormat="1" applyFont="1" applyBorder="1" applyAlignment="1">
      <alignment horizontal="right" wrapText="1"/>
    </xf>
    <xf numFmtId="173" fontId="12" fillId="0" borderId="0" xfId="0" applyNumberFormat="1" applyFont="1" applyFill="1" applyBorder="1" applyAlignment="1">
      <alignment horizontal="right" wrapText="1"/>
    </xf>
    <xf numFmtId="173" fontId="12" fillId="0" borderId="11" xfId="0" applyNumberFormat="1" applyFont="1" applyBorder="1" applyAlignment="1">
      <alignment horizontal="right" wrapText="1"/>
    </xf>
    <xf numFmtId="173" fontId="12" fillId="0" borderId="24" xfId="0" applyNumberFormat="1" applyFont="1" applyBorder="1" applyAlignment="1">
      <alignment horizontal="right" wrapText="1"/>
    </xf>
    <xf numFmtId="173" fontId="12" fillId="0" borderId="0" xfId="0" applyNumberFormat="1" applyFont="1" applyBorder="1" applyAlignment="1">
      <alignment horizontal="right" wrapText="1"/>
    </xf>
    <xf numFmtId="0" fontId="13" fillId="0" borderId="2" xfId="0" applyFont="1" applyBorder="1" applyAlignment="1">
      <alignment horizontal="right" wrapText="1"/>
    </xf>
    <xf numFmtId="0" fontId="13" fillId="0" borderId="10" xfId="0" applyFont="1" applyFill="1" applyBorder="1" applyAlignment="1">
      <alignment horizontal="right" wrapText="1"/>
    </xf>
    <xf numFmtId="0" fontId="13" fillId="0" borderId="4" xfId="0" applyFont="1" applyBorder="1" applyAlignment="1">
      <alignment horizontal="right" wrapText="1"/>
    </xf>
    <xf numFmtId="0" fontId="13" fillId="0" borderId="23" xfId="0" applyFont="1" applyBorder="1" applyAlignment="1">
      <alignment horizontal="right" wrapText="1"/>
    </xf>
    <xf numFmtId="0" fontId="13" fillId="0" borderId="3" xfId="0" applyFont="1" applyBorder="1" applyAlignment="1">
      <alignment horizontal="right" wrapText="1"/>
    </xf>
    <xf numFmtId="0" fontId="4" fillId="0" borderId="0" xfId="4" applyFill="1"/>
    <xf numFmtId="0" fontId="4" fillId="0" borderId="11" xfId="4" applyFill="1" applyBorder="1"/>
    <xf numFmtId="0" fontId="4" fillId="0" borderId="0" xfId="4" applyFill="1" applyBorder="1"/>
    <xf numFmtId="0" fontId="4" fillId="0" borderId="0" xfId="4" applyFill="1" applyAlignment="1"/>
    <xf numFmtId="0" fontId="4" fillId="0" borderId="0" xfId="4" applyFill="1" applyBorder="1" applyAlignment="1"/>
    <xf numFmtId="0" fontId="7" fillId="0" borderId="0" xfId="4" applyFont="1" applyFill="1" applyAlignment="1"/>
    <xf numFmtId="0" fontId="7" fillId="0" borderId="0" xfId="4" applyFont="1" applyFill="1" applyBorder="1" applyAlignment="1"/>
    <xf numFmtId="164" fontId="7" fillId="0" borderId="0" xfId="4" applyNumberFormat="1" applyFont="1" applyFill="1" applyBorder="1" applyAlignment="1">
      <alignment horizontal="center"/>
    </xf>
    <xf numFmtId="3" fontId="7" fillId="0" borderId="0" xfId="4" applyNumberFormat="1" applyFont="1" applyFill="1" applyBorder="1"/>
    <xf numFmtId="41" fontId="7" fillId="0" borderId="0" xfId="4" applyNumberFormat="1" applyFont="1" applyFill="1" applyBorder="1"/>
    <xf numFmtId="0" fontId="7" fillId="0" borderId="0" xfId="4" applyFont="1" applyFill="1" applyBorder="1" applyAlignment="1">
      <alignment horizontal="center"/>
    </xf>
    <xf numFmtId="164" fontId="7" fillId="0" borderId="15" xfId="4" applyNumberFormat="1" applyFont="1" applyFill="1" applyBorder="1" applyAlignment="1">
      <alignment horizontal="center"/>
    </xf>
    <xf numFmtId="164" fontId="7" fillId="0" borderId="3" xfId="4" applyNumberFormat="1" applyFont="1" applyFill="1" applyBorder="1" applyAlignment="1">
      <alignment horizontal="center"/>
    </xf>
    <xf numFmtId="3" fontId="7" fillId="0" borderId="3" xfId="4" applyNumberFormat="1" applyFont="1" applyFill="1" applyBorder="1"/>
    <xf numFmtId="3" fontId="7" fillId="0" borderId="4" xfId="4" applyNumberFormat="1" applyFont="1" applyFill="1" applyBorder="1"/>
    <xf numFmtId="41" fontId="7" fillId="0" borderId="4" xfId="4" applyNumberFormat="1" applyFont="1" applyFill="1" applyBorder="1"/>
    <xf numFmtId="0" fontId="7" fillId="0" borderId="4" xfId="4" applyFont="1" applyFill="1" applyBorder="1" applyAlignment="1">
      <alignment horizontal="center"/>
    </xf>
    <xf numFmtId="164" fontId="7" fillId="0" borderId="6" xfId="4" applyNumberFormat="1" applyFont="1" applyFill="1" applyBorder="1" applyAlignment="1">
      <alignment horizontal="center"/>
    </xf>
    <xf numFmtId="3" fontId="7" fillId="0" borderId="11" xfId="4" applyNumberFormat="1" applyFont="1" applyFill="1" applyBorder="1"/>
    <xf numFmtId="41" fontId="7" fillId="0" borderId="11" xfId="4" applyNumberFormat="1" applyFont="1" applyFill="1" applyBorder="1"/>
    <xf numFmtId="0" fontId="7" fillId="0" borderId="11" xfId="4" applyFont="1" applyFill="1" applyBorder="1" applyAlignment="1">
      <alignment horizontal="center"/>
    </xf>
    <xf numFmtId="0" fontId="7" fillId="0" borderId="6" xfId="4" applyFont="1" applyFill="1" applyBorder="1" applyAlignment="1">
      <alignment horizontal="center"/>
    </xf>
    <xf numFmtId="164" fontId="7" fillId="0" borderId="5" xfId="4" applyNumberFormat="1" applyFont="1" applyFill="1" applyBorder="1" applyAlignment="1">
      <alignment horizontal="center"/>
    </xf>
    <xf numFmtId="0" fontId="7" fillId="0" borderId="5" xfId="4" applyFont="1" applyFill="1" applyBorder="1" applyAlignment="1">
      <alignment horizontal="center"/>
    </xf>
    <xf numFmtId="0" fontId="30" fillId="0" borderId="0" xfId="4" applyFont="1" applyFill="1"/>
    <xf numFmtId="0" fontId="11" fillId="0" borderId="3" xfId="4" applyFont="1" applyFill="1" applyBorder="1" applyAlignment="1">
      <alignment horizontal="center" vertical="center" wrapText="1"/>
    </xf>
    <xf numFmtId="0" fontId="11" fillId="0" borderId="3" xfId="4" applyFont="1" applyFill="1" applyBorder="1" applyAlignment="1">
      <alignment horizontal="right" vertical="center" wrapText="1"/>
    </xf>
    <xf numFmtId="0" fontId="4" fillId="0" borderId="0" xfId="4" applyFill="1" applyAlignment="1">
      <alignment horizontal="center"/>
    </xf>
    <xf numFmtId="164" fontId="7" fillId="0" borderId="0" xfId="4" applyNumberFormat="1" applyFont="1" applyFill="1" applyBorder="1"/>
    <xf numFmtId="41" fontId="7" fillId="0" borderId="0" xfId="4" applyNumberFormat="1" applyFont="1" applyFill="1"/>
    <xf numFmtId="0" fontId="7" fillId="0" borderId="0" xfId="4" applyFont="1" applyFill="1"/>
    <xf numFmtId="164" fontId="7" fillId="0" borderId="10" xfId="4" applyNumberFormat="1" applyFont="1" applyFill="1" applyBorder="1" applyAlignment="1">
      <alignment horizontal="center"/>
    </xf>
    <xf numFmtId="3" fontId="7" fillId="0" borderId="8" xfId="4" applyNumberFormat="1" applyFont="1" applyFill="1" applyBorder="1"/>
    <xf numFmtId="3" fontId="7" fillId="0" borderId="10" xfId="4" applyNumberFormat="1" applyFont="1" applyFill="1" applyBorder="1"/>
    <xf numFmtId="3" fontId="7" fillId="0" borderId="9" xfId="4" applyNumberFormat="1" applyFont="1" applyFill="1" applyBorder="1"/>
    <xf numFmtId="41" fontId="7" fillId="0" borderId="10" xfId="4" applyNumberFormat="1" applyFont="1" applyFill="1" applyBorder="1"/>
    <xf numFmtId="41" fontId="7" fillId="0" borderId="9" xfId="4" applyNumberFormat="1" applyFont="1" applyFill="1" applyBorder="1"/>
    <xf numFmtId="0" fontId="7" fillId="0" borderId="9" xfId="4" applyFont="1" applyFill="1" applyBorder="1"/>
    <xf numFmtId="1" fontId="7" fillId="0" borderId="5" xfId="4" applyNumberFormat="1" applyFont="1" applyFill="1" applyBorder="1" applyAlignment="1">
      <alignment horizontal="center"/>
    </xf>
    <xf numFmtId="1" fontId="7" fillId="0" borderId="0" xfId="4" applyNumberFormat="1" applyFont="1" applyFill="1" applyBorder="1" applyAlignment="1">
      <alignment horizontal="center"/>
    </xf>
    <xf numFmtId="3" fontId="7" fillId="0" borderId="5" xfId="4" applyNumberFormat="1" applyFont="1" applyFill="1" applyBorder="1"/>
    <xf numFmtId="0" fontId="7" fillId="0" borderId="11" xfId="4" applyFont="1" applyFill="1" applyBorder="1"/>
    <xf numFmtId="164" fontId="7" fillId="0" borderId="11" xfId="4" applyNumberFormat="1" applyFont="1" applyFill="1" applyBorder="1" applyAlignment="1">
      <alignment horizontal="center"/>
    </xf>
    <xf numFmtId="3" fontId="7" fillId="0" borderId="0" xfId="4" applyNumberFormat="1" applyFont="1" applyFill="1"/>
    <xf numFmtId="171" fontId="7" fillId="0" borderId="0" xfId="9" applyNumberFormat="1" applyFont="1" applyBorder="1"/>
    <xf numFmtId="0" fontId="7" fillId="0" borderId="6" xfId="4" applyFont="1" applyFill="1" applyBorder="1"/>
    <xf numFmtId="3" fontId="7" fillId="0" borderId="0" xfId="4" applyNumberFormat="1" applyFont="1"/>
    <xf numFmtId="164" fontId="7" fillId="0" borderId="12" xfId="4" applyNumberFormat="1" applyFont="1" applyFill="1" applyBorder="1" applyAlignment="1">
      <alignment horizontal="center"/>
    </xf>
    <xf numFmtId="164" fontId="7" fillId="0" borderId="13" xfId="4" applyNumberFormat="1" applyFont="1" applyFill="1" applyBorder="1" applyAlignment="1">
      <alignment horizontal="center"/>
    </xf>
    <xf numFmtId="164" fontId="7" fillId="0" borderId="14" xfId="4" applyNumberFormat="1" applyFont="1" applyFill="1" applyBorder="1" applyAlignment="1">
      <alignment horizontal="center"/>
    </xf>
    <xf numFmtId="3" fontId="7" fillId="0" borderId="13" xfId="4" applyNumberFormat="1" applyFont="1" applyFill="1" applyBorder="1"/>
    <xf numFmtId="3" fontId="7" fillId="0" borderId="14" xfId="4" applyNumberFormat="1" applyFont="1" applyFill="1" applyBorder="1"/>
    <xf numFmtId="0" fontId="7" fillId="0" borderId="16" xfId="4" applyFont="1" applyFill="1" applyBorder="1"/>
    <xf numFmtId="0" fontId="11" fillId="0" borderId="14" xfId="4" applyFont="1" applyFill="1" applyBorder="1" applyAlignment="1">
      <alignment horizontal="center" vertical="center" wrapText="1"/>
    </xf>
    <xf numFmtId="0" fontId="4" fillId="0" borderId="0" xfId="4" applyNumberFormat="1"/>
    <xf numFmtId="164" fontId="7" fillId="0" borderId="0" xfId="4" applyNumberFormat="1" applyFont="1" applyFill="1"/>
    <xf numFmtId="9" fontId="7" fillId="0" borderId="0" xfId="4" applyNumberFormat="1" applyFont="1" applyFill="1"/>
    <xf numFmtId="164" fontId="7" fillId="0" borderId="2" xfId="4" applyNumberFormat="1" applyFont="1" applyFill="1" applyBorder="1"/>
    <xf numFmtId="164" fontId="7" fillId="0" borderId="3" xfId="4" applyNumberFormat="1" applyFont="1" applyFill="1" applyBorder="1"/>
    <xf numFmtId="9" fontId="7" fillId="0" borderId="4" xfId="4" applyNumberFormat="1" applyFont="1" applyFill="1" applyBorder="1"/>
    <xf numFmtId="0" fontId="7" fillId="0" borderId="4" xfId="4" applyFont="1" applyFill="1" applyBorder="1"/>
    <xf numFmtId="0" fontId="7" fillId="0" borderId="5" xfId="4" applyFont="1" applyFill="1" applyBorder="1"/>
    <xf numFmtId="0" fontId="4" fillId="0" borderId="5" xfId="4" applyNumberFormat="1" applyBorder="1"/>
    <xf numFmtId="0" fontId="4" fillId="0" borderId="0" xfId="4" applyNumberFormat="1" applyFill="1" applyBorder="1"/>
    <xf numFmtId="0" fontId="4" fillId="0" borderId="12" xfId="4" applyNumberFormat="1" applyBorder="1"/>
    <xf numFmtId="0" fontId="11" fillId="0" borderId="8" xfId="4" applyFont="1" applyFill="1" applyBorder="1" applyAlignment="1">
      <alignment horizontal="right" vertical="center" wrapText="1"/>
    </xf>
    <xf numFmtId="0" fontId="11" fillId="0" borderId="10" xfId="4" applyFont="1" applyFill="1" applyBorder="1" applyAlignment="1">
      <alignment horizontal="right" vertical="center" wrapText="1"/>
    </xf>
    <xf numFmtId="0" fontId="11" fillId="0" borderId="14" xfId="4" applyFont="1" applyFill="1" applyBorder="1" applyAlignment="1">
      <alignment horizontal="right" vertical="center" wrapText="1"/>
    </xf>
    <xf numFmtId="0" fontId="11" fillId="0" borderId="7" xfId="4" applyFont="1" applyFill="1" applyBorder="1" applyAlignment="1">
      <alignment vertical="center" wrapText="1"/>
    </xf>
    <xf numFmtId="5" fontId="4" fillId="0" borderId="0" xfId="4" applyNumberFormat="1" applyFill="1"/>
    <xf numFmtId="5" fontId="7" fillId="0" borderId="2" xfId="4" applyNumberFormat="1" applyFont="1" applyFill="1" applyBorder="1" applyAlignment="1">
      <alignment horizontal="center"/>
    </xf>
    <xf numFmtId="5" fontId="7" fillId="0" borderId="3" xfId="4" applyNumberFormat="1" applyFont="1" applyFill="1" applyBorder="1" applyAlignment="1">
      <alignment horizontal="center"/>
    </xf>
    <xf numFmtId="168" fontId="7" fillId="0" borderId="3" xfId="4" applyNumberFormat="1" applyFont="1" applyFill="1" applyBorder="1"/>
    <xf numFmtId="173" fontId="7" fillId="0" borderId="3" xfId="4" applyNumberFormat="1" applyFont="1" applyFill="1" applyBorder="1"/>
    <xf numFmtId="173" fontId="7" fillId="0" borderId="15" xfId="4" applyNumberFormat="1" applyFont="1" applyFill="1" applyBorder="1"/>
    <xf numFmtId="0" fontId="7" fillId="0" borderId="15" xfId="4" applyFont="1" applyFill="1" applyBorder="1"/>
    <xf numFmtId="5" fontId="7" fillId="0" borderId="5" xfId="4" applyNumberFormat="1" applyFont="1" applyFill="1" applyBorder="1" applyAlignment="1">
      <alignment horizontal="center"/>
    </xf>
    <xf numFmtId="5" fontId="7" fillId="0" borderId="0" xfId="4" applyNumberFormat="1" applyFont="1" applyFill="1" applyBorder="1" applyAlignment="1">
      <alignment horizontal="center"/>
    </xf>
    <xf numFmtId="168" fontId="7" fillId="0" borderId="0" xfId="4" applyNumberFormat="1" applyFont="1" applyFill="1" applyBorder="1"/>
    <xf numFmtId="173" fontId="7" fillId="0" borderId="0" xfId="4" applyNumberFormat="1" applyFont="1" applyFill="1" applyBorder="1"/>
    <xf numFmtId="173" fontId="7" fillId="0" borderId="6" xfId="4" applyNumberFormat="1" applyFont="1" applyFill="1" applyBorder="1" applyAlignment="1">
      <alignment horizontal="center"/>
    </xf>
    <xf numFmtId="0" fontId="11" fillId="0" borderId="8" xfId="4" applyFont="1" applyFill="1" applyBorder="1" applyAlignment="1">
      <alignment horizontal="center" vertical="center" wrapText="1"/>
    </xf>
    <xf numFmtId="0" fontId="11" fillId="0" borderId="10" xfId="4" applyFont="1" applyFill="1" applyBorder="1" applyAlignment="1">
      <alignment horizontal="center" vertical="center" wrapText="1"/>
    </xf>
    <xf numFmtId="0" fontId="11" fillId="0" borderId="7" xfId="4" applyFont="1" applyFill="1" applyBorder="1" applyAlignment="1">
      <alignment horizontal="center" vertical="center" wrapText="1"/>
    </xf>
    <xf numFmtId="6" fontId="7" fillId="0" borderId="0" xfId="4" applyNumberFormat="1" applyFont="1" applyFill="1"/>
    <xf numFmtId="173" fontId="7" fillId="0" borderId="2" xfId="4" applyNumberFormat="1" applyFont="1" applyFill="1" applyBorder="1"/>
    <xf numFmtId="0" fontId="7" fillId="0" borderId="15" xfId="4" applyFont="1" applyFill="1" applyBorder="1" applyAlignment="1">
      <alignment horizontal="left" indent="1"/>
    </xf>
    <xf numFmtId="173" fontId="7" fillId="0" borderId="5" xfId="4" applyNumberFormat="1" applyFont="1" applyFill="1" applyBorder="1"/>
    <xf numFmtId="0" fontId="7" fillId="0" borderId="6" xfId="4" applyFont="1" applyFill="1" applyBorder="1" applyAlignment="1">
      <alignment horizontal="left" indent="1"/>
    </xf>
    <xf numFmtId="0" fontId="7" fillId="0" borderId="12" xfId="4" applyFont="1" applyFill="1" applyBorder="1"/>
    <xf numFmtId="0" fontId="7" fillId="0" borderId="13" xfId="4" applyFont="1" applyFill="1" applyBorder="1"/>
    <xf numFmtId="0" fontId="11" fillId="0" borderId="8" xfId="4" applyFont="1" applyFill="1" applyBorder="1" applyAlignment="1">
      <alignment horizontal="right" vertical="center"/>
    </xf>
    <xf numFmtId="0" fontId="11" fillId="0" borderId="12" xfId="4" applyFont="1" applyFill="1" applyBorder="1" applyAlignment="1">
      <alignment horizontal="right" vertical="center"/>
    </xf>
    <xf numFmtId="0" fontId="11" fillId="0" borderId="10" xfId="4" applyFont="1" applyFill="1" applyBorder="1" applyAlignment="1">
      <alignment horizontal="right" vertical="center"/>
    </xf>
    <xf numFmtId="14" fontId="11" fillId="0" borderId="10" xfId="4" applyNumberFormat="1" applyFont="1" applyFill="1" applyBorder="1" applyAlignment="1">
      <alignment horizontal="right" vertical="center"/>
    </xf>
    <xf numFmtId="14" fontId="11" fillId="0" borderId="7" xfId="4" applyNumberFormat="1" applyFont="1" applyFill="1" applyBorder="1" applyAlignment="1">
      <alignment horizontal="right" vertical="center"/>
    </xf>
    <xf numFmtId="0" fontId="11" fillId="0" borderId="9" xfId="4" applyFont="1" applyFill="1" applyBorder="1" applyAlignment="1">
      <alignment vertical="center"/>
    </xf>
    <xf numFmtId="164" fontId="7" fillId="0" borderId="2" xfId="4" applyNumberFormat="1" applyFont="1" applyFill="1" applyBorder="1" applyAlignment="1">
      <alignment horizontal="right"/>
    </xf>
    <xf numFmtId="164" fontId="7" fillId="0" borderId="3" xfId="4" applyNumberFormat="1" applyFont="1" applyFill="1" applyBorder="1" applyAlignment="1">
      <alignment horizontal="right"/>
    </xf>
    <xf numFmtId="0" fontId="7" fillId="0" borderId="2" xfId="4" applyFont="1" applyFill="1" applyBorder="1"/>
    <xf numFmtId="0" fontId="7" fillId="0" borderId="3" xfId="4" applyFont="1" applyFill="1" applyBorder="1"/>
    <xf numFmtId="164" fontId="7" fillId="0" borderId="5" xfId="4" applyNumberFormat="1" applyFont="1" applyFill="1" applyBorder="1" applyAlignment="1">
      <alignment horizontal="right"/>
    </xf>
    <xf numFmtId="164" fontId="7" fillId="0" borderId="0" xfId="4" applyNumberFormat="1" applyFont="1" applyFill="1" applyBorder="1" applyAlignment="1">
      <alignment horizontal="right"/>
    </xf>
    <xf numFmtId="171" fontId="7" fillId="0" borderId="0" xfId="9" applyNumberFormat="1" applyFont="1"/>
    <xf numFmtId="164" fontId="7" fillId="0" borderId="12" xfId="4" applyNumberFormat="1" applyFont="1" applyFill="1" applyBorder="1" applyAlignment="1">
      <alignment horizontal="right"/>
    </xf>
    <xf numFmtId="164" fontId="7" fillId="0" borderId="13" xfId="4" applyNumberFormat="1" applyFont="1" applyFill="1" applyBorder="1" applyAlignment="1">
      <alignment horizontal="right"/>
    </xf>
    <xf numFmtId="0" fontId="7" fillId="0" borderId="14" xfId="4" applyFont="1" applyFill="1" applyBorder="1"/>
    <xf numFmtId="0" fontId="7" fillId="0" borderId="3" xfId="4" applyFont="1" applyFill="1" applyBorder="1" applyAlignment="1">
      <alignment horizontal="centerContinuous"/>
    </xf>
    <xf numFmtId="0" fontId="7" fillId="0" borderId="4" xfId="4" applyFont="1" applyFill="1" applyBorder="1" applyAlignment="1">
      <alignment horizontal="centerContinuous"/>
    </xf>
    <xf numFmtId="0" fontId="7" fillId="0" borderId="0" xfId="4" applyNumberFormat="1" applyFont="1" applyFill="1" applyBorder="1"/>
    <xf numFmtId="0" fontId="7" fillId="0" borderId="11" xfId="4" applyNumberFormat="1" applyFont="1" applyFill="1" applyBorder="1"/>
    <xf numFmtId="0" fontId="7" fillId="0" borderId="13" xfId="4" applyNumberFormat="1" applyFont="1" applyFill="1" applyBorder="1"/>
    <xf numFmtId="0" fontId="7" fillId="0" borderId="14" xfId="4" applyNumberFormat="1" applyFont="1" applyFill="1" applyBorder="1"/>
    <xf numFmtId="3" fontId="7" fillId="0" borderId="2" xfId="4" applyNumberFormat="1" applyFont="1" applyFill="1" applyBorder="1"/>
    <xf numFmtId="3" fontId="7" fillId="0" borderId="5" xfId="4" applyNumberFormat="1" applyFont="1" applyFill="1" applyBorder="1" applyAlignment="1">
      <alignment horizontal="right"/>
    </xf>
    <xf numFmtId="3" fontId="7" fillId="0" borderId="11" xfId="4" applyNumberFormat="1" applyFont="1" applyFill="1" applyBorder="1" applyAlignment="1">
      <alignment horizontal="right"/>
    </xf>
    <xf numFmtId="3" fontId="7" fillId="0" borderId="0" xfId="4" applyNumberFormat="1" applyFont="1" applyFill="1" applyBorder="1" applyAlignment="1">
      <alignment horizontal="right"/>
    </xf>
    <xf numFmtId="0" fontId="7" fillId="0" borderId="0" xfId="4" applyFont="1" applyFill="1" applyBorder="1" applyAlignment="1">
      <alignment horizontal="centerContinuous"/>
    </xf>
    <xf numFmtId="3" fontId="7" fillId="0" borderId="0" xfId="9" applyNumberFormat="1" applyFont="1"/>
    <xf numFmtId="3" fontId="4" fillId="0" borderId="0" xfId="4" applyNumberFormat="1" applyFill="1"/>
    <xf numFmtId="164" fontId="74" fillId="0" borderId="2" xfId="4" applyNumberFormat="1" applyFont="1" applyFill="1" applyBorder="1" applyAlignment="1">
      <alignment horizontal="center" wrapText="1"/>
    </xf>
    <xf numFmtId="0" fontId="7" fillId="0" borderId="11" xfId="4" applyFont="1" applyFill="1" applyBorder="1" applyAlignment="1">
      <alignment horizontal="right"/>
    </xf>
    <xf numFmtId="0" fontId="7" fillId="0" borderId="14" xfId="4" applyFont="1" applyFill="1" applyBorder="1" applyAlignment="1">
      <alignment horizontal="right"/>
    </xf>
    <xf numFmtId="0" fontId="7" fillId="0" borderId="0" xfId="4" applyFont="1" applyFill="1" applyBorder="1" applyAlignment="1">
      <alignment horizontal="right"/>
    </xf>
    <xf numFmtId="0" fontId="11" fillId="0" borderId="8" xfId="4" applyFont="1" applyFill="1" applyBorder="1" applyAlignment="1">
      <alignment horizontal="center" wrapText="1"/>
    </xf>
    <xf numFmtId="0" fontId="11" fillId="0" borderId="9" xfId="4" applyFont="1" applyFill="1" applyBorder="1" applyAlignment="1">
      <alignment horizontal="right" wrapText="1"/>
    </xf>
    <xf numFmtId="0" fontId="11" fillId="0" borderId="3" xfId="4" applyFont="1" applyFill="1" applyBorder="1" applyAlignment="1">
      <alignment horizontal="center" wrapText="1"/>
    </xf>
    <xf numFmtId="0" fontId="1" fillId="0" borderId="0" xfId="19"/>
    <xf numFmtId="0" fontId="1" fillId="0" borderId="0" xfId="19" applyBorder="1"/>
    <xf numFmtId="0" fontId="1" fillId="0" borderId="27" xfId="19" applyBorder="1"/>
    <xf numFmtId="3" fontId="5" fillId="0" borderId="28" xfId="19" applyNumberFormat="1" applyFont="1" applyBorder="1" applyAlignment="1">
      <alignment vertical="center"/>
    </xf>
    <xf numFmtId="0" fontId="14" fillId="0" borderId="29" xfId="19" applyFont="1" applyBorder="1" applyAlignment="1">
      <alignment horizontal="left" vertical="center"/>
    </xf>
    <xf numFmtId="3" fontId="5" fillId="0" borderId="0" xfId="19" applyNumberFormat="1" applyFont="1" applyBorder="1" applyAlignment="1">
      <alignment vertical="center"/>
    </xf>
    <xf numFmtId="0" fontId="5" fillId="0" borderId="30" xfId="19" applyFont="1" applyBorder="1" applyAlignment="1">
      <alignment horizontal="left" vertical="center"/>
    </xf>
    <xf numFmtId="0" fontId="5" fillId="0" borderId="31" xfId="19" applyFont="1" applyBorder="1" applyAlignment="1">
      <alignment horizontal="left" vertical="center"/>
    </xf>
    <xf numFmtId="0" fontId="5" fillId="0" borderId="3" xfId="19" applyFont="1" applyBorder="1" applyAlignment="1">
      <alignment horizontal="center" wrapText="1"/>
    </xf>
    <xf numFmtId="0" fontId="5" fillId="0" borderId="4" xfId="19" applyFont="1" applyBorder="1" applyAlignment="1">
      <alignment horizontal="center" wrapText="1"/>
    </xf>
    <xf numFmtId="0" fontId="14" fillId="0" borderId="27" xfId="19" applyFont="1" applyBorder="1" applyAlignment="1">
      <alignment horizontal="center" vertical="center"/>
    </xf>
    <xf numFmtId="0" fontId="5" fillId="0" borderId="13" xfId="19" applyFont="1" applyBorder="1" applyAlignment="1">
      <alignment horizontal="center" wrapText="1"/>
    </xf>
    <xf numFmtId="0" fontId="5" fillId="0" borderId="14" xfId="19" applyFont="1" applyBorder="1" applyAlignment="1">
      <alignment horizontal="center" wrapText="1"/>
    </xf>
    <xf numFmtId="0" fontId="1" fillId="0" borderId="32" xfId="19" applyBorder="1"/>
    <xf numFmtId="194" fontId="76" fillId="0" borderId="6" xfId="38" applyNumberFormat="1" applyFont="1" applyFill="1" applyBorder="1" applyAlignment="1">
      <alignment horizontal="right"/>
    </xf>
    <xf numFmtId="3" fontId="23" fillId="0" borderId="0" xfId="4" applyNumberFormat="1" applyFont="1" applyFill="1" applyBorder="1"/>
    <xf numFmtId="0" fontId="23" fillId="0" borderId="0" xfId="4" applyFont="1" applyAlignment="1">
      <alignment horizontal="left"/>
    </xf>
    <xf numFmtId="0" fontId="23" fillId="0" borderId="0" xfId="4" applyNumberFormat="1" applyFont="1"/>
    <xf numFmtId="0" fontId="11" fillId="0" borderId="0" xfId="4" applyFont="1" applyFill="1"/>
    <xf numFmtId="0" fontId="11" fillId="0" borderId="7" xfId="4" applyFont="1" applyFill="1" applyBorder="1" applyAlignment="1">
      <alignment horizontal="right" vertical="center" wrapText="1"/>
    </xf>
    <xf numFmtId="0" fontId="11" fillId="0" borderId="9" xfId="4" applyFont="1" applyFill="1" applyBorder="1" applyAlignment="1">
      <alignment horizontal="right" vertical="center"/>
    </xf>
    <xf numFmtId="3" fontId="4" fillId="0" borderId="5" xfId="4" applyNumberFormat="1" applyFill="1" applyBorder="1"/>
    <xf numFmtId="0" fontId="7" fillId="0" borderId="8" xfId="4" applyFont="1" applyFill="1" applyBorder="1"/>
    <xf numFmtId="0" fontId="7" fillId="0" borderId="10" xfId="4" applyFont="1" applyFill="1" applyBorder="1" applyAlignment="1">
      <alignment horizontal="centerContinuous"/>
    </xf>
    <xf numFmtId="0" fontId="7" fillId="0" borderId="9" xfId="4" applyFont="1" applyFill="1" applyBorder="1" applyAlignment="1">
      <alignment horizontal="centerContinuous"/>
    </xf>
    <xf numFmtId="0" fontId="77" fillId="0" borderId="2" xfId="4" applyFont="1" applyFill="1" applyBorder="1" applyAlignment="1">
      <alignment vertical="top" wrapText="1"/>
    </xf>
    <xf numFmtId="0" fontId="11" fillId="0" borderId="12" xfId="4" applyFont="1" applyFill="1" applyBorder="1" applyAlignment="1">
      <alignment horizontal="center" wrapText="1"/>
    </xf>
    <xf numFmtId="0" fontId="7" fillId="0" borderId="15" xfId="4" applyFont="1" applyFill="1" applyBorder="1" applyAlignment="1">
      <alignment horizontal="right"/>
    </xf>
    <xf numFmtId="0" fontId="11" fillId="0" borderId="8" xfId="4" applyFont="1" applyFill="1" applyBorder="1" applyAlignment="1">
      <alignment horizontal="centerContinuous"/>
    </xf>
    <xf numFmtId="0" fontId="11" fillId="0" borderId="10" xfId="4" applyFont="1" applyFill="1" applyBorder="1" applyAlignment="1">
      <alignment horizontal="centerContinuous"/>
    </xf>
    <xf numFmtId="0" fontId="11" fillId="0" borderId="9" xfId="4" applyFont="1" applyFill="1" applyBorder="1" applyAlignment="1">
      <alignment horizontal="centerContinuous"/>
    </xf>
    <xf numFmtId="0" fontId="11" fillId="0" borderId="7" xfId="4" applyFont="1" applyFill="1" applyBorder="1" applyAlignment="1">
      <alignment wrapText="1"/>
    </xf>
    <xf numFmtId="0" fontId="11" fillId="0" borderId="4" xfId="4" applyFont="1" applyFill="1" applyBorder="1" applyAlignment="1">
      <alignment wrapText="1"/>
    </xf>
    <xf numFmtId="0" fontId="7" fillId="0" borderId="0" xfId="4" applyFont="1" applyFill="1" applyBorder="1" applyAlignment="1">
      <alignment horizontal="left" indent="1"/>
    </xf>
    <xf numFmtId="0" fontId="4" fillId="0" borderId="5" xfId="4" applyFill="1" applyBorder="1"/>
    <xf numFmtId="0" fontId="7" fillId="0" borderId="6" xfId="4" applyFont="1" applyFill="1" applyBorder="1" applyAlignment="1">
      <alignment horizontal="left"/>
    </xf>
    <xf numFmtId="0" fontId="4" fillId="0" borderId="12" xfId="4" applyFill="1" applyBorder="1"/>
    <xf numFmtId="0" fontId="7" fillId="0" borderId="6" xfId="4" applyFont="1" applyFill="1" applyBorder="1" applyAlignment="1"/>
    <xf numFmtId="14" fontId="11" fillId="0" borderId="9" xfId="4" applyNumberFormat="1" applyFont="1" applyFill="1" applyBorder="1" applyAlignment="1">
      <alignment horizontal="right" vertical="center"/>
    </xf>
    <xf numFmtId="0" fontId="8" fillId="2" borderId="0" xfId="17" quotePrefix="1" applyFont="1" applyFill="1"/>
    <xf numFmtId="0" fontId="7" fillId="3" borderId="0" xfId="17" applyFont="1" applyFill="1" applyAlignment="1">
      <alignment horizontal="left"/>
    </xf>
    <xf numFmtId="0" fontId="7" fillId="0" borderId="0" xfId="17" applyFont="1" applyFill="1"/>
    <xf numFmtId="0" fontId="7" fillId="0" borderId="0" xfId="17" applyFont="1" applyFill="1" applyAlignment="1"/>
    <xf numFmtId="0" fontId="7" fillId="3" borderId="0" xfId="17" applyFont="1" applyFill="1" applyAlignment="1"/>
    <xf numFmtId="0" fontId="8" fillId="2" borderId="0" xfId="17" applyFont="1" applyFill="1" applyBorder="1"/>
    <xf numFmtId="0" fontId="8" fillId="2" borderId="0" xfId="17" quotePrefix="1" applyFont="1" applyFill="1" applyBorder="1"/>
    <xf numFmtId="0" fontId="7" fillId="2" borderId="0" xfId="17" applyFont="1" applyFill="1" applyBorder="1"/>
    <xf numFmtId="0" fontId="7" fillId="3" borderId="0" xfId="17" applyFont="1" applyFill="1" applyBorder="1"/>
    <xf numFmtId="164" fontId="7" fillId="3" borderId="0" xfId="23" applyNumberFormat="1" applyFont="1" applyFill="1" applyBorder="1"/>
    <xf numFmtId="171" fontId="7" fillId="3" borderId="0" xfId="39" applyNumberFormat="1" applyFont="1" applyFill="1" applyBorder="1"/>
    <xf numFmtId="3" fontId="7" fillId="3" borderId="0" xfId="17" applyNumberFormat="1" applyFont="1" applyFill="1" applyBorder="1" applyAlignment="1">
      <alignment horizontal="right" vertical="top"/>
    </xf>
    <xf numFmtId="0" fontId="7" fillId="3" borderId="0" xfId="17" applyFont="1" applyFill="1" applyBorder="1" applyAlignment="1">
      <alignment horizontal="center"/>
    </xf>
    <xf numFmtId="0" fontId="7" fillId="3" borderId="0" xfId="17" applyFont="1" applyFill="1" applyBorder="1" applyAlignment="1">
      <alignment horizontal="left"/>
    </xf>
    <xf numFmtId="164" fontId="7" fillId="0" borderId="3" xfId="17" applyNumberFormat="1" applyFont="1" applyFill="1" applyBorder="1"/>
    <xf numFmtId="3" fontId="7" fillId="0" borderId="3" xfId="17" applyNumberFormat="1" applyFont="1" applyFill="1" applyBorder="1" applyAlignment="1">
      <alignment horizontal="right" vertical="top"/>
    </xf>
    <xf numFmtId="3" fontId="5" fillId="0" borderId="3" xfId="0" applyNumberFormat="1" applyFont="1" applyFill="1" applyBorder="1" applyAlignment="1">
      <alignment vertical="center"/>
    </xf>
    <xf numFmtId="164" fontId="7" fillId="0" borderId="3" xfId="23" applyNumberFormat="1" applyFont="1" applyFill="1" applyBorder="1"/>
    <xf numFmtId="3" fontId="7" fillId="0" borderId="4" xfId="17" applyNumberFormat="1" applyFont="1" applyFill="1" applyBorder="1" applyAlignment="1">
      <alignment horizontal="right" vertical="top"/>
    </xf>
    <xf numFmtId="0" fontId="7" fillId="0" borderId="15" xfId="17" applyFont="1" applyFill="1" applyBorder="1" applyAlignment="1">
      <alignment horizontal="center"/>
    </xf>
    <xf numFmtId="164" fontId="7" fillId="0" borderId="0" xfId="17" applyNumberFormat="1" applyFont="1" applyFill="1" applyBorder="1"/>
    <xf numFmtId="3" fontId="7" fillId="0" borderId="0" xfId="17" applyNumberFormat="1" applyFont="1" applyFill="1" applyBorder="1" applyAlignment="1">
      <alignment horizontal="right" vertical="top"/>
    </xf>
    <xf numFmtId="3" fontId="5" fillId="0" borderId="0" xfId="0" applyNumberFormat="1" applyFont="1" applyFill="1" applyBorder="1" applyAlignment="1">
      <alignment vertical="center"/>
    </xf>
    <xf numFmtId="164" fontId="7" fillId="0" borderId="0" xfId="23" applyNumberFormat="1" applyFont="1" applyFill="1" applyBorder="1"/>
    <xf numFmtId="3" fontId="7" fillId="0" borderId="11" xfId="17" applyNumberFormat="1" applyFont="1" applyFill="1" applyBorder="1" applyAlignment="1">
      <alignment horizontal="right" vertical="top"/>
    </xf>
    <xf numFmtId="0" fontId="7" fillId="0" borderId="6" xfId="17" applyFont="1" applyFill="1" applyBorder="1" applyAlignment="1">
      <alignment horizontal="center"/>
    </xf>
    <xf numFmtId="164" fontId="7" fillId="0" borderId="5" xfId="17" applyNumberFormat="1" applyFont="1" applyFill="1" applyBorder="1"/>
    <xf numFmtId="3" fontId="7" fillId="0" borderId="0" xfId="17" applyNumberFormat="1" applyFont="1" applyFill="1" applyBorder="1"/>
    <xf numFmtId="0" fontId="7" fillId="0" borderId="11" xfId="17" applyFont="1" applyFill="1" applyBorder="1" applyAlignment="1">
      <alignment horizontal="center"/>
    </xf>
    <xf numFmtId="164" fontId="7" fillId="0" borderId="5" xfId="23" applyNumberFormat="1" applyFont="1" applyFill="1" applyBorder="1"/>
    <xf numFmtId="3" fontId="7" fillId="0" borderId="0" xfId="40" applyNumberFormat="1" applyFont="1" applyFill="1" applyBorder="1"/>
    <xf numFmtId="164" fontId="7" fillId="3" borderId="5" xfId="23" applyNumberFormat="1" applyFont="1" applyFill="1" applyBorder="1"/>
    <xf numFmtId="3" fontId="5" fillId="0" borderId="0" xfId="15" applyNumberFormat="1" applyFont="1" applyFill="1" applyBorder="1"/>
    <xf numFmtId="3" fontId="7" fillId="3" borderId="0" xfId="40" applyNumberFormat="1" applyFont="1" applyFill="1" applyBorder="1"/>
    <xf numFmtId="0" fontId="7" fillId="3" borderId="6" xfId="17" applyFont="1" applyFill="1" applyBorder="1" applyAlignment="1">
      <alignment horizontal="center"/>
    </xf>
    <xf numFmtId="0" fontId="7" fillId="3" borderId="15" xfId="17" applyFont="1" applyFill="1" applyBorder="1" applyAlignment="1">
      <alignment horizontal="center" vertical="center"/>
    </xf>
    <xf numFmtId="0" fontId="7" fillId="3" borderId="16" xfId="17" applyFont="1" applyFill="1" applyBorder="1" applyAlignment="1">
      <alignment horizontal="center" vertical="center"/>
    </xf>
    <xf numFmtId="0" fontId="8" fillId="3" borderId="0" xfId="17" applyFont="1" applyFill="1" applyBorder="1"/>
    <xf numFmtId="37" fontId="7" fillId="3" borderId="0" xfId="17" applyNumberFormat="1" applyFont="1" applyFill="1" applyBorder="1"/>
    <xf numFmtId="0" fontId="7" fillId="3" borderId="13" xfId="17" applyFont="1" applyFill="1" applyBorder="1"/>
    <xf numFmtId="164" fontId="7" fillId="3" borderId="13" xfId="17" applyNumberFormat="1" applyFont="1" applyFill="1" applyBorder="1"/>
    <xf numFmtId="3" fontId="7" fillId="3" borderId="13" xfId="39" applyNumberFormat="1" applyFont="1" applyFill="1" applyBorder="1"/>
    <xf numFmtId="37" fontId="7" fillId="3" borderId="13" xfId="17" applyNumberFormat="1" applyFont="1" applyFill="1" applyBorder="1"/>
    <xf numFmtId="0" fontId="7" fillId="3" borderId="2" xfId="17" applyFont="1" applyFill="1" applyBorder="1"/>
    <xf numFmtId="0" fontId="7" fillId="3" borderId="3" xfId="17" applyFont="1" applyFill="1" applyBorder="1"/>
    <xf numFmtId="164" fontId="7" fillId="3" borderId="2" xfId="17" applyNumberFormat="1" applyFont="1" applyFill="1" applyBorder="1"/>
    <xf numFmtId="164" fontId="11" fillId="3" borderId="3" xfId="17" applyNumberFormat="1" applyFont="1" applyFill="1" applyBorder="1"/>
    <xf numFmtId="3" fontId="11" fillId="3" borderId="2" xfId="39" applyNumberFormat="1" applyFont="1" applyFill="1" applyBorder="1"/>
    <xf numFmtId="3" fontId="11" fillId="3" borderId="3" xfId="39" applyNumberFormat="1" applyFont="1" applyFill="1" applyBorder="1"/>
    <xf numFmtId="37" fontId="11" fillId="3" borderId="2" xfId="17" applyNumberFormat="1" applyFont="1" applyFill="1" applyBorder="1"/>
    <xf numFmtId="3" fontId="14" fillId="0" borderId="0" xfId="0" applyNumberFormat="1" applyFont="1" applyFill="1"/>
    <xf numFmtId="3" fontId="14" fillId="0" borderId="3" xfId="0" applyNumberFormat="1" applyFont="1" applyFill="1" applyBorder="1"/>
    <xf numFmtId="3" fontId="14" fillId="0" borderId="3" xfId="15" applyNumberFormat="1" applyFont="1" applyFill="1" applyBorder="1"/>
    <xf numFmtId="0" fontId="11" fillId="3" borderId="15" xfId="17" applyFont="1" applyFill="1" applyBorder="1"/>
    <xf numFmtId="0" fontId="7" fillId="3" borderId="5" xfId="17" applyFont="1" applyFill="1" applyBorder="1"/>
    <xf numFmtId="164" fontId="7" fillId="3" borderId="5" xfId="17" applyNumberFormat="1" applyFont="1" applyFill="1" applyBorder="1"/>
    <xf numFmtId="164" fontId="7" fillId="3" borderId="0" xfId="17" applyNumberFormat="1" applyFont="1" applyFill="1" applyBorder="1"/>
    <xf numFmtId="3" fontId="7" fillId="3" borderId="5" xfId="39" applyNumberFormat="1" applyFont="1" applyFill="1" applyBorder="1"/>
    <xf numFmtId="3" fontId="7" fillId="3" borderId="0" xfId="39" applyNumberFormat="1" applyFont="1" applyFill="1" applyBorder="1"/>
    <xf numFmtId="37" fontId="7" fillId="3" borderId="5" xfId="17" applyNumberFormat="1" applyFont="1" applyFill="1" applyBorder="1"/>
    <xf numFmtId="3" fontId="5" fillId="0" borderId="0" xfId="0" applyNumberFormat="1" applyFont="1" applyFill="1"/>
    <xf numFmtId="0" fontId="5" fillId="0" borderId="0" xfId="15" applyFont="1" applyFill="1" applyBorder="1"/>
    <xf numFmtId="49" fontId="7" fillId="3" borderId="6" xfId="39" applyNumberFormat="1" applyFont="1" applyFill="1" applyBorder="1"/>
    <xf numFmtId="37" fontId="8" fillId="3" borderId="0" xfId="17" applyNumberFormat="1" applyFont="1" applyFill="1" applyBorder="1"/>
    <xf numFmtId="49" fontId="17" fillId="3" borderId="0" xfId="39" applyNumberFormat="1" applyFont="1" applyFill="1" applyBorder="1"/>
    <xf numFmtId="38" fontId="5" fillId="0" borderId="0" xfId="0" applyNumberFormat="1" applyFont="1" applyFill="1"/>
    <xf numFmtId="171" fontId="5" fillId="0" borderId="0" xfId="1" applyNumberFormat="1" applyFont="1" applyFill="1" applyBorder="1" applyAlignment="1"/>
    <xf numFmtId="3" fontId="5" fillId="0" borderId="0" xfId="1" applyNumberFormat="1" applyFont="1" applyFill="1" applyBorder="1"/>
    <xf numFmtId="38" fontId="5" fillId="0" borderId="0" xfId="1" applyNumberFormat="1" applyFont="1" applyFill="1" applyBorder="1"/>
    <xf numFmtId="0" fontId="7" fillId="0" borderId="0" xfId="17" applyFont="1" applyFill="1" applyBorder="1"/>
    <xf numFmtId="49" fontId="7" fillId="3" borderId="5" xfId="17" applyNumberFormat="1" applyFont="1" applyFill="1" applyBorder="1" applyAlignment="1">
      <alignment horizontal="center"/>
    </xf>
    <xf numFmtId="49" fontId="7" fillId="3" borderId="0" xfId="17" applyNumberFormat="1" applyFont="1" applyFill="1" applyBorder="1" applyAlignment="1">
      <alignment horizontal="center"/>
    </xf>
    <xf numFmtId="49" fontId="7" fillId="3" borderId="12" xfId="17" applyNumberFormat="1" applyFont="1" applyFill="1" applyBorder="1" applyAlignment="1">
      <alignment horizontal="center"/>
    </xf>
    <xf numFmtId="49" fontId="7" fillId="3" borderId="13" xfId="17" applyNumberFormat="1" applyFont="1" applyFill="1" applyBorder="1" applyAlignment="1">
      <alignment horizontal="center"/>
    </xf>
    <xf numFmtId="49" fontId="7" fillId="3" borderId="6" xfId="17" applyNumberFormat="1" applyFont="1" applyFill="1" applyBorder="1" applyAlignment="1">
      <alignment horizontal="center"/>
    </xf>
    <xf numFmtId="49" fontId="7" fillId="0" borderId="2" xfId="17" applyNumberFormat="1" applyFont="1" applyFill="1" applyBorder="1" applyAlignment="1">
      <alignment horizontal="center" vertical="center" wrapText="1"/>
    </xf>
    <xf numFmtId="49" fontId="7" fillId="0" borderId="3" xfId="17" applyNumberFormat="1" applyFont="1" applyFill="1" applyBorder="1" applyAlignment="1">
      <alignment horizontal="center" vertical="center" wrapText="1"/>
    </xf>
    <xf numFmtId="49" fontId="7" fillId="0" borderId="4" xfId="17" applyNumberFormat="1" applyFont="1" applyFill="1" applyBorder="1" applyAlignment="1">
      <alignment horizontal="center" vertical="center" wrapText="1"/>
    </xf>
    <xf numFmtId="0" fontId="7" fillId="0" borderId="3" xfId="17" applyNumberFormat="1" applyFont="1" applyFill="1" applyBorder="1" applyAlignment="1">
      <alignment horizontal="center" vertical="center" wrapText="1"/>
    </xf>
    <xf numFmtId="49" fontId="7" fillId="3" borderId="15" xfId="17" applyNumberFormat="1" applyFont="1" applyFill="1" applyBorder="1" applyAlignment="1">
      <alignment horizontal="left"/>
    </xf>
    <xf numFmtId="0" fontId="7" fillId="0" borderId="8" xfId="17" applyFont="1" applyFill="1" applyBorder="1" applyAlignment="1">
      <alignment horizontal="center" vertical="center" wrapText="1"/>
    </xf>
    <xf numFmtId="37" fontId="7" fillId="0" borderId="8" xfId="17" applyNumberFormat="1" applyFont="1" applyFill="1" applyBorder="1" applyAlignment="1">
      <alignment horizontal="center" vertical="center" wrapText="1"/>
    </xf>
    <xf numFmtId="37" fontId="7" fillId="0" borderId="13" xfId="17" applyNumberFormat="1" applyFont="1" applyFill="1" applyBorder="1" applyAlignment="1">
      <alignment horizontal="center" wrapText="1"/>
    </xf>
    <xf numFmtId="37" fontId="7" fillId="3" borderId="16" xfId="17" applyNumberFormat="1" applyFont="1" applyFill="1" applyBorder="1"/>
    <xf numFmtId="0" fontId="11" fillId="3" borderId="0" xfId="17" applyFont="1" applyFill="1"/>
    <xf numFmtId="0" fontId="11" fillId="3" borderId="0" xfId="17" applyFont="1" applyFill="1" applyBorder="1"/>
    <xf numFmtId="0" fontId="17" fillId="3" borderId="0" xfId="17" applyFont="1" applyFill="1" applyBorder="1"/>
    <xf numFmtId="0" fontId="78" fillId="3" borderId="0" xfId="17" applyFont="1" applyFill="1" applyBorder="1"/>
    <xf numFmtId="171" fontId="8" fillId="3" borderId="0" xfId="17" applyNumberFormat="1" applyFont="1" applyFill="1" applyBorder="1"/>
    <xf numFmtId="3" fontId="7" fillId="0" borderId="3" xfId="0" applyNumberFormat="1" applyFont="1" applyFill="1" applyBorder="1" applyAlignment="1">
      <alignment vertical="center" wrapText="1"/>
    </xf>
    <xf numFmtId="164" fontId="7" fillId="0" borderId="2" xfId="17" applyNumberFormat="1" applyFont="1" applyFill="1" applyBorder="1"/>
    <xf numFmtId="3" fontId="7" fillId="0" borderId="2" xfId="41" applyNumberFormat="1" applyFont="1" applyFill="1" applyBorder="1" applyAlignment="1">
      <alignment horizontal="right"/>
    </xf>
    <xf numFmtId="3" fontId="7" fillId="0" borderId="4" xfId="0" applyNumberFormat="1" applyFont="1" applyFill="1" applyBorder="1" applyAlignment="1">
      <alignment vertical="center" wrapText="1"/>
    </xf>
    <xf numFmtId="0" fontId="5" fillId="3" borderId="15" xfId="41" applyFont="1" applyFill="1" applyBorder="1" applyAlignment="1">
      <alignment horizontal="left"/>
    </xf>
    <xf numFmtId="3" fontId="5" fillId="0" borderId="0" xfId="0" applyNumberFormat="1" applyFont="1" applyFill="1" applyAlignment="1">
      <alignment vertical="center"/>
    </xf>
    <xf numFmtId="3" fontId="5" fillId="0" borderId="5" xfId="41" applyNumberFormat="1" applyFont="1" applyFill="1" applyBorder="1" applyAlignment="1">
      <alignment horizontal="right"/>
    </xf>
    <xf numFmtId="0" fontId="5" fillId="3" borderId="6" xfId="41" applyFont="1" applyFill="1" applyBorder="1" applyAlignment="1">
      <alignment horizontal="left"/>
    </xf>
    <xf numFmtId="3" fontId="5" fillId="0" borderId="11" xfId="0" applyNumberFormat="1" applyFont="1" applyFill="1" applyBorder="1" applyAlignment="1">
      <alignment vertical="center"/>
    </xf>
    <xf numFmtId="0" fontId="5" fillId="3" borderId="11" xfId="41" applyFont="1" applyFill="1" applyBorder="1" applyAlignment="1">
      <alignment horizontal="left"/>
    </xf>
    <xf numFmtId="49" fontId="5" fillId="10" borderId="5" xfId="41" applyNumberFormat="1" applyFont="1" applyFill="1" applyBorder="1" applyAlignment="1">
      <alignment horizontal="center" wrapText="1"/>
    </xf>
    <xf numFmtId="171" fontId="14" fillId="0" borderId="0" xfId="1" applyNumberFormat="1" applyFont="1" applyFill="1" applyBorder="1" applyAlignment="1">
      <alignment horizontal="center" wrapText="1"/>
    </xf>
    <xf numFmtId="49" fontId="5" fillId="0" borderId="0" xfId="41" applyNumberFormat="1" applyFont="1" applyFill="1" applyBorder="1" applyAlignment="1">
      <alignment horizontal="center" wrapText="1"/>
    </xf>
    <xf numFmtId="49" fontId="5" fillId="0" borderId="5" xfId="41" applyNumberFormat="1" applyFont="1" applyFill="1" applyBorder="1" applyAlignment="1">
      <alignment horizontal="center" wrapText="1"/>
    </xf>
    <xf numFmtId="49" fontId="5" fillId="0" borderId="11" xfId="41" applyNumberFormat="1" applyFont="1" applyFill="1" applyBorder="1" applyAlignment="1">
      <alignment horizontal="center" wrapText="1"/>
    </xf>
    <xf numFmtId="171" fontId="14" fillId="0" borderId="11" xfId="1" applyNumberFormat="1" applyFont="1" applyFill="1" applyBorder="1" applyAlignment="1">
      <alignment horizontal="center" wrapText="1"/>
    </xf>
    <xf numFmtId="49" fontId="5" fillId="10" borderId="11" xfId="41" applyNumberFormat="1" applyFont="1" applyFill="1" applyBorder="1" applyAlignment="1">
      <alignment wrapText="1"/>
    </xf>
    <xf numFmtId="164" fontId="11" fillId="3" borderId="5" xfId="17" applyNumberFormat="1" applyFont="1" applyFill="1" applyBorder="1"/>
    <xf numFmtId="3" fontId="11" fillId="0" borderId="0" xfId="0" applyNumberFormat="1" applyFont="1" applyFill="1" applyAlignment="1">
      <alignment vertical="center" wrapText="1"/>
    </xf>
    <xf numFmtId="164" fontId="11" fillId="0" borderId="0" xfId="17" applyNumberFormat="1" applyFont="1" applyFill="1" applyBorder="1"/>
    <xf numFmtId="164" fontId="11" fillId="0" borderId="5" xfId="17" applyNumberFormat="1" applyFont="1" applyFill="1" applyBorder="1"/>
    <xf numFmtId="3" fontId="11" fillId="0" borderId="5" xfId="41" applyNumberFormat="1" applyFont="1" applyFill="1" applyBorder="1" applyAlignment="1">
      <alignment horizontal="right"/>
    </xf>
    <xf numFmtId="3" fontId="11" fillId="0" borderId="11" xfId="0" applyNumberFormat="1" applyFont="1" applyFill="1" applyBorder="1" applyAlignment="1">
      <alignment vertical="center" wrapText="1"/>
    </xf>
    <xf numFmtId="0" fontId="14" fillId="10" borderId="11" xfId="41" applyFont="1" applyFill="1" applyBorder="1" applyAlignment="1">
      <alignment horizontal="left"/>
    </xf>
    <xf numFmtId="49" fontId="5" fillId="10" borderId="12" xfId="41" applyNumberFormat="1" applyFont="1" applyFill="1" applyBorder="1" applyAlignment="1">
      <alignment horizontal="center" wrapText="1"/>
    </xf>
    <xf numFmtId="49" fontId="5" fillId="10" borderId="13" xfId="41" applyNumberFormat="1" applyFont="1" applyFill="1" applyBorder="1" applyAlignment="1">
      <alignment horizontal="center" wrapText="1"/>
    </xf>
    <xf numFmtId="49" fontId="5" fillId="10" borderId="14" xfId="41" applyNumberFormat="1" applyFont="1" applyFill="1" applyBorder="1" applyAlignment="1">
      <alignment horizontal="center" wrapText="1"/>
    </xf>
    <xf numFmtId="49" fontId="5" fillId="10" borderId="14" xfId="41" applyNumberFormat="1" applyFont="1" applyFill="1" applyBorder="1" applyAlignment="1">
      <alignment horizontal="right" wrapText="1"/>
    </xf>
    <xf numFmtId="49" fontId="5" fillId="10" borderId="14" xfId="41" applyNumberFormat="1" applyFont="1" applyFill="1" applyBorder="1" applyAlignment="1">
      <alignment wrapText="1"/>
    </xf>
    <xf numFmtId="49" fontId="5" fillId="0" borderId="2" xfId="41" applyNumberFormat="1" applyFont="1" applyFill="1" applyBorder="1" applyAlignment="1">
      <alignment horizontal="center" wrapText="1"/>
    </xf>
    <xf numFmtId="49" fontId="5" fillId="0" borderId="3" xfId="41" applyNumberFormat="1" applyFont="1" applyFill="1" applyBorder="1" applyAlignment="1">
      <alignment horizontal="center" wrapText="1"/>
    </xf>
    <xf numFmtId="49" fontId="5" fillId="0" borderId="4" xfId="41" applyNumberFormat="1" applyFont="1" applyFill="1" applyBorder="1" applyAlignment="1">
      <alignment horizontal="center" wrapText="1"/>
    </xf>
    <xf numFmtId="49" fontId="5" fillId="10" borderId="4" xfId="41" applyNumberFormat="1" applyFont="1" applyFill="1" applyBorder="1" applyAlignment="1">
      <alignment wrapText="1"/>
    </xf>
    <xf numFmtId="0" fontId="7" fillId="3" borderId="4" xfId="17" applyFont="1" applyFill="1" applyBorder="1"/>
    <xf numFmtId="0" fontId="7" fillId="0" borderId="13" xfId="17" applyFont="1" applyFill="1" applyBorder="1"/>
    <xf numFmtId="0" fontId="7" fillId="0" borderId="12" xfId="17" applyFont="1" applyFill="1" applyBorder="1"/>
    <xf numFmtId="0" fontId="7" fillId="0" borderId="14" xfId="17" applyFont="1" applyFill="1" applyBorder="1"/>
    <xf numFmtId="0" fontId="7" fillId="3" borderId="14" xfId="17" applyFont="1" applyFill="1" applyBorder="1"/>
    <xf numFmtId="0" fontId="8" fillId="11" borderId="0" xfId="17" applyFont="1" applyFill="1" applyBorder="1"/>
    <xf numFmtId="0" fontId="8" fillId="11" borderId="0" xfId="17" applyFont="1" applyFill="1" applyBorder="1" applyAlignment="1">
      <alignment horizontal="right"/>
    </xf>
    <xf numFmtId="0" fontId="7" fillId="11" borderId="0" xfId="17" applyFont="1" applyFill="1" applyBorder="1" applyAlignment="1">
      <alignment horizontal="right"/>
    </xf>
    <xf numFmtId="0" fontId="7" fillId="11" borderId="0" xfId="17" applyFont="1" applyFill="1" applyBorder="1"/>
    <xf numFmtId="0" fontId="7" fillId="11" borderId="0" xfId="17" quotePrefix="1" applyFont="1" applyFill="1" applyBorder="1" applyAlignment="1">
      <alignment horizontal="right"/>
    </xf>
    <xf numFmtId="164" fontId="7" fillId="11" borderId="0" xfId="17" applyNumberFormat="1" applyFont="1" applyFill="1" applyBorder="1"/>
    <xf numFmtId="188" fontId="7" fillId="11" borderId="0" xfId="39" applyNumberFormat="1" applyFont="1" applyFill="1" applyBorder="1" applyAlignment="1">
      <alignment horizontal="right"/>
    </xf>
    <xf numFmtId="164" fontId="7" fillId="11" borderId="0" xfId="23" quotePrefix="1" applyNumberFormat="1" applyFont="1" applyFill="1" applyBorder="1" applyAlignment="1">
      <alignment horizontal="right"/>
    </xf>
    <xf numFmtId="171" fontId="7" fillId="11" borderId="0" xfId="39" applyNumberFormat="1" applyFont="1" applyFill="1" applyBorder="1" applyAlignment="1">
      <alignment horizontal="right"/>
    </xf>
    <xf numFmtId="0" fontId="7" fillId="0" borderId="2" xfId="17" applyFont="1" applyFill="1" applyBorder="1" applyAlignment="1">
      <alignment horizontal="center"/>
    </xf>
    <xf numFmtId="164" fontId="5" fillId="0" borderId="4" xfId="0" applyNumberFormat="1" applyFont="1" applyBorder="1" applyAlignment="1">
      <alignment horizontal="center"/>
    </xf>
    <xf numFmtId="0" fontId="7" fillId="11" borderId="2" xfId="17" quotePrefix="1" applyFont="1" applyFill="1" applyBorder="1" applyAlignment="1">
      <alignment horizontal="center"/>
    </xf>
    <xf numFmtId="9" fontId="5" fillId="0" borderId="4" xfId="0" applyNumberFormat="1" applyFont="1" applyFill="1" applyBorder="1" applyAlignment="1">
      <alignment horizontal="center"/>
    </xf>
    <xf numFmtId="3" fontId="5" fillId="0" borderId="4" xfId="0" applyNumberFormat="1" applyFont="1" applyBorder="1"/>
    <xf numFmtId="0" fontId="7" fillId="11" borderId="15" xfId="17" applyFont="1" applyFill="1" applyBorder="1"/>
    <xf numFmtId="0" fontId="5" fillId="0" borderId="5" xfId="41" applyFont="1" applyFill="1" applyBorder="1" applyAlignment="1">
      <alignment horizontal="center"/>
    </xf>
    <xf numFmtId="164" fontId="79" fillId="0" borderId="11" xfId="0" applyNumberFormat="1" applyFont="1" applyBorder="1" applyAlignment="1">
      <alignment horizontal="center"/>
    </xf>
    <xf numFmtId="0" fontId="7" fillId="0" borderId="5" xfId="17" applyFont="1" applyFill="1" applyBorder="1" applyAlignment="1">
      <alignment horizontal="center"/>
    </xf>
    <xf numFmtId="0" fontId="7" fillId="11" borderId="5" xfId="17" applyFont="1" applyFill="1" applyBorder="1" applyAlignment="1">
      <alignment horizontal="center"/>
    </xf>
    <xf numFmtId="9" fontId="5" fillId="0" borderId="0" xfId="0" applyNumberFormat="1" applyFont="1" applyFill="1" applyBorder="1" applyAlignment="1">
      <alignment horizontal="center" wrapText="1"/>
    </xf>
    <xf numFmtId="0" fontId="7" fillId="11" borderId="6" xfId="17" applyFont="1" applyFill="1" applyBorder="1"/>
    <xf numFmtId="164" fontId="5" fillId="0" borderId="0" xfId="0" applyNumberFormat="1" applyFont="1" applyAlignment="1">
      <alignment horizontal="center"/>
    </xf>
    <xf numFmtId="9" fontId="5" fillId="0" borderId="0" xfId="0" applyNumberFormat="1" applyFont="1" applyFill="1" applyAlignment="1">
      <alignment horizontal="center"/>
    </xf>
    <xf numFmtId="3" fontId="5" fillId="0" borderId="0" xfId="0" applyNumberFormat="1" applyFont="1"/>
    <xf numFmtId="168" fontId="5" fillId="0" borderId="0" xfId="0" applyNumberFormat="1" applyFont="1" applyFill="1" applyAlignment="1">
      <alignment horizontal="center"/>
    </xf>
    <xf numFmtId="3" fontId="5" fillId="0" borderId="11" xfId="0" applyNumberFormat="1" applyFont="1" applyBorder="1"/>
    <xf numFmtId="0" fontId="80" fillId="11" borderId="0" xfId="17" applyFont="1" applyFill="1" applyBorder="1"/>
    <xf numFmtId="0" fontId="5" fillId="0" borderId="5" xfId="41" applyFont="1" applyFill="1" applyBorder="1"/>
    <xf numFmtId="164" fontId="11" fillId="0" borderId="11" xfId="41" applyNumberFormat="1" applyFont="1" applyFill="1" applyBorder="1" applyAlignment="1">
      <alignment horizontal="center"/>
    </xf>
    <xf numFmtId="0" fontId="7" fillId="0" borderId="5" xfId="17" applyFont="1" applyFill="1" applyBorder="1" applyAlignment="1">
      <alignment horizontal="right"/>
    </xf>
    <xf numFmtId="168" fontId="11" fillId="0" borderId="0" xfId="3" applyNumberFormat="1" applyFont="1" applyFill="1" applyBorder="1" applyAlignment="1">
      <alignment horizontal="center" vertical="center" wrapText="1"/>
    </xf>
    <xf numFmtId="0" fontId="7" fillId="11" borderId="5" xfId="17" applyFont="1" applyFill="1" applyBorder="1" applyAlignment="1">
      <alignment horizontal="right"/>
    </xf>
    <xf numFmtId="164" fontId="5" fillId="0" borderId="11" xfId="2" applyNumberFormat="1" applyFont="1" applyBorder="1" applyAlignment="1">
      <alignment horizontal="right"/>
    </xf>
    <xf numFmtId="0" fontId="7" fillId="0" borderId="0" xfId="17" applyFont="1" applyFill="1" applyBorder="1" applyAlignment="1">
      <alignment horizontal="right"/>
    </xf>
    <xf numFmtId="0" fontId="7" fillId="0" borderId="11" xfId="17" applyFont="1" applyFill="1" applyBorder="1" applyAlignment="1"/>
    <xf numFmtId="0" fontId="14" fillId="0" borderId="5" xfId="41" applyFont="1" applyFill="1" applyBorder="1" applyAlignment="1">
      <alignment horizontal="center"/>
    </xf>
    <xf numFmtId="164" fontId="14" fillId="0" borderId="0" xfId="0" applyNumberFormat="1" applyFont="1" applyAlignment="1">
      <alignment horizontal="center"/>
    </xf>
    <xf numFmtId="0" fontId="11" fillId="0" borderId="5" xfId="17" applyFont="1" applyFill="1" applyBorder="1" applyAlignment="1">
      <alignment horizontal="center"/>
    </xf>
    <xf numFmtId="168" fontId="14" fillId="0" borderId="0" xfId="0" applyNumberFormat="1" applyFont="1" applyFill="1" applyAlignment="1">
      <alignment horizontal="center"/>
    </xf>
    <xf numFmtId="0" fontId="11" fillId="11" borderId="12" xfId="17" applyFont="1" applyFill="1" applyBorder="1" applyAlignment="1">
      <alignment horizontal="center"/>
    </xf>
    <xf numFmtId="9" fontId="14" fillId="0" borderId="0" xfId="0" applyNumberFormat="1" applyFont="1" applyAlignment="1">
      <alignment horizontal="center"/>
    </xf>
    <xf numFmtId="0" fontId="11" fillId="0" borderId="12" xfId="17" applyFont="1" applyFill="1" applyBorder="1" applyAlignment="1">
      <alignment horizontal="center"/>
    </xf>
    <xf numFmtId="173" fontId="14" fillId="0" borderId="0" xfId="0" applyNumberFormat="1" applyFont="1"/>
    <xf numFmtId="0" fontId="11" fillId="11" borderId="6" xfId="17" applyFont="1" applyFill="1" applyBorder="1"/>
    <xf numFmtId="0" fontId="14" fillId="0" borderId="4" xfId="17" applyFont="1" applyFill="1" applyBorder="1" applyAlignment="1">
      <alignment horizontal="center"/>
    </xf>
    <xf numFmtId="0" fontId="11" fillId="0" borderId="3" xfId="17" applyFont="1" applyFill="1" applyBorder="1" applyAlignment="1">
      <alignment horizontal="center"/>
    </xf>
    <xf numFmtId="0" fontId="11" fillId="0" borderId="4" xfId="17" applyFont="1" applyFill="1" applyBorder="1" applyAlignment="1">
      <alignment horizontal="center"/>
    </xf>
    <xf numFmtId="0" fontId="11" fillId="3" borderId="3" xfId="17" applyFont="1" applyFill="1" applyBorder="1" applyAlignment="1">
      <alignment horizontal="right"/>
    </xf>
    <xf numFmtId="0" fontId="14" fillId="0" borderId="11" xfId="17" applyFont="1" applyFill="1" applyBorder="1" applyAlignment="1">
      <alignment horizontal="center"/>
    </xf>
    <xf numFmtId="0" fontId="11" fillId="0" borderId="0" xfId="17" applyFont="1" applyFill="1" applyBorder="1" applyAlignment="1">
      <alignment horizontal="center"/>
    </xf>
    <xf numFmtId="0" fontId="11" fillId="0" borderId="11" xfId="17" applyFont="1" applyFill="1" applyBorder="1" applyAlignment="1">
      <alignment horizontal="center"/>
    </xf>
    <xf numFmtId="0" fontId="11" fillId="3" borderId="0" xfId="17" applyFont="1" applyFill="1" applyBorder="1" applyAlignment="1">
      <alignment horizontal="right"/>
    </xf>
    <xf numFmtId="0" fontId="8" fillId="0" borderId="0" xfId="17" applyFont="1" applyFill="1" applyBorder="1"/>
    <xf numFmtId="0" fontId="14" fillId="0" borderId="14" xfId="17" applyFont="1" applyFill="1" applyBorder="1" applyAlignment="1">
      <alignment horizontal="center"/>
    </xf>
    <xf numFmtId="0" fontId="11" fillId="0" borderId="13" xfId="17" applyFont="1" applyFill="1" applyBorder="1" applyAlignment="1">
      <alignment horizontal="center"/>
    </xf>
    <xf numFmtId="0" fontId="11" fillId="0" borderId="14" xfId="17" applyFont="1" applyFill="1" applyBorder="1" applyAlignment="1">
      <alignment horizontal="center"/>
    </xf>
    <xf numFmtId="0" fontId="14" fillId="3" borderId="13" xfId="17" applyFont="1" applyFill="1" applyBorder="1" applyAlignment="1">
      <alignment horizontal="right"/>
    </xf>
    <xf numFmtId="0" fontId="81" fillId="0" borderId="2" xfId="0" applyFont="1" applyFill="1" applyBorder="1" applyAlignment="1">
      <alignment horizontal="center"/>
    </xf>
    <xf numFmtId="168" fontId="81" fillId="0" borderId="4" xfId="0" applyNumberFormat="1" applyFont="1" applyFill="1" applyBorder="1" applyAlignment="1">
      <alignment horizontal="center"/>
    </xf>
    <xf numFmtId="168" fontId="81" fillId="0" borderId="3" xfId="0" applyNumberFormat="1" applyFont="1" applyFill="1" applyBorder="1" applyAlignment="1">
      <alignment horizontal="center"/>
    </xf>
    <xf numFmtId="0" fontId="81" fillId="0" borderId="15" xfId="0" applyFont="1" applyFill="1" applyBorder="1" applyAlignment="1">
      <alignment horizontal="center"/>
    </xf>
    <xf numFmtId="0" fontId="7" fillId="0" borderId="4" xfId="0" applyFont="1" applyBorder="1"/>
    <xf numFmtId="0" fontId="81" fillId="0" borderId="5" xfId="0" applyFont="1" applyFill="1" applyBorder="1" applyAlignment="1">
      <alignment horizontal="center"/>
    </xf>
    <xf numFmtId="168" fontId="81" fillId="0" borderId="11" xfId="0" applyNumberFormat="1" applyFont="1" applyFill="1" applyBorder="1" applyAlignment="1">
      <alignment horizontal="center"/>
    </xf>
    <xf numFmtId="168" fontId="81" fillId="0" borderId="0" xfId="0" applyNumberFormat="1" applyFont="1" applyFill="1" applyAlignment="1">
      <alignment horizontal="center"/>
    </xf>
    <xf numFmtId="0" fontId="81" fillId="0" borderId="6" xfId="0" applyFont="1" applyFill="1" applyBorder="1" applyAlignment="1">
      <alignment horizontal="center"/>
    </xf>
    <xf numFmtId="0" fontId="7" fillId="0" borderId="11" xfId="0" applyFont="1" applyBorder="1"/>
    <xf numFmtId="0" fontId="82" fillId="0" borderId="5" xfId="0" applyFont="1" applyFill="1" applyBorder="1" applyAlignment="1">
      <alignment horizontal="center"/>
    </xf>
    <xf numFmtId="168" fontId="82" fillId="0" borderId="11" xfId="0" applyNumberFormat="1" applyFont="1" applyFill="1" applyBorder="1" applyAlignment="1">
      <alignment horizontal="center"/>
    </xf>
    <xf numFmtId="168" fontId="82" fillId="0" borderId="0" xfId="0" applyNumberFormat="1" applyFont="1" applyFill="1" applyAlignment="1">
      <alignment horizontal="center"/>
    </xf>
    <xf numFmtId="0" fontId="82" fillId="0" borderId="6" xfId="0" applyFont="1" applyFill="1" applyBorder="1" applyAlignment="1">
      <alignment horizontal="center"/>
    </xf>
    <xf numFmtId="0" fontId="11" fillId="0" borderId="11" xfId="0" applyFont="1" applyBorder="1"/>
    <xf numFmtId="0" fontId="7" fillId="0" borderId="0" xfId="0" applyFont="1"/>
    <xf numFmtId="0" fontId="7" fillId="0" borderId="11" xfId="0" applyFont="1" applyFill="1" applyBorder="1"/>
    <xf numFmtId="0" fontId="7" fillId="0" borderId="6" xfId="0" applyFont="1" applyBorder="1"/>
    <xf numFmtId="0" fontId="81" fillId="0" borderId="5" xfId="0" applyFont="1" applyFill="1" applyBorder="1" applyAlignment="1">
      <alignment horizontal="center" wrapText="1"/>
    </xf>
    <xf numFmtId="0" fontId="7" fillId="0" borderId="5" xfId="17" applyFont="1" applyFill="1" applyBorder="1"/>
    <xf numFmtId="0" fontId="7" fillId="0" borderId="11" xfId="17" applyFont="1" applyFill="1" applyBorder="1"/>
    <xf numFmtId="0" fontId="7" fillId="0" borderId="6" xfId="17" applyFont="1" applyFill="1" applyBorder="1"/>
    <xf numFmtId="0" fontId="7" fillId="3" borderId="11" xfId="17" applyFont="1" applyFill="1" applyBorder="1"/>
    <xf numFmtId="0" fontId="7" fillId="0" borderId="5" xfId="41" quotePrefix="1" applyFont="1" applyFill="1" applyBorder="1" applyAlignment="1">
      <alignment horizontal="center"/>
    </xf>
    <xf numFmtId="168" fontId="78" fillId="0" borderId="0" xfId="0" applyNumberFormat="1" applyFont="1" applyAlignment="1">
      <alignment horizontal="center"/>
    </xf>
    <xf numFmtId="168" fontId="78" fillId="0" borderId="5" xfId="0" applyNumberFormat="1" applyFont="1" applyBorder="1" applyAlignment="1">
      <alignment horizontal="center"/>
    </xf>
    <xf numFmtId="0" fontId="78" fillId="0" borderId="6" xfId="0" applyFont="1" applyBorder="1" applyAlignment="1">
      <alignment horizontal="center"/>
    </xf>
    <xf numFmtId="0" fontId="7" fillId="0" borderId="12" xfId="17" applyFont="1" applyFill="1" applyBorder="1" applyAlignment="1">
      <alignment horizontal="center" wrapText="1"/>
    </xf>
    <xf numFmtId="0" fontId="7" fillId="0" borderId="14" xfId="17" applyFont="1" applyFill="1" applyBorder="1" applyAlignment="1">
      <alignment horizontal="center" wrapText="1"/>
    </xf>
    <xf numFmtId="0" fontId="7" fillId="0" borderId="13" xfId="17" applyFont="1" applyFill="1" applyBorder="1" applyAlignment="1">
      <alignment horizontal="center" wrapText="1"/>
    </xf>
    <xf numFmtId="0" fontId="7" fillId="0" borderId="16" xfId="17" applyFont="1" applyFill="1" applyBorder="1" applyAlignment="1">
      <alignment horizontal="center" wrapText="1"/>
    </xf>
    <xf numFmtId="0" fontId="7" fillId="0" borderId="4" xfId="17" applyFont="1" applyFill="1" applyBorder="1" applyAlignment="1">
      <alignment horizontal="center" vertical="center" wrapText="1"/>
    </xf>
    <xf numFmtId="0" fontId="7" fillId="0" borderId="3" xfId="17" applyFont="1" applyFill="1" applyBorder="1" applyAlignment="1">
      <alignment horizontal="center" vertical="center" wrapText="1"/>
    </xf>
    <xf numFmtId="0" fontId="7" fillId="0" borderId="15" xfId="17" applyFont="1" applyFill="1" applyBorder="1" applyAlignment="1">
      <alignment horizontal="center" vertical="center" wrapText="1"/>
    </xf>
    <xf numFmtId="0" fontId="7" fillId="0" borderId="11" xfId="17" applyFont="1" applyFill="1" applyBorder="1" applyAlignment="1">
      <alignment horizontal="center" vertical="center"/>
    </xf>
    <xf numFmtId="0" fontId="7" fillId="0" borderId="0" xfId="17" applyFont="1" applyFill="1" applyBorder="1" applyAlignment="1">
      <alignment horizontal="center" vertical="center"/>
    </xf>
    <xf numFmtId="0" fontId="7" fillId="0" borderId="6" xfId="17" applyFont="1" applyFill="1" applyBorder="1" applyAlignment="1">
      <alignment horizontal="center" vertical="center"/>
    </xf>
    <xf numFmtId="0" fontId="7" fillId="0" borderId="14" xfId="17" applyFont="1" applyFill="1" applyBorder="1" applyAlignment="1">
      <alignment horizontal="center" vertical="center"/>
    </xf>
    <xf numFmtId="0" fontId="7" fillId="0" borderId="16" xfId="17" applyFont="1" applyFill="1" applyBorder="1" applyAlignment="1">
      <alignment horizontal="center" vertical="center"/>
    </xf>
    <xf numFmtId="0" fontId="8" fillId="3" borderId="0" xfId="17" applyFont="1" applyFill="1" applyBorder="1" applyAlignment="1">
      <alignment vertical="center"/>
    </xf>
    <xf numFmtId="0" fontId="7" fillId="3" borderId="14" xfId="17" applyFont="1" applyFill="1" applyBorder="1" applyAlignment="1">
      <alignment vertical="center"/>
    </xf>
    <xf numFmtId="0" fontId="7" fillId="3" borderId="0" xfId="17" applyFont="1" applyFill="1" applyBorder="1" applyAlignment="1">
      <alignment vertical="center"/>
    </xf>
    <xf numFmtId="0" fontId="7" fillId="12" borderId="0" xfId="17" applyFont="1" applyFill="1" applyBorder="1"/>
    <xf numFmtId="168" fontId="7" fillId="3" borderId="0" xfId="17" applyNumberFormat="1" applyFont="1" applyFill="1" applyBorder="1"/>
    <xf numFmtId="168" fontId="6" fillId="0" borderId="4" xfId="0" applyNumberFormat="1" applyFont="1" applyFill="1" applyBorder="1" applyAlignment="1">
      <alignment horizontal="right" vertical="center"/>
    </xf>
    <xf numFmtId="164" fontId="7" fillId="3" borderId="3" xfId="23" applyNumberFormat="1" applyFont="1" applyFill="1" applyBorder="1"/>
    <xf numFmtId="3" fontId="7" fillId="0" borderId="4" xfId="42" applyNumberFormat="1" applyFont="1" applyFill="1" applyBorder="1" applyAlignment="1">
      <alignment horizontal="right"/>
    </xf>
    <xf numFmtId="3" fontId="7" fillId="0" borderId="4" xfId="0" applyNumberFormat="1" applyFont="1" applyFill="1" applyBorder="1" applyAlignment="1">
      <alignment vertical="center"/>
    </xf>
    <xf numFmtId="3" fontId="7" fillId="0" borderId="3" xfId="0" applyNumberFormat="1" applyFont="1" applyFill="1" applyBorder="1" applyAlignment="1">
      <alignment vertical="center"/>
    </xf>
    <xf numFmtId="3" fontId="6" fillId="0" borderId="4" xfId="0" applyNumberFormat="1" applyFont="1" applyFill="1" applyBorder="1" applyAlignment="1">
      <alignment horizontal="right"/>
    </xf>
    <xf numFmtId="0" fontId="7" fillId="12" borderId="15" xfId="17" applyFont="1" applyFill="1" applyBorder="1"/>
    <xf numFmtId="168" fontId="6" fillId="0" borderId="11" xfId="0" applyNumberFormat="1" applyFont="1" applyFill="1" applyBorder="1" applyAlignment="1">
      <alignment horizontal="right" vertical="center"/>
    </xf>
    <xf numFmtId="3" fontId="7" fillId="0" borderId="0" xfId="42" applyNumberFormat="1" applyFont="1" applyFill="1" applyAlignment="1">
      <alignment horizontal="right"/>
    </xf>
    <xf numFmtId="3" fontId="7" fillId="0" borderId="11" xfId="0" applyNumberFormat="1" applyFont="1" applyFill="1" applyBorder="1" applyAlignment="1">
      <alignment vertical="center"/>
    </xf>
    <xf numFmtId="3" fontId="7" fillId="0" borderId="0" xfId="0" applyNumberFormat="1" applyFont="1" applyFill="1" applyBorder="1" applyAlignment="1">
      <alignment vertical="center"/>
    </xf>
    <xf numFmtId="3" fontId="6" fillId="0" borderId="0" xfId="0" applyNumberFormat="1" applyFont="1" applyFill="1" applyAlignment="1">
      <alignment horizontal="right"/>
    </xf>
    <xf numFmtId="0" fontId="7" fillId="12" borderId="6" xfId="17" applyFont="1" applyFill="1" applyBorder="1"/>
    <xf numFmtId="168" fontId="6" fillId="0" borderId="11" xfId="0" applyNumberFormat="1" applyFont="1" applyFill="1" applyBorder="1" applyAlignment="1">
      <alignment horizontal="right"/>
    </xf>
    <xf numFmtId="3" fontId="7" fillId="0" borderId="11" xfId="0" applyNumberFormat="1" applyFont="1" applyFill="1" applyBorder="1"/>
    <xf numFmtId="3" fontId="7" fillId="0" borderId="0" xfId="0" applyNumberFormat="1" applyFont="1" applyFill="1" applyBorder="1"/>
    <xf numFmtId="0" fontId="11" fillId="3" borderId="5" xfId="17" applyFont="1" applyFill="1" applyBorder="1"/>
    <xf numFmtId="164" fontId="11" fillId="3" borderId="0" xfId="23" applyNumberFormat="1" applyFont="1" applyFill="1" applyBorder="1"/>
    <xf numFmtId="3" fontId="11" fillId="0" borderId="0" xfId="42" applyNumberFormat="1" applyFont="1" applyFill="1" applyAlignment="1">
      <alignment horizontal="right"/>
    </xf>
    <xf numFmtId="3" fontId="11" fillId="0" borderId="11" xfId="0" applyNumberFormat="1" applyFont="1" applyFill="1" applyBorder="1" applyAlignment="1">
      <alignment vertical="center"/>
    </xf>
    <xf numFmtId="3" fontId="11" fillId="0" borderId="0" xfId="0" applyNumberFormat="1" applyFont="1" applyFill="1" applyBorder="1" applyAlignment="1">
      <alignment vertical="center"/>
    </xf>
    <xf numFmtId="3" fontId="83" fillId="0" borderId="0" xfId="0" applyNumberFormat="1" applyFont="1" applyFill="1" applyAlignment="1">
      <alignment horizontal="right"/>
    </xf>
    <xf numFmtId="0" fontId="11" fillId="12" borderId="6" xfId="17" applyFont="1" applyFill="1" applyBorder="1"/>
    <xf numFmtId="3" fontId="6" fillId="0" borderId="0" xfId="0" applyNumberFormat="1" applyFont="1" applyFill="1" applyAlignment="1">
      <alignment horizontal="right" vertical="center"/>
    </xf>
    <xf numFmtId="168" fontId="6" fillId="3" borderId="0" xfId="17" applyNumberFormat="1" applyFont="1" applyFill="1" applyBorder="1"/>
    <xf numFmtId="3" fontId="7" fillId="0" borderId="11" xfId="43" applyNumberFormat="1" applyFont="1" applyFill="1" applyBorder="1" applyAlignment="1">
      <alignment horizontal="right"/>
    </xf>
    <xf numFmtId="37" fontId="6" fillId="0" borderId="11" xfId="17" applyNumberFormat="1" applyFont="1" applyFill="1" applyBorder="1"/>
    <xf numFmtId="3" fontId="6" fillId="0" borderId="0" xfId="17" applyNumberFormat="1" applyFont="1" applyFill="1" applyBorder="1"/>
    <xf numFmtId="0" fontId="7" fillId="3" borderId="5" xfId="17" applyFont="1" applyFill="1" applyBorder="1" applyAlignment="1">
      <alignment horizontal="right"/>
    </xf>
    <xf numFmtId="168" fontId="6" fillId="0" borderId="0" xfId="0" applyNumberFormat="1" applyFont="1" applyBorder="1" applyAlignment="1">
      <alignment vertical="center"/>
    </xf>
    <xf numFmtId="0" fontId="7" fillId="3" borderId="12" xfId="17" applyFont="1" applyFill="1" applyBorder="1" applyAlignment="1">
      <alignment horizontal="right"/>
    </xf>
    <xf numFmtId="173" fontId="7" fillId="0" borderId="0" xfId="44" applyNumberFormat="1" applyFont="1" applyFill="1" applyAlignment="1">
      <alignment horizontal="right"/>
    </xf>
    <xf numFmtId="173" fontId="7" fillId="0" borderId="14" xfId="0" applyNumberFormat="1" applyFont="1" applyFill="1" applyBorder="1" applyAlignment="1">
      <alignment vertical="center"/>
    </xf>
    <xf numFmtId="173" fontId="7" fillId="0" borderId="0" xfId="0" applyNumberFormat="1" applyFont="1" applyFill="1" applyAlignment="1">
      <alignment vertical="center"/>
    </xf>
    <xf numFmtId="0" fontId="7" fillId="12" borderId="16" xfId="17" applyFont="1" applyFill="1" applyBorder="1"/>
    <xf numFmtId="0" fontId="7" fillId="12" borderId="4" xfId="17" applyFont="1" applyFill="1" applyBorder="1" applyAlignment="1">
      <alignment horizontal="left"/>
    </xf>
    <xf numFmtId="0" fontId="7" fillId="12" borderId="11" xfId="17" applyFont="1" applyFill="1" applyBorder="1"/>
    <xf numFmtId="0" fontId="7" fillId="12" borderId="14" xfId="17" applyFont="1" applyFill="1" applyBorder="1"/>
    <xf numFmtId="0" fontId="85" fillId="12" borderId="0" xfId="17" applyFont="1" applyFill="1" applyBorder="1"/>
    <xf numFmtId="0" fontId="4" fillId="2" borderId="0" xfId="45" applyFont="1" applyFill="1" applyAlignment="1">
      <alignment vertical="center"/>
    </xf>
    <xf numFmtId="0" fontId="7" fillId="2" borderId="0" xfId="45" applyFont="1" applyFill="1" applyAlignment="1">
      <alignment vertical="center"/>
    </xf>
    <xf numFmtId="164" fontId="7" fillId="2" borderId="0" xfId="46" applyNumberFormat="1" applyFont="1" applyFill="1" applyAlignment="1">
      <alignment vertical="center"/>
    </xf>
    <xf numFmtId="3" fontId="7" fillId="2" borderId="0" xfId="45" applyNumberFormat="1" applyFont="1" applyFill="1" applyAlignment="1">
      <alignment vertical="center"/>
    </xf>
    <xf numFmtId="3" fontId="7" fillId="13" borderId="0" xfId="45" applyNumberFormat="1" applyFont="1" applyFill="1" applyAlignment="1">
      <alignment vertical="center"/>
    </xf>
    <xf numFmtId="172" fontId="7" fillId="0" borderId="0" xfId="45" applyNumberFormat="1" applyFont="1" applyFill="1" applyBorder="1" applyAlignment="1">
      <alignment vertical="center"/>
    </xf>
    <xf numFmtId="2" fontId="7" fillId="13" borderId="0" xfId="45" applyNumberFormat="1" applyFont="1" applyFill="1" applyBorder="1" applyAlignment="1">
      <alignment horizontal="right" vertical="center"/>
    </xf>
    <xf numFmtId="3" fontId="7" fillId="0" borderId="0" xfId="45" applyNumberFormat="1" applyFont="1" applyFill="1" applyBorder="1" applyAlignment="1">
      <alignment vertical="center"/>
    </xf>
    <xf numFmtId="3" fontId="7" fillId="13" borderId="0" xfId="45" applyNumberFormat="1" applyFont="1" applyFill="1" applyBorder="1" applyAlignment="1">
      <alignment vertical="center"/>
    </xf>
    <xf numFmtId="3" fontId="7" fillId="0" borderId="0" xfId="45" applyNumberFormat="1" applyFont="1" applyFill="1" applyBorder="1" applyAlignment="1">
      <alignment horizontal="right" vertical="center"/>
    </xf>
    <xf numFmtId="3" fontId="7" fillId="13" borderId="0" xfId="47" applyNumberFormat="1" applyFont="1" applyFill="1" applyBorder="1" applyAlignment="1">
      <alignment horizontal="right" vertical="center"/>
    </xf>
    <xf numFmtId="0" fontId="7" fillId="0" borderId="0" xfId="45" applyFont="1" applyFill="1" applyBorder="1" applyAlignment="1">
      <alignment horizontal="center" vertical="center"/>
    </xf>
    <xf numFmtId="3" fontId="7" fillId="0" borderId="11" xfId="45" applyNumberFormat="1" applyFont="1" applyFill="1" applyBorder="1" applyAlignment="1">
      <alignment horizontal="right" vertical="center"/>
    </xf>
    <xf numFmtId="3" fontId="7" fillId="0" borderId="11" xfId="45" applyNumberFormat="1" applyFont="1" applyFill="1" applyBorder="1" applyAlignment="1">
      <alignment vertical="center"/>
    </xf>
    <xf numFmtId="172" fontId="7" fillId="0" borderId="11" xfId="45" applyNumberFormat="1" applyFont="1" applyFill="1" applyBorder="1" applyAlignment="1">
      <alignment vertical="center"/>
    </xf>
    <xf numFmtId="2" fontId="7" fillId="13" borderId="11" xfId="45" applyNumberFormat="1" applyFont="1" applyFill="1" applyBorder="1" applyAlignment="1">
      <alignment horizontal="right" vertical="center"/>
    </xf>
    <xf numFmtId="3" fontId="7" fillId="13" borderId="11" xfId="47" applyNumberFormat="1" applyFont="1" applyFill="1" applyBorder="1" applyAlignment="1">
      <alignment horizontal="right" vertical="center"/>
    </xf>
    <xf numFmtId="3" fontId="7" fillId="0" borderId="0" xfId="45" applyNumberFormat="1" applyFont="1" applyFill="1" applyAlignment="1">
      <alignment vertical="center"/>
    </xf>
    <xf numFmtId="0" fontId="7" fillId="0" borderId="0" xfId="45" applyFont="1" applyFill="1" applyAlignment="1">
      <alignment horizontal="center" vertical="center"/>
    </xf>
    <xf numFmtId="2" fontId="7" fillId="13" borderId="6" xfId="45" applyNumberFormat="1" applyFont="1" applyFill="1" applyBorder="1" applyAlignment="1">
      <alignment horizontal="right" vertical="center"/>
    </xf>
    <xf numFmtId="3" fontId="7" fillId="0" borderId="0" xfId="45" applyNumberFormat="1" applyFont="1" applyFill="1" applyAlignment="1">
      <alignment horizontal="right" vertical="center"/>
    </xf>
    <xf numFmtId="3" fontId="7" fillId="13" borderId="0" xfId="45" applyNumberFormat="1" applyFont="1" applyFill="1" applyAlignment="1">
      <alignment horizontal="right" vertical="center"/>
    </xf>
    <xf numFmtId="0" fontId="7" fillId="13" borderId="11" xfId="45" applyFont="1" applyFill="1" applyBorder="1" applyAlignment="1">
      <alignment horizontal="right" vertical="center"/>
    </xf>
    <xf numFmtId="4" fontId="7" fillId="13" borderId="11" xfId="45" applyNumberFormat="1" applyFont="1" applyFill="1" applyBorder="1" applyAlignment="1">
      <alignment horizontal="right" vertical="center"/>
    </xf>
    <xf numFmtId="4" fontId="7" fillId="13" borderId="11" xfId="48" applyNumberFormat="1" applyFont="1" applyFill="1" applyBorder="1" applyAlignment="1">
      <alignment horizontal="right" vertical="center"/>
    </xf>
    <xf numFmtId="4" fontId="7" fillId="13" borderId="11" xfId="47" applyNumberFormat="1" applyFont="1" applyFill="1" applyBorder="1" applyAlignment="1">
      <alignment horizontal="right" vertical="center"/>
    </xf>
    <xf numFmtId="0" fontId="88" fillId="0" borderId="9" xfId="45" applyFont="1" applyFill="1" applyBorder="1" applyAlignment="1">
      <alignment horizontal="right" vertical="center"/>
    </xf>
    <xf numFmtId="0" fontId="88" fillId="0" borderId="9" xfId="45" applyFont="1" applyFill="1" applyBorder="1" applyAlignment="1">
      <alignment horizontal="right" vertical="center" wrapText="1"/>
    </xf>
    <xf numFmtId="172" fontId="88" fillId="0" borderId="9" xfId="29" applyNumberFormat="1" applyFont="1" applyFill="1" applyBorder="1" applyAlignment="1">
      <alignment horizontal="center" vertical="center" wrapText="1"/>
    </xf>
    <xf numFmtId="0" fontId="7" fillId="0" borderId="10" xfId="45" applyFont="1" applyFill="1" applyBorder="1" applyAlignment="1">
      <alignment horizontal="center" vertical="center" wrapText="1"/>
    </xf>
    <xf numFmtId="0" fontId="7" fillId="13" borderId="0" xfId="45" applyFont="1" applyFill="1" applyAlignment="1">
      <alignment vertical="center"/>
    </xf>
    <xf numFmtId="0" fontId="7" fillId="0" borderId="9" xfId="45" applyFont="1" applyFill="1" applyBorder="1" applyAlignment="1">
      <alignment horizontal="right" vertical="center" wrapText="1"/>
    </xf>
    <xf numFmtId="0" fontId="7" fillId="13" borderId="4" xfId="45" applyFont="1" applyFill="1" applyBorder="1" applyAlignment="1">
      <alignment horizontal="right" vertical="center" wrapText="1"/>
    </xf>
    <xf numFmtId="0" fontId="7" fillId="0" borderId="3" xfId="45" applyFont="1" applyFill="1" applyBorder="1" applyAlignment="1">
      <alignment horizontal="right" vertical="center" wrapText="1"/>
    </xf>
    <xf numFmtId="0" fontId="7" fillId="13" borderId="3" xfId="45" applyFont="1" applyFill="1" applyBorder="1" applyAlignment="1">
      <alignment horizontal="right" vertical="center" wrapText="1"/>
    </xf>
    <xf numFmtId="0" fontId="7" fillId="0" borderId="4" xfId="45" applyFont="1" applyFill="1" applyBorder="1" applyAlignment="1">
      <alignment horizontal="right" vertical="center" wrapText="1"/>
    </xf>
    <xf numFmtId="0" fontId="7" fillId="0" borderId="3" xfId="45" applyFont="1" applyFill="1" applyBorder="1" applyAlignment="1">
      <alignment horizontal="center" vertical="center" wrapText="1"/>
    </xf>
    <xf numFmtId="0" fontId="7" fillId="2" borderId="4" xfId="45" applyFont="1" applyFill="1" applyBorder="1" applyAlignment="1">
      <alignment horizontal="center" vertical="center"/>
    </xf>
    <xf numFmtId="0" fontId="7" fillId="2" borderId="4" xfId="45" applyFont="1" applyFill="1" applyBorder="1" applyAlignment="1">
      <alignment horizontal="center" vertical="center" wrapText="1"/>
    </xf>
    <xf numFmtId="0" fontId="7" fillId="2" borderId="3" xfId="45" applyFont="1" applyFill="1" applyBorder="1" applyAlignment="1">
      <alignment vertical="center"/>
    </xf>
    <xf numFmtId="0" fontId="25" fillId="2" borderId="0" xfId="45" applyFont="1" applyFill="1" applyAlignment="1">
      <alignment vertical="center"/>
    </xf>
    <xf numFmtId="168" fontId="7" fillId="2" borderId="0" xfId="45" applyNumberFormat="1" applyFont="1" applyFill="1" applyBorder="1" applyAlignment="1">
      <alignment vertical="center"/>
    </xf>
    <xf numFmtId="195" fontId="7" fillId="2" borderId="0" xfId="45" applyNumberFormat="1" applyFont="1" applyFill="1" applyBorder="1" applyAlignment="1">
      <alignment vertical="center"/>
    </xf>
    <xf numFmtId="168" fontId="7" fillId="2" borderId="0" xfId="46" applyNumberFormat="1" applyFont="1" applyFill="1" applyBorder="1" applyAlignment="1">
      <alignment vertical="center"/>
    </xf>
    <xf numFmtId="0" fontId="7" fillId="2" borderId="0" xfId="45" applyFont="1" applyFill="1" applyBorder="1" applyAlignment="1">
      <alignment vertical="center"/>
    </xf>
    <xf numFmtId="2" fontId="7" fillId="13" borderId="0" xfId="45" applyNumberFormat="1" applyFont="1" applyFill="1" applyBorder="1" applyAlignment="1">
      <alignment vertical="center"/>
    </xf>
    <xf numFmtId="3" fontId="7" fillId="13" borderId="0" xfId="45" applyNumberFormat="1" applyFont="1" applyFill="1" applyBorder="1" applyAlignment="1">
      <alignment horizontal="right" vertical="center"/>
    </xf>
    <xf numFmtId="2" fontId="7" fillId="13" borderId="11" xfId="45" applyNumberFormat="1" applyFont="1" applyFill="1" applyBorder="1" applyAlignment="1">
      <alignment vertical="center"/>
    </xf>
    <xf numFmtId="3" fontId="7" fillId="13" borderId="11" xfId="45" applyNumberFormat="1" applyFont="1" applyFill="1" applyBorder="1" applyAlignment="1">
      <alignment horizontal="right" vertical="center"/>
    </xf>
    <xf numFmtId="195" fontId="7" fillId="2" borderId="0" xfId="46" applyNumberFormat="1" applyFont="1" applyFill="1" applyBorder="1" applyAlignment="1">
      <alignment vertical="center"/>
    </xf>
    <xf numFmtId="3" fontId="7" fillId="0" borderId="6" xfId="45" applyNumberFormat="1" applyFont="1" applyFill="1" applyBorder="1" applyAlignment="1">
      <alignment horizontal="right" vertical="center"/>
    </xf>
    <xf numFmtId="0" fontId="7" fillId="2" borderId="0" xfId="45" applyFont="1" applyFill="1" applyBorder="1" applyAlignment="1">
      <alignment horizontal="right" vertical="center"/>
    </xf>
    <xf numFmtId="168" fontId="7" fillId="2" borderId="0" xfId="45" applyNumberFormat="1" applyFont="1" applyFill="1" applyBorder="1" applyAlignment="1">
      <alignment horizontal="right" vertical="center"/>
    </xf>
    <xf numFmtId="164" fontId="7" fillId="2" borderId="0" xfId="46" applyNumberFormat="1" applyFont="1" applyFill="1" applyBorder="1" applyAlignment="1">
      <alignment vertical="center"/>
    </xf>
    <xf numFmtId="3" fontId="7" fillId="0" borderId="11" xfId="48" applyNumberFormat="1" applyFont="1" applyFill="1" applyBorder="1" applyAlignment="1">
      <alignment horizontal="right" vertical="center"/>
    </xf>
    <xf numFmtId="3" fontId="7" fillId="13" borderId="11" xfId="48" applyNumberFormat="1" applyFont="1" applyFill="1" applyBorder="1" applyAlignment="1">
      <alignment horizontal="right" vertical="center"/>
    </xf>
    <xf numFmtId="0" fontId="7" fillId="13" borderId="9" xfId="45" applyFont="1" applyFill="1" applyBorder="1" applyAlignment="1">
      <alignment horizontal="right" vertical="center" wrapText="1"/>
    </xf>
    <xf numFmtId="0" fontId="7" fillId="13" borderId="3" xfId="45" applyFont="1" applyFill="1" applyBorder="1" applyAlignment="1">
      <alignment horizontal="right" vertical="center"/>
    </xf>
    <xf numFmtId="0" fontId="7" fillId="0" borderId="4" xfId="45" applyFont="1" applyFill="1" applyBorder="1" applyAlignment="1">
      <alignment horizontal="center" vertical="center"/>
    </xf>
    <xf numFmtId="0" fontId="7" fillId="0" borderId="3" xfId="45" applyFont="1" applyFill="1" applyBorder="1" applyAlignment="1">
      <alignment vertical="center"/>
    </xf>
    <xf numFmtId="0" fontId="7" fillId="0" borderId="0" xfId="45" applyFont="1" applyFill="1" applyAlignment="1">
      <alignment vertical="center"/>
    </xf>
    <xf numFmtId="0" fontId="7" fillId="0" borderId="0" xfId="45" applyFont="1" applyFill="1" applyBorder="1" applyAlignment="1">
      <alignment vertical="center"/>
    </xf>
    <xf numFmtId="0" fontId="25" fillId="0" borderId="0" xfId="45" applyFont="1" applyFill="1" applyAlignment="1">
      <alignment vertical="center"/>
    </xf>
    <xf numFmtId="2" fontId="7" fillId="0" borderId="0" xfId="45" applyNumberFormat="1" applyFont="1" applyFill="1" applyBorder="1" applyAlignment="1">
      <alignment horizontal="right" vertical="center"/>
    </xf>
    <xf numFmtId="4" fontId="7" fillId="13" borderId="0" xfId="45" applyNumberFormat="1" applyFont="1" applyFill="1" applyBorder="1" applyAlignment="1">
      <alignment horizontal="right" vertical="center"/>
    </xf>
    <xf numFmtId="2" fontId="7" fillId="0" borderId="6" xfId="45" applyNumberFormat="1" applyFont="1" applyFill="1" applyBorder="1" applyAlignment="1">
      <alignment horizontal="right" vertical="center"/>
    </xf>
    <xf numFmtId="164" fontId="7" fillId="0" borderId="0" xfId="46" applyNumberFormat="1" applyFont="1" applyFill="1" applyAlignment="1">
      <alignment vertical="center"/>
    </xf>
    <xf numFmtId="195" fontId="7" fillId="0" borderId="0" xfId="45" applyNumberFormat="1" applyFont="1" applyFill="1" applyAlignment="1">
      <alignment vertical="center"/>
    </xf>
    <xf numFmtId="0" fontId="7" fillId="0" borderId="0" xfId="45" applyFont="1" applyFill="1" applyBorder="1" applyAlignment="1">
      <alignment horizontal="right" vertical="center"/>
    </xf>
    <xf numFmtId="4" fontId="7" fillId="0" borderId="6" xfId="45" applyNumberFormat="1" applyFont="1" applyFill="1" applyBorder="1" applyAlignment="1">
      <alignment horizontal="right" vertical="center"/>
    </xf>
    <xf numFmtId="2" fontId="7" fillId="0" borderId="0" xfId="45" applyNumberFormat="1" applyFont="1" applyFill="1" applyAlignment="1">
      <alignment vertical="center"/>
    </xf>
    <xf numFmtId="4" fontId="7" fillId="0" borderId="0" xfId="45" applyNumberFormat="1" applyFont="1" applyFill="1" applyBorder="1" applyAlignment="1">
      <alignment horizontal="right" vertical="center"/>
    </xf>
    <xf numFmtId="3" fontId="7" fillId="0" borderId="6" xfId="48" applyNumberFormat="1" applyFont="1" applyFill="1" applyBorder="1" applyAlignment="1">
      <alignment horizontal="right" vertical="center"/>
    </xf>
    <xf numFmtId="3" fontId="7" fillId="13" borderId="0" xfId="48" applyNumberFormat="1" applyFont="1" applyFill="1" applyBorder="1" applyAlignment="1">
      <alignment horizontal="right" vertical="center"/>
    </xf>
    <xf numFmtId="3" fontId="7" fillId="0" borderId="6" xfId="47" applyNumberFormat="1" applyFont="1" applyFill="1" applyBorder="1" applyAlignment="1">
      <alignment horizontal="right" vertical="center"/>
    </xf>
    <xf numFmtId="172" fontId="88" fillId="0" borderId="7" xfId="29" applyNumberFormat="1" applyFont="1" applyFill="1" applyBorder="1" applyAlignment="1">
      <alignment horizontal="right" vertical="center" wrapText="1"/>
    </xf>
    <xf numFmtId="0" fontId="7" fillId="0" borderId="7" xfId="45" applyFont="1" applyFill="1" applyBorder="1" applyAlignment="1">
      <alignment horizontal="right" vertical="center" wrapText="1"/>
    </xf>
    <xf numFmtId="0" fontId="7" fillId="0" borderId="16" xfId="45" applyFont="1" applyFill="1" applyBorder="1" applyAlignment="1">
      <alignment horizontal="right" vertical="center" wrapText="1"/>
    </xf>
    <xf numFmtId="0" fontId="7" fillId="0" borderId="0" xfId="45" applyFont="1" applyFill="1" applyBorder="1" applyAlignment="1">
      <alignment horizontal="right" vertical="center" wrapText="1"/>
    </xf>
    <xf numFmtId="0" fontId="7" fillId="13" borderId="0" xfId="45" applyFont="1" applyFill="1" applyBorder="1" applyAlignment="1">
      <alignment horizontal="right" vertical="center" wrapText="1"/>
    </xf>
    <xf numFmtId="0" fontId="7" fillId="13" borderId="11" xfId="45" applyFont="1" applyFill="1" applyBorder="1" applyAlignment="1">
      <alignment horizontal="right" vertical="center" wrapText="1"/>
    </xf>
    <xf numFmtId="0" fontId="7" fillId="0" borderId="11" xfId="45" applyFont="1" applyFill="1" applyBorder="1" applyAlignment="1">
      <alignment horizontal="center" vertical="center"/>
    </xf>
    <xf numFmtId="164" fontId="7" fillId="2" borderId="0" xfId="49" applyNumberFormat="1" applyFont="1" applyFill="1" applyAlignment="1">
      <alignment vertical="center"/>
    </xf>
    <xf numFmtId="4" fontId="7" fillId="2" borderId="0" xfId="45" applyNumberFormat="1" applyFont="1" applyFill="1" applyAlignment="1">
      <alignment vertical="center"/>
    </xf>
    <xf numFmtId="168" fontId="7" fillId="0" borderId="0" xfId="45" applyNumberFormat="1" applyFont="1" applyFill="1" applyBorder="1" applyAlignment="1">
      <alignment vertical="center"/>
    </xf>
    <xf numFmtId="168" fontId="7" fillId="0" borderId="11" xfId="45" applyNumberFormat="1" applyFont="1" applyFill="1" applyBorder="1" applyAlignment="1">
      <alignment vertical="center"/>
    </xf>
    <xf numFmtId="3" fontId="7" fillId="0" borderId="0" xfId="48" applyNumberFormat="1" applyFont="1" applyFill="1" applyBorder="1" applyAlignment="1">
      <alignment horizontal="right" vertical="center"/>
    </xf>
    <xf numFmtId="3" fontId="7" fillId="0" borderId="0" xfId="47" applyNumberFormat="1" applyFont="1" applyFill="1" applyBorder="1" applyAlignment="1">
      <alignment horizontal="right" vertical="center"/>
    </xf>
    <xf numFmtId="0" fontId="88" fillId="0" borderId="7" xfId="45" applyFont="1" applyFill="1" applyBorder="1" applyAlignment="1">
      <alignment horizontal="right" vertical="center" wrapText="1"/>
    </xf>
    <xf numFmtId="0" fontId="7" fillId="0" borderId="10" xfId="45" applyFont="1" applyFill="1" applyBorder="1" applyAlignment="1">
      <alignment horizontal="right" vertical="center" wrapText="1"/>
    </xf>
    <xf numFmtId="0" fontId="7" fillId="0" borderId="15" xfId="45" applyFont="1" applyFill="1" applyBorder="1" applyAlignment="1">
      <alignment horizontal="right" vertical="center" wrapText="1"/>
    </xf>
    <xf numFmtId="168" fontId="7" fillId="0" borderId="0" xfId="45" applyNumberFormat="1" applyFont="1" applyFill="1" applyBorder="1" applyAlignment="1">
      <alignment horizontal="right" vertical="center"/>
    </xf>
    <xf numFmtId="168" fontId="7" fillId="13" borderId="0" xfId="45" applyNumberFormat="1" applyFont="1" applyFill="1" applyBorder="1" applyAlignment="1">
      <alignment horizontal="right" vertical="center"/>
    </xf>
    <xf numFmtId="168" fontId="7" fillId="13" borderId="11" xfId="45" applyNumberFormat="1" applyFont="1" applyFill="1" applyBorder="1" applyAlignment="1">
      <alignment horizontal="right" vertical="center"/>
    </xf>
    <xf numFmtId="3" fontId="7" fillId="0" borderId="0" xfId="47" quotePrefix="1" applyNumberFormat="1" applyFont="1" applyFill="1" applyBorder="1" applyAlignment="1">
      <alignment horizontal="right" vertical="center"/>
    </xf>
    <xf numFmtId="168" fontId="7" fillId="0" borderId="0" xfId="45" applyNumberFormat="1" applyFont="1" applyFill="1" applyBorder="1" applyAlignment="1">
      <alignment horizontal="right"/>
    </xf>
    <xf numFmtId="3" fontId="7" fillId="0" borderId="0" xfId="45" applyNumberFormat="1" applyFont="1" applyFill="1" applyBorder="1" applyAlignment="1">
      <alignment horizontal="right"/>
    </xf>
    <xf numFmtId="0" fontId="7" fillId="0" borderId="15" xfId="45" applyFont="1" applyFill="1" applyBorder="1" applyAlignment="1">
      <alignment vertical="center"/>
    </xf>
    <xf numFmtId="0" fontId="15" fillId="3" borderId="0" xfId="17" applyFont="1" applyFill="1"/>
    <xf numFmtId="0" fontId="12" fillId="3" borderId="0" xfId="17" applyFont="1" applyFill="1"/>
    <xf numFmtId="168" fontId="7" fillId="3" borderId="6" xfId="17" applyNumberFormat="1" applyFont="1" applyFill="1" applyBorder="1" applyAlignment="1">
      <alignment horizontal="center"/>
    </xf>
    <xf numFmtId="172" fontId="7" fillId="3" borderId="6" xfId="17" applyNumberFormat="1" applyFont="1" applyFill="1" applyBorder="1" applyAlignment="1">
      <alignment horizontal="center"/>
    </xf>
    <xf numFmtId="0" fontId="5" fillId="3" borderId="6" xfId="17" applyFont="1" applyFill="1" applyBorder="1" applyAlignment="1">
      <alignment horizontal="center"/>
    </xf>
    <xf numFmtId="0" fontId="8" fillId="3" borderId="2" xfId="17" applyFont="1" applyFill="1" applyBorder="1"/>
    <xf numFmtId="0" fontId="15" fillId="3" borderId="3" xfId="17" applyFont="1" applyFill="1" applyBorder="1"/>
    <xf numFmtId="0" fontId="15" fillId="3" borderId="0" xfId="17" applyFont="1" applyFill="1" applyBorder="1"/>
    <xf numFmtId="0" fontId="12" fillId="3" borderId="0" xfId="17" applyFont="1" applyFill="1" applyBorder="1"/>
    <xf numFmtId="0" fontId="8" fillId="3" borderId="5" xfId="17" applyFont="1" applyFill="1" applyBorder="1"/>
    <xf numFmtId="0" fontId="74" fillId="3" borderId="0" xfId="17" applyFont="1" applyFill="1" applyBorder="1"/>
    <xf numFmtId="0" fontId="5" fillId="3" borderId="0" xfId="17" applyFont="1" applyFill="1" applyBorder="1"/>
    <xf numFmtId="164" fontId="7" fillId="3" borderId="7" xfId="2" applyNumberFormat="1" applyFont="1" applyFill="1" applyBorder="1" applyAlignment="1">
      <alignment horizontal="center"/>
    </xf>
    <xf numFmtId="0" fontId="5" fillId="3" borderId="7" xfId="17" applyFont="1" applyFill="1" applyBorder="1" applyAlignment="1">
      <alignment horizontal="center"/>
    </xf>
    <xf numFmtId="0" fontId="89" fillId="3" borderId="0" xfId="17" applyFont="1" applyFill="1"/>
    <xf numFmtId="0" fontId="11" fillId="3" borderId="7" xfId="17" applyFont="1" applyFill="1" applyBorder="1" applyAlignment="1">
      <alignment horizontal="center" wrapText="1"/>
    </xf>
    <xf numFmtId="0" fontId="11" fillId="3" borderId="7" xfId="17" applyFont="1" applyFill="1" applyBorder="1" applyAlignment="1">
      <alignment wrapText="1"/>
    </xf>
    <xf numFmtId="168" fontId="5" fillId="3" borderId="6" xfId="0" applyNumberFormat="1" applyFont="1" applyFill="1" applyBorder="1" applyAlignment="1">
      <alignment horizontal="center"/>
    </xf>
    <xf numFmtId="0" fontId="5" fillId="3" borderId="5" xfId="0" applyFont="1" applyFill="1" applyBorder="1"/>
    <xf numFmtId="0" fontId="74" fillId="3" borderId="0" xfId="17" applyFont="1" applyFill="1"/>
    <xf numFmtId="164" fontId="5" fillId="3" borderId="7" xfId="2" applyNumberFormat="1" applyFont="1" applyFill="1" applyBorder="1" applyAlignment="1">
      <alignment horizontal="center"/>
    </xf>
    <xf numFmtId="0" fontId="5" fillId="3" borderId="7" xfId="0" applyFont="1" applyFill="1" applyBorder="1"/>
    <xf numFmtId="168" fontId="5" fillId="3" borderId="13" xfId="0" applyNumberFormat="1" applyFont="1" applyFill="1" applyBorder="1" applyAlignment="1">
      <alignment horizontal="center"/>
    </xf>
    <xf numFmtId="0" fontId="5" fillId="3" borderId="13" xfId="0" applyFont="1" applyFill="1" applyBorder="1"/>
    <xf numFmtId="0" fontId="90" fillId="3" borderId="0" xfId="17" applyFont="1" applyFill="1"/>
    <xf numFmtId="0" fontId="14" fillId="3" borderId="7" xfId="17" applyFont="1" applyFill="1" applyBorder="1" applyAlignment="1">
      <alignment horizontal="center" vertical="center"/>
    </xf>
    <xf numFmtId="0" fontId="14" fillId="3" borderId="7" xfId="17" applyFont="1" applyFill="1" applyBorder="1" applyAlignment="1">
      <alignment vertical="center"/>
    </xf>
    <xf numFmtId="0" fontId="8" fillId="3" borderId="3" xfId="17" applyFont="1" applyFill="1" applyBorder="1"/>
    <xf numFmtId="0" fontId="12" fillId="3" borderId="4" xfId="17" applyFont="1" applyFill="1" applyBorder="1"/>
    <xf numFmtId="0" fontId="12" fillId="3" borderId="11" xfId="17" applyFont="1" applyFill="1" applyBorder="1"/>
    <xf numFmtId="0" fontId="5" fillId="3" borderId="11" xfId="17" applyFont="1" applyFill="1" applyBorder="1"/>
    <xf numFmtId="0" fontId="5" fillId="3" borderId="11" xfId="17" applyFont="1" applyFill="1" applyBorder="1" applyAlignment="1">
      <alignment horizontal="left"/>
    </xf>
    <xf numFmtId="0" fontId="5" fillId="3" borderId="5" xfId="17" applyFont="1" applyFill="1" applyBorder="1" applyAlignment="1">
      <alignment wrapText="1"/>
    </xf>
    <xf numFmtId="0" fontId="5" fillId="3" borderId="0" xfId="17" applyFont="1" applyFill="1" applyBorder="1" applyAlignment="1">
      <alignment wrapText="1"/>
    </xf>
    <xf numFmtId="0" fontId="5" fillId="3" borderId="5" xfId="17" applyFont="1" applyFill="1" applyBorder="1" applyAlignment="1">
      <alignment horizontal="left" wrapText="1"/>
    </xf>
    <xf numFmtId="0" fontId="5" fillId="3" borderId="0" xfId="17" applyFont="1" applyFill="1" applyBorder="1" applyAlignment="1">
      <alignment horizontal="left" wrapText="1"/>
    </xf>
    <xf numFmtId="172" fontId="74" fillId="3" borderId="0" xfId="17" applyNumberFormat="1" applyFont="1" applyFill="1"/>
    <xf numFmtId="164" fontId="7" fillId="3" borderId="7" xfId="17" applyNumberFormat="1" applyFont="1" applyFill="1" applyBorder="1"/>
    <xf numFmtId="0" fontId="5" fillId="3" borderId="7" xfId="17" applyFont="1" applyFill="1" applyBorder="1" applyAlignment="1">
      <alignment horizontal="right"/>
    </xf>
    <xf numFmtId="164" fontId="7" fillId="3" borderId="10" xfId="17" applyNumberFormat="1" applyFont="1" applyFill="1" applyBorder="1" applyAlignment="1">
      <alignment horizontal="right"/>
    </xf>
    <xf numFmtId="0" fontId="14" fillId="3" borderId="10" xfId="17" applyFont="1" applyFill="1" applyBorder="1" applyAlignment="1">
      <alignment horizontal="left"/>
    </xf>
    <xf numFmtId="164" fontId="7" fillId="3" borderId="7" xfId="17" applyNumberFormat="1" applyFont="1" applyFill="1" applyBorder="1" applyAlignment="1">
      <alignment horizontal="right"/>
    </xf>
    <xf numFmtId="172" fontId="7" fillId="3" borderId="10" xfId="17" applyNumberFormat="1" applyFont="1" applyFill="1" applyBorder="1" applyAlignment="1">
      <alignment horizontal="right"/>
    </xf>
    <xf numFmtId="3" fontId="5" fillId="3" borderId="7" xfId="17" applyNumberFormat="1" applyFont="1" applyFill="1" applyBorder="1"/>
    <xf numFmtId="3" fontId="5" fillId="3" borderId="7" xfId="17" applyNumberFormat="1" applyFont="1" applyFill="1" applyBorder="1" applyAlignment="1">
      <alignment horizontal="right"/>
    </xf>
    <xf numFmtId="0" fontId="11" fillId="3" borderId="7" xfId="17" applyFont="1" applyFill="1" applyBorder="1" applyAlignment="1">
      <alignment horizontal="center" textRotation="90" wrapText="1"/>
    </xf>
    <xf numFmtId="0" fontId="63" fillId="0" borderId="15" xfId="0" applyFont="1" applyBorder="1" applyAlignment="1">
      <alignment horizontal="right" vertical="center"/>
    </xf>
    <xf numFmtId="164" fontId="63" fillId="0" borderId="4" xfId="0" applyNumberFormat="1" applyFont="1" applyBorder="1" applyAlignment="1">
      <alignment horizontal="right" vertical="center"/>
    </xf>
    <xf numFmtId="164" fontId="63" fillId="0" borderId="2" xfId="0" applyNumberFormat="1" applyFont="1" applyBorder="1" applyAlignment="1">
      <alignment horizontal="right" vertical="center"/>
    </xf>
    <xf numFmtId="0" fontId="63" fillId="0" borderId="15" xfId="0" applyFont="1" applyBorder="1" applyAlignment="1">
      <alignment vertical="center"/>
    </xf>
    <xf numFmtId="164" fontId="63" fillId="0" borderId="6" xfId="0" applyNumberFormat="1" applyFont="1" applyBorder="1" applyAlignment="1">
      <alignment horizontal="right" vertical="center"/>
    </xf>
    <xf numFmtId="3" fontId="63" fillId="0" borderId="11" xfId="0" applyNumberFormat="1" applyFont="1" applyBorder="1" applyAlignment="1">
      <alignment horizontal="right" vertical="center"/>
    </xf>
    <xf numFmtId="3" fontId="63" fillId="0" borderId="5" xfId="0" applyNumberFormat="1" applyFont="1" applyBorder="1" applyAlignment="1">
      <alignment horizontal="right" vertical="center"/>
    </xf>
    <xf numFmtId="0" fontId="63" fillId="0" borderId="6" xfId="0" applyFont="1" applyBorder="1" applyAlignment="1">
      <alignment vertical="center"/>
    </xf>
    <xf numFmtId="164" fontId="44" fillId="0" borderId="6" xfId="0" applyNumberFormat="1" applyFont="1" applyBorder="1" applyAlignment="1">
      <alignment horizontal="right" vertical="center"/>
    </xf>
    <xf numFmtId="3" fontId="44" fillId="0" borderId="11" xfId="0" applyNumberFormat="1" applyFont="1" applyBorder="1" applyAlignment="1">
      <alignment horizontal="right" vertical="center"/>
    </xf>
    <xf numFmtId="0" fontId="44" fillId="0" borderId="5" xfId="0" applyFont="1" applyBorder="1" applyAlignment="1">
      <alignment horizontal="right" vertical="center"/>
    </xf>
    <xf numFmtId="0" fontId="44" fillId="0" borderId="6" xfId="0" applyFont="1" applyBorder="1" applyAlignment="1">
      <alignment vertical="center"/>
    </xf>
    <xf numFmtId="3" fontId="44" fillId="0" borderId="5" xfId="0" applyNumberFormat="1" applyFont="1" applyBorder="1" applyAlignment="1">
      <alignment horizontal="right" vertical="center"/>
    </xf>
    <xf numFmtId="164" fontId="44" fillId="0" borderId="16" xfId="0" applyNumberFormat="1" applyFont="1" applyBorder="1" applyAlignment="1">
      <alignment horizontal="right" vertical="center"/>
    </xf>
    <xf numFmtId="3" fontId="44" fillId="0" borderId="14" xfId="0" applyNumberFormat="1" applyFont="1" applyBorder="1" applyAlignment="1">
      <alignment horizontal="right" vertical="center"/>
    </xf>
    <xf numFmtId="3" fontId="44" fillId="0" borderId="12" xfId="0" applyNumberFormat="1" applyFont="1" applyBorder="1" applyAlignment="1">
      <alignment horizontal="right" vertical="center"/>
    </xf>
    <xf numFmtId="0" fontId="44" fillId="0" borderId="16" xfId="0" applyFont="1" applyBorder="1" applyAlignment="1">
      <alignment vertical="center"/>
    </xf>
    <xf numFmtId="0" fontId="63" fillId="0" borderId="7" xfId="0" applyFont="1" applyBorder="1" applyAlignment="1">
      <alignment horizontal="right" vertical="center"/>
    </xf>
    <xf numFmtId="0" fontId="63" fillId="0" borderId="9" xfId="0" applyFont="1" applyBorder="1" applyAlignment="1">
      <alignment horizontal="right" vertical="center"/>
    </xf>
    <xf numFmtId="0" fontId="63" fillId="0" borderId="7" xfId="0" applyFont="1" applyBorder="1" applyAlignment="1">
      <alignment vertical="center"/>
    </xf>
    <xf numFmtId="0" fontId="92" fillId="0" borderId="0" xfId="0" applyFont="1" applyBorder="1" applyAlignment="1">
      <alignment horizontal="right" vertical="center"/>
    </xf>
    <xf numFmtId="10" fontId="92" fillId="0" borderId="0" xfId="0" applyNumberFormat="1" applyFont="1" applyBorder="1" applyAlignment="1">
      <alignment horizontal="right" vertical="center"/>
    </xf>
    <xf numFmtId="0" fontId="92" fillId="0" borderId="0" xfId="0" applyFont="1" applyBorder="1" applyAlignment="1">
      <alignment vertical="center"/>
    </xf>
    <xf numFmtId="164" fontId="63" fillId="0" borderId="15" xfId="0" applyNumberFormat="1" applyFont="1" applyBorder="1" applyAlignment="1">
      <alignment horizontal="right" vertical="center"/>
    </xf>
    <xf numFmtId="181" fontId="63" fillId="0" borderId="11" xfId="0" applyNumberFormat="1" applyFont="1" applyBorder="1" applyAlignment="1">
      <alignment horizontal="right" vertical="center"/>
    </xf>
    <xf numFmtId="181" fontId="63" fillId="0" borderId="6" xfId="0" applyNumberFormat="1" applyFont="1" applyBorder="1" applyAlignment="1">
      <alignment horizontal="right" vertical="center"/>
    </xf>
    <xf numFmtId="181" fontId="44" fillId="0" borderId="11" xfId="0" applyNumberFormat="1" applyFont="1" applyBorder="1" applyAlignment="1">
      <alignment horizontal="right" vertical="center"/>
    </xf>
    <xf numFmtId="181" fontId="44" fillId="0" borderId="6" xfId="0" applyNumberFormat="1" applyFont="1" applyBorder="1" applyAlignment="1">
      <alignment horizontal="right" vertical="center"/>
    </xf>
    <xf numFmtId="181" fontId="44" fillId="0" borderId="14" xfId="0" applyNumberFormat="1" applyFont="1" applyBorder="1" applyAlignment="1">
      <alignment horizontal="right" vertical="center"/>
    </xf>
    <xf numFmtId="181" fontId="44" fillId="0" borderId="16" xfId="0" applyNumberFormat="1" applyFont="1" applyBorder="1" applyAlignment="1">
      <alignment horizontal="right" vertical="center"/>
    </xf>
    <xf numFmtId="0" fontId="63" fillId="0" borderId="7" xfId="0" applyFont="1" applyBorder="1" applyAlignment="1">
      <alignment horizontal="right"/>
    </xf>
    <xf numFmtId="0" fontId="63" fillId="0" borderId="14" xfId="0" applyFont="1" applyBorder="1" applyAlignment="1">
      <alignment horizontal="right"/>
    </xf>
    <xf numFmtId="0" fontId="63" fillId="0" borderId="16" xfId="0" applyFont="1" applyBorder="1" applyAlignment="1">
      <alignment horizontal="right" wrapText="1"/>
    </xf>
    <xf numFmtId="0" fontId="63" fillId="0" borderId="13" xfId="0" applyFont="1" applyBorder="1" applyAlignment="1">
      <alignment horizontal="right" wrapText="1"/>
    </xf>
    <xf numFmtId="0" fontId="63" fillId="0" borderId="7" xfId="0" applyFont="1" applyBorder="1" applyAlignment="1"/>
    <xf numFmtId="9" fontId="8" fillId="2" borderId="0" xfId="17" applyNumberFormat="1" applyFont="1" applyFill="1"/>
    <xf numFmtId="164" fontId="8" fillId="2" borderId="0" xfId="17" applyNumberFormat="1" applyFont="1" applyFill="1"/>
    <xf numFmtId="164" fontId="7" fillId="2" borderId="0" xfId="17" applyNumberFormat="1" applyFont="1" applyFill="1"/>
    <xf numFmtId="3" fontId="7" fillId="2" borderId="0" xfId="17" applyNumberFormat="1" applyFont="1" applyFill="1"/>
    <xf numFmtId="0" fontId="7" fillId="2" borderId="0" xfId="17" applyFont="1" applyFill="1" applyAlignment="1">
      <alignment horizontal="left"/>
    </xf>
    <xf numFmtId="10" fontId="7" fillId="2" borderId="0" xfId="2" applyNumberFormat="1" applyFont="1" applyFill="1"/>
    <xf numFmtId="164" fontId="7" fillId="2" borderId="15" xfId="2" applyNumberFormat="1" applyFont="1" applyFill="1" applyBorder="1" applyAlignment="1">
      <alignment horizontal="right" indent="1"/>
    </xf>
    <xf numFmtId="181" fontId="5" fillId="5" borderId="15" xfId="50" applyNumberFormat="1" applyFont="1" applyFill="1" applyBorder="1" applyAlignment="1">
      <alignment horizontal="right" indent="3"/>
    </xf>
    <xf numFmtId="181" fontId="7" fillId="5" borderId="3" xfId="17" applyNumberFormat="1" applyFont="1" applyFill="1" applyBorder="1" applyAlignment="1">
      <alignment horizontal="right" indent="4"/>
    </xf>
    <xf numFmtId="0" fontId="7" fillId="5" borderId="15" xfId="17" applyFont="1" applyFill="1" applyBorder="1" applyAlignment="1">
      <alignment horizontal="center"/>
    </xf>
    <xf numFmtId="164" fontId="7" fillId="2" borderId="6" xfId="2" applyNumberFormat="1" applyFont="1" applyFill="1" applyBorder="1" applyAlignment="1">
      <alignment horizontal="right" indent="1"/>
    </xf>
    <xf numFmtId="181" fontId="5" fillId="5" borderId="6" xfId="50" applyNumberFormat="1" applyFont="1" applyFill="1" applyBorder="1" applyAlignment="1">
      <alignment horizontal="right" indent="3"/>
    </xf>
    <xf numFmtId="181" fontId="7" fillId="5" borderId="0" xfId="17" applyNumberFormat="1" applyFont="1" applyFill="1" applyBorder="1" applyAlignment="1">
      <alignment horizontal="right" indent="4"/>
    </xf>
    <xf numFmtId="0" fontId="7" fillId="5" borderId="6" xfId="17" applyFont="1" applyFill="1" applyBorder="1" applyAlignment="1">
      <alignment horizontal="center"/>
    </xf>
    <xf numFmtId="181" fontId="7" fillId="2" borderId="6" xfId="17" applyNumberFormat="1" applyFont="1" applyFill="1" applyBorder="1" applyAlignment="1">
      <alignment horizontal="right" indent="3"/>
    </xf>
    <xf numFmtId="181" fontId="7" fillId="2" borderId="0" xfId="17" applyNumberFormat="1" applyFont="1" applyFill="1" applyBorder="1" applyAlignment="1">
      <alignment horizontal="right" indent="4"/>
    </xf>
    <xf numFmtId="0" fontId="7" fillId="2" borderId="6" xfId="17" applyFont="1" applyFill="1" applyBorder="1" applyAlignment="1">
      <alignment horizontal="center"/>
    </xf>
    <xf numFmtId="0" fontId="7" fillId="2" borderId="16" xfId="17" applyFont="1" applyFill="1" applyBorder="1"/>
    <xf numFmtId="0" fontId="7" fillId="2" borderId="15" xfId="17" applyFont="1" applyFill="1" applyBorder="1" applyAlignment="1">
      <alignment horizontal="center" vertical="center"/>
    </xf>
    <xf numFmtId="0" fontId="7" fillId="2" borderId="3" xfId="17" applyFont="1" applyFill="1" applyBorder="1" applyAlignment="1">
      <alignment horizontal="center" vertical="center"/>
    </xf>
    <xf numFmtId="0" fontId="7" fillId="2" borderId="15" xfId="17" applyFont="1" applyFill="1" applyBorder="1" applyAlignment="1">
      <alignment horizontal="center"/>
    </xf>
    <xf numFmtId="0" fontId="7" fillId="2" borderId="6" xfId="17" applyFont="1" applyFill="1" applyBorder="1" applyAlignment="1">
      <alignment horizontal="center" vertical="center"/>
    </xf>
    <xf numFmtId="0" fontId="7" fillId="2" borderId="0" xfId="17" applyFont="1" applyFill="1" applyBorder="1" applyAlignment="1">
      <alignment horizontal="center" vertical="center"/>
    </xf>
    <xf numFmtId="0" fontId="7" fillId="2" borderId="6" xfId="17" applyFont="1" applyFill="1" applyBorder="1"/>
    <xf numFmtId="0" fontId="7" fillId="2" borderId="16" xfId="17" applyFont="1" applyFill="1" applyBorder="1" applyAlignment="1">
      <alignment horizontal="center" vertical="center"/>
    </xf>
    <xf numFmtId="0" fontId="7" fillId="2" borderId="13" xfId="17" applyFont="1" applyFill="1" applyBorder="1" applyAlignment="1">
      <alignment horizontal="center" vertical="center"/>
    </xf>
    <xf numFmtId="0" fontId="8" fillId="2" borderId="12" xfId="17" applyFont="1" applyFill="1" applyBorder="1"/>
    <xf numFmtId="0" fontId="8" fillId="2" borderId="13" xfId="17" applyFont="1" applyFill="1" applyBorder="1"/>
    <xf numFmtId="0" fontId="17" fillId="2" borderId="14" xfId="17" applyFont="1" applyFill="1" applyBorder="1"/>
    <xf numFmtId="0" fontId="8" fillId="0" borderId="0" xfId="17" applyFont="1" applyFill="1"/>
    <xf numFmtId="164" fontId="8" fillId="0" borderId="0" xfId="17" applyNumberFormat="1" applyFont="1" applyFill="1"/>
    <xf numFmtId="196" fontId="7" fillId="0" borderId="0" xfId="17" applyNumberFormat="1" applyFont="1" applyFill="1"/>
    <xf numFmtId="9" fontId="7" fillId="0" borderId="0" xfId="17" applyNumberFormat="1" applyFont="1" applyFill="1"/>
    <xf numFmtId="3" fontId="7" fillId="0" borderId="0" xfId="17" applyNumberFormat="1" applyFont="1" applyFill="1"/>
    <xf numFmtId="0" fontId="7" fillId="0" borderId="0" xfId="17" applyFont="1" applyFill="1" applyAlignment="1">
      <alignment horizontal="left"/>
    </xf>
    <xf numFmtId="172" fontId="5" fillId="3" borderId="34" xfId="50" applyNumberFormat="1" applyFont="1" applyFill="1" applyBorder="1" applyAlignment="1"/>
    <xf numFmtId="172" fontId="7" fillId="3" borderId="35" xfId="17" applyNumberFormat="1" applyFont="1" applyFill="1" applyBorder="1" applyAlignment="1"/>
    <xf numFmtId="172" fontId="7" fillId="3" borderId="36" xfId="17" applyNumberFormat="1" applyFont="1" applyFill="1" applyBorder="1" applyAlignment="1"/>
    <xf numFmtId="3" fontId="7" fillId="3" borderId="34" xfId="17" applyNumberFormat="1" applyFont="1" applyFill="1" applyBorder="1" applyAlignment="1"/>
    <xf numFmtId="0" fontId="7" fillId="3" borderId="35" xfId="17" applyFont="1" applyFill="1" applyBorder="1" applyAlignment="1"/>
    <xf numFmtId="3" fontId="7" fillId="3" borderId="35" xfId="17" applyNumberFormat="1" applyFont="1" applyFill="1" applyBorder="1" applyAlignment="1"/>
    <xf numFmtId="0" fontId="7" fillId="3" borderId="37" xfId="17" applyFont="1" applyFill="1" applyBorder="1" applyAlignment="1">
      <alignment horizontal="center"/>
    </xf>
    <xf numFmtId="172" fontId="5" fillId="3" borderId="38" xfId="50" applyNumberFormat="1" applyFont="1" applyFill="1" applyBorder="1" applyAlignment="1"/>
    <xf numFmtId="172" fontId="7" fillId="3" borderId="0" xfId="17" applyNumberFormat="1" applyFont="1" applyFill="1" applyBorder="1" applyAlignment="1"/>
    <xf numFmtId="172" fontId="7" fillId="3" borderId="27" xfId="17" applyNumberFormat="1" applyFont="1" applyFill="1" applyBorder="1" applyAlignment="1"/>
    <xf numFmtId="3" fontId="7" fillId="3" borderId="38" xfId="17" applyNumberFormat="1" applyFont="1" applyFill="1" applyBorder="1" applyAlignment="1"/>
    <xf numFmtId="3" fontId="7" fillId="3" borderId="0" xfId="17" applyNumberFormat="1" applyFont="1" applyFill="1" applyBorder="1" applyAlignment="1"/>
    <xf numFmtId="0" fontId="7" fillId="3" borderId="39" xfId="17" applyFont="1" applyFill="1" applyBorder="1" applyAlignment="1">
      <alignment horizontal="center"/>
    </xf>
    <xf numFmtId="0" fontId="7" fillId="3" borderId="0" xfId="17" applyFont="1" applyFill="1" applyBorder="1" applyAlignment="1"/>
    <xf numFmtId="3" fontId="7" fillId="0" borderId="38" xfId="17" applyNumberFormat="1" applyFont="1" applyFill="1" applyBorder="1" applyAlignment="1"/>
    <xf numFmtId="0" fontId="7" fillId="0" borderId="0" xfId="17" applyFont="1" applyFill="1" applyBorder="1" applyAlignment="1"/>
    <xf numFmtId="3" fontId="7" fillId="0" borderId="0" xfId="17" applyNumberFormat="1" applyFont="1" applyFill="1" applyBorder="1" applyAlignment="1"/>
    <xf numFmtId="0" fontId="7" fillId="0" borderId="39" xfId="17" applyFont="1" applyFill="1" applyBorder="1" applyAlignment="1">
      <alignment horizontal="center"/>
    </xf>
    <xf numFmtId="172" fontId="5" fillId="0" borderId="38" xfId="50" applyNumberFormat="1" applyFont="1" applyFill="1" applyBorder="1" applyAlignment="1"/>
    <xf numFmtId="172" fontId="7" fillId="0" borderId="0" xfId="17" applyNumberFormat="1" applyFont="1" applyFill="1" applyBorder="1" applyAlignment="1"/>
    <xf numFmtId="172" fontId="7" fillId="0" borderId="27" xfId="17" applyNumberFormat="1" applyFont="1" applyFill="1" applyBorder="1" applyAlignment="1"/>
    <xf numFmtId="172" fontId="7" fillId="0" borderId="0" xfId="17" applyNumberFormat="1" applyFont="1" applyFill="1" applyBorder="1"/>
    <xf numFmtId="172" fontId="7" fillId="3" borderId="0" xfId="17" applyNumberFormat="1" applyFont="1" applyFill="1" applyBorder="1"/>
    <xf numFmtId="172" fontId="7" fillId="0" borderId="27" xfId="17" applyNumberFormat="1" applyFont="1" applyFill="1" applyBorder="1"/>
    <xf numFmtId="172" fontId="7" fillId="3" borderId="0" xfId="23" applyNumberFormat="1" applyFont="1" applyFill="1" applyBorder="1"/>
    <xf numFmtId="181" fontId="5" fillId="0" borderId="40" xfId="50" applyNumberFormat="1" applyFont="1" applyFill="1" applyBorder="1" applyAlignment="1"/>
    <xf numFmtId="181" fontId="7" fillId="0" borderId="33" xfId="17" applyNumberFormat="1" applyFont="1" applyFill="1" applyBorder="1"/>
    <xf numFmtId="181" fontId="7" fillId="0" borderId="32" xfId="17" applyNumberFormat="1" applyFont="1" applyFill="1" applyBorder="1"/>
    <xf numFmtId="0" fontId="17" fillId="0" borderId="0" xfId="17" applyFont="1" applyFill="1"/>
    <xf numFmtId="0" fontId="11" fillId="0" borderId="41" xfId="17" applyFont="1" applyFill="1" applyBorder="1" applyAlignment="1">
      <alignment horizontal="right" vertical="center"/>
    </xf>
    <xf numFmtId="0" fontId="11" fillId="0" borderId="42" xfId="17" applyFont="1" applyFill="1" applyBorder="1" applyAlignment="1">
      <alignment horizontal="right" vertical="center" wrapText="1"/>
    </xf>
    <xf numFmtId="0" fontId="11" fillId="0" borderId="42" xfId="17" applyFont="1" applyFill="1" applyBorder="1" applyAlignment="1">
      <alignment horizontal="right" vertical="center"/>
    </xf>
    <xf numFmtId="0" fontId="11" fillId="0" borderId="43" xfId="17" applyFont="1" applyFill="1" applyBorder="1" applyAlignment="1">
      <alignment horizontal="right" vertical="center"/>
    </xf>
    <xf numFmtId="10" fontId="7" fillId="2" borderId="46" xfId="17" applyNumberFormat="1" applyFont="1" applyFill="1" applyBorder="1" applyAlignment="1">
      <alignment horizontal="center"/>
    </xf>
    <xf numFmtId="0" fontId="7" fillId="2" borderId="35" xfId="17" applyFont="1" applyFill="1" applyBorder="1" applyAlignment="1">
      <alignment horizontal="center"/>
    </xf>
    <xf numFmtId="0" fontId="7" fillId="2" borderId="36" xfId="17" applyFont="1" applyFill="1" applyBorder="1" applyAlignment="1">
      <alignment horizontal="center"/>
    </xf>
    <xf numFmtId="10" fontId="7" fillId="2" borderId="35" xfId="17" applyNumberFormat="1" applyFont="1" applyFill="1" applyBorder="1" applyAlignment="1">
      <alignment horizontal="center"/>
    </xf>
    <xf numFmtId="10" fontId="7" fillId="2" borderId="47" xfId="17" applyNumberFormat="1" applyFont="1" applyFill="1" applyBorder="1" applyAlignment="1">
      <alignment horizontal="center"/>
    </xf>
    <xf numFmtId="0" fontId="7" fillId="2" borderId="27" xfId="17" applyFont="1" applyFill="1" applyBorder="1" applyAlignment="1">
      <alignment horizontal="center"/>
    </xf>
    <xf numFmtId="10" fontId="7" fillId="2" borderId="0" xfId="17" applyNumberFormat="1" applyFont="1" applyFill="1" applyBorder="1" applyAlignment="1">
      <alignment horizontal="center"/>
    </xf>
    <xf numFmtId="1" fontId="7" fillId="2" borderId="0" xfId="17" applyNumberFormat="1" applyFont="1" applyFill="1" applyBorder="1" applyAlignment="1">
      <alignment horizontal="center"/>
    </xf>
    <xf numFmtId="0" fontId="11" fillId="2" borderId="45" xfId="17" applyFont="1" applyFill="1" applyBorder="1" applyAlignment="1">
      <alignment horizontal="center" wrapText="1"/>
    </xf>
    <xf numFmtId="0" fontId="11" fillId="2" borderId="42" xfId="17" applyFont="1" applyFill="1" applyBorder="1" applyAlignment="1">
      <alignment horizontal="center" vertical="center" wrapText="1"/>
    </xf>
    <xf numFmtId="0" fontId="11" fillId="2" borderId="43" xfId="17" applyFont="1" applyFill="1" applyBorder="1" applyAlignment="1">
      <alignment horizontal="center" vertical="center" wrapText="1"/>
    </xf>
    <xf numFmtId="0" fontId="11" fillId="2" borderId="42" xfId="17" applyFont="1" applyFill="1" applyBorder="1" applyAlignment="1">
      <alignment horizontal="center" wrapText="1"/>
    </xf>
    <xf numFmtId="0" fontId="5" fillId="3" borderId="0" xfId="0" applyFont="1" applyFill="1" applyBorder="1"/>
    <xf numFmtId="164" fontId="7" fillId="2" borderId="0" xfId="17" applyNumberFormat="1" applyFont="1" applyFill="1" applyBorder="1"/>
    <xf numFmtId="172" fontId="7" fillId="2" borderId="0" xfId="17" applyNumberFormat="1" applyFont="1" applyFill="1" applyBorder="1"/>
    <xf numFmtId="0" fontId="7" fillId="2" borderId="0" xfId="17" applyFont="1" applyFill="1" applyBorder="1" applyAlignment="1">
      <alignment horizontal="left"/>
    </xf>
    <xf numFmtId="164" fontId="7" fillId="2" borderId="46" xfId="17" applyNumberFormat="1" applyFont="1" applyFill="1" applyBorder="1" applyAlignment="1">
      <alignment horizontal="center"/>
    </xf>
    <xf numFmtId="172" fontId="7" fillId="2" borderId="36" xfId="17" applyNumberFormat="1" applyFont="1" applyFill="1" applyBorder="1" applyAlignment="1">
      <alignment horizontal="center"/>
    </xf>
    <xf numFmtId="164" fontId="7" fillId="2" borderId="47" xfId="17" applyNumberFormat="1" applyFont="1" applyFill="1" applyBorder="1" applyAlignment="1">
      <alignment horizontal="center"/>
    </xf>
    <xf numFmtId="172" fontId="7" fillId="2" borderId="0" xfId="17" applyNumberFormat="1" applyFont="1" applyFill="1" applyBorder="1" applyAlignment="1">
      <alignment horizontal="center"/>
    </xf>
    <xf numFmtId="0" fontId="7" fillId="2" borderId="39" xfId="17" applyFont="1" applyFill="1" applyBorder="1" applyAlignment="1">
      <alignment horizontal="center"/>
    </xf>
    <xf numFmtId="172" fontId="7" fillId="2" borderId="27" xfId="17" applyNumberFormat="1" applyFont="1" applyFill="1" applyBorder="1" applyAlignment="1">
      <alignment horizontal="center"/>
    </xf>
    <xf numFmtId="0" fontId="11" fillId="2" borderId="45" xfId="17" applyFont="1" applyFill="1" applyBorder="1" applyAlignment="1">
      <alignment horizontal="center" vertical="center" wrapText="1"/>
    </xf>
    <xf numFmtId="0" fontId="11" fillId="2" borderId="48" xfId="17" applyFont="1" applyFill="1" applyBorder="1" applyAlignment="1">
      <alignment horizontal="center" vertical="center" wrapText="1"/>
    </xf>
    <xf numFmtId="0" fontId="7" fillId="0" borderId="0" xfId="15" applyFont="1"/>
    <xf numFmtId="0" fontId="7" fillId="2" borderId="0" xfId="15" applyFont="1" applyFill="1" applyAlignment="1">
      <alignment horizontal="right"/>
    </xf>
    <xf numFmtId="0" fontId="7" fillId="2" borderId="0" xfId="15" applyFont="1" applyFill="1"/>
    <xf numFmtId="164" fontId="7" fillId="2" borderId="0" xfId="36" applyNumberFormat="1" applyFont="1" applyFill="1" applyBorder="1" applyAlignment="1">
      <alignment horizontal="right"/>
    </xf>
    <xf numFmtId="0" fontId="7" fillId="2" borderId="0" xfId="36" applyFont="1" applyFill="1" applyBorder="1"/>
    <xf numFmtId="0" fontId="7" fillId="2" borderId="0" xfId="36" applyFont="1" applyFill="1" applyAlignment="1">
      <alignment horizontal="center"/>
    </xf>
    <xf numFmtId="164" fontId="7" fillId="2" borderId="12" xfId="36" applyNumberFormat="1" applyFont="1" applyFill="1" applyBorder="1" applyAlignment="1">
      <alignment horizontal="right"/>
    </xf>
    <xf numFmtId="164" fontId="7" fillId="2" borderId="13" xfId="36" applyNumberFormat="1" applyFont="1" applyFill="1" applyBorder="1" applyAlignment="1">
      <alignment horizontal="right"/>
    </xf>
    <xf numFmtId="164" fontId="7" fillId="2" borderId="14" xfId="36" applyNumberFormat="1" applyFont="1" applyFill="1" applyBorder="1" applyAlignment="1">
      <alignment horizontal="right"/>
    </xf>
    <xf numFmtId="0" fontId="7" fillId="2" borderId="13" xfId="36" applyFont="1" applyFill="1" applyBorder="1"/>
    <xf numFmtId="0" fontId="7" fillId="2" borderId="0" xfId="15" applyFont="1" applyFill="1" applyBorder="1" applyAlignment="1">
      <alignment horizontal="right"/>
    </xf>
    <xf numFmtId="0" fontId="7" fillId="2" borderId="3" xfId="15" applyFont="1" applyFill="1" applyBorder="1"/>
    <xf numFmtId="164" fontId="7" fillId="2" borderId="12" xfId="15" applyNumberFormat="1" applyFont="1" applyFill="1" applyBorder="1" applyAlignment="1">
      <alignment horizontal="right"/>
    </xf>
    <xf numFmtId="164" fontId="7" fillId="2" borderId="13" xfId="15" applyNumberFormat="1" applyFont="1" applyFill="1" applyBorder="1" applyAlignment="1">
      <alignment horizontal="right"/>
    </xf>
    <xf numFmtId="164" fontId="7" fillId="2" borderId="14" xfId="15" applyNumberFormat="1" applyFont="1" applyFill="1" applyBorder="1" applyAlignment="1">
      <alignment horizontal="right"/>
    </xf>
    <xf numFmtId="0" fontId="7" fillId="2" borderId="13" xfId="15" applyFont="1" applyFill="1" applyBorder="1"/>
    <xf numFmtId="0" fontId="7" fillId="2" borderId="0" xfId="15" applyFont="1" applyFill="1" applyAlignment="1">
      <alignment horizontal="center"/>
    </xf>
    <xf numFmtId="3" fontId="7" fillId="2" borderId="0" xfId="15" applyNumberFormat="1" applyFont="1" applyFill="1" applyBorder="1" applyAlignment="1">
      <alignment horizontal="right"/>
    </xf>
    <xf numFmtId="173" fontId="7" fillId="2" borderId="0" xfId="36" applyNumberFormat="1" applyFont="1" applyFill="1" applyBorder="1" applyAlignment="1">
      <alignment horizontal="right"/>
    </xf>
    <xf numFmtId="3" fontId="7" fillId="2" borderId="0" xfId="36" applyNumberFormat="1" applyFont="1" applyFill="1" applyBorder="1" applyAlignment="1">
      <alignment horizontal="right"/>
    </xf>
    <xf numFmtId="173" fontId="7" fillId="2" borderId="11" xfId="36" applyNumberFormat="1" applyFont="1" applyFill="1" applyBorder="1" applyAlignment="1">
      <alignment horizontal="right"/>
    </xf>
    <xf numFmtId="0" fontId="7" fillId="2" borderId="0" xfId="36" applyFont="1" applyFill="1" applyBorder="1" applyAlignment="1">
      <alignment horizontal="center"/>
    </xf>
    <xf numFmtId="173" fontId="7" fillId="3" borderId="0" xfId="36" applyNumberFormat="1" applyFont="1" applyFill="1" applyBorder="1" applyAlignment="1">
      <alignment horizontal="right"/>
    </xf>
    <xf numFmtId="3" fontId="7" fillId="3" borderId="0" xfId="36" applyNumberFormat="1" applyFont="1" applyFill="1" applyBorder="1" applyAlignment="1">
      <alignment horizontal="right"/>
    </xf>
    <xf numFmtId="173" fontId="7" fillId="3" borderId="11" xfId="36" applyNumberFormat="1" applyFont="1" applyFill="1" applyBorder="1" applyAlignment="1">
      <alignment horizontal="right"/>
    </xf>
    <xf numFmtId="173" fontId="7" fillId="3" borderId="0" xfId="15" applyNumberFormat="1" applyFont="1" applyFill="1" applyBorder="1" applyAlignment="1">
      <alignment horizontal="right"/>
    </xf>
    <xf numFmtId="3" fontId="7" fillId="3" borderId="0" xfId="15" applyNumberFormat="1" applyFont="1" applyFill="1" applyBorder="1"/>
    <xf numFmtId="3" fontId="7" fillId="3" borderId="0" xfId="15" applyNumberFormat="1" applyFont="1" applyFill="1" applyBorder="1" applyAlignment="1">
      <alignment horizontal="right"/>
    </xf>
    <xf numFmtId="0" fontId="7" fillId="2" borderId="0" xfId="15" applyFont="1" applyFill="1" applyBorder="1"/>
    <xf numFmtId="0" fontId="7" fillId="2" borderId="0" xfId="15" applyFont="1" applyFill="1" applyBorder="1" applyAlignment="1">
      <alignment horizontal="center"/>
    </xf>
    <xf numFmtId="173" fontId="7" fillId="3" borderId="11" xfId="15" applyNumberFormat="1" applyFont="1" applyFill="1" applyBorder="1" applyAlignment="1">
      <alignment horizontal="right"/>
    </xf>
    <xf numFmtId="173" fontId="7" fillId="2" borderId="0" xfId="15" applyNumberFormat="1" applyFont="1" applyFill="1" applyBorder="1" applyAlignment="1">
      <alignment horizontal="right"/>
    </xf>
    <xf numFmtId="173" fontId="7" fillId="2" borderId="11" xfId="15" applyNumberFormat="1" applyFont="1" applyFill="1" applyBorder="1" applyAlignment="1">
      <alignment horizontal="right"/>
    </xf>
    <xf numFmtId="0" fontId="7" fillId="2" borderId="5" xfId="15" applyFont="1" applyFill="1" applyBorder="1"/>
    <xf numFmtId="0" fontId="7" fillId="3" borderId="3" xfId="15" applyFont="1" applyFill="1" applyBorder="1" applyAlignment="1">
      <alignment horizontal="right"/>
    </xf>
    <xf numFmtId="0" fontId="7" fillId="3" borderId="3" xfId="15" applyFont="1" applyFill="1" applyBorder="1"/>
    <xf numFmtId="0" fontId="7" fillId="3" borderId="3" xfId="15" applyFont="1" applyFill="1" applyBorder="1" applyAlignment="1">
      <alignment horizontal="center"/>
    </xf>
    <xf numFmtId="0" fontId="7" fillId="3" borderId="0" xfId="15" applyFont="1" applyFill="1" applyBorder="1" applyAlignment="1">
      <alignment horizontal="right"/>
    </xf>
    <xf numFmtId="0" fontId="7" fillId="3" borderId="0" xfId="15" applyFont="1" applyFill="1" applyAlignment="1">
      <alignment horizontal="right"/>
    </xf>
    <xf numFmtId="0" fontId="7" fillId="3" borderId="0" xfId="15" applyFont="1" applyFill="1"/>
    <xf numFmtId="0" fontId="65" fillId="0" borderId="0" xfId="0" applyFont="1"/>
    <xf numFmtId="0" fontId="40" fillId="0" borderId="0" xfId="0" applyFont="1"/>
    <xf numFmtId="0" fontId="93" fillId="0" borderId="0" xfId="0" applyFont="1"/>
    <xf numFmtId="9" fontId="94" fillId="0" borderId="15" xfId="2" applyFont="1" applyBorder="1"/>
    <xf numFmtId="3" fontId="94" fillId="0" borderId="15" xfId="0" applyNumberFormat="1" applyFont="1" applyBorder="1"/>
    <xf numFmtId="3" fontId="94" fillId="0" borderId="2" xfId="0" applyNumberFormat="1" applyFont="1" applyBorder="1"/>
    <xf numFmtId="0" fontId="94" fillId="0" borderId="15" xfId="0" applyFont="1" applyBorder="1"/>
    <xf numFmtId="9" fontId="40" fillId="0" borderId="2" xfId="2" applyFont="1" applyBorder="1"/>
    <xf numFmtId="3" fontId="40" fillId="0" borderId="15" xfId="0" applyNumberFormat="1" applyFont="1" applyBorder="1"/>
    <xf numFmtId="3" fontId="40" fillId="0" borderId="3" xfId="0" applyNumberFormat="1" applyFont="1" applyBorder="1"/>
    <xf numFmtId="0" fontId="40" fillId="0" borderId="15" xfId="0" applyFont="1" applyBorder="1"/>
    <xf numFmtId="9" fontId="40" fillId="0" borderId="5" xfId="2" applyFont="1" applyBorder="1"/>
    <xf numFmtId="3" fontId="40" fillId="0" borderId="6" xfId="0" applyNumberFormat="1" applyFont="1" applyBorder="1"/>
    <xf numFmtId="3" fontId="40" fillId="0" borderId="0" xfId="0" applyNumberFormat="1" applyFont="1" applyBorder="1"/>
    <xf numFmtId="0" fontId="40" fillId="0" borderId="6" xfId="0" applyFont="1" applyBorder="1"/>
    <xf numFmtId="9" fontId="40" fillId="0" borderId="12" xfId="2" applyFont="1" applyBorder="1"/>
    <xf numFmtId="3" fontId="40" fillId="0" borderId="16" xfId="0" applyNumberFormat="1" applyFont="1" applyBorder="1"/>
    <xf numFmtId="3" fontId="40" fillId="0" borderId="13" xfId="0" applyNumberFormat="1" applyFont="1" applyBorder="1"/>
    <xf numFmtId="0" fontId="40" fillId="0" borderId="16" xfId="0" applyFont="1" applyBorder="1"/>
    <xf numFmtId="0" fontId="94" fillId="0" borderId="16" xfId="0" applyFont="1" applyBorder="1" applyAlignment="1">
      <alignment horizontal="center" vertical="center" wrapText="1"/>
    </xf>
    <xf numFmtId="0" fontId="94" fillId="0" borderId="16" xfId="0" applyFont="1" applyBorder="1" applyAlignment="1">
      <alignment horizontal="center" vertical="center"/>
    </xf>
    <xf numFmtId="0" fontId="94" fillId="0" borderId="12" xfId="0" applyFont="1" applyBorder="1" applyAlignment="1">
      <alignment horizontal="center" vertical="center"/>
    </xf>
    <xf numFmtId="0" fontId="8" fillId="0" borderId="0" xfId="0" applyFont="1"/>
    <xf numFmtId="0" fontId="8" fillId="0" borderId="0" xfId="0" applyFont="1" applyFill="1" applyBorder="1"/>
    <xf numFmtId="171" fontId="5" fillId="0" borderId="0" xfId="0" applyNumberFormat="1" applyFont="1" applyFill="1" applyBorder="1"/>
    <xf numFmtId="171" fontId="5" fillId="0" borderId="0" xfId="1" applyNumberFormat="1" applyFont="1" applyFill="1" applyBorder="1"/>
    <xf numFmtId="0" fontId="5" fillId="0" borderId="0" xfId="0" applyFont="1" applyFill="1" applyBorder="1" applyAlignment="1">
      <alignment horizont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xf numFmtId="166" fontId="12" fillId="3" borderId="0" xfId="0" applyNumberFormat="1" applyFont="1" applyFill="1"/>
    <xf numFmtId="164" fontId="5" fillId="3" borderId="2" xfId="2" applyNumberFormat="1" applyFont="1" applyFill="1" applyBorder="1"/>
    <xf numFmtId="171" fontId="5" fillId="3" borderId="3" xfId="1" applyNumberFormat="1" applyFont="1" applyFill="1" applyBorder="1"/>
    <xf numFmtId="171" fontId="5" fillId="3" borderId="4" xfId="1" applyNumberFormat="1" applyFont="1" applyFill="1" applyBorder="1"/>
    <xf numFmtId="164" fontId="5" fillId="3" borderId="3" xfId="2" applyNumberFormat="1" applyFont="1" applyFill="1" applyBorder="1"/>
    <xf numFmtId="168" fontId="5" fillId="3" borderId="15" xfId="0" applyNumberFormat="1" applyFont="1" applyFill="1" applyBorder="1"/>
    <xf numFmtId="0" fontId="5" fillId="3" borderId="15" xfId="0" applyFont="1" applyFill="1" applyBorder="1" applyAlignment="1">
      <alignment horizontal="center"/>
    </xf>
    <xf numFmtId="164" fontId="5" fillId="3" borderId="5" xfId="2" applyNumberFormat="1" applyFont="1" applyFill="1" applyBorder="1"/>
    <xf numFmtId="171" fontId="5" fillId="3" borderId="0" xfId="1" applyNumberFormat="1" applyFont="1" applyFill="1" applyBorder="1"/>
    <xf numFmtId="171" fontId="5" fillId="3" borderId="11" xfId="1" applyNumberFormat="1" applyFont="1" applyFill="1" applyBorder="1"/>
    <xf numFmtId="164" fontId="5" fillId="3" borderId="0" xfId="2" applyNumberFormat="1" applyFont="1" applyFill="1" applyBorder="1"/>
    <xf numFmtId="168" fontId="5" fillId="3" borderId="6" xfId="0" applyNumberFormat="1" applyFont="1" applyFill="1" applyBorder="1"/>
    <xf numFmtId="0" fontId="5" fillId="3" borderId="6" xfId="0" applyFont="1" applyFill="1" applyBorder="1" applyAlignment="1">
      <alignment horizont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xf numFmtId="0" fontId="95" fillId="0" borderId="0" xfId="0" applyFont="1"/>
    <xf numFmtId="0" fontId="40" fillId="3" borderId="0" xfId="0" applyFont="1" applyFill="1"/>
    <xf numFmtId="164" fontId="5" fillId="3" borderId="15" xfId="2" applyNumberFormat="1" applyFont="1" applyFill="1" applyBorder="1"/>
    <xf numFmtId="0" fontId="5" fillId="3" borderId="15" xfId="0" applyFont="1" applyFill="1" applyBorder="1" applyAlignment="1">
      <alignment horizontal="center" vertical="center" wrapText="1"/>
    </xf>
    <xf numFmtId="171" fontId="5" fillId="3" borderId="16" xfId="1" applyNumberFormat="1" applyFont="1" applyFill="1" applyBorder="1"/>
    <xf numFmtId="171" fontId="5" fillId="3" borderId="13" xfId="1" applyNumberFormat="1" applyFont="1" applyFill="1" applyBorder="1"/>
    <xf numFmtId="0" fontId="5" fillId="3" borderId="16" xfId="0" applyFont="1" applyFill="1" applyBorder="1" applyAlignment="1">
      <alignment horizontal="center" vertical="center" wrapText="1"/>
    </xf>
    <xf numFmtId="0" fontId="5" fillId="3" borderId="6" xfId="0" applyFont="1" applyFill="1" applyBorder="1" applyAlignment="1">
      <alignment horizontal="center" vertical="center" wrapText="1"/>
    </xf>
    <xf numFmtId="171" fontId="5" fillId="3" borderId="12" xfId="1" applyNumberFormat="1" applyFont="1" applyFill="1" applyBorder="1"/>
    <xf numFmtId="171" fontId="5" fillId="3" borderId="6" xfId="1" applyNumberFormat="1" applyFont="1" applyFill="1" applyBorder="1"/>
    <xf numFmtId="171" fontId="5" fillId="3" borderId="5" xfId="1" applyNumberFormat="1" applyFont="1" applyFill="1" applyBorder="1"/>
    <xf numFmtId="168" fontId="5" fillId="3" borderId="3" xfId="0" applyNumberFormat="1" applyFont="1" applyFill="1" applyBorder="1"/>
    <xf numFmtId="168" fontId="5" fillId="3" borderId="2" xfId="0" applyNumberFormat="1" applyFont="1" applyFill="1" applyBorder="1"/>
    <xf numFmtId="0" fontId="5" fillId="3" borderId="16" xfId="0" applyFont="1" applyFill="1" applyBorder="1" applyAlignment="1">
      <alignment horizontal="center"/>
    </xf>
    <xf numFmtId="0" fontId="5" fillId="3" borderId="13" xfId="0" applyFont="1" applyFill="1" applyBorder="1" applyAlignment="1">
      <alignment horizontal="center"/>
    </xf>
    <xf numFmtId="0" fontId="5" fillId="3" borderId="13" xfId="0" applyFont="1" applyFill="1" applyBorder="1" applyAlignment="1">
      <alignment horizontal="center" vertical="center"/>
    </xf>
    <xf numFmtId="9" fontId="40" fillId="0" borderId="15" xfId="2" applyFont="1" applyBorder="1"/>
    <xf numFmtId="0" fontId="40" fillId="0" borderId="4" xfId="0" applyFont="1" applyBorder="1" applyAlignment="1">
      <alignment wrapText="1"/>
    </xf>
    <xf numFmtId="9" fontId="40" fillId="0" borderId="6" xfId="2" applyFont="1" applyBorder="1"/>
    <xf numFmtId="0" fontId="40" fillId="0" borderId="11" xfId="0" applyFont="1" applyBorder="1" applyAlignment="1">
      <alignment wrapText="1"/>
    </xf>
    <xf numFmtId="0" fontId="94" fillId="0" borderId="7" xfId="0" applyFont="1" applyBorder="1" applyAlignment="1">
      <alignment horizontal="center" vertical="center" wrapText="1"/>
    </xf>
    <xf numFmtId="0" fontId="94" fillId="0" borderId="10" xfId="0" applyFont="1" applyBorder="1" applyAlignment="1">
      <alignment horizontal="center" vertical="center" wrapText="1"/>
    </xf>
    <xf numFmtId="0" fontId="94" fillId="0" borderId="9" xfId="0" applyFont="1" applyBorder="1" applyAlignment="1">
      <alignment horizontal="center" vertical="center" wrapText="1"/>
    </xf>
    <xf numFmtId="0" fontId="5" fillId="2" borderId="0" xfId="0" applyFont="1" applyFill="1" applyAlignment="1">
      <alignment horizontal="left" vertical="top"/>
    </xf>
    <xf numFmtId="3" fontId="40" fillId="3" borderId="2" xfId="0" applyNumberFormat="1" applyFont="1" applyFill="1" applyBorder="1" applyAlignment="1">
      <alignment horizontal="right"/>
    </xf>
    <xf numFmtId="3" fontId="40" fillId="3" borderId="3" xfId="0" applyNumberFormat="1" applyFont="1" applyFill="1" applyBorder="1" applyAlignment="1">
      <alignment horizontal="right"/>
    </xf>
    <xf numFmtId="3" fontId="40" fillId="3" borderId="3" xfId="0" applyNumberFormat="1" applyFont="1" applyFill="1" applyBorder="1"/>
    <xf numFmtId="3" fontId="78" fillId="2" borderId="3" xfId="0" applyNumberFormat="1" applyFont="1" applyFill="1" applyBorder="1"/>
    <xf numFmtId="3" fontId="78" fillId="2" borderId="2" xfId="0" applyNumberFormat="1" applyFont="1" applyFill="1" applyBorder="1" applyAlignment="1">
      <alignment horizontal="right"/>
    </xf>
    <xf numFmtId="164" fontId="78" fillId="2" borderId="3" xfId="0" applyNumberFormat="1" applyFont="1" applyFill="1" applyBorder="1" applyAlignment="1">
      <alignment horizontal="right"/>
    </xf>
    <xf numFmtId="0" fontId="40" fillId="3" borderId="15" xfId="0" applyFont="1" applyFill="1" applyBorder="1" applyAlignment="1">
      <alignment horizontal="center"/>
    </xf>
    <xf numFmtId="3" fontId="40" fillId="3" borderId="5" xfId="0" applyNumberFormat="1" applyFont="1" applyFill="1" applyBorder="1" applyAlignment="1">
      <alignment horizontal="right"/>
    </xf>
    <xf numFmtId="3" fontId="40" fillId="3" borderId="0" xfId="0" applyNumberFormat="1" applyFont="1" applyFill="1" applyAlignment="1">
      <alignment horizontal="right"/>
    </xf>
    <xf numFmtId="3" fontId="40" fillId="3" borderId="0" xfId="0" applyNumberFormat="1" applyFont="1" applyFill="1"/>
    <xf numFmtId="3" fontId="78" fillId="2" borderId="0" xfId="0" applyNumberFormat="1" applyFont="1" applyFill="1"/>
    <xf numFmtId="3" fontId="78" fillId="2" borderId="5" xfId="0" applyNumberFormat="1" applyFont="1" applyFill="1" applyBorder="1" applyAlignment="1">
      <alignment horizontal="right"/>
    </xf>
    <xf numFmtId="164" fontId="78" fillId="2" borderId="0" xfId="0" applyNumberFormat="1" applyFont="1" applyFill="1" applyAlignment="1">
      <alignment horizontal="right"/>
    </xf>
    <xf numFmtId="0" fontId="40" fillId="3" borderId="6" xfId="0" applyFont="1" applyFill="1" applyBorder="1" applyAlignment="1">
      <alignment horizontal="center"/>
    </xf>
    <xf numFmtId="3" fontId="40" fillId="2" borderId="5" xfId="0" applyNumberFormat="1" applyFont="1" applyFill="1" applyBorder="1" applyAlignment="1">
      <alignment horizontal="right"/>
    </xf>
    <xf numFmtId="3" fontId="40" fillId="2" borderId="0" xfId="0" applyNumberFormat="1" applyFont="1" applyFill="1" applyAlignment="1">
      <alignment horizontal="right"/>
    </xf>
    <xf numFmtId="3" fontId="40" fillId="2" borderId="0" xfId="0" applyNumberFormat="1" applyFont="1" applyFill="1"/>
    <xf numFmtId="0" fontId="40" fillId="2" borderId="6" xfId="0" applyFont="1" applyFill="1" applyBorder="1" applyAlignment="1">
      <alignment horizontal="center"/>
    </xf>
    <xf numFmtId="3" fontId="40" fillId="2" borderId="5" xfId="0" applyNumberFormat="1" applyFont="1" applyFill="1" applyBorder="1"/>
    <xf numFmtId="3" fontId="78" fillId="2" borderId="0" xfId="0" applyNumberFormat="1" applyFont="1" applyFill="1" applyAlignment="1">
      <alignment horizontal="right"/>
    </xf>
    <xf numFmtId="0" fontId="78" fillId="2" borderId="6" xfId="0" applyFont="1" applyFill="1" applyBorder="1" applyAlignment="1">
      <alignment horizontal="center"/>
    </xf>
    <xf numFmtId="3" fontId="78" fillId="2" borderId="7" xfId="0" applyNumberFormat="1" applyFont="1" applyFill="1" applyBorder="1" applyAlignment="1">
      <alignment horizontal="center" vertical="center" wrapText="1"/>
    </xf>
    <xf numFmtId="3" fontId="78" fillId="2" borderId="7" xfId="0" applyNumberFormat="1" applyFont="1" applyFill="1" applyBorder="1" applyAlignment="1">
      <alignment horizontal="center" vertical="center"/>
    </xf>
    <xf numFmtId="164" fontId="78" fillId="2" borderId="7" xfId="0" applyNumberFormat="1" applyFont="1" applyFill="1" applyBorder="1" applyAlignment="1">
      <alignment horizontal="center" vertical="center" wrapText="1"/>
    </xf>
    <xf numFmtId="0" fontId="78" fillId="2" borderId="7" xfId="0" applyFont="1" applyFill="1" applyBorder="1" applyAlignment="1">
      <alignment horizontal="center" vertical="center"/>
    </xf>
    <xf numFmtId="0" fontId="94" fillId="0" borderId="0" xfId="0" applyFont="1"/>
    <xf numFmtId="9" fontId="94" fillId="0" borderId="7" xfId="2" applyFont="1" applyBorder="1"/>
    <xf numFmtId="3" fontId="94" fillId="0" borderId="10" xfId="0" applyNumberFormat="1" applyFont="1" applyBorder="1"/>
    <xf numFmtId="3" fontId="94" fillId="0" borderId="7" xfId="0" applyNumberFormat="1" applyFont="1" applyBorder="1"/>
    <xf numFmtId="0" fontId="94" fillId="0" borderId="7" xfId="0" applyFont="1" applyBorder="1"/>
    <xf numFmtId="0" fontId="40" fillId="0" borderId="11" xfId="0" applyFont="1" applyBorder="1"/>
    <xf numFmtId="0" fontId="40" fillId="0" borderId="14" xfId="0" applyFont="1" applyBorder="1"/>
    <xf numFmtId="0" fontId="97" fillId="0" borderId="0" xfId="0" applyFont="1" applyAlignment="1">
      <alignment horizontal="left" vertical="center" wrapText="1"/>
    </xf>
    <xf numFmtId="0" fontId="98" fillId="14" borderId="49" xfId="0" applyFont="1" applyFill="1" applyBorder="1" applyAlignment="1">
      <alignment horizontal="left" vertical="top" wrapText="1"/>
    </xf>
    <xf numFmtId="0" fontId="99" fillId="14" borderId="49" xfId="0" applyFont="1" applyFill="1" applyBorder="1" applyAlignment="1">
      <alignment horizontal="right" vertical="top" wrapText="1" indent="1"/>
    </xf>
    <xf numFmtId="0" fontId="98" fillId="0" borderId="49" xfId="0" applyFont="1" applyBorder="1" applyAlignment="1">
      <alignment horizontal="left" vertical="top" wrapText="1"/>
    </xf>
    <xf numFmtId="0" fontId="99" fillId="0" borderId="49" xfId="0" applyFont="1" applyBorder="1" applyAlignment="1">
      <alignment horizontal="right" vertical="top" wrapText="1" indent="1"/>
    </xf>
    <xf numFmtId="173" fontId="100" fillId="14" borderId="49" xfId="0" applyNumberFormat="1" applyFont="1" applyFill="1" applyBorder="1" applyAlignment="1">
      <alignment horizontal="left" vertical="top" shrinkToFit="1"/>
    </xf>
    <xf numFmtId="0" fontId="98" fillId="14" borderId="49" xfId="0" applyFont="1" applyFill="1" applyBorder="1" applyAlignment="1">
      <alignment horizontal="left" vertical="top" wrapText="1" indent="1"/>
    </xf>
    <xf numFmtId="0" fontId="99" fillId="14" borderId="49" xfId="0" applyFont="1" applyFill="1" applyBorder="1" applyAlignment="1">
      <alignment horizontal="center" vertical="top" wrapText="1"/>
    </xf>
    <xf numFmtId="173" fontId="100" fillId="0" borderId="49" xfId="0" applyNumberFormat="1" applyFont="1" applyBorder="1" applyAlignment="1">
      <alignment horizontal="left" vertical="top" shrinkToFit="1"/>
    </xf>
    <xf numFmtId="0" fontId="98" fillId="0" borderId="49" xfId="0" applyFont="1" applyBorder="1" applyAlignment="1">
      <alignment horizontal="left" vertical="top" wrapText="1" indent="1"/>
    </xf>
    <xf numFmtId="0" fontId="99" fillId="0" borderId="49" xfId="0" applyFont="1" applyBorder="1" applyAlignment="1">
      <alignment horizontal="center" vertical="top" wrapText="1"/>
    </xf>
    <xf numFmtId="0" fontId="97" fillId="0" borderId="0" xfId="0" applyFont="1" applyAlignment="1">
      <alignment horizontal="left" wrapText="1"/>
    </xf>
    <xf numFmtId="9" fontId="100" fillId="14" borderId="49" xfId="0" applyNumberFormat="1" applyFont="1" applyFill="1" applyBorder="1" applyAlignment="1">
      <alignment horizontal="left" vertical="top" shrinkToFit="1"/>
    </xf>
    <xf numFmtId="197" fontId="100" fillId="0" borderId="49" xfId="0" applyNumberFormat="1" applyFont="1" applyBorder="1" applyAlignment="1">
      <alignment horizontal="left" vertical="top" shrinkToFit="1"/>
    </xf>
    <xf numFmtId="164" fontId="5" fillId="2" borderId="0" xfId="4" applyNumberFormat="1" applyFont="1" applyFill="1" applyAlignment="1">
      <alignment horizontal="right"/>
    </xf>
    <xf numFmtId="3" fontId="5" fillId="2" borderId="0" xfId="4" applyNumberFormat="1" applyFont="1" applyFill="1" applyAlignment="1">
      <alignment horizontal="right"/>
    </xf>
    <xf numFmtId="164" fontId="14" fillId="2" borderId="0" xfId="4" applyNumberFormat="1" applyFont="1" applyFill="1" applyAlignment="1">
      <alignment horizontal="right"/>
    </xf>
    <xf numFmtId="3" fontId="14" fillId="2" borderId="0" xfId="4" applyNumberFormat="1" applyFont="1" applyFill="1" applyAlignment="1">
      <alignment horizontal="right"/>
    </xf>
    <xf numFmtId="3" fontId="14" fillId="2" borderId="0" xfId="4" applyNumberFormat="1" applyFont="1" applyFill="1"/>
    <xf numFmtId="0" fontId="5" fillId="2" borderId="0" xfId="4" applyFont="1" applyFill="1" applyAlignment="1">
      <alignment horizontal="right"/>
    </xf>
    <xf numFmtId="0" fontId="5" fillId="2" borderId="0" xfId="4" applyFont="1" applyFill="1" applyBorder="1" applyAlignment="1">
      <alignment horizontal="left" vertical="top" wrapText="1"/>
    </xf>
    <xf numFmtId="0" fontId="7" fillId="2" borderId="0" xfId="4" applyFont="1" applyFill="1" applyAlignment="1">
      <alignment horizontal="left" vertical="top" wrapText="1"/>
    </xf>
    <xf numFmtId="0" fontId="11" fillId="2" borderId="9" xfId="4" applyFont="1" applyFill="1" applyBorder="1" applyAlignment="1">
      <alignment horizontal="left"/>
    </xf>
    <xf numFmtId="0" fontId="11" fillId="2" borderId="10" xfId="4" applyFont="1" applyFill="1" applyBorder="1" applyAlignment="1">
      <alignment horizontal="left"/>
    </xf>
    <xf numFmtId="0" fontId="11" fillId="2" borderId="8" xfId="4" applyFont="1" applyFill="1" applyBorder="1" applyAlignment="1">
      <alignment horizontal="left"/>
    </xf>
    <xf numFmtId="0" fontId="7" fillId="2" borderId="9" xfId="4" applyFont="1" applyFill="1" applyBorder="1" applyAlignment="1">
      <alignment horizontal="center" vertical="center"/>
    </xf>
    <xf numFmtId="0" fontId="7" fillId="2" borderId="10" xfId="4" applyFont="1" applyFill="1" applyBorder="1" applyAlignment="1">
      <alignment horizontal="center" vertical="center"/>
    </xf>
    <xf numFmtId="0" fontId="7" fillId="2" borderId="8" xfId="4" applyFont="1" applyFill="1" applyBorder="1" applyAlignment="1">
      <alignment horizontal="center" vertical="center"/>
    </xf>
    <xf numFmtId="0" fontId="7" fillId="2" borderId="16" xfId="4" applyFont="1" applyFill="1" applyBorder="1" applyAlignment="1">
      <alignment horizontal="center" vertical="center" wrapText="1"/>
    </xf>
    <xf numFmtId="0" fontId="7" fillId="2" borderId="15" xfId="4" applyFont="1" applyFill="1" applyBorder="1" applyAlignment="1">
      <alignment horizontal="center" vertical="center" wrapText="1"/>
    </xf>
    <xf numFmtId="165" fontId="7" fillId="2" borderId="9" xfId="4" applyNumberFormat="1" applyFont="1" applyFill="1" applyBorder="1" applyAlignment="1">
      <alignment horizontal="center" vertical="center"/>
    </xf>
    <xf numFmtId="165" fontId="7" fillId="2" borderId="10" xfId="4" applyNumberFormat="1" applyFont="1" applyFill="1" applyBorder="1" applyAlignment="1">
      <alignment horizontal="center" vertical="center"/>
    </xf>
    <xf numFmtId="165" fontId="7" fillId="2" borderId="8" xfId="4" applyNumberFormat="1" applyFont="1" applyFill="1" applyBorder="1" applyAlignment="1">
      <alignment horizontal="center" vertical="center"/>
    </xf>
    <xf numFmtId="0" fontId="7" fillId="2" borderId="9" xfId="4" applyFont="1" applyFill="1" applyBorder="1" applyAlignment="1">
      <alignment horizontal="center"/>
    </xf>
    <xf numFmtId="0" fontId="7" fillId="2" borderId="10" xfId="4" applyFont="1" applyFill="1" applyBorder="1" applyAlignment="1">
      <alignment horizontal="center"/>
    </xf>
    <xf numFmtId="0" fontId="7" fillId="2" borderId="8" xfId="4" applyFont="1" applyFill="1" applyBorder="1" applyAlignment="1">
      <alignment horizontal="center"/>
    </xf>
    <xf numFmtId="0" fontId="7" fillId="2" borderId="0" xfId="4" applyFont="1" applyFill="1" applyAlignment="1">
      <alignment horizontal="left" wrapText="1"/>
    </xf>
    <xf numFmtId="0" fontId="7" fillId="2" borderId="9" xfId="4" applyFont="1" applyFill="1" applyBorder="1" applyAlignment="1">
      <alignment horizontal="left"/>
    </xf>
    <xf numFmtId="0" fontId="7" fillId="2" borderId="10" xfId="4" applyFont="1" applyFill="1" applyBorder="1" applyAlignment="1">
      <alignment horizontal="left"/>
    </xf>
    <xf numFmtId="0" fontId="7" fillId="2" borderId="8" xfId="4" applyFont="1" applyFill="1" applyBorder="1" applyAlignment="1">
      <alignment horizontal="left"/>
    </xf>
    <xf numFmtId="49" fontId="5" fillId="2" borderId="14" xfId="4" applyNumberFormat="1" applyFont="1" applyFill="1" applyBorder="1" applyAlignment="1">
      <alignment horizontal="center" vertical="center"/>
    </xf>
    <xf numFmtId="49" fontId="5" fillId="2" borderId="12" xfId="4" applyNumberFormat="1" applyFont="1" applyFill="1" applyBorder="1" applyAlignment="1">
      <alignment horizontal="center" vertical="center"/>
    </xf>
    <xf numFmtId="49" fontId="5" fillId="2" borderId="4" xfId="4" applyNumberFormat="1" applyFont="1" applyFill="1" applyBorder="1" applyAlignment="1">
      <alignment horizontal="center" vertical="center"/>
    </xf>
    <xf numFmtId="49" fontId="5" fillId="2" borderId="2" xfId="4" applyNumberFormat="1" applyFont="1" applyFill="1" applyBorder="1" applyAlignment="1">
      <alignment horizontal="center" vertical="center"/>
    </xf>
    <xf numFmtId="49" fontId="5" fillId="3" borderId="14" xfId="4" applyNumberFormat="1" applyFont="1" applyFill="1" applyBorder="1" applyAlignment="1">
      <alignment horizontal="center" vertical="center"/>
    </xf>
    <xf numFmtId="49" fontId="5" fillId="3" borderId="12" xfId="4" applyNumberFormat="1" applyFont="1" applyFill="1" applyBorder="1" applyAlignment="1">
      <alignment horizontal="center" vertical="center"/>
    </xf>
    <xf numFmtId="49" fontId="5" fillId="3" borderId="4" xfId="4" applyNumberFormat="1" applyFont="1" applyFill="1" applyBorder="1" applyAlignment="1">
      <alignment horizontal="center" vertical="center"/>
    </xf>
    <xf numFmtId="49" fontId="5" fillId="3" borderId="2" xfId="4" applyNumberFormat="1" applyFont="1" applyFill="1" applyBorder="1" applyAlignment="1">
      <alignment horizontal="center" vertical="center"/>
    </xf>
    <xf numFmtId="0" fontId="5" fillId="2" borderId="14" xfId="4" applyFont="1" applyFill="1" applyBorder="1" applyAlignment="1">
      <alignment horizontal="center" vertical="center"/>
    </xf>
    <xf numFmtId="0" fontId="5" fillId="2" borderId="13" xfId="4" applyFont="1" applyFill="1" applyBorder="1" applyAlignment="1">
      <alignment horizontal="center" vertical="center"/>
    </xf>
    <xf numFmtId="0" fontId="5" fillId="2" borderId="12" xfId="4" applyFont="1" applyFill="1" applyBorder="1" applyAlignment="1">
      <alignment horizontal="center" vertical="center"/>
    </xf>
    <xf numFmtId="0" fontId="5" fillId="2" borderId="4" xfId="4" applyFont="1" applyFill="1" applyBorder="1" applyAlignment="1">
      <alignment horizontal="center" vertical="center"/>
    </xf>
    <xf numFmtId="0" fontId="5" fillId="2" borderId="3" xfId="4" applyFont="1" applyFill="1" applyBorder="1" applyAlignment="1">
      <alignment horizontal="center" vertical="center"/>
    </xf>
    <xf numFmtId="0" fontId="5" fillId="2" borderId="2" xfId="4" applyFont="1" applyFill="1" applyBorder="1" applyAlignment="1">
      <alignment horizontal="center" vertical="center"/>
    </xf>
    <xf numFmtId="0" fontId="7" fillId="3" borderId="7" xfId="4" applyFont="1" applyFill="1" applyBorder="1" applyAlignment="1">
      <alignment horizontal="center" wrapText="1"/>
    </xf>
    <xf numFmtId="0" fontId="7" fillId="3" borderId="16" xfId="4" applyFont="1" applyFill="1" applyBorder="1" applyAlignment="1">
      <alignment horizontal="center" wrapText="1"/>
    </xf>
    <xf numFmtId="0" fontId="7" fillId="3" borderId="15" xfId="4" applyFont="1" applyFill="1" applyBorder="1" applyAlignment="1">
      <alignment horizontal="center" wrapText="1"/>
    </xf>
    <xf numFmtId="0" fontId="5" fillId="3" borderId="9" xfId="5" applyFont="1" applyFill="1" applyBorder="1" applyAlignment="1">
      <alignment horizontal="center"/>
    </xf>
    <xf numFmtId="0" fontId="5" fillId="3" borderId="10" xfId="5" applyFont="1" applyFill="1" applyBorder="1" applyAlignment="1">
      <alignment horizontal="center"/>
    </xf>
    <xf numFmtId="0" fontId="5" fillId="3" borderId="8" xfId="5" applyFont="1" applyFill="1" applyBorder="1" applyAlignment="1">
      <alignment horizontal="center"/>
    </xf>
    <xf numFmtId="0" fontId="5" fillId="3" borderId="0" xfId="4" applyFont="1" applyFill="1" applyBorder="1" applyAlignment="1">
      <alignment wrapText="1"/>
    </xf>
    <xf numFmtId="0" fontId="7" fillId="3" borderId="12" xfId="4" applyFont="1" applyFill="1" applyBorder="1" applyAlignment="1">
      <alignment horizontal="center" wrapText="1"/>
    </xf>
    <xf numFmtId="0" fontId="5" fillId="3" borderId="7" xfId="4" applyFont="1" applyFill="1" applyBorder="1" applyAlignment="1">
      <alignment horizontal="center" vertical="center"/>
    </xf>
    <xf numFmtId="0" fontId="5" fillId="3" borderId="9" xfId="4" applyFont="1" applyFill="1" applyBorder="1" applyAlignment="1">
      <alignment horizontal="center" vertical="center"/>
    </xf>
    <xf numFmtId="0" fontId="7" fillId="3" borderId="14" xfId="4" applyFont="1" applyFill="1" applyBorder="1" applyAlignment="1">
      <alignment horizontal="center" wrapText="1"/>
    </xf>
    <xf numFmtId="0" fontId="7" fillId="3" borderId="13" xfId="4" applyFont="1" applyFill="1" applyBorder="1" applyAlignment="1">
      <alignment horizontal="center" wrapText="1"/>
    </xf>
    <xf numFmtId="0" fontId="7" fillId="3" borderId="9" xfId="4" applyFont="1" applyFill="1" applyBorder="1" applyAlignment="1">
      <alignment horizontal="center" wrapText="1"/>
    </xf>
    <xf numFmtId="0" fontId="7" fillId="3" borderId="10" xfId="4" applyFont="1" applyFill="1" applyBorder="1" applyAlignment="1">
      <alignment horizontal="center" wrapText="1"/>
    </xf>
    <xf numFmtId="0" fontId="7" fillId="3" borderId="8" xfId="4" applyFont="1" applyFill="1" applyBorder="1" applyAlignment="1">
      <alignment horizontal="center" wrapText="1"/>
    </xf>
    <xf numFmtId="3" fontId="5" fillId="3" borderId="16" xfId="5" applyNumberFormat="1" applyFont="1" applyFill="1" applyBorder="1" applyAlignment="1">
      <alignment horizontal="center" vertical="center" wrapText="1"/>
    </xf>
    <xf numFmtId="3" fontId="5" fillId="3" borderId="6" xfId="5" applyNumberFormat="1" applyFont="1" applyFill="1" applyBorder="1" applyAlignment="1">
      <alignment horizontal="center" vertical="center" wrapText="1"/>
    </xf>
    <xf numFmtId="3" fontId="5" fillId="3" borderId="15" xfId="5" applyNumberFormat="1" applyFont="1" applyFill="1" applyBorder="1" applyAlignment="1">
      <alignment horizontal="center" vertical="center" wrapText="1"/>
    </xf>
    <xf numFmtId="0" fontId="5" fillId="3" borderId="16" xfId="4" applyFont="1" applyFill="1" applyBorder="1" applyAlignment="1">
      <alignment horizontal="center" vertical="center" wrapText="1"/>
    </xf>
    <xf numFmtId="0" fontId="5" fillId="3" borderId="15" xfId="4" applyFont="1" applyFill="1" applyBorder="1" applyAlignment="1">
      <alignment horizontal="center" vertical="center" wrapText="1"/>
    </xf>
    <xf numFmtId="0" fontId="5" fillId="2" borderId="0" xfId="5" applyFont="1" applyFill="1" applyBorder="1" applyAlignment="1">
      <alignment horizontal="left" wrapText="1"/>
    </xf>
    <xf numFmtId="0" fontId="7" fillId="3" borderId="0" xfId="4" applyFont="1" applyFill="1" applyBorder="1" applyAlignment="1">
      <alignment horizontal="left" wrapText="1"/>
    </xf>
    <xf numFmtId="0" fontId="7" fillId="3" borderId="13" xfId="4" applyFont="1" applyFill="1" applyBorder="1" applyAlignment="1">
      <alignment horizontal="center" vertical="center" wrapText="1"/>
    </xf>
    <xf numFmtId="0" fontId="7" fillId="3" borderId="12" xfId="4" applyFont="1" applyFill="1" applyBorder="1" applyAlignment="1">
      <alignment horizontal="center" vertical="center" wrapText="1"/>
    </xf>
    <xf numFmtId="0" fontId="7" fillId="3" borderId="0" xfId="4" applyFont="1" applyFill="1" applyBorder="1" applyAlignment="1">
      <alignment horizontal="center" vertical="center" wrapText="1"/>
    </xf>
    <xf numFmtId="0" fontId="7" fillId="3" borderId="5" xfId="4" applyFont="1" applyFill="1" applyBorder="1" applyAlignment="1">
      <alignment horizontal="center" vertical="center" wrapText="1"/>
    </xf>
    <xf numFmtId="0" fontId="7" fillId="3" borderId="3" xfId="4" applyFont="1" applyFill="1" applyBorder="1" applyAlignment="1">
      <alignment horizontal="center" vertical="center"/>
    </xf>
    <xf numFmtId="0" fontId="7" fillId="3" borderId="2" xfId="4" applyFont="1" applyFill="1" applyBorder="1" applyAlignment="1">
      <alignment horizontal="center" vertical="center"/>
    </xf>
    <xf numFmtId="165" fontId="7" fillId="3" borderId="14" xfId="4" applyNumberFormat="1" applyFont="1" applyFill="1" applyBorder="1" applyAlignment="1">
      <alignment horizontal="center" vertical="center" wrapText="1"/>
    </xf>
    <xf numFmtId="165" fontId="7" fillId="3" borderId="11" xfId="4" applyNumberFormat="1" applyFont="1" applyFill="1" applyBorder="1" applyAlignment="1">
      <alignment horizontal="center" vertical="center" wrapText="1"/>
    </xf>
    <xf numFmtId="165" fontId="7" fillId="3" borderId="4" xfId="4" applyNumberFormat="1" applyFont="1" applyFill="1" applyBorder="1" applyAlignment="1">
      <alignment horizontal="center" vertical="center" wrapText="1"/>
    </xf>
    <xf numFmtId="1" fontId="7" fillId="3" borderId="6" xfId="4" applyNumberFormat="1" applyFont="1" applyFill="1" applyBorder="1" applyAlignment="1">
      <alignment horizontal="center" vertical="center" wrapText="1"/>
    </xf>
    <xf numFmtId="1" fontId="7" fillId="3" borderId="15" xfId="4" applyNumberFormat="1" applyFont="1" applyFill="1" applyBorder="1" applyAlignment="1">
      <alignment horizontal="center" vertical="center" wrapText="1"/>
    </xf>
    <xf numFmtId="0" fontId="5" fillId="3" borderId="14" xfId="4" applyFont="1" applyFill="1" applyBorder="1" applyAlignment="1">
      <alignment horizontal="center" vertical="center" wrapText="1"/>
    </xf>
    <xf numFmtId="0" fontId="5" fillId="3" borderId="11" xfId="4" applyFont="1" applyFill="1" applyBorder="1" applyAlignment="1">
      <alignment horizontal="center" vertical="center" wrapText="1"/>
    </xf>
    <xf numFmtId="0" fontId="5" fillId="3" borderId="4" xfId="4" applyFont="1" applyFill="1" applyBorder="1" applyAlignment="1">
      <alignment horizontal="center" vertical="center" wrapText="1"/>
    </xf>
    <xf numFmtId="0" fontId="5" fillId="3" borderId="10" xfId="4" applyFont="1" applyFill="1" applyBorder="1" applyAlignment="1">
      <alignment horizontal="center" vertical="center"/>
    </xf>
    <xf numFmtId="0" fontId="5" fillId="3" borderId="12" xfId="4" applyFont="1" applyFill="1" applyBorder="1" applyAlignment="1">
      <alignment horizontal="center" vertical="center" wrapText="1"/>
    </xf>
    <xf numFmtId="0" fontId="5" fillId="3" borderId="5" xfId="4" applyFont="1" applyFill="1" applyBorder="1" applyAlignment="1">
      <alignment horizontal="center" vertical="center" wrapText="1"/>
    </xf>
    <xf numFmtId="0" fontId="5" fillId="3" borderId="13" xfId="4" applyFont="1" applyFill="1" applyBorder="1" applyAlignment="1">
      <alignment horizontal="center" vertical="center" wrapText="1"/>
    </xf>
    <xf numFmtId="0" fontId="7" fillId="2" borderId="0" xfId="12" applyFont="1" applyFill="1"/>
    <xf numFmtId="0" fontId="11" fillId="2" borderId="16" xfId="12" applyFont="1" applyFill="1" applyBorder="1" applyAlignment="1">
      <alignment horizontal="left" vertical="center"/>
    </xf>
    <xf numFmtId="0" fontId="11" fillId="2" borderId="15" xfId="12" applyFont="1" applyFill="1" applyBorder="1" applyAlignment="1">
      <alignment horizontal="left" vertical="center"/>
    </xf>
    <xf numFmtId="1" fontId="11" fillId="2" borderId="14" xfId="12" applyNumberFormat="1" applyFont="1" applyFill="1" applyBorder="1" applyAlignment="1">
      <alignment horizontal="right" vertical="center"/>
    </xf>
    <xf numFmtId="1" fontId="11" fillId="2" borderId="4" xfId="12" applyNumberFormat="1" applyFont="1" applyFill="1" applyBorder="1" applyAlignment="1">
      <alignment horizontal="right" vertical="center"/>
    </xf>
    <xf numFmtId="0" fontId="11" fillId="2" borderId="9" xfId="12" applyFont="1" applyFill="1" applyBorder="1" applyAlignment="1">
      <alignment horizontal="center" vertical="center"/>
    </xf>
    <xf numFmtId="0" fontId="11" fillId="2" borderId="10" xfId="12" applyFont="1" applyFill="1" applyBorder="1" applyAlignment="1">
      <alignment horizontal="center" vertical="center"/>
    </xf>
    <xf numFmtId="0" fontId="11" fillId="2" borderId="8" xfId="12" applyFont="1" applyFill="1" applyBorder="1" applyAlignment="1">
      <alignment horizontal="center" vertical="center"/>
    </xf>
    <xf numFmtId="0" fontId="7" fillId="3" borderId="0" xfId="18" applyFont="1" applyFill="1" applyAlignment="1">
      <alignment horizontal="left" vertical="center" wrapText="1"/>
    </xf>
    <xf numFmtId="0" fontId="7" fillId="3" borderId="0" xfId="20" applyFont="1" applyFill="1" applyAlignment="1">
      <alignment vertical="center"/>
    </xf>
    <xf numFmtId="0" fontId="7" fillId="3" borderId="0" xfId="18" applyFont="1" applyFill="1" applyAlignment="1">
      <alignment horizontal="left" vertical="center"/>
    </xf>
    <xf numFmtId="0" fontId="7" fillId="3" borderId="0" xfId="18" applyFont="1" applyFill="1" applyBorder="1" applyAlignment="1">
      <alignment horizontal="left" vertical="center"/>
    </xf>
    <xf numFmtId="0" fontId="11" fillId="3" borderId="7" xfId="18" applyFont="1" applyFill="1" applyBorder="1" applyAlignment="1">
      <alignment horizontal="center" vertical="center" wrapText="1"/>
    </xf>
    <xf numFmtId="0" fontId="11" fillId="3" borderId="7" xfId="18" applyFont="1" applyFill="1" applyBorder="1" applyAlignment="1">
      <alignment horizontal="center" vertical="center"/>
    </xf>
    <xf numFmtId="0" fontId="11" fillId="3" borderId="8" xfId="18" applyFont="1" applyFill="1" applyBorder="1" applyAlignment="1">
      <alignment horizontal="center" vertical="center" wrapText="1"/>
    </xf>
    <xf numFmtId="0" fontId="11" fillId="3" borderId="16" xfId="18" applyFont="1" applyFill="1" applyBorder="1" applyAlignment="1">
      <alignment horizontal="center" vertical="center"/>
    </xf>
    <xf numFmtId="0" fontId="11" fillId="3" borderId="15" xfId="18" applyFont="1" applyFill="1" applyBorder="1" applyAlignment="1">
      <alignment horizontal="center" vertical="center"/>
    </xf>
    <xf numFmtId="0" fontId="7" fillId="3" borderId="0" xfId="17" applyFont="1" applyFill="1" applyAlignment="1">
      <alignment vertical="center"/>
    </xf>
    <xf numFmtId="0" fontId="8" fillId="3" borderId="0" xfId="17" applyFont="1" applyFill="1"/>
    <xf numFmtId="0" fontId="11" fillId="3" borderId="10" xfId="17" applyNumberFormat="1" applyFont="1" applyFill="1" applyBorder="1" applyAlignment="1">
      <alignment horizontal="right" vertical="center"/>
    </xf>
    <xf numFmtId="0" fontId="11" fillId="3" borderId="9" xfId="17" applyNumberFormat="1" applyFont="1" applyFill="1" applyBorder="1" applyAlignment="1">
      <alignment horizontal="right" vertical="center"/>
    </xf>
    <xf numFmtId="0" fontId="7" fillId="3" borderId="0" xfId="17" applyFont="1" applyFill="1" applyAlignment="1">
      <alignment horizontal="left"/>
    </xf>
    <xf numFmtId="0" fontId="11" fillId="3" borderId="14" xfId="17" applyFont="1" applyFill="1" applyBorder="1" applyAlignment="1">
      <alignment horizontal="right" vertical="center" wrapText="1"/>
    </xf>
    <xf numFmtId="0" fontId="11" fillId="3" borderId="11" xfId="17" applyFont="1" applyFill="1" applyBorder="1" applyAlignment="1">
      <alignment horizontal="right" vertical="center" wrapText="1"/>
    </xf>
    <xf numFmtId="0" fontId="11" fillId="3" borderId="4" xfId="17" applyFont="1" applyFill="1" applyBorder="1" applyAlignment="1">
      <alignment horizontal="right" vertical="center" wrapText="1"/>
    </xf>
    <xf numFmtId="9" fontId="11" fillId="3" borderId="12" xfId="23" applyFont="1" applyFill="1" applyBorder="1" applyAlignment="1">
      <alignment horizontal="center" vertical="center" wrapText="1"/>
    </xf>
    <xf numFmtId="9" fontId="11" fillId="3" borderId="5" xfId="23" applyFont="1" applyFill="1" applyBorder="1" applyAlignment="1">
      <alignment horizontal="center" vertical="center" wrapText="1"/>
    </xf>
    <xf numFmtId="9" fontId="11" fillId="3" borderId="2" xfId="23" applyFont="1" applyFill="1" applyBorder="1" applyAlignment="1">
      <alignment horizontal="center" vertical="center" wrapText="1"/>
    </xf>
    <xf numFmtId="0" fontId="11" fillId="3" borderId="16" xfId="17" applyFont="1" applyFill="1" applyBorder="1" applyAlignment="1">
      <alignment horizontal="left" vertical="center"/>
    </xf>
    <xf numFmtId="0" fontId="11" fillId="3" borderId="6" xfId="17" applyFont="1" applyFill="1" applyBorder="1" applyAlignment="1">
      <alignment horizontal="left" vertical="center"/>
    </xf>
    <xf numFmtId="0" fontId="11" fillId="3" borderId="15" xfId="17" applyFont="1" applyFill="1" applyBorder="1" applyAlignment="1">
      <alignment horizontal="left" vertical="center"/>
    </xf>
    <xf numFmtId="0" fontId="7" fillId="3" borderId="0" xfId="17" applyFont="1" applyFill="1"/>
    <xf numFmtId="0" fontId="11" fillId="3" borderId="7" xfId="17" applyFont="1" applyFill="1" applyBorder="1" applyAlignment="1">
      <alignment horizontal="center" vertical="center"/>
    </xf>
    <xf numFmtId="0" fontId="11" fillId="3" borderId="8" xfId="17" applyNumberFormat="1" applyFont="1" applyFill="1" applyBorder="1" applyAlignment="1">
      <alignment horizontal="right" vertical="center"/>
    </xf>
    <xf numFmtId="0" fontId="11" fillId="3" borderId="9" xfId="17" applyFont="1" applyFill="1" applyBorder="1" applyAlignment="1">
      <alignment horizontal="center" vertical="center"/>
    </xf>
    <xf numFmtId="0" fontId="11" fillId="3" borderId="10" xfId="17" applyFont="1" applyFill="1" applyBorder="1" applyAlignment="1">
      <alignment horizontal="center" vertical="center"/>
    </xf>
    <xf numFmtId="0" fontId="7" fillId="2" borderId="0" xfId="17" applyFont="1" applyFill="1" applyAlignment="1">
      <alignment horizontal="left" vertical="top" wrapText="1"/>
    </xf>
    <xf numFmtId="37" fontId="7" fillId="2" borderId="10" xfId="17" applyNumberFormat="1" applyFont="1" applyFill="1" applyBorder="1" applyAlignment="1">
      <alignment horizontal="center" vertical="center"/>
    </xf>
    <xf numFmtId="37" fontId="7" fillId="2" borderId="8" xfId="17" applyNumberFormat="1" applyFont="1" applyFill="1" applyBorder="1" applyAlignment="1">
      <alignment horizontal="center" vertical="center"/>
    </xf>
    <xf numFmtId="0" fontId="7" fillId="2" borderId="10" xfId="17" applyFont="1" applyFill="1" applyBorder="1" applyAlignment="1">
      <alignment horizontal="center" vertical="center"/>
    </xf>
    <xf numFmtId="0" fontId="7" fillId="2" borderId="8" xfId="17" applyFont="1" applyFill="1" applyBorder="1" applyAlignment="1">
      <alignment horizontal="center" vertical="center"/>
    </xf>
    <xf numFmtId="0" fontId="7" fillId="2" borderId="7" xfId="25" applyFont="1" applyFill="1" applyBorder="1" applyAlignment="1">
      <alignment horizontal="center" vertical="center" wrapText="1"/>
    </xf>
    <xf numFmtId="0" fontId="7" fillId="2" borderId="0" xfId="25" applyFont="1" applyFill="1" applyAlignment="1">
      <alignment horizontal="left" wrapText="1"/>
    </xf>
    <xf numFmtId="0" fontId="7" fillId="2" borderId="9" xfId="25" applyFont="1" applyFill="1" applyBorder="1" applyAlignment="1">
      <alignment horizontal="center" vertical="center"/>
    </xf>
    <xf numFmtId="0" fontId="7" fillId="2" borderId="10" xfId="25" applyFont="1" applyFill="1" applyBorder="1" applyAlignment="1">
      <alignment horizontal="center" vertical="center"/>
    </xf>
    <xf numFmtId="0" fontId="7" fillId="2" borderId="8" xfId="25" applyFont="1" applyFill="1" applyBorder="1" applyAlignment="1">
      <alignment horizontal="center" vertical="center"/>
    </xf>
    <xf numFmtId="0" fontId="30" fillId="2" borderId="0" xfId="26" applyFont="1" applyFill="1" applyBorder="1" applyAlignment="1">
      <alignment horizontal="center"/>
    </xf>
    <xf numFmtId="0" fontId="7" fillId="0" borderId="16" xfId="31" applyFont="1" applyBorder="1" applyAlignment="1">
      <alignment horizontal="center" vertical="center" wrapText="1"/>
    </xf>
    <xf numFmtId="0" fontId="7" fillId="0" borderId="6" xfId="31" applyFont="1" applyBorder="1" applyAlignment="1">
      <alignment horizontal="center" vertical="center" wrapText="1"/>
    </xf>
    <xf numFmtId="0" fontId="7" fillId="0" borderId="15" xfId="31" applyFont="1" applyBorder="1" applyAlignment="1">
      <alignment horizontal="center" vertical="center" wrapText="1"/>
    </xf>
    <xf numFmtId="0" fontId="7" fillId="0" borderId="7" xfId="31" applyFont="1" applyBorder="1" applyAlignment="1">
      <alignment horizontal="center" vertical="center"/>
    </xf>
    <xf numFmtId="0" fontId="7" fillId="0" borderId="14" xfId="31" applyFont="1" applyBorder="1" applyAlignment="1">
      <alignment horizontal="center" vertical="center" wrapText="1"/>
    </xf>
    <xf numFmtId="0" fontId="7" fillId="0" borderId="11" xfId="31" applyFont="1" applyBorder="1" applyAlignment="1">
      <alignment horizontal="center" vertical="center" wrapText="1"/>
    </xf>
    <xf numFmtId="0" fontId="7" fillId="0" borderId="6" xfId="31" applyFont="1" applyBorder="1" applyAlignment="1">
      <alignment horizontal="center" vertical="center"/>
    </xf>
    <xf numFmtId="0" fontId="7" fillId="0" borderId="15" xfId="31" applyFont="1" applyBorder="1" applyAlignment="1">
      <alignment horizontal="center" vertical="center"/>
    </xf>
    <xf numFmtId="0" fontId="7" fillId="0" borderId="14" xfId="31" applyFont="1" applyBorder="1" applyAlignment="1">
      <alignment horizontal="center" vertical="center"/>
    </xf>
    <xf numFmtId="0" fontId="7" fillId="0" borderId="13" xfId="31" applyFont="1" applyBorder="1" applyAlignment="1">
      <alignment horizontal="center" vertical="center"/>
    </xf>
    <xf numFmtId="0" fontId="7" fillId="0" borderId="12" xfId="31" applyFont="1" applyBorder="1" applyAlignment="1">
      <alignment horizontal="center" vertical="center"/>
    </xf>
    <xf numFmtId="0" fontId="7" fillId="0" borderId="11" xfId="31" applyFont="1" applyBorder="1" applyAlignment="1">
      <alignment horizontal="center" vertical="center"/>
    </xf>
    <xf numFmtId="0" fontId="7" fillId="0" borderId="0" xfId="31" applyFont="1" applyBorder="1" applyAlignment="1">
      <alignment horizontal="center" vertical="center"/>
    </xf>
    <xf numFmtId="0" fontId="7" fillId="0" borderId="5" xfId="31" applyFont="1" applyBorder="1" applyAlignment="1">
      <alignment horizontal="center" vertical="center"/>
    </xf>
    <xf numFmtId="0" fontId="45" fillId="0" borderId="10" xfId="34" applyFont="1" applyFill="1" applyBorder="1" applyAlignment="1">
      <alignment horizontal="center" vertical="center"/>
    </xf>
    <xf numFmtId="0" fontId="45" fillId="0" borderId="7" xfId="34" applyFont="1" applyFill="1" applyBorder="1" applyAlignment="1">
      <alignment horizontal="center" vertical="center"/>
    </xf>
    <xf numFmtId="0" fontId="45" fillId="0" borderId="9" xfId="34" applyFont="1" applyFill="1" applyBorder="1" applyAlignment="1">
      <alignment horizontal="center" vertical="center"/>
    </xf>
    <xf numFmtId="0" fontId="45" fillId="0" borderId="16" xfId="34" applyFont="1" applyFill="1" applyBorder="1" applyAlignment="1">
      <alignment horizontal="center" vertical="center" wrapText="1"/>
    </xf>
    <xf numFmtId="0" fontId="45" fillId="0" borderId="15" xfId="34" applyFont="1" applyFill="1" applyBorder="1" applyAlignment="1">
      <alignment horizontal="center" vertical="center" wrapText="1"/>
    </xf>
    <xf numFmtId="0" fontId="42" fillId="0" borderId="0" xfId="34" applyFont="1" applyFill="1" applyBorder="1" applyAlignment="1">
      <alignment horizontal="left"/>
    </xf>
    <xf numFmtId="0" fontId="45" fillId="0" borderId="20" xfId="34" applyFont="1" applyFill="1" applyBorder="1" applyAlignment="1">
      <alignment horizontal="center" vertical="center"/>
    </xf>
    <xf numFmtId="0" fontId="7" fillId="0" borderId="0" xfId="36" applyFont="1" applyFill="1" applyAlignment="1"/>
    <xf numFmtId="0" fontId="11" fillId="0" borderId="9" xfId="36" applyFont="1" applyFill="1" applyBorder="1" applyAlignment="1">
      <alignment horizontal="center" vertical="center"/>
    </xf>
    <xf numFmtId="0" fontId="11" fillId="0" borderId="8" xfId="36" applyFont="1" applyFill="1" applyBorder="1" applyAlignment="1">
      <alignment horizontal="center" vertical="center"/>
    </xf>
    <xf numFmtId="0" fontId="11" fillId="0" borderId="12" xfId="36" applyFont="1" applyFill="1" applyBorder="1" applyAlignment="1">
      <alignment horizontal="center" vertical="center"/>
    </xf>
    <xf numFmtId="0" fontId="11" fillId="0" borderId="2" xfId="36" applyFont="1" applyFill="1" applyBorder="1" applyAlignment="1">
      <alignment horizontal="center" vertical="center"/>
    </xf>
    <xf numFmtId="0" fontId="11" fillId="0" borderId="14" xfId="36" applyFont="1" applyFill="1" applyBorder="1" applyAlignment="1">
      <alignment horizontal="center" vertical="center"/>
    </xf>
    <xf numFmtId="0" fontId="11" fillId="0" borderId="4" xfId="36" applyFont="1" applyFill="1" applyBorder="1" applyAlignment="1">
      <alignment horizontal="center" vertical="center"/>
    </xf>
    <xf numFmtId="0" fontId="11" fillId="0" borderId="16" xfId="36" applyFont="1" applyFill="1" applyBorder="1" applyAlignment="1">
      <alignment horizontal="left" vertical="center"/>
    </xf>
    <xf numFmtId="0" fontId="11" fillId="0" borderId="15" xfId="36" applyFont="1" applyFill="1" applyBorder="1" applyAlignment="1">
      <alignment horizontal="left" vertical="center"/>
    </xf>
    <xf numFmtId="0" fontId="32" fillId="3" borderId="0" xfId="0" applyFont="1" applyFill="1" applyAlignment="1">
      <alignment horizontal="left" vertical="top" wrapText="1"/>
    </xf>
    <xf numFmtId="0" fontId="21" fillId="0" borderId="0" xfId="37" applyFont="1" applyFill="1" applyBorder="1"/>
    <xf numFmtId="0" fontId="12" fillId="0" borderId="0" xfId="37" applyFont="1" applyFill="1" applyAlignment="1">
      <alignment horizontal="center" wrapText="1"/>
    </xf>
    <xf numFmtId="0" fontId="66" fillId="0" borderId="0" xfId="37" applyFont="1" applyFill="1" applyBorder="1" applyAlignment="1">
      <alignment wrapText="1"/>
    </xf>
    <xf numFmtId="0" fontId="13" fillId="0" borderId="0" xfId="37" applyFont="1" applyAlignment="1">
      <alignment horizontal="left" vertical="center" wrapText="1"/>
    </xf>
    <xf numFmtId="0" fontId="7" fillId="2" borderId="0" xfId="12" applyFont="1" applyFill="1" applyAlignment="1">
      <alignment wrapText="1"/>
    </xf>
    <xf numFmtId="0" fontId="72" fillId="0" borderId="7" xfId="0" applyFont="1" applyBorder="1" applyAlignment="1">
      <alignment horizontal="center"/>
    </xf>
    <xf numFmtId="1" fontId="25" fillId="2" borderId="10" xfId="12" applyNumberFormat="1" applyFont="1" applyFill="1" applyBorder="1" applyAlignment="1">
      <alignment horizontal="center" vertical="center"/>
    </xf>
    <xf numFmtId="1" fontId="25" fillId="2" borderId="9" xfId="12" applyNumberFormat="1" applyFont="1" applyFill="1" applyBorder="1" applyAlignment="1">
      <alignment horizontal="center"/>
    </xf>
    <xf numFmtId="1" fontId="25" fillId="2" borderId="10" xfId="12" applyNumberFormat="1" applyFont="1" applyFill="1" applyBorder="1" applyAlignment="1">
      <alignment horizontal="center"/>
    </xf>
    <xf numFmtId="1" fontId="25" fillId="2" borderId="8" xfId="12" applyNumberFormat="1" applyFont="1" applyFill="1" applyBorder="1" applyAlignment="1">
      <alignment horizontal="center"/>
    </xf>
    <xf numFmtId="0" fontId="7" fillId="2" borderId="0" xfId="12" applyFont="1" applyFill="1" applyBorder="1"/>
    <xf numFmtId="0" fontId="13" fillId="0" borderId="16" xfId="0" applyFont="1" applyBorder="1" applyAlignment="1">
      <alignment horizontal="center" wrapText="1"/>
    </xf>
    <xf numFmtId="0" fontId="13" fillId="0" borderId="15" xfId="0" applyFont="1" applyBorder="1" applyAlignment="1">
      <alignment horizontal="center" wrapText="1"/>
    </xf>
    <xf numFmtId="0" fontId="13" fillId="0" borderId="7" xfId="0" applyFont="1" applyBorder="1" applyAlignment="1">
      <alignment horizontal="center"/>
    </xf>
    <xf numFmtId="0" fontId="13" fillId="0" borderId="9" xfId="0" applyFont="1" applyBorder="1" applyAlignment="1">
      <alignment horizontal="center"/>
    </xf>
    <xf numFmtId="0" fontId="13" fillId="0" borderId="10" xfId="0" applyFont="1" applyBorder="1" applyAlignment="1">
      <alignment horizontal="center"/>
    </xf>
    <xf numFmtId="0" fontId="13" fillId="0" borderId="8" xfId="0" applyFont="1" applyBorder="1" applyAlignment="1">
      <alignment horizontal="center"/>
    </xf>
    <xf numFmtId="0" fontId="7" fillId="2" borderId="0" xfId="12" applyFont="1" applyFill="1" applyBorder="1" applyAlignment="1">
      <alignment vertical="top" wrapText="1"/>
    </xf>
    <xf numFmtId="0" fontId="7" fillId="0" borderId="0" xfId="4" applyFont="1" applyFill="1" applyAlignment="1">
      <alignment wrapText="1"/>
    </xf>
    <xf numFmtId="0" fontId="7" fillId="0" borderId="0" xfId="4" applyFont="1" applyFill="1" applyAlignment="1">
      <alignment horizontal="left" wrapText="1"/>
    </xf>
    <xf numFmtId="0" fontId="11" fillId="0" borderId="16" xfId="4" applyFont="1" applyFill="1" applyBorder="1" applyAlignment="1">
      <alignment horizontal="center" vertical="center"/>
    </xf>
    <xf numFmtId="0" fontId="11" fillId="0" borderId="15" xfId="4" applyFont="1" applyFill="1" applyBorder="1" applyAlignment="1">
      <alignment horizontal="center" vertical="center"/>
    </xf>
    <xf numFmtId="0" fontId="11" fillId="0" borderId="14" xfId="4" applyFont="1" applyFill="1" applyBorder="1" applyAlignment="1">
      <alignment horizontal="center" vertical="center" wrapText="1"/>
    </xf>
    <xf numFmtId="0" fontId="11" fillId="0" borderId="4" xfId="4" applyFont="1" applyFill="1" applyBorder="1" applyAlignment="1">
      <alignment horizontal="center" vertical="center" wrapText="1"/>
    </xf>
    <xf numFmtId="0" fontId="11" fillId="0" borderId="26" xfId="4" applyFont="1" applyFill="1" applyBorder="1" applyAlignment="1">
      <alignment horizontal="center" vertical="center" wrapText="1"/>
    </xf>
    <xf numFmtId="0" fontId="11" fillId="0" borderId="25" xfId="4" applyFont="1" applyFill="1" applyBorder="1" applyAlignment="1">
      <alignment horizontal="center" vertical="center" wrapText="1"/>
    </xf>
    <xf numFmtId="49" fontId="11" fillId="0" borderId="14" xfId="4" applyNumberFormat="1" applyFont="1" applyFill="1" applyBorder="1" applyAlignment="1">
      <alignment horizontal="center" vertical="center" wrapText="1"/>
    </xf>
    <xf numFmtId="49" fontId="11" fillId="0" borderId="4" xfId="4" applyNumberFormat="1" applyFont="1" applyFill="1" applyBorder="1" applyAlignment="1">
      <alignment horizontal="center" vertical="center" wrapText="1"/>
    </xf>
    <xf numFmtId="0" fontId="11" fillId="0" borderId="16" xfId="4" applyFont="1" applyFill="1" applyBorder="1" applyAlignment="1">
      <alignment horizontal="center" vertical="center" wrapText="1"/>
    </xf>
    <xf numFmtId="0" fontId="11" fillId="0" borderId="15" xfId="4" applyFont="1" applyFill="1" applyBorder="1" applyAlignment="1">
      <alignment horizontal="center" vertical="center" wrapText="1"/>
    </xf>
    <xf numFmtId="0" fontId="11" fillId="0" borderId="14" xfId="4" applyFont="1" applyFill="1" applyBorder="1" applyAlignment="1">
      <alignment horizontal="left" vertical="center"/>
    </xf>
    <xf numFmtId="0" fontId="11" fillId="0" borderId="4" xfId="4" applyFont="1" applyFill="1" applyBorder="1" applyAlignment="1">
      <alignment horizontal="left" vertical="center"/>
    </xf>
    <xf numFmtId="0" fontId="7" fillId="0" borderId="0" xfId="4" applyFont="1" applyFill="1"/>
    <xf numFmtId="0" fontId="11" fillId="0" borderId="13" xfId="4" applyFont="1" applyFill="1" applyBorder="1" applyAlignment="1">
      <alignment horizontal="right" vertical="center"/>
    </xf>
    <xf numFmtId="0" fontId="11" fillId="0" borderId="3" xfId="4" applyFont="1" applyFill="1" applyBorder="1" applyAlignment="1">
      <alignment horizontal="right" vertical="center"/>
    </xf>
    <xf numFmtId="0" fontId="11" fillId="0" borderId="12" xfId="4" applyFont="1" applyFill="1" applyBorder="1" applyAlignment="1">
      <alignment horizontal="right" vertical="center"/>
    </xf>
    <xf numFmtId="0" fontId="11" fillId="0" borderId="2" xfId="4" applyFont="1" applyFill="1" applyBorder="1" applyAlignment="1">
      <alignment horizontal="right" vertical="center"/>
    </xf>
    <xf numFmtId="0" fontId="11" fillId="0" borderId="14" xfId="4" applyFont="1" applyFill="1" applyBorder="1" applyAlignment="1">
      <alignment horizontal="right" vertical="center"/>
    </xf>
    <xf numFmtId="0" fontId="11" fillId="0" borderId="4" xfId="4" applyFont="1" applyFill="1" applyBorder="1" applyAlignment="1">
      <alignment horizontal="right" vertical="center"/>
    </xf>
    <xf numFmtId="49" fontId="11" fillId="0" borderId="9" xfId="4" applyNumberFormat="1" applyFont="1" applyFill="1" applyBorder="1" applyAlignment="1">
      <alignment horizontal="center" vertical="center"/>
    </xf>
    <xf numFmtId="49" fontId="11" fillId="0" borderId="10" xfId="4" applyNumberFormat="1" applyFont="1" applyFill="1" applyBorder="1" applyAlignment="1">
      <alignment horizontal="center" vertical="center"/>
    </xf>
    <xf numFmtId="49" fontId="11" fillId="0" borderId="8" xfId="4" applyNumberFormat="1" applyFont="1" applyFill="1" applyBorder="1" applyAlignment="1">
      <alignment horizontal="center" vertical="center"/>
    </xf>
    <xf numFmtId="0" fontId="11" fillId="0" borderId="9" xfId="4" applyFont="1" applyFill="1" applyBorder="1" applyAlignment="1">
      <alignment horizontal="center" wrapText="1"/>
    </xf>
    <xf numFmtId="0" fontId="11" fillId="0" borderId="8" xfId="4" applyFont="1" applyFill="1" applyBorder="1" applyAlignment="1">
      <alignment horizontal="center" wrapText="1"/>
    </xf>
    <xf numFmtId="0" fontId="75" fillId="0" borderId="32" xfId="19" applyFont="1" applyBorder="1" applyAlignment="1">
      <alignment horizontal="center" vertical="center" wrapText="1"/>
    </xf>
    <xf numFmtId="0" fontId="75" fillId="0" borderId="33" xfId="19" applyFont="1" applyBorder="1" applyAlignment="1">
      <alignment horizontal="center" vertical="center"/>
    </xf>
    <xf numFmtId="0" fontId="1" fillId="0" borderId="0" xfId="19" applyFont="1" applyAlignment="1">
      <alignment horizontal="left" wrapText="1"/>
    </xf>
    <xf numFmtId="0" fontId="11" fillId="0" borderId="13" xfId="4" applyFont="1" applyFill="1" applyBorder="1" applyAlignment="1">
      <alignment horizontal="center" vertical="center"/>
    </xf>
    <xf numFmtId="0" fontId="11" fillId="0" borderId="3" xfId="4" applyFont="1" applyFill="1" applyBorder="1" applyAlignment="1">
      <alignment horizontal="center" vertical="center"/>
    </xf>
    <xf numFmtId="0" fontId="5" fillId="0" borderId="0" xfId="19" applyFont="1" applyAlignment="1">
      <alignment horizontal="left" wrapText="1"/>
    </xf>
    <xf numFmtId="0" fontId="11" fillId="0" borderId="14" xfId="4" applyFont="1" applyFill="1" applyBorder="1" applyAlignment="1">
      <alignment horizontal="center" vertical="center"/>
    </xf>
    <xf numFmtId="0" fontId="11" fillId="0" borderId="4" xfId="4" applyFont="1" applyFill="1" applyBorder="1" applyAlignment="1">
      <alignment horizontal="center" vertical="center"/>
    </xf>
    <xf numFmtId="0" fontId="11" fillId="0" borderId="12" xfId="4" applyFont="1" applyFill="1" applyBorder="1" applyAlignment="1">
      <alignment horizontal="center" vertical="center"/>
    </xf>
    <xf numFmtId="0" fontId="11" fillId="0" borderId="2" xfId="4" applyFont="1" applyFill="1" applyBorder="1" applyAlignment="1">
      <alignment horizontal="center" vertical="center"/>
    </xf>
    <xf numFmtId="0" fontId="7" fillId="3" borderId="16" xfId="17" applyFont="1" applyFill="1" applyBorder="1" applyAlignment="1">
      <alignment horizontal="center" vertical="center"/>
    </xf>
    <xf numFmtId="0" fontId="7" fillId="3" borderId="15" xfId="17" applyFont="1" applyFill="1" applyBorder="1" applyAlignment="1">
      <alignment horizontal="center" vertical="center"/>
    </xf>
    <xf numFmtId="37" fontId="7" fillId="0" borderId="9" xfId="17" applyNumberFormat="1" applyFont="1" applyFill="1" applyBorder="1" applyAlignment="1">
      <alignment horizontal="center" vertical="center" wrapText="1"/>
    </xf>
    <xf numFmtId="37" fontId="7" fillId="0" borderId="10" xfId="17" applyNumberFormat="1" applyFont="1" applyFill="1" applyBorder="1" applyAlignment="1">
      <alignment horizontal="center" vertical="center" wrapText="1"/>
    </xf>
    <xf numFmtId="0" fontId="7" fillId="0" borderId="9" xfId="17" applyFont="1" applyFill="1" applyBorder="1" applyAlignment="1">
      <alignment horizontal="center" vertical="center" wrapText="1"/>
    </xf>
    <xf numFmtId="0" fontId="7" fillId="0" borderId="10" xfId="17" applyFont="1" applyFill="1" applyBorder="1" applyAlignment="1">
      <alignment horizontal="center" vertical="center" wrapText="1"/>
    </xf>
    <xf numFmtId="0" fontId="7" fillId="0" borderId="8" xfId="17" applyFont="1" applyFill="1" applyBorder="1" applyAlignment="1">
      <alignment horizontal="center" vertical="center" wrapText="1"/>
    </xf>
    <xf numFmtId="0" fontId="7" fillId="0" borderId="14" xfId="17" applyFont="1" applyFill="1" applyBorder="1" applyAlignment="1">
      <alignment horizontal="center" wrapText="1"/>
    </xf>
    <xf numFmtId="0" fontId="7" fillId="0" borderId="4" xfId="17" applyFont="1" applyFill="1" applyBorder="1" applyAlignment="1">
      <alignment horizontal="center" wrapText="1"/>
    </xf>
    <xf numFmtId="49" fontId="5" fillId="0" borderId="13" xfId="41" applyNumberFormat="1" applyFont="1" applyFill="1" applyBorder="1" applyAlignment="1">
      <alignment horizontal="center" wrapText="1"/>
    </xf>
    <xf numFmtId="49" fontId="5" fillId="0" borderId="12" xfId="41" applyNumberFormat="1" applyFont="1" applyFill="1" applyBorder="1" applyAlignment="1">
      <alignment horizontal="center" wrapText="1"/>
    </xf>
    <xf numFmtId="49" fontId="5" fillId="0" borderId="3" xfId="41" applyNumberFormat="1" applyFont="1" applyFill="1" applyBorder="1" applyAlignment="1">
      <alignment horizontal="center" wrapText="1"/>
    </xf>
    <xf numFmtId="49" fontId="5" fillId="0" borderId="2" xfId="41" applyNumberFormat="1" applyFont="1" applyFill="1" applyBorder="1" applyAlignment="1">
      <alignment horizontal="center" wrapText="1"/>
    </xf>
    <xf numFmtId="49" fontId="5" fillId="0" borderId="8" xfId="41" applyNumberFormat="1" applyFont="1" applyFill="1" applyBorder="1" applyAlignment="1">
      <alignment horizontal="center" wrapText="1"/>
    </xf>
    <xf numFmtId="49" fontId="5" fillId="0" borderId="9" xfId="41" applyNumberFormat="1" applyFont="1" applyFill="1" applyBorder="1" applyAlignment="1">
      <alignment horizontal="center" wrapText="1"/>
    </xf>
    <xf numFmtId="0" fontId="7" fillId="0" borderId="7" xfId="17" applyFont="1" applyFill="1" applyBorder="1" applyAlignment="1">
      <alignment horizontal="center" wrapText="1"/>
    </xf>
    <xf numFmtId="0" fontId="7" fillId="0" borderId="9" xfId="17" applyFont="1" applyFill="1" applyBorder="1" applyAlignment="1">
      <alignment horizontal="center" wrapText="1"/>
    </xf>
    <xf numFmtId="0" fontId="17" fillId="11" borderId="0" xfId="17" applyFont="1" applyFill="1" applyBorder="1" applyAlignment="1">
      <alignment horizontal="center"/>
    </xf>
    <xf numFmtId="0" fontId="11" fillId="0" borderId="12" xfId="17" applyFont="1" applyFill="1" applyBorder="1" applyAlignment="1">
      <alignment horizontal="center" vertical="center"/>
    </xf>
    <xf numFmtId="0" fontId="11" fillId="0" borderId="5" xfId="17" applyFont="1" applyFill="1" applyBorder="1" applyAlignment="1">
      <alignment horizontal="center" vertical="center"/>
    </xf>
    <xf numFmtId="0" fontId="11" fillId="0" borderId="2" xfId="17" applyFont="1" applyFill="1" applyBorder="1" applyAlignment="1">
      <alignment horizontal="center" vertical="center"/>
    </xf>
    <xf numFmtId="0" fontId="11" fillId="3" borderId="12" xfId="17" applyFont="1" applyFill="1" applyBorder="1" applyAlignment="1">
      <alignment horizontal="center" vertical="center"/>
    </xf>
    <xf numFmtId="0" fontId="11" fillId="3" borderId="5" xfId="17" applyFont="1" applyFill="1" applyBorder="1" applyAlignment="1">
      <alignment horizontal="center" vertical="center"/>
    </xf>
    <xf numFmtId="0" fontId="11" fillId="3" borderId="2" xfId="17" applyFont="1" applyFill="1" applyBorder="1" applyAlignment="1">
      <alignment horizontal="center" vertical="center"/>
    </xf>
    <xf numFmtId="0" fontId="11" fillId="0" borderId="16" xfId="17" applyFont="1" applyFill="1" applyBorder="1" applyAlignment="1">
      <alignment horizontal="left" vertical="center"/>
    </xf>
    <xf numFmtId="0" fontId="11" fillId="0" borderId="6" xfId="17" applyFont="1" applyFill="1" applyBorder="1" applyAlignment="1">
      <alignment horizontal="left" vertical="center"/>
    </xf>
    <xf numFmtId="0" fontId="11" fillId="0" borderId="15" xfId="17" applyFont="1" applyFill="1" applyBorder="1" applyAlignment="1">
      <alignment horizontal="left" vertical="center"/>
    </xf>
    <xf numFmtId="0" fontId="7" fillId="0" borderId="9" xfId="17" applyFont="1" applyFill="1" applyBorder="1" applyAlignment="1">
      <alignment horizontal="center" vertical="center"/>
    </xf>
    <xf numFmtId="0" fontId="7" fillId="0" borderId="10" xfId="17" applyFont="1" applyFill="1" applyBorder="1" applyAlignment="1">
      <alignment horizontal="center" vertical="center"/>
    </xf>
    <xf numFmtId="0" fontId="7" fillId="0" borderId="8" xfId="17" applyFont="1" applyFill="1" applyBorder="1" applyAlignment="1">
      <alignment horizontal="center" vertical="center"/>
    </xf>
    <xf numFmtId="0" fontId="7" fillId="0" borderId="12" xfId="17" applyFont="1" applyFill="1" applyBorder="1" applyAlignment="1">
      <alignment horizontal="center" vertical="center" wrapText="1"/>
    </xf>
    <xf numFmtId="0" fontId="7" fillId="0" borderId="5" xfId="17" applyFont="1" applyFill="1" applyBorder="1" applyAlignment="1">
      <alignment horizontal="center" vertical="center" wrapText="1"/>
    </xf>
    <xf numFmtId="0" fontId="7" fillId="0" borderId="2" xfId="17" applyFont="1" applyFill="1" applyBorder="1" applyAlignment="1">
      <alignment horizontal="center" vertical="center" wrapText="1"/>
    </xf>
    <xf numFmtId="0" fontId="11" fillId="12" borderId="0" xfId="17" applyFont="1" applyFill="1" applyBorder="1" applyAlignment="1">
      <alignment horizontal="center"/>
    </xf>
    <xf numFmtId="0" fontId="7" fillId="0" borderId="14" xfId="17" applyFont="1" applyFill="1" applyBorder="1" applyAlignment="1">
      <alignment horizontal="center" vertical="center" wrapText="1"/>
    </xf>
    <xf numFmtId="0" fontId="7" fillId="0" borderId="11" xfId="17" applyFont="1" applyFill="1" applyBorder="1" applyAlignment="1">
      <alignment horizontal="center" vertical="center"/>
    </xf>
    <xf numFmtId="0" fontId="7" fillId="0" borderId="4" xfId="17" applyFont="1" applyFill="1" applyBorder="1" applyAlignment="1">
      <alignment horizontal="center" vertical="center"/>
    </xf>
    <xf numFmtId="0" fontId="7" fillId="0" borderId="11" xfId="17" applyFont="1" applyFill="1" applyBorder="1" applyAlignment="1">
      <alignment horizontal="center" vertical="center" wrapText="1"/>
    </xf>
    <xf numFmtId="0" fontId="7" fillId="0" borderId="4" xfId="17" applyFont="1" applyFill="1" applyBorder="1" applyAlignment="1">
      <alignment horizontal="center" vertical="center" wrapText="1"/>
    </xf>
    <xf numFmtId="0" fontId="7" fillId="3" borderId="12" xfId="17" applyFont="1" applyFill="1" applyBorder="1" applyAlignment="1">
      <alignment horizontal="center" vertical="center"/>
    </xf>
    <xf numFmtId="0" fontId="7" fillId="3" borderId="5" xfId="17" applyFont="1" applyFill="1" applyBorder="1" applyAlignment="1">
      <alignment horizontal="center" vertical="center"/>
    </xf>
    <xf numFmtId="0" fontId="7" fillId="3" borderId="2" xfId="17" applyFont="1" applyFill="1" applyBorder="1" applyAlignment="1">
      <alignment horizontal="center" vertical="center"/>
    </xf>
    <xf numFmtId="0" fontId="7" fillId="3" borderId="13" xfId="17" applyFont="1" applyFill="1" applyBorder="1" applyAlignment="1">
      <alignment horizontal="center" vertical="center" wrapText="1"/>
    </xf>
    <xf numFmtId="0" fontId="7" fillId="3" borderId="0" xfId="17" applyFont="1" applyFill="1" applyBorder="1" applyAlignment="1">
      <alignment horizontal="center" vertical="center" wrapText="1"/>
    </xf>
    <xf numFmtId="0" fontId="7" fillId="3" borderId="3" xfId="17" applyFont="1" applyFill="1" applyBorder="1" applyAlignment="1">
      <alignment horizontal="center" vertical="center" wrapText="1"/>
    </xf>
    <xf numFmtId="0" fontId="7" fillId="0" borderId="11" xfId="17" applyFont="1" applyFill="1" applyBorder="1" applyAlignment="1">
      <alignment horizontal="center" wrapText="1"/>
    </xf>
    <xf numFmtId="0" fontId="7" fillId="0" borderId="12" xfId="17" applyFont="1" applyFill="1" applyBorder="1" applyAlignment="1">
      <alignment horizontal="center" vertical="center"/>
    </xf>
    <xf numFmtId="0" fontId="7" fillId="0" borderId="5" xfId="17" applyFont="1" applyFill="1" applyBorder="1" applyAlignment="1">
      <alignment horizontal="center" vertical="center"/>
    </xf>
    <xf numFmtId="0" fontId="7" fillId="0" borderId="2" xfId="17" applyFont="1" applyFill="1" applyBorder="1" applyAlignment="1">
      <alignment horizontal="center" vertical="center"/>
    </xf>
    <xf numFmtId="0" fontId="7" fillId="2" borderId="4" xfId="45" applyFont="1" applyFill="1" applyBorder="1" applyAlignment="1">
      <alignment horizontal="center" vertical="center"/>
    </xf>
    <xf numFmtId="0" fontId="7" fillId="2" borderId="3" xfId="45" applyFont="1" applyFill="1" applyBorder="1" applyAlignment="1">
      <alignment horizontal="center" vertical="center"/>
    </xf>
    <xf numFmtId="0" fontId="88" fillId="0" borderId="9" xfId="45" applyFont="1" applyFill="1" applyBorder="1" applyAlignment="1">
      <alignment horizontal="center" vertical="center" wrapText="1"/>
    </xf>
    <xf numFmtId="172" fontId="88" fillId="0" borderId="10" xfId="29" applyNumberFormat="1" applyFont="1" applyFill="1" applyBorder="1" applyAlignment="1">
      <alignment horizontal="center" vertical="center" wrapText="1"/>
    </xf>
    <xf numFmtId="172" fontId="4" fillId="0" borderId="2" xfId="29" applyNumberFormat="1" applyBorder="1" applyAlignment="1">
      <alignment horizontal="center" vertical="center"/>
    </xf>
    <xf numFmtId="172" fontId="4" fillId="0" borderId="8" xfId="29" applyNumberFormat="1" applyFont="1" applyFill="1" applyBorder="1" applyAlignment="1">
      <alignment horizontal="center" vertical="center" wrapText="1"/>
    </xf>
    <xf numFmtId="0" fontId="7" fillId="0" borderId="4" xfId="45" applyFont="1" applyFill="1" applyBorder="1" applyAlignment="1">
      <alignment horizontal="center" vertical="center"/>
    </xf>
    <xf numFmtId="172" fontId="7" fillId="0" borderId="3" xfId="29" applyNumberFormat="1" applyFont="1" applyFill="1" applyBorder="1" applyAlignment="1">
      <alignment vertical="center"/>
    </xf>
    <xf numFmtId="0" fontId="88" fillId="0" borderId="9" xfId="45" applyFont="1" applyFill="1" applyBorder="1" applyAlignment="1">
      <alignment horizontal="center" vertical="center"/>
    </xf>
    <xf numFmtId="172" fontId="88" fillId="0" borderId="10" xfId="29" applyNumberFormat="1" applyFont="1" applyFill="1" applyBorder="1" applyAlignment="1">
      <alignment horizontal="center" vertical="center"/>
    </xf>
    <xf numFmtId="0" fontId="7" fillId="0" borderId="3" xfId="45" applyFont="1" applyFill="1" applyBorder="1" applyAlignment="1">
      <alignment horizontal="center" vertical="center"/>
    </xf>
    <xf numFmtId="0" fontId="7" fillId="0" borderId="2" xfId="45" applyFont="1" applyFill="1" applyBorder="1" applyAlignment="1">
      <alignment horizontal="center" vertical="center"/>
    </xf>
    <xf numFmtId="172" fontId="88" fillId="0" borderId="8" xfId="29" applyNumberFormat="1" applyFont="1" applyFill="1" applyBorder="1" applyAlignment="1">
      <alignment horizontal="center" vertical="center" wrapText="1"/>
    </xf>
    <xf numFmtId="172" fontId="88" fillId="0" borderId="8" xfId="29" applyNumberFormat="1" applyFont="1" applyFill="1" applyBorder="1" applyAlignment="1">
      <alignment horizontal="center" vertical="center"/>
    </xf>
    <xf numFmtId="0" fontId="88" fillId="0" borderId="10" xfId="45" applyFont="1" applyFill="1" applyBorder="1" applyAlignment="1">
      <alignment horizontal="center" vertical="center" wrapText="1"/>
    </xf>
    <xf numFmtId="0" fontId="7" fillId="0" borderId="3" xfId="45" applyFont="1" applyFill="1" applyBorder="1" applyAlignment="1">
      <alignment vertical="center"/>
    </xf>
    <xf numFmtId="172" fontId="7" fillId="0" borderId="3" xfId="29" applyNumberFormat="1" applyFont="1" applyFill="1" applyBorder="1" applyAlignment="1">
      <alignment horizontal="center" vertical="center"/>
    </xf>
    <xf numFmtId="172" fontId="7" fillId="0" borderId="2" xfId="29" applyNumberFormat="1" applyFont="1" applyFill="1" applyBorder="1" applyAlignment="1">
      <alignment horizontal="center" vertical="center"/>
    </xf>
    <xf numFmtId="172" fontId="7" fillId="0" borderId="10" xfId="29" applyNumberFormat="1" applyFont="1" applyFill="1" applyBorder="1" applyAlignment="1">
      <alignment horizontal="center" vertical="center" wrapText="1"/>
    </xf>
    <xf numFmtId="0" fontId="7" fillId="0" borderId="0" xfId="45" applyFont="1" applyFill="1" applyBorder="1" applyAlignment="1">
      <alignment horizontal="center" vertical="center"/>
    </xf>
    <xf numFmtId="0" fontId="11" fillId="3" borderId="7" xfId="17" applyFont="1" applyFill="1" applyBorder="1" applyAlignment="1">
      <alignment horizontal="center" wrapText="1"/>
    </xf>
    <xf numFmtId="0" fontId="11" fillId="3" borderId="9" xfId="17" applyFont="1" applyFill="1" applyBorder="1" applyAlignment="1">
      <alignment horizontal="center" wrapText="1"/>
    </xf>
    <xf numFmtId="0" fontId="11" fillId="3" borderId="8" xfId="17" applyFont="1" applyFill="1" applyBorder="1" applyAlignment="1">
      <alignment horizontal="center" wrapText="1"/>
    </xf>
    <xf numFmtId="0" fontId="11" fillId="3" borderId="10" xfId="17" applyFont="1" applyFill="1" applyBorder="1" applyAlignment="1">
      <alignment horizontal="center" wrapText="1"/>
    </xf>
    <xf numFmtId="0" fontId="5" fillId="3" borderId="0" xfId="17" applyFont="1" applyFill="1" applyBorder="1" applyAlignment="1">
      <alignment wrapText="1"/>
    </xf>
    <xf numFmtId="0" fontId="5" fillId="3" borderId="5" xfId="17" applyFont="1" applyFill="1" applyBorder="1" applyAlignment="1">
      <alignment wrapText="1"/>
    </xf>
    <xf numFmtId="0" fontId="5" fillId="3" borderId="0" xfId="17" applyFont="1" applyFill="1" applyBorder="1" applyAlignment="1">
      <alignment horizontal="left" wrapText="1"/>
    </xf>
    <xf numFmtId="0" fontId="5" fillId="3" borderId="5" xfId="17" applyFont="1" applyFill="1" applyBorder="1" applyAlignment="1">
      <alignment horizontal="left" wrapText="1"/>
    </xf>
    <xf numFmtId="0" fontId="14" fillId="3" borderId="7" xfId="17" applyFont="1" applyFill="1" applyBorder="1" applyAlignment="1">
      <alignment horizontal="center"/>
    </xf>
    <xf numFmtId="0" fontId="5" fillId="3" borderId="0" xfId="17" applyFont="1" applyFill="1" applyBorder="1"/>
    <xf numFmtId="0" fontId="11" fillId="3" borderId="9" xfId="17" applyFont="1" applyFill="1" applyBorder="1" applyAlignment="1">
      <alignment horizontal="center"/>
    </xf>
    <xf numFmtId="0" fontId="11" fillId="3" borderId="8" xfId="17" applyFont="1" applyFill="1" applyBorder="1" applyAlignment="1">
      <alignment horizontal="center"/>
    </xf>
    <xf numFmtId="0" fontId="5" fillId="3" borderId="14" xfId="17" applyFont="1" applyFill="1" applyBorder="1" applyAlignment="1">
      <alignment wrapText="1"/>
    </xf>
    <xf numFmtId="0" fontId="5" fillId="3" borderId="13" xfId="17" applyFont="1" applyFill="1" applyBorder="1" applyAlignment="1">
      <alignment wrapText="1"/>
    </xf>
    <xf numFmtId="0" fontId="5" fillId="3" borderId="12" xfId="17" applyFont="1" applyFill="1" applyBorder="1" applyAlignment="1">
      <alignment wrapText="1"/>
    </xf>
    <xf numFmtId="0" fontId="5" fillId="3" borderId="11" xfId="17" applyFont="1" applyFill="1" applyBorder="1" applyAlignment="1">
      <alignment horizontal="left" wrapText="1"/>
    </xf>
    <xf numFmtId="0" fontId="5" fillId="3" borderId="11" xfId="17" applyFont="1" applyFill="1" applyBorder="1" applyAlignment="1">
      <alignment wrapText="1"/>
    </xf>
    <xf numFmtId="0" fontId="11" fillId="3" borderId="7" xfId="17" applyFont="1" applyFill="1" applyBorder="1" applyAlignment="1">
      <alignment horizontal="center" textRotation="90" wrapText="1"/>
    </xf>
    <xf numFmtId="0" fontId="88" fillId="2" borderId="0" xfId="17" applyFont="1" applyFill="1" applyAlignment="1">
      <alignment horizontal="left" wrapText="1"/>
    </xf>
    <xf numFmtId="0" fontId="59" fillId="0" borderId="0" xfId="0" applyFont="1" applyAlignment="1">
      <alignment horizontal="left" wrapText="1"/>
    </xf>
    <xf numFmtId="0" fontId="7" fillId="2" borderId="16" xfId="17" applyFont="1" applyFill="1" applyBorder="1" applyAlignment="1">
      <alignment horizontal="center" wrapText="1"/>
    </xf>
    <xf numFmtId="0" fontId="7" fillId="2" borderId="6" xfId="17" applyFont="1" applyFill="1" applyBorder="1" applyAlignment="1">
      <alignment horizontal="center" wrapText="1"/>
    </xf>
    <xf numFmtId="0" fontId="7" fillId="2" borderId="15" xfId="17" applyFont="1" applyFill="1" applyBorder="1" applyAlignment="1">
      <alignment horizontal="center" wrapText="1"/>
    </xf>
    <xf numFmtId="0" fontId="7" fillId="2" borderId="0" xfId="17" applyFont="1" applyFill="1" applyAlignment="1">
      <alignment horizontal="left" wrapText="1"/>
    </xf>
    <xf numFmtId="0" fontId="7" fillId="0" borderId="0" xfId="17" applyFont="1" applyFill="1" applyAlignment="1">
      <alignment horizontal="left" vertical="top" wrapText="1"/>
    </xf>
    <xf numFmtId="0" fontId="11" fillId="0" borderId="42" xfId="17" applyFont="1" applyFill="1" applyBorder="1" applyAlignment="1">
      <alignment horizontal="center" vertical="center"/>
    </xf>
    <xf numFmtId="0" fontId="11" fillId="0" borderId="45" xfId="17" applyFont="1" applyFill="1" applyBorder="1" applyAlignment="1">
      <alignment horizontal="center" vertical="center"/>
    </xf>
    <xf numFmtId="0" fontId="11" fillId="0" borderId="32" xfId="17" applyFont="1" applyFill="1" applyBorder="1" applyAlignment="1">
      <alignment horizontal="right" vertical="center" wrapText="1"/>
    </xf>
    <xf numFmtId="0" fontId="11" fillId="0" borderId="36" xfId="17" applyFont="1" applyFill="1" applyBorder="1" applyAlignment="1">
      <alignment horizontal="right" vertical="center" wrapText="1"/>
    </xf>
    <xf numFmtId="0" fontId="11" fillId="0" borderId="33" xfId="17" applyFont="1" applyFill="1" applyBorder="1" applyAlignment="1">
      <alignment horizontal="right" vertical="center" wrapText="1"/>
    </xf>
    <xf numFmtId="0" fontId="11" fillId="0" borderId="35" xfId="17" applyFont="1" applyFill="1" applyBorder="1" applyAlignment="1">
      <alignment horizontal="right" vertical="center" wrapText="1"/>
    </xf>
    <xf numFmtId="0" fontId="11" fillId="0" borderId="40" xfId="17" applyFont="1" applyFill="1" applyBorder="1" applyAlignment="1">
      <alignment horizontal="right" vertical="center" wrapText="1"/>
    </xf>
    <xf numFmtId="0" fontId="11" fillId="0" borderId="34" xfId="17" applyFont="1" applyFill="1" applyBorder="1" applyAlignment="1">
      <alignment horizontal="right" vertical="center" wrapText="1"/>
    </xf>
    <xf numFmtId="0" fontId="11" fillId="0" borderId="32" xfId="17" applyFont="1" applyFill="1" applyBorder="1" applyAlignment="1">
      <alignment horizontal="center" vertical="center"/>
    </xf>
    <xf numFmtId="0" fontId="11" fillId="0" borderId="44" xfId="17" applyFont="1" applyFill="1" applyBorder="1" applyAlignment="1">
      <alignment horizontal="center" vertical="center"/>
    </xf>
    <xf numFmtId="0" fontId="7" fillId="2" borderId="0" xfId="17" applyFont="1" applyFill="1"/>
    <xf numFmtId="0" fontId="7" fillId="2" borderId="0" xfId="17" applyFont="1" applyFill="1" applyAlignment="1">
      <alignment horizontal="left"/>
    </xf>
    <xf numFmtId="0" fontId="7" fillId="3" borderId="0" xfId="17" applyFont="1" applyFill="1" applyBorder="1"/>
    <xf numFmtId="0" fontId="7" fillId="3" borderId="0" xfId="17" applyFont="1" applyFill="1" applyBorder="1" applyAlignment="1">
      <alignment vertical="top" wrapText="1"/>
    </xf>
    <xf numFmtId="0" fontId="5" fillId="2" borderId="0" xfId="5" applyFont="1" applyFill="1" applyAlignment="1">
      <alignment horizontal="left" vertical="top" wrapText="1"/>
    </xf>
    <xf numFmtId="0" fontId="5" fillId="3" borderId="10"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3" borderId="4" xfId="0" applyFont="1" applyFill="1" applyBorder="1" applyAlignment="1">
      <alignment horizontal="center" vertical="center" wrapText="1"/>
    </xf>
    <xf numFmtId="0" fontId="40" fillId="0" borderId="0" xfId="0" applyFont="1" applyBorder="1" applyAlignment="1">
      <alignment horizontal="left" vertical="top" wrapText="1"/>
    </xf>
    <xf numFmtId="0" fontId="96" fillId="0" borderId="0" xfId="0" applyFont="1" applyAlignment="1">
      <alignment horizontal="left" vertical="top" wrapText="1"/>
    </xf>
    <xf numFmtId="0" fontId="99" fillId="14" borderId="52" xfId="0" applyFont="1" applyFill="1" applyBorder="1" applyAlignment="1">
      <alignment horizontal="center" vertical="center" wrapText="1"/>
    </xf>
    <xf numFmtId="0" fontId="99" fillId="14" borderId="50" xfId="0" applyFont="1" applyFill="1" applyBorder="1" applyAlignment="1">
      <alignment horizontal="center" vertical="center" wrapText="1"/>
    </xf>
    <xf numFmtId="0" fontId="98" fillId="14" borderId="52" xfId="0" applyFont="1" applyFill="1" applyBorder="1" applyAlignment="1">
      <alignment horizontal="left" vertical="top" wrapText="1"/>
    </xf>
    <xf numFmtId="0" fontId="98" fillId="14" borderId="50" xfId="0" applyFont="1" applyFill="1" applyBorder="1" applyAlignment="1">
      <alignment horizontal="left" vertical="top" wrapText="1"/>
    </xf>
    <xf numFmtId="0" fontId="102" fillId="0" borderId="52" xfId="0" applyFont="1" applyBorder="1" applyAlignment="1">
      <alignment horizontal="left" vertical="center" wrapText="1" indent="1"/>
    </xf>
    <xf numFmtId="0" fontId="102" fillId="0" borderId="50" xfId="0" applyFont="1" applyBorder="1" applyAlignment="1">
      <alignment horizontal="left" vertical="center" wrapText="1" indent="1"/>
    </xf>
    <xf numFmtId="0" fontId="102" fillId="0" borderId="52" xfId="0" applyFont="1" applyBorder="1" applyAlignment="1">
      <alignment horizontal="left" vertical="top" wrapText="1"/>
    </xf>
    <xf numFmtId="0" fontId="102" fillId="0" borderId="50" xfId="0" applyFont="1" applyBorder="1" applyAlignment="1">
      <alignment horizontal="left" vertical="top" wrapText="1"/>
    </xf>
    <xf numFmtId="0" fontId="101" fillId="15" borderId="54" xfId="0" applyFont="1" applyFill="1" applyBorder="1" applyAlignment="1">
      <alignment horizontal="left" vertical="top" wrapText="1"/>
    </xf>
    <xf numFmtId="0" fontId="101" fillId="15" borderId="53" xfId="0" applyFont="1" applyFill="1" applyBorder="1" applyAlignment="1">
      <alignment horizontal="left" vertical="top" wrapText="1"/>
    </xf>
    <xf numFmtId="0" fontId="99" fillId="0" borderId="52" xfId="0" applyFont="1" applyBorder="1" applyAlignment="1">
      <alignment horizontal="left" wrapText="1" indent="1"/>
    </xf>
    <xf numFmtId="0" fontId="99" fillId="0" borderId="51" xfId="0" applyFont="1" applyBorder="1" applyAlignment="1">
      <alignment horizontal="left" wrapText="1" indent="1"/>
    </xf>
    <xf numFmtId="0" fontId="99" fillId="0" borderId="50" xfId="0" applyFont="1" applyBorder="1" applyAlignment="1">
      <alignment horizontal="left" wrapText="1" indent="1"/>
    </xf>
    <xf numFmtId="0" fontId="98" fillId="0" borderId="52" xfId="0" applyFont="1" applyBorder="1" applyAlignment="1">
      <alignment horizontal="left" vertical="top" wrapText="1"/>
    </xf>
    <xf numFmtId="0" fontId="98" fillId="0" borderId="51" xfId="0" applyFont="1" applyBorder="1" applyAlignment="1">
      <alignment horizontal="left" vertical="top" wrapText="1"/>
    </xf>
    <xf numFmtId="0" fontId="98" fillId="0" borderId="50" xfId="0" applyFont="1" applyBorder="1" applyAlignment="1">
      <alignment horizontal="left" vertical="top" wrapText="1"/>
    </xf>
    <xf numFmtId="0" fontId="101" fillId="15" borderId="56" xfId="0" applyFont="1" applyFill="1" applyBorder="1" applyAlignment="1">
      <alignment horizontal="center" vertical="top" wrapText="1"/>
    </xf>
    <xf numFmtId="0" fontId="101" fillId="15" borderId="55" xfId="0" applyFont="1" applyFill="1" applyBorder="1" applyAlignment="1">
      <alignment horizontal="center" vertical="top" wrapText="1"/>
    </xf>
    <xf numFmtId="0" fontId="104" fillId="0" borderId="0" xfId="0" applyFont="1" applyAlignment="1">
      <alignment horizontal="center" vertical="top" wrapText="1"/>
    </xf>
    <xf numFmtId="0" fontId="103" fillId="0" borderId="0" xfId="0" applyFont="1" applyAlignment="1">
      <alignment horizontal="center" vertical="top" wrapText="1"/>
    </xf>
    <xf numFmtId="0" fontId="101" fillId="15" borderId="54" xfId="0" applyFont="1" applyFill="1" applyBorder="1" applyAlignment="1">
      <alignment horizontal="center" vertical="top" wrapText="1"/>
    </xf>
    <xf numFmtId="0" fontId="101" fillId="15" borderId="58" xfId="0" applyFont="1" applyFill="1" applyBorder="1" applyAlignment="1">
      <alignment horizontal="center" vertical="top" wrapText="1"/>
    </xf>
    <xf numFmtId="0" fontId="101" fillId="15" borderId="53" xfId="0" applyFont="1" applyFill="1" applyBorder="1" applyAlignment="1">
      <alignment horizontal="center" vertical="top" wrapText="1"/>
    </xf>
    <xf numFmtId="0" fontId="101" fillId="15" borderId="57" xfId="0" applyFont="1" applyFill="1" applyBorder="1" applyAlignment="1">
      <alignment horizontal="center" vertical="top" wrapText="1"/>
    </xf>
    <xf numFmtId="0" fontId="67" fillId="0" borderId="0" xfId="0" applyFont="1" applyFill="1" applyBorder="1" applyAlignment="1">
      <alignment horizontal="left" wrapText="1"/>
    </xf>
    <xf numFmtId="0" fontId="106" fillId="0" borderId="0" xfId="0" applyFont="1" applyFill="1" applyBorder="1" applyAlignment="1">
      <alignment wrapText="1"/>
    </xf>
    <xf numFmtId="0" fontId="67" fillId="0" borderId="58" xfId="0" applyFont="1" applyFill="1" applyBorder="1" applyAlignment="1">
      <alignment horizontal="center" wrapText="1"/>
    </xf>
    <xf numFmtId="0" fontId="107" fillId="0" borderId="58" xfId="0" applyFont="1" applyFill="1" applyBorder="1" applyAlignment="1">
      <alignment horizontal="center" wrapText="1"/>
    </xf>
    <xf numFmtId="0" fontId="21" fillId="16" borderId="49" xfId="0" applyFont="1" applyFill="1" applyBorder="1" applyAlignment="1">
      <alignment horizontal="left" vertical="top" wrapText="1"/>
    </xf>
    <xf numFmtId="0" fontId="21" fillId="16" borderId="56" xfId="0" applyFont="1" applyFill="1" applyBorder="1" applyAlignment="1">
      <alignment horizontal="left" vertical="top" wrapText="1"/>
    </xf>
    <xf numFmtId="0" fontId="21" fillId="16" borderId="55" xfId="0" applyFont="1" applyFill="1" applyBorder="1" applyAlignment="1">
      <alignment horizontal="left" vertical="top" wrapText="1"/>
    </xf>
    <xf numFmtId="168" fontId="108" fillId="16" borderId="56" xfId="0" applyNumberFormat="1" applyFont="1" applyFill="1" applyBorder="1" applyAlignment="1">
      <alignment vertical="top" shrinkToFit="1"/>
    </xf>
    <xf numFmtId="168" fontId="108" fillId="16" borderId="55" xfId="0" applyNumberFormat="1" applyFont="1" applyFill="1" applyBorder="1" applyAlignment="1">
      <alignment vertical="top" shrinkToFit="1"/>
    </xf>
    <xf numFmtId="164" fontId="108" fillId="16" borderId="49" xfId="0" applyNumberFormat="1" applyFont="1" applyFill="1" applyBorder="1" applyAlignment="1">
      <alignment vertical="top" shrinkToFit="1"/>
    </xf>
    <xf numFmtId="0" fontId="21" fillId="0" borderId="49" xfId="0" applyFont="1" applyFill="1" applyBorder="1" applyAlignment="1">
      <alignment horizontal="left" vertical="top" wrapText="1"/>
    </xf>
    <xf numFmtId="0" fontId="21" fillId="0" borderId="56" xfId="0" applyFont="1" applyFill="1" applyBorder="1" applyAlignment="1">
      <alignment horizontal="left" vertical="top" wrapText="1"/>
    </xf>
    <xf numFmtId="0" fontId="21" fillId="0" borderId="55" xfId="0" applyFont="1" applyFill="1" applyBorder="1" applyAlignment="1">
      <alignment horizontal="left" vertical="top" wrapText="1"/>
    </xf>
    <xf numFmtId="3" fontId="108" fillId="0" borderId="56" xfId="0" applyNumberFormat="1" applyFont="1" applyFill="1" applyBorder="1" applyAlignment="1">
      <alignment vertical="top" shrinkToFit="1"/>
    </xf>
    <xf numFmtId="3" fontId="108" fillId="0" borderId="55" xfId="0" applyNumberFormat="1" applyFont="1" applyFill="1" applyBorder="1" applyAlignment="1">
      <alignment vertical="top" shrinkToFit="1"/>
    </xf>
    <xf numFmtId="164" fontId="108" fillId="0" borderId="49" xfId="0" applyNumberFormat="1" applyFont="1" applyFill="1" applyBorder="1" applyAlignment="1">
      <alignment vertical="top" shrinkToFit="1"/>
    </xf>
    <xf numFmtId="0" fontId="107" fillId="16" borderId="49" xfId="0" applyFont="1" applyFill="1" applyBorder="1" applyAlignment="1">
      <alignment wrapText="1"/>
    </xf>
    <xf numFmtId="172" fontId="108" fillId="0" borderId="56" xfId="0" applyNumberFormat="1" applyFont="1" applyFill="1" applyBorder="1" applyAlignment="1">
      <alignment vertical="top" shrinkToFit="1"/>
    </xf>
    <xf numFmtId="172" fontId="108" fillId="0" borderId="55" xfId="0" applyNumberFormat="1" applyFont="1" applyFill="1" applyBorder="1" applyAlignment="1">
      <alignment vertical="top" shrinkToFit="1"/>
    </xf>
    <xf numFmtId="0" fontId="67" fillId="0" borderId="0" xfId="0" applyFont="1" applyFill="1" applyBorder="1" applyAlignment="1">
      <alignment horizontal="left" vertical="top" wrapText="1"/>
    </xf>
    <xf numFmtId="168" fontId="108" fillId="0" borderId="56" xfId="0" applyNumberFormat="1" applyFont="1" applyFill="1" applyBorder="1" applyAlignment="1">
      <alignment vertical="top" shrinkToFit="1"/>
    </xf>
    <xf numFmtId="168" fontId="108" fillId="0" borderId="55" xfId="0" applyNumberFormat="1" applyFont="1" applyFill="1" applyBorder="1" applyAlignment="1">
      <alignment vertical="top" shrinkToFit="1"/>
    </xf>
    <xf numFmtId="3" fontId="108" fillId="16" borderId="56" xfId="0" applyNumberFormat="1" applyFont="1" applyFill="1" applyBorder="1" applyAlignment="1">
      <alignment vertical="top" shrinkToFit="1"/>
    </xf>
    <xf numFmtId="3" fontId="108" fillId="16" borderId="55" xfId="0" applyNumberFormat="1" applyFont="1" applyFill="1" applyBorder="1" applyAlignment="1">
      <alignment vertical="top" shrinkToFit="1"/>
    </xf>
    <xf numFmtId="172" fontId="108" fillId="16" borderId="56" xfId="0" applyNumberFormat="1" applyFont="1" applyFill="1" applyBorder="1" applyAlignment="1">
      <alignment vertical="top" shrinkToFit="1"/>
    </xf>
    <xf numFmtId="172" fontId="108" fillId="16" borderId="55" xfId="0" applyNumberFormat="1" applyFont="1" applyFill="1" applyBorder="1" applyAlignment="1">
      <alignment vertical="top" shrinkToFit="1"/>
    </xf>
    <xf numFmtId="0" fontId="107" fillId="0" borderId="49" xfId="0" applyFont="1" applyFill="1" applyBorder="1" applyAlignment="1">
      <alignment wrapText="1"/>
    </xf>
    <xf numFmtId="1" fontId="108" fillId="16" borderId="56" xfId="0" applyNumberFormat="1" applyFont="1" applyFill="1" applyBorder="1" applyAlignment="1">
      <alignment horizontal="right" vertical="top" shrinkToFit="1"/>
    </xf>
    <xf numFmtId="1" fontId="108" fillId="16" borderId="55" xfId="0" applyNumberFormat="1" applyFont="1" applyFill="1" applyBorder="1" applyAlignment="1">
      <alignment horizontal="right" vertical="top" shrinkToFit="1"/>
    </xf>
    <xf numFmtId="3" fontId="108" fillId="16" borderId="56" xfId="0" applyNumberFormat="1" applyFont="1" applyFill="1" applyBorder="1" applyAlignment="1">
      <alignment horizontal="right" vertical="top" shrinkToFit="1"/>
    </xf>
    <xf numFmtId="3" fontId="108" fillId="16" borderId="55" xfId="0" applyNumberFormat="1" applyFont="1" applyFill="1" applyBorder="1" applyAlignment="1">
      <alignment horizontal="right" vertical="top" shrinkToFit="1"/>
    </xf>
    <xf numFmtId="164" fontId="108" fillId="16" borderId="49" xfId="0" applyNumberFormat="1" applyFont="1" applyFill="1" applyBorder="1" applyAlignment="1">
      <alignment horizontal="right" vertical="top" shrinkToFit="1"/>
    </xf>
    <xf numFmtId="1" fontId="108" fillId="0" borderId="56" xfId="0" applyNumberFormat="1" applyFont="1" applyFill="1" applyBorder="1" applyAlignment="1">
      <alignment horizontal="right" vertical="top" shrinkToFit="1"/>
    </xf>
    <xf numFmtId="1" fontId="108" fillId="0" borderId="55" xfId="0" applyNumberFormat="1" applyFont="1" applyFill="1" applyBorder="1" applyAlignment="1">
      <alignment horizontal="right" vertical="top" shrinkToFit="1"/>
    </xf>
    <xf numFmtId="164" fontId="108" fillId="0" borderId="49" xfId="0" applyNumberFormat="1" applyFont="1" applyFill="1" applyBorder="1" applyAlignment="1">
      <alignment horizontal="right" vertical="top" shrinkToFit="1"/>
    </xf>
    <xf numFmtId="3" fontId="108" fillId="0" borderId="56" xfId="0" applyNumberFormat="1" applyFont="1" applyFill="1" applyBorder="1" applyAlignment="1">
      <alignment horizontal="right" vertical="top" shrinkToFit="1"/>
    </xf>
    <xf numFmtId="3" fontId="108" fillId="0" borderId="55" xfId="0" applyNumberFormat="1" applyFont="1" applyFill="1" applyBorder="1" applyAlignment="1">
      <alignment horizontal="right" vertical="top" shrinkToFit="1"/>
    </xf>
    <xf numFmtId="1" fontId="108" fillId="0" borderId="56" xfId="0" applyNumberFormat="1" applyFont="1" applyFill="1" applyBorder="1" applyAlignment="1">
      <alignment vertical="top" shrinkToFit="1"/>
    </xf>
    <xf numFmtId="1" fontId="108" fillId="0" borderId="55" xfId="0" applyNumberFormat="1" applyFont="1" applyFill="1" applyBorder="1" applyAlignment="1">
      <alignment vertical="top" shrinkToFit="1"/>
    </xf>
    <xf numFmtId="2" fontId="108" fillId="16" borderId="56" xfId="0" applyNumberFormat="1" applyFont="1" applyFill="1" applyBorder="1" applyAlignment="1">
      <alignment vertical="top" shrinkToFit="1"/>
    </xf>
    <xf numFmtId="2" fontId="108" fillId="16" borderId="55" xfId="0" applyNumberFormat="1" applyFont="1" applyFill="1" applyBorder="1" applyAlignment="1">
      <alignment vertical="top" shrinkToFit="1"/>
    </xf>
    <xf numFmtId="168" fontId="108" fillId="0" borderId="56" xfId="0" applyNumberFormat="1" applyFont="1" applyFill="1" applyBorder="1" applyAlignment="1">
      <alignment horizontal="right" vertical="top" shrinkToFit="1"/>
    </xf>
    <xf numFmtId="168" fontId="108" fillId="0" borderId="55" xfId="0" applyNumberFormat="1" applyFont="1" applyFill="1" applyBorder="1" applyAlignment="1">
      <alignment horizontal="right" vertical="top" shrinkToFit="1"/>
    </xf>
    <xf numFmtId="0" fontId="107" fillId="0" borderId="49" xfId="0" applyFont="1" applyFill="1" applyBorder="1" applyAlignment="1">
      <alignment horizontal="right" wrapText="1"/>
    </xf>
    <xf numFmtId="168" fontId="108" fillId="16" borderId="56" xfId="0" applyNumberFormat="1" applyFont="1" applyFill="1" applyBorder="1" applyAlignment="1">
      <alignment horizontal="right" vertical="top" shrinkToFit="1"/>
    </xf>
    <xf numFmtId="168" fontId="108" fillId="16" borderId="55" xfId="0" applyNumberFormat="1" applyFont="1" applyFill="1" applyBorder="1" applyAlignment="1">
      <alignment horizontal="right" vertical="top" shrinkToFit="1"/>
    </xf>
    <xf numFmtId="0" fontId="107" fillId="16" borderId="49" xfId="0" applyFont="1" applyFill="1" applyBorder="1" applyAlignment="1">
      <alignment horizontal="right" wrapText="1"/>
    </xf>
    <xf numFmtId="0" fontId="21" fillId="16" borderId="56" xfId="0" applyFont="1" applyFill="1" applyBorder="1" applyAlignment="1">
      <alignment horizontal="right" vertical="top" wrapText="1"/>
    </xf>
    <xf numFmtId="0" fontId="21" fillId="16" borderId="55" xfId="0" applyFont="1" applyFill="1" applyBorder="1" applyAlignment="1">
      <alignment horizontal="right" vertical="top" wrapText="1"/>
    </xf>
    <xf numFmtId="0" fontId="21" fillId="16" borderId="49" xfId="0" applyFont="1" applyFill="1" applyBorder="1" applyAlignment="1">
      <alignment horizontal="right" vertical="top" wrapText="1"/>
    </xf>
    <xf numFmtId="0" fontId="21" fillId="0" borderId="59" xfId="0" applyFont="1" applyFill="1" applyBorder="1" applyAlignment="1">
      <alignment horizontal="left" vertical="top" wrapText="1"/>
    </xf>
  </cellXfs>
  <cellStyles count="51">
    <cellStyle name="Comma" xfId="1" builtinId="3"/>
    <cellStyle name="Comma 14" xfId="39" xr:uid="{51F06CEE-2911-4739-8C45-54CDA43A859C}"/>
    <cellStyle name="Comma 2" xfId="9" xr:uid="{25BA465B-980B-4FA2-973D-39FAE38CAF36}"/>
    <cellStyle name="Comma 2 2" xfId="22" xr:uid="{B9330F93-851C-4E95-8270-110657BC778B}"/>
    <cellStyle name="Comma 3" xfId="10" xr:uid="{F05CAAE4-08BF-4B61-BA9C-22300BBA949F}"/>
    <cellStyle name="Comma 4" xfId="27" xr:uid="{275D4938-01BA-4BC7-A4DD-FE595516EB47}"/>
    <cellStyle name="Comma_2006 Charts_6" xfId="40" xr:uid="{147C17D5-6509-41BF-A9AA-E09D889889A4}"/>
    <cellStyle name="Currency 2" xfId="21" xr:uid="{B76F449F-D3D2-4A1C-861A-1E281E843CB6}"/>
    <cellStyle name="Currency 3" xfId="30" xr:uid="{707ADC88-1A58-4CBD-92F9-89B0EC25B9EC}"/>
    <cellStyle name="Currency 4" xfId="33" xr:uid="{E8B77F93-31AF-44D7-BCA3-C4F6467333C5}"/>
    <cellStyle name="Currency_energy2005_1" xfId="47" xr:uid="{8F6F5EF4-AE22-47FD-A28E-DC425138033C}"/>
    <cellStyle name="F8" xfId="48" xr:uid="{3A3B744B-8864-4E45-86A4-9EBCA14A8435}"/>
    <cellStyle name="Heading 1" xfId="3" builtinId="16"/>
    <cellStyle name="Normal" xfId="0" builtinId="0"/>
    <cellStyle name="Normal 10" xfId="7" xr:uid="{BB6B6B23-0E47-48F4-A623-A63B5A36A59A}"/>
    <cellStyle name="Normal 11" xfId="8" xr:uid="{BD5F5D9D-F0C2-4654-8D0E-94E791316C48}"/>
    <cellStyle name="Normal 11 2" xfId="29" xr:uid="{EC4DDE08-3A67-4F08-829A-8BBC0FA654B5}"/>
    <cellStyle name="Normal 2" xfId="4" xr:uid="{8EE3638F-09E0-4359-B121-03BC049FD9BF}"/>
    <cellStyle name="Normal 2 2" xfId="13" xr:uid="{8F63D2F4-DD94-442B-968E-FC6367E552F3}"/>
    <cellStyle name="Normal 2 2 2" xfId="44" xr:uid="{4943531D-E3BF-42C8-B50B-1ADE9D2ADEA3}"/>
    <cellStyle name="Normal 2 3" xfId="17" xr:uid="{7E72E65C-C788-4D25-970D-9146C718D13F}"/>
    <cellStyle name="Normal 2 4" xfId="19" xr:uid="{7D75F274-015A-4F75-B5C5-B51BE213CE9D}"/>
    <cellStyle name="Normal 3" xfId="26" xr:uid="{D5D39B15-14B2-4D54-A469-10D27B815E1A}"/>
    <cellStyle name="Normal 3 2" xfId="38" xr:uid="{BE648AC3-67F3-45A7-BA74-56F00FA3249E}"/>
    <cellStyle name="Normal 3 2 2" xfId="43" xr:uid="{F259ADBB-DAC7-4417-A9A2-081CA7C96D35}"/>
    <cellStyle name="Normal 3 3" xfId="34" xr:uid="{3017286C-E743-4B67-8C8D-F0457C78F6B0}"/>
    <cellStyle name="Normal 3 4" xfId="42" xr:uid="{794ED6BB-FC76-43BB-A689-829F696C5AF9}"/>
    <cellStyle name="Normal 4" xfId="15" xr:uid="{487324E6-6C7E-4643-8795-2FD428946BD4}"/>
    <cellStyle name="Normal 4 2" xfId="25" xr:uid="{5ECA5A34-E31B-476B-9B7D-31A4B28DC15C}"/>
    <cellStyle name="Normal 4 2 2" xfId="41" xr:uid="{1F68BC40-7D68-44D7-8404-8461F458D5C4}"/>
    <cellStyle name="Normal 5" xfId="31" xr:uid="{6EFDBF0F-B064-493D-8D6F-5C26C0999A34}"/>
    <cellStyle name="Normal 5 2" xfId="36" xr:uid="{0F193FF9-AB42-4B07-85FD-B79227299670}"/>
    <cellStyle name="Normal 5 2 3" xfId="50" xr:uid="{DEC55C80-602A-4732-A0E8-33621AD5332B}"/>
    <cellStyle name="Normal 6" xfId="37" xr:uid="{B4187CF6-50F4-49AE-85E7-39F0B0862265}"/>
    <cellStyle name="Normal 7" xfId="11" xr:uid="{C82D12D7-2425-401B-82BC-BAB8348C6164}"/>
    <cellStyle name="Normal_Demog 06_1" xfId="5" xr:uid="{E8653298-6E06-4DB1-9964-DED3DDB3E0D7}"/>
    <cellStyle name="Normal_Employment 05_3" xfId="12" xr:uid="{40403F61-BFB4-4381-8B71-E06911ABBECD}"/>
    <cellStyle name="Normal_Employment 07" xfId="14" xr:uid="{4201C8A2-E8A8-4B50-8C48-405A9F49EFE6}"/>
    <cellStyle name="Normal_energy2005_1" xfId="45" xr:uid="{228BC4B4-01E1-4466-9893-0E644F26F450}"/>
    <cellStyle name="Normal_Personal Income 04" xfId="18" xr:uid="{80264661-1BEC-43E8-AD41-6078D3E370AD}"/>
    <cellStyle name="Normal_Personal Income 05_1" xfId="20" xr:uid="{0E68EC43-BF25-4CF8-A6C9-C27A699105C2}"/>
    <cellStyle name="Percent" xfId="2" builtinId="5"/>
    <cellStyle name="Percent 10" xfId="23" xr:uid="{3CD97A39-C268-47FE-A00F-7AF51241593D}"/>
    <cellStyle name="Percent 2" xfId="6" xr:uid="{B2E3BA7C-BC96-47AE-9D8A-2F7D1CFB730A}"/>
    <cellStyle name="Percent 2 2" xfId="16" xr:uid="{7A294670-53FE-46C7-B559-A8FFB57E0691}"/>
    <cellStyle name="Percent 3" xfId="24" xr:uid="{37E4BDE5-697F-492D-9ED0-3E1C1B7F2758}"/>
    <cellStyle name="Percent 3 2" xfId="35" xr:uid="{ACA76512-FB42-42F7-8941-3158ECDA421C}"/>
    <cellStyle name="Percent 4" xfId="28" xr:uid="{2D85A136-4B84-40FB-B3E7-E8E068E5483C}"/>
    <cellStyle name="Percent 5" xfId="32" xr:uid="{BE197044-6185-421C-8678-A38C2314B4C1}"/>
    <cellStyle name="Percent 6" xfId="46" xr:uid="{11E73B5E-8AAF-4567-AE6D-B0218B27215A}"/>
    <cellStyle name="Percent_energy2005_1" xfId="49" xr:uid="{9201216D-362A-4882-A657-23754B419AF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E59B2-3115-4AB7-9C31-D9A2DA0C7C9E}">
  <dimension ref="A1:L50"/>
  <sheetViews>
    <sheetView tabSelected="1" workbookViewId="0">
      <selection activeCell="O8" sqref="O8"/>
    </sheetView>
  </sheetViews>
  <sheetFormatPr defaultRowHeight="14.5"/>
  <cols>
    <col min="1" max="1" width="24.453125" customWidth="1"/>
    <col min="3" max="3" width="4.1796875" customWidth="1"/>
    <col min="4" max="4" width="8.90625" customWidth="1"/>
    <col min="5" max="5" width="5.453125" customWidth="1"/>
    <col min="7" max="7" width="6.08984375" customWidth="1"/>
    <col min="9" max="9" width="6.81640625" customWidth="1"/>
  </cols>
  <sheetData>
    <row r="1" spans="1:12">
      <c r="A1" s="2213" t="s">
        <v>1614</v>
      </c>
      <c r="B1" s="2213"/>
      <c r="C1" s="2213"/>
      <c r="D1" s="2213"/>
      <c r="E1" s="2213"/>
      <c r="F1" s="2213"/>
      <c r="G1" s="2213"/>
      <c r="H1" s="2213"/>
      <c r="I1" s="2213"/>
      <c r="J1" s="2213"/>
      <c r="K1" s="2213"/>
      <c r="L1" s="2213"/>
    </row>
    <row r="2" spans="1:12">
      <c r="A2" s="2214" t="s">
        <v>1615</v>
      </c>
      <c r="B2" s="2215" t="s">
        <v>1616</v>
      </c>
      <c r="C2" s="2215"/>
      <c r="D2" s="2216" t="s">
        <v>1617</v>
      </c>
      <c r="E2" s="2216"/>
      <c r="F2" s="2216" t="s">
        <v>1618</v>
      </c>
      <c r="G2" s="2216"/>
      <c r="H2" s="2216" t="s">
        <v>1619</v>
      </c>
      <c r="I2" s="2216"/>
      <c r="J2" s="2216" t="s">
        <v>1620</v>
      </c>
      <c r="K2" s="2216"/>
      <c r="L2" s="2216"/>
    </row>
    <row r="3" spans="1:12">
      <c r="A3" s="2217" t="s">
        <v>1621</v>
      </c>
      <c r="B3" s="2218" t="s">
        <v>1622</v>
      </c>
      <c r="C3" s="2219"/>
      <c r="D3" s="2220">
        <v>331.6</v>
      </c>
      <c r="E3" s="2221"/>
      <c r="F3" s="2220">
        <v>332</v>
      </c>
      <c r="G3" s="2221"/>
      <c r="H3" s="2220">
        <v>333.2</v>
      </c>
      <c r="I3" s="2221"/>
      <c r="J3" s="2222">
        <v>3.0000000000000001E-3</v>
      </c>
      <c r="K3" s="2222">
        <v>1E-3</v>
      </c>
      <c r="L3" s="2222">
        <v>3.0000000000000001E-3</v>
      </c>
    </row>
    <row r="4" spans="1:12">
      <c r="A4" s="2223" t="s">
        <v>1623</v>
      </c>
      <c r="B4" s="2224" t="s">
        <v>1624</v>
      </c>
      <c r="C4" s="2225"/>
      <c r="D4" s="2226">
        <v>3285</v>
      </c>
      <c r="E4" s="2227"/>
      <c r="F4" s="2226">
        <v>3344</v>
      </c>
      <c r="G4" s="2227"/>
      <c r="H4" s="2226">
        <v>3403</v>
      </c>
      <c r="I4" s="2227"/>
      <c r="J4" s="2228">
        <v>1.7999999999999999E-2</v>
      </c>
      <c r="K4" s="2228">
        <v>1.7999999999999999E-2</v>
      </c>
      <c r="L4" s="2228">
        <v>1.7999999999999999E-2</v>
      </c>
    </row>
    <row r="5" spans="1:12">
      <c r="A5" s="2217" t="s">
        <v>1625</v>
      </c>
      <c r="B5" s="2218" t="s">
        <v>1624</v>
      </c>
      <c r="C5" s="2219"/>
      <c r="D5" s="2220">
        <v>26.1</v>
      </c>
      <c r="E5" s="2221"/>
      <c r="F5" s="2220">
        <v>34.9</v>
      </c>
      <c r="G5" s="2221"/>
      <c r="H5" s="2220">
        <v>34.1</v>
      </c>
      <c r="I5" s="2221"/>
      <c r="J5" s="2229"/>
      <c r="K5" s="2229"/>
      <c r="L5" s="2229"/>
    </row>
    <row r="6" spans="1:12">
      <c r="A6" s="2223" t="s">
        <v>1626</v>
      </c>
      <c r="B6" s="2224" t="s">
        <v>1624</v>
      </c>
      <c r="C6" s="2225"/>
      <c r="D6" s="2230">
        <v>1057.3</v>
      </c>
      <c r="E6" s="2231"/>
      <c r="F6" s="2230">
        <v>1082.7</v>
      </c>
      <c r="G6" s="2231"/>
      <c r="H6" s="2230">
        <v>1109.3</v>
      </c>
      <c r="I6" s="2231"/>
      <c r="J6" s="2228">
        <v>1.7999999999999999E-2</v>
      </c>
      <c r="K6" s="2228">
        <v>2.4E-2</v>
      </c>
      <c r="L6" s="2228">
        <v>2.5000000000000001E-2</v>
      </c>
    </row>
    <row r="7" spans="1:12">
      <c r="A7" s="2232" t="s">
        <v>1627</v>
      </c>
      <c r="B7" s="2232"/>
      <c r="C7" s="2232"/>
      <c r="D7" s="2232"/>
      <c r="E7" s="2232"/>
      <c r="F7" s="2232"/>
      <c r="G7" s="2232"/>
      <c r="H7" s="2232"/>
      <c r="I7" s="2232"/>
      <c r="J7" s="2232"/>
      <c r="K7" s="2232"/>
      <c r="L7" s="2232"/>
    </row>
    <row r="8" spans="1:12">
      <c r="A8" s="2223" t="s">
        <v>1628</v>
      </c>
      <c r="B8" s="2224" t="s">
        <v>1622</v>
      </c>
      <c r="C8" s="2225"/>
      <c r="D8" s="2233">
        <v>142.30000000000001</v>
      </c>
      <c r="E8" s="2234"/>
      <c r="F8" s="2233">
        <v>146.1</v>
      </c>
      <c r="G8" s="2234"/>
      <c r="H8" s="2233">
        <v>151.69999999999999</v>
      </c>
      <c r="I8" s="2234"/>
      <c r="J8" s="2228">
        <v>-5.7000000000000002E-2</v>
      </c>
      <c r="K8" s="2228">
        <v>2.7E-2</v>
      </c>
      <c r="L8" s="2228">
        <v>3.7999999999999999E-2</v>
      </c>
    </row>
    <row r="9" spans="1:12">
      <c r="A9" s="2217" t="s">
        <v>1629</v>
      </c>
      <c r="B9" s="2218" t="s">
        <v>1630</v>
      </c>
      <c r="C9" s="2219"/>
      <c r="D9" s="2220">
        <v>8.1</v>
      </c>
      <c r="E9" s="2221"/>
      <c r="F9" s="2220">
        <v>5.4</v>
      </c>
      <c r="G9" s="2221"/>
      <c r="H9" s="2220">
        <v>3.6</v>
      </c>
      <c r="I9" s="2221"/>
      <c r="J9" s="2229"/>
      <c r="K9" s="2229"/>
      <c r="L9" s="2229"/>
    </row>
    <row r="10" spans="1:12">
      <c r="A10" s="2223" t="s">
        <v>1631</v>
      </c>
      <c r="B10" s="2224" t="s">
        <v>1632</v>
      </c>
      <c r="C10" s="2225"/>
      <c r="D10" s="2226">
        <v>9444</v>
      </c>
      <c r="E10" s="2227"/>
      <c r="F10" s="2226">
        <v>10305</v>
      </c>
      <c r="G10" s="2227"/>
      <c r="H10" s="2226">
        <v>11178</v>
      </c>
      <c r="I10" s="2227"/>
      <c r="J10" s="2228">
        <v>1.2999999999999999E-2</v>
      </c>
      <c r="K10" s="2228">
        <v>9.0999999999999998E-2</v>
      </c>
      <c r="L10" s="2228">
        <v>8.5000000000000006E-2</v>
      </c>
    </row>
    <row r="11" spans="1:12">
      <c r="A11" s="2217" t="s">
        <v>1633</v>
      </c>
      <c r="B11" s="2218" t="s">
        <v>1634</v>
      </c>
      <c r="C11" s="2219"/>
      <c r="D11" s="2235">
        <v>66391</v>
      </c>
      <c r="E11" s="2236"/>
      <c r="F11" s="2235">
        <v>70511</v>
      </c>
      <c r="G11" s="2236"/>
      <c r="H11" s="2235">
        <v>73662</v>
      </c>
      <c r="I11" s="2236"/>
      <c r="J11" s="2222">
        <v>7.4999999999999997E-2</v>
      </c>
      <c r="K11" s="2222">
        <v>6.2E-2</v>
      </c>
      <c r="L11" s="2222">
        <v>4.4999999999999998E-2</v>
      </c>
    </row>
    <row r="12" spans="1:12">
      <c r="A12" s="2223" t="s">
        <v>1635</v>
      </c>
      <c r="B12" s="2224" t="s">
        <v>1632</v>
      </c>
      <c r="C12" s="2225"/>
      <c r="D12" s="2230">
        <v>19627.599999999999</v>
      </c>
      <c r="E12" s="2231"/>
      <c r="F12" s="2230">
        <v>21040.5</v>
      </c>
      <c r="G12" s="2231"/>
      <c r="H12" s="2230">
        <v>21324.400000000001</v>
      </c>
      <c r="I12" s="2231"/>
      <c r="J12" s="2228">
        <v>6.5000000000000002E-2</v>
      </c>
      <c r="K12" s="2228">
        <v>7.1999999999999995E-2</v>
      </c>
      <c r="L12" s="2228">
        <v>1.2999999999999999E-2</v>
      </c>
    </row>
    <row r="13" spans="1:12">
      <c r="A13" s="2217" t="s">
        <v>1636</v>
      </c>
      <c r="B13" s="2218" t="s">
        <v>1624</v>
      </c>
      <c r="C13" s="2219"/>
      <c r="D13" s="2237">
        <v>1538.8</v>
      </c>
      <c r="E13" s="2238"/>
      <c r="F13" s="2237">
        <v>1611.4</v>
      </c>
      <c r="G13" s="2238"/>
      <c r="H13" s="2237">
        <v>1655.6</v>
      </c>
      <c r="I13" s="2238"/>
      <c r="J13" s="2222">
        <v>-1.2999999999999999E-2</v>
      </c>
      <c r="K13" s="2222">
        <v>4.7E-2</v>
      </c>
      <c r="L13" s="2222">
        <v>2.7E-2</v>
      </c>
    </row>
    <row r="14" spans="1:12">
      <c r="A14" s="2223" t="s">
        <v>1637</v>
      </c>
      <c r="B14" s="2224" t="s">
        <v>1630</v>
      </c>
      <c r="C14" s="2225"/>
      <c r="D14" s="2233">
        <v>4.7</v>
      </c>
      <c r="E14" s="2234"/>
      <c r="F14" s="2233">
        <v>2.7</v>
      </c>
      <c r="G14" s="2234"/>
      <c r="H14" s="2233">
        <v>2.1</v>
      </c>
      <c r="I14" s="2234"/>
      <c r="J14" s="2239"/>
      <c r="K14" s="2239"/>
      <c r="L14" s="2239"/>
    </row>
    <row r="15" spans="1:12">
      <c r="A15" s="2217" t="s">
        <v>1638</v>
      </c>
      <c r="B15" s="2218" t="s">
        <v>1634</v>
      </c>
      <c r="C15" s="2219"/>
      <c r="D15" s="2235">
        <v>83043</v>
      </c>
      <c r="E15" s="2236"/>
      <c r="F15" s="2235">
        <v>88900</v>
      </c>
      <c r="G15" s="2236"/>
      <c r="H15" s="2235">
        <v>94460</v>
      </c>
      <c r="I15" s="2236"/>
      <c r="J15" s="2222">
        <v>7.2999999999999995E-2</v>
      </c>
      <c r="K15" s="2222">
        <v>7.0999999999999994E-2</v>
      </c>
      <c r="L15" s="2222">
        <v>6.3E-2</v>
      </c>
    </row>
    <row r="16" spans="1:12">
      <c r="A16" s="2223" t="s">
        <v>1639</v>
      </c>
      <c r="B16" s="2224" t="s">
        <v>1640</v>
      </c>
      <c r="C16" s="2225"/>
      <c r="D16" s="2226">
        <v>53964</v>
      </c>
      <c r="E16" s="2227"/>
      <c r="F16" s="2226">
        <v>55170</v>
      </c>
      <c r="G16" s="2227"/>
      <c r="H16" s="2226">
        <v>57058</v>
      </c>
      <c r="I16" s="2227"/>
      <c r="J16" s="2228">
        <v>8.6999999999999994E-2</v>
      </c>
      <c r="K16" s="2228">
        <v>2.1999999999999999E-2</v>
      </c>
      <c r="L16" s="2228">
        <v>3.4000000000000002E-2</v>
      </c>
    </row>
    <row r="17" spans="1:12">
      <c r="A17" s="2217" t="s">
        <v>1641</v>
      </c>
      <c r="B17" s="2218" t="s">
        <v>1640</v>
      </c>
      <c r="C17" s="2219"/>
      <c r="D17" s="2235">
        <v>169656</v>
      </c>
      <c r="E17" s="2236"/>
      <c r="F17" s="2235">
        <v>179242</v>
      </c>
      <c r="G17" s="2236"/>
      <c r="H17" s="2235">
        <v>182511</v>
      </c>
      <c r="I17" s="2236"/>
      <c r="J17" s="2222">
        <v>7.8E-2</v>
      </c>
      <c r="K17" s="2222">
        <v>5.7000000000000002E-2</v>
      </c>
      <c r="L17" s="2222">
        <v>1.7999999999999999E-2</v>
      </c>
    </row>
    <row r="18" spans="1:12">
      <c r="A18" s="2232" t="s">
        <v>1642</v>
      </c>
      <c r="B18" s="2232"/>
      <c r="C18" s="2232"/>
      <c r="D18" s="2232"/>
      <c r="E18" s="2232"/>
      <c r="F18" s="2232"/>
      <c r="G18" s="2232"/>
      <c r="H18" s="2232"/>
      <c r="I18" s="2232"/>
      <c r="J18" s="2232"/>
      <c r="K18" s="2232"/>
      <c r="L18" s="2232"/>
    </row>
    <row r="19" spans="1:12">
      <c r="A19" s="2217" t="s">
        <v>1643</v>
      </c>
      <c r="B19" s="2218" t="s">
        <v>1644</v>
      </c>
      <c r="C19" s="2219"/>
      <c r="D19" s="2235">
        <v>18385</v>
      </c>
      <c r="E19" s="2236"/>
      <c r="F19" s="2235">
        <v>19424</v>
      </c>
      <c r="G19" s="2236"/>
      <c r="H19" s="2235">
        <v>20256</v>
      </c>
      <c r="I19" s="2236"/>
      <c r="J19" s="2222">
        <v>-3.4000000000000002E-2</v>
      </c>
      <c r="K19" s="2222">
        <v>5.7000000000000002E-2</v>
      </c>
      <c r="L19" s="2222">
        <v>4.2999999999999997E-2</v>
      </c>
    </row>
    <row r="20" spans="1:12">
      <c r="A20" s="2223" t="s">
        <v>1645</v>
      </c>
      <c r="B20" s="2224" t="s">
        <v>1644</v>
      </c>
      <c r="C20" s="2225"/>
      <c r="D20" s="2226">
        <v>2208</v>
      </c>
      <c r="E20" s="2227"/>
      <c r="F20" s="2226">
        <v>2301</v>
      </c>
      <c r="G20" s="2227"/>
      <c r="H20" s="2226">
        <v>2434</v>
      </c>
      <c r="I20" s="2227"/>
      <c r="J20" s="2228">
        <v>-0.13600000000000001</v>
      </c>
      <c r="K20" s="2228">
        <v>4.2000000000000003E-2</v>
      </c>
      <c r="L20" s="2228">
        <v>5.7000000000000002E-2</v>
      </c>
    </row>
    <row r="21" spans="1:12">
      <c r="A21" s="2217" t="s">
        <v>1646</v>
      </c>
      <c r="B21" s="2218" t="s">
        <v>1632</v>
      </c>
      <c r="C21" s="2219"/>
      <c r="D21" s="2235">
        <v>6201</v>
      </c>
      <c r="E21" s="2236"/>
      <c r="F21" s="2235">
        <v>7421</v>
      </c>
      <c r="G21" s="2236"/>
      <c r="H21" s="2235">
        <v>7661</v>
      </c>
      <c r="I21" s="2236"/>
      <c r="J21" s="2222">
        <v>3.0000000000000001E-3</v>
      </c>
      <c r="K21" s="2222">
        <v>0.19700000000000001</v>
      </c>
      <c r="L21" s="2222">
        <v>3.2000000000000001E-2</v>
      </c>
    </row>
    <row r="22" spans="1:12">
      <c r="A22" s="2223" t="s">
        <v>1647</v>
      </c>
      <c r="B22" s="2224" t="s">
        <v>1640</v>
      </c>
      <c r="C22" s="2225"/>
      <c r="D22" s="2226">
        <v>17674</v>
      </c>
      <c r="E22" s="2227"/>
      <c r="F22" s="2226">
        <v>19953</v>
      </c>
      <c r="G22" s="2227"/>
      <c r="H22" s="2226">
        <v>20471</v>
      </c>
      <c r="I22" s="2227"/>
      <c r="J22" s="2228">
        <v>1.9E-2</v>
      </c>
      <c r="K22" s="2228">
        <v>0.129</v>
      </c>
      <c r="L22" s="2228">
        <v>2.5999999999999999E-2</v>
      </c>
    </row>
    <row r="23" spans="1:12">
      <c r="A23" s="2217" t="s">
        <v>1648</v>
      </c>
      <c r="B23" s="2218" t="s">
        <v>1640</v>
      </c>
      <c r="C23" s="2219"/>
      <c r="D23" s="2235">
        <v>74731</v>
      </c>
      <c r="E23" s="2236"/>
      <c r="F23" s="2235">
        <v>88862</v>
      </c>
      <c r="G23" s="2236"/>
      <c r="H23" s="2235">
        <v>92510</v>
      </c>
      <c r="I23" s="2236"/>
      <c r="J23" s="2222">
        <v>8.4000000000000005E-2</v>
      </c>
      <c r="K23" s="2222">
        <v>0.189</v>
      </c>
      <c r="L23" s="2222">
        <v>4.1000000000000002E-2</v>
      </c>
    </row>
    <row r="24" spans="1:12">
      <c r="A24" s="2232" t="s">
        <v>1649</v>
      </c>
      <c r="B24" s="2232"/>
      <c r="C24" s="2232"/>
      <c r="D24" s="2232"/>
      <c r="E24" s="2232"/>
      <c r="F24" s="2232"/>
      <c r="G24" s="2232"/>
      <c r="H24" s="2232"/>
      <c r="I24" s="2232"/>
      <c r="J24" s="2232"/>
      <c r="K24" s="2232"/>
      <c r="L24" s="2232"/>
    </row>
    <row r="25" spans="1:12">
      <c r="A25" s="2217" t="s">
        <v>1650</v>
      </c>
      <c r="B25" s="2218" t="s">
        <v>1632</v>
      </c>
      <c r="C25" s="2219"/>
      <c r="D25" s="2240">
        <v>898</v>
      </c>
      <c r="E25" s="2241"/>
      <c r="F25" s="2242">
        <v>1082</v>
      </c>
      <c r="G25" s="2243"/>
      <c r="H25" s="2242">
        <v>1144</v>
      </c>
      <c r="I25" s="2243"/>
      <c r="J25" s="2244">
        <v>0.10299999999999999</v>
      </c>
      <c r="K25" s="2244">
        <v>0.20499999999999999</v>
      </c>
      <c r="L25" s="2244">
        <v>5.7000000000000002E-2</v>
      </c>
    </row>
    <row r="26" spans="1:12">
      <c r="A26" s="2223" t="s">
        <v>1651</v>
      </c>
      <c r="B26" s="2224" t="s">
        <v>1632</v>
      </c>
      <c r="C26" s="2225"/>
      <c r="D26" s="2245">
        <v>597</v>
      </c>
      <c r="E26" s="2246"/>
      <c r="F26" s="2245">
        <v>581</v>
      </c>
      <c r="G26" s="2246"/>
      <c r="H26" s="2245">
        <v>620</v>
      </c>
      <c r="I26" s="2246"/>
      <c r="J26" s="2247">
        <v>-0.112</v>
      </c>
      <c r="K26" s="2247">
        <v>-2.7E-2</v>
      </c>
      <c r="L26" s="2247">
        <v>6.7000000000000004E-2</v>
      </c>
    </row>
    <row r="27" spans="1:12">
      <c r="A27" s="2217" t="s">
        <v>1652</v>
      </c>
      <c r="B27" s="2218" t="s">
        <v>1653</v>
      </c>
      <c r="C27" s="2219"/>
      <c r="D27" s="2240">
        <v>292</v>
      </c>
      <c r="E27" s="2241"/>
      <c r="F27" s="2240">
        <v>339</v>
      </c>
      <c r="G27" s="2241"/>
      <c r="H27" s="2240">
        <v>379</v>
      </c>
      <c r="I27" s="2241"/>
      <c r="J27" s="2244">
        <v>7.8E-2</v>
      </c>
      <c r="K27" s="2244">
        <v>0.16200000000000001</v>
      </c>
      <c r="L27" s="2244">
        <v>0.11600000000000001</v>
      </c>
    </row>
    <row r="28" spans="1:12">
      <c r="A28" s="2223" t="s">
        <v>1654</v>
      </c>
      <c r="B28" s="2224" t="s">
        <v>1624</v>
      </c>
      <c r="C28" s="2225"/>
      <c r="D28" s="2248">
        <v>32237</v>
      </c>
      <c r="E28" s="2249"/>
      <c r="F28" s="2248">
        <v>35500</v>
      </c>
      <c r="G28" s="2249"/>
      <c r="H28" s="2248">
        <v>36000</v>
      </c>
      <c r="I28" s="2249"/>
      <c r="J28" s="2247">
        <v>0.16800000000000001</v>
      </c>
      <c r="K28" s="2247">
        <v>0.10100000000000001</v>
      </c>
      <c r="L28" s="2247">
        <v>1.4E-2</v>
      </c>
    </row>
    <row r="29" spans="1:12">
      <c r="A29" s="2217" t="s">
        <v>1655</v>
      </c>
      <c r="B29" s="2218" t="s">
        <v>1640</v>
      </c>
      <c r="C29" s="2219"/>
      <c r="D29" s="2242">
        <v>6785</v>
      </c>
      <c r="E29" s="2243"/>
      <c r="F29" s="2242">
        <v>7700</v>
      </c>
      <c r="G29" s="2243"/>
      <c r="H29" s="2242">
        <v>8000</v>
      </c>
      <c r="I29" s="2243"/>
      <c r="J29" s="2244">
        <v>0.17</v>
      </c>
      <c r="K29" s="2244">
        <v>0.13500000000000001</v>
      </c>
      <c r="L29" s="2244">
        <v>3.9E-2</v>
      </c>
    </row>
    <row r="30" spans="1:12">
      <c r="A30" s="2223" t="s">
        <v>1656</v>
      </c>
      <c r="B30" s="2224" t="s">
        <v>1640</v>
      </c>
      <c r="C30" s="2225"/>
      <c r="D30" s="2248">
        <v>2567</v>
      </c>
      <c r="E30" s="2249"/>
      <c r="F30" s="2248">
        <v>2700</v>
      </c>
      <c r="G30" s="2249"/>
      <c r="H30" s="2248">
        <v>2700</v>
      </c>
      <c r="I30" s="2249"/>
      <c r="J30" s="2247">
        <v>-1.0999999999999999E-2</v>
      </c>
      <c r="K30" s="2247">
        <v>5.1999999999999998E-2</v>
      </c>
      <c r="L30" s="2247">
        <v>0</v>
      </c>
    </row>
    <row r="31" spans="1:12">
      <c r="A31" s="2217" t="s">
        <v>1657</v>
      </c>
      <c r="B31" s="2218" t="s">
        <v>1653</v>
      </c>
      <c r="C31" s="2219"/>
      <c r="D31" s="2240">
        <v>541</v>
      </c>
      <c r="E31" s="2241"/>
      <c r="F31" s="2240">
        <v>668</v>
      </c>
      <c r="G31" s="2241"/>
      <c r="H31" s="2240">
        <v>750</v>
      </c>
      <c r="I31" s="2241"/>
      <c r="J31" s="2244">
        <v>7.3999999999999996E-2</v>
      </c>
      <c r="K31" s="2244">
        <v>0.23499999999999999</v>
      </c>
      <c r="L31" s="2244">
        <v>0.123</v>
      </c>
    </row>
    <row r="32" spans="1:12">
      <c r="A32" s="2232" t="s">
        <v>1658</v>
      </c>
      <c r="B32" s="2232"/>
      <c r="C32" s="2232"/>
      <c r="D32" s="2232"/>
      <c r="E32" s="2232"/>
      <c r="F32" s="2232"/>
      <c r="G32" s="2232"/>
      <c r="H32" s="2232"/>
      <c r="I32" s="2232"/>
      <c r="J32" s="2232"/>
      <c r="K32" s="2232"/>
      <c r="L32" s="2232"/>
    </row>
    <row r="33" spans="1:12">
      <c r="A33" s="2217" t="s">
        <v>1659</v>
      </c>
      <c r="B33" s="2218" t="s">
        <v>1660</v>
      </c>
      <c r="C33" s="2219"/>
      <c r="D33" s="2220">
        <v>39.299999999999997</v>
      </c>
      <c r="E33" s="2221"/>
      <c r="F33" s="2220">
        <v>68</v>
      </c>
      <c r="G33" s="2221"/>
      <c r="H33" s="2220">
        <v>72</v>
      </c>
      <c r="I33" s="2221"/>
      <c r="J33" s="2222">
        <v>-0.311</v>
      </c>
      <c r="K33" s="2222">
        <v>0.73299999999999998</v>
      </c>
      <c r="L33" s="2222">
        <v>5.8999999999999997E-2</v>
      </c>
    </row>
    <row r="34" spans="1:12">
      <c r="A34" s="2223" t="s">
        <v>1661</v>
      </c>
      <c r="B34" s="2224" t="s">
        <v>1662</v>
      </c>
      <c r="C34" s="2225"/>
      <c r="D34" s="2250">
        <v>13</v>
      </c>
      <c r="E34" s="2251"/>
      <c r="F34" s="2250">
        <v>12</v>
      </c>
      <c r="G34" s="2251"/>
      <c r="H34" s="2250">
        <v>13</v>
      </c>
      <c r="I34" s="2251"/>
      <c r="J34" s="2228">
        <v>-7.0999999999999994E-2</v>
      </c>
      <c r="K34" s="2228">
        <v>-9.1999999999999998E-2</v>
      </c>
      <c r="L34" s="2228">
        <v>8.3000000000000004E-2</v>
      </c>
    </row>
    <row r="35" spans="1:12">
      <c r="A35" s="2217" t="s">
        <v>1663</v>
      </c>
      <c r="B35" s="2218" t="s">
        <v>1664</v>
      </c>
      <c r="C35" s="2219"/>
      <c r="D35" s="2252">
        <v>37.22</v>
      </c>
      <c r="E35" s="2253"/>
      <c r="F35" s="2252">
        <v>33.450000000000003</v>
      </c>
      <c r="G35" s="2253"/>
      <c r="H35" s="2252">
        <v>35</v>
      </c>
      <c r="I35" s="2253"/>
      <c r="J35" s="2222">
        <v>-1.9E-2</v>
      </c>
      <c r="K35" s="2222">
        <v>-0.10100000000000001</v>
      </c>
      <c r="L35" s="2222">
        <v>4.5999999999999999E-2</v>
      </c>
    </row>
    <row r="36" spans="1:12">
      <c r="A36" s="2223" t="s">
        <v>1665</v>
      </c>
      <c r="B36" s="2224" t="s">
        <v>1666</v>
      </c>
      <c r="C36" s="2225"/>
      <c r="D36" s="2250">
        <v>31</v>
      </c>
      <c r="E36" s="2251"/>
      <c r="F36" s="2250">
        <v>34</v>
      </c>
      <c r="G36" s="2251"/>
      <c r="H36" s="2250">
        <v>37</v>
      </c>
      <c r="I36" s="2251"/>
      <c r="J36" s="2228">
        <v>-0.161</v>
      </c>
      <c r="K36" s="2228">
        <v>0.126</v>
      </c>
      <c r="L36" s="2228">
        <v>0.06</v>
      </c>
    </row>
    <row r="37" spans="1:12">
      <c r="A37" s="2217" t="s">
        <v>1667</v>
      </c>
      <c r="B37" s="2218" t="s">
        <v>1660</v>
      </c>
      <c r="C37" s="2219"/>
      <c r="D37" s="2252">
        <v>34.909999999999997</v>
      </c>
      <c r="E37" s="2253"/>
      <c r="F37" s="2252">
        <v>61</v>
      </c>
      <c r="G37" s="2253"/>
      <c r="H37" s="2252">
        <v>65</v>
      </c>
      <c r="I37" s="2253"/>
      <c r="J37" s="2222">
        <v>-0.27800000000000002</v>
      </c>
      <c r="K37" s="2222">
        <v>0.747</v>
      </c>
      <c r="L37" s="2222">
        <v>6.6000000000000003E-2</v>
      </c>
    </row>
    <row r="38" spans="1:12">
      <c r="A38" s="2223" t="s">
        <v>1668</v>
      </c>
      <c r="B38" s="2224" t="s">
        <v>1669</v>
      </c>
      <c r="C38" s="2225"/>
      <c r="D38" s="2250">
        <v>202</v>
      </c>
      <c r="E38" s="2251"/>
      <c r="F38" s="2250">
        <v>198</v>
      </c>
      <c r="G38" s="2251"/>
      <c r="H38" s="2250">
        <v>200</v>
      </c>
      <c r="I38" s="2251"/>
      <c r="J38" s="2228">
        <v>-9.4E-2</v>
      </c>
      <c r="K38" s="2228">
        <v>-0.02</v>
      </c>
      <c r="L38" s="2228">
        <v>0.01</v>
      </c>
    </row>
    <row r="39" spans="1:12">
      <c r="A39" s="2217" t="s">
        <v>1670</v>
      </c>
      <c r="B39" s="2218" t="s">
        <v>1671</v>
      </c>
      <c r="C39" s="2219"/>
      <c r="D39" s="2252">
        <v>1.96</v>
      </c>
      <c r="E39" s="2253"/>
      <c r="F39" s="2252">
        <v>4</v>
      </c>
      <c r="G39" s="2253"/>
      <c r="H39" s="2252">
        <v>3.9</v>
      </c>
      <c r="I39" s="2253"/>
      <c r="J39" s="2222">
        <v>-0.219</v>
      </c>
      <c r="K39" s="2222">
        <v>1.0409999999999999</v>
      </c>
      <c r="L39" s="2222">
        <v>-2.5000000000000001E-2</v>
      </c>
    </row>
    <row r="40" spans="1:12">
      <c r="A40" s="2223" t="s">
        <v>1672</v>
      </c>
      <c r="B40" s="2224" t="s">
        <v>1673</v>
      </c>
      <c r="C40" s="2225"/>
      <c r="D40" s="2250">
        <v>309</v>
      </c>
      <c r="E40" s="2251"/>
      <c r="F40" s="2250">
        <v>315</v>
      </c>
      <c r="G40" s="2251"/>
      <c r="H40" s="2250">
        <v>400</v>
      </c>
      <c r="I40" s="2251"/>
      <c r="J40" s="2228">
        <v>-0.246</v>
      </c>
      <c r="K40" s="2228">
        <v>1.9E-2</v>
      </c>
      <c r="L40" s="2228">
        <v>0.27</v>
      </c>
    </row>
    <row r="41" spans="1:12">
      <c r="A41" s="2217" t="s">
        <v>1674</v>
      </c>
      <c r="B41" s="2218" t="s">
        <v>1675</v>
      </c>
      <c r="C41" s="2219"/>
      <c r="D41" s="2252">
        <v>2.8</v>
      </c>
      <c r="E41" s="2253"/>
      <c r="F41" s="2252">
        <v>4.25</v>
      </c>
      <c r="G41" s="2253"/>
      <c r="H41" s="2252">
        <v>4.5</v>
      </c>
      <c r="I41" s="2253"/>
      <c r="J41" s="2222">
        <v>9.8000000000000004E-2</v>
      </c>
      <c r="K41" s="2222">
        <v>0.51800000000000002</v>
      </c>
      <c r="L41" s="2222">
        <v>5.8999999999999997E-2</v>
      </c>
    </row>
    <row r="42" spans="1:12">
      <c r="A42" s="2232" t="s">
        <v>1676</v>
      </c>
      <c r="B42" s="2232"/>
      <c r="C42" s="2232"/>
      <c r="D42" s="2232"/>
      <c r="E42" s="2232"/>
      <c r="F42" s="2232"/>
      <c r="G42" s="2232"/>
      <c r="H42" s="2232"/>
      <c r="I42" s="2232"/>
      <c r="J42" s="2232"/>
      <c r="K42" s="2232"/>
      <c r="L42" s="2232"/>
    </row>
    <row r="43" spans="1:12">
      <c r="A43" s="2217" t="s">
        <v>1677</v>
      </c>
      <c r="B43" s="2218" t="s">
        <v>1678</v>
      </c>
      <c r="C43" s="2219"/>
      <c r="D43" s="2240">
        <v>259</v>
      </c>
      <c r="E43" s="2241"/>
      <c r="F43" s="2240">
        <v>271</v>
      </c>
      <c r="G43" s="2241"/>
      <c r="H43" s="2240">
        <v>281</v>
      </c>
      <c r="I43" s="2241"/>
      <c r="J43" s="2244">
        <v>1.2E-2</v>
      </c>
      <c r="K43" s="2244">
        <v>4.5999999999999999E-2</v>
      </c>
      <c r="L43" s="2244">
        <v>3.6999999999999998E-2</v>
      </c>
    </row>
    <row r="44" spans="1:12">
      <c r="A44" s="2223" t="s">
        <v>1679</v>
      </c>
      <c r="B44" s="2224" t="s">
        <v>1680</v>
      </c>
      <c r="C44" s="2225"/>
      <c r="D44" s="2254">
        <v>0.4</v>
      </c>
      <c r="E44" s="2255"/>
      <c r="F44" s="2254">
        <v>0.1</v>
      </c>
      <c r="G44" s="2255"/>
      <c r="H44" s="2254">
        <v>0.2</v>
      </c>
      <c r="I44" s="2255"/>
      <c r="J44" s="2256"/>
      <c r="K44" s="2256"/>
      <c r="L44" s="2256"/>
    </row>
    <row r="45" spans="1:12">
      <c r="A45" s="2217" t="s">
        <v>1681</v>
      </c>
      <c r="B45" s="2218" t="s">
        <v>1682</v>
      </c>
      <c r="C45" s="2219"/>
      <c r="D45" s="2257">
        <v>0.4</v>
      </c>
      <c r="E45" s="2258"/>
      <c r="F45" s="2257">
        <v>0</v>
      </c>
      <c r="G45" s="2258"/>
      <c r="H45" s="2257">
        <v>0.1</v>
      </c>
      <c r="I45" s="2258"/>
      <c r="J45" s="2259"/>
      <c r="K45" s="2259"/>
      <c r="L45" s="2259"/>
    </row>
    <row r="46" spans="1:12">
      <c r="A46" s="2223" t="s">
        <v>1683</v>
      </c>
      <c r="B46" s="2224" t="s">
        <v>1684</v>
      </c>
      <c r="C46" s="2225"/>
      <c r="D46" s="2254">
        <v>0.9</v>
      </c>
      <c r="E46" s="2255"/>
      <c r="F46" s="2254">
        <v>1.4</v>
      </c>
      <c r="G46" s="2255"/>
      <c r="H46" s="2254">
        <v>1.7</v>
      </c>
      <c r="I46" s="2255"/>
      <c r="J46" s="2256"/>
      <c r="K46" s="2256"/>
      <c r="L46" s="2256"/>
    </row>
    <row r="47" spans="1:12">
      <c r="A47" s="2217" t="s">
        <v>1685</v>
      </c>
      <c r="B47" s="2218" t="s">
        <v>1630</v>
      </c>
      <c r="C47" s="2219"/>
      <c r="D47" s="2257">
        <v>3.1</v>
      </c>
      <c r="E47" s="2258"/>
      <c r="F47" s="2257">
        <v>2.9</v>
      </c>
      <c r="G47" s="2258"/>
      <c r="H47" s="2257">
        <v>3.3</v>
      </c>
      <c r="I47" s="2258"/>
      <c r="J47" s="2259"/>
      <c r="K47" s="2259"/>
      <c r="L47" s="2259"/>
    </row>
    <row r="48" spans="1:12">
      <c r="A48" s="2223" t="s">
        <v>1686</v>
      </c>
      <c r="B48" s="2224" t="s">
        <v>1687</v>
      </c>
      <c r="C48" s="2225"/>
      <c r="D48" s="2254">
        <v>81.5</v>
      </c>
      <c r="E48" s="2255"/>
      <c r="F48" s="2254">
        <v>77.5</v>
      </c>
      <c r="G48" s="2255"/>
      <c r="H48" s="2254">
        <v>85.9</v>
      </c>
      <c r="I48" s="2255"/>
      <c r="J48" s="2247">
        <v>-0.15</v>
      </c>
      <c r="K48" s="2247">
        <v>-4.8000000000000001E-2</v>
      </c>
      <c r="L48" s="2247">
        <v>9.4E-2</v>
      </c>
    </row>
    <row r="49" spans="1:12">
      <c r="A49" s="2217" t="s">
        <v>1688</v>
      </c>
      <c r="B49" s="2218" t="s">
        <v>1687</v>
      </c>
      <c r="C49" s="2219"/>
      <c r="D49" s="2260" t="s">
        <v>1689</v>
      </c>
      <c r="E49" s="2261"/>
      <c r="F49" s="2257">
        <v>87.5</v>
      </c>
      <c r="G49" s="2258"/>
      <c r="H49" s="2257">
        <v>93</v>
      </c>
      <c r="I49" s="2258"/>
      <c r="J49" s="2262" t="s">
        <v>1689</v>
      </c>
      <c r="K49" s="2262" t="s">
        <v>1689</v>
      </c>
      <c r="L49" s="2244">
        <v>6.3E-2</v>
      </c>
    </row>
    <row r="50" spans="1:12">
      <c r="A50" s="2263" t="s">
        <v>1690</v>
      </c>
      <c r="B50" s="2263"/>
      <c r="C50" s="2263"/>
      <c r="D50" s="2263"/>
      <c r="E50" s="2263"/>
      <c r="F50" s="2263"/>
      <c r="G50" s="2263"/>
      <c r="H50" s="2263"/>
      <c r="I50" s="2263"/>
      <c r="J50" s="2263"/>
      <c r="K50" s="2263"/>
      <c r="L50" s="2263"/>
    </row>
  </sheetData>
  <mergeCells count="180">
    <mergeCell ref="A50:L50"/>
    <mergeCell ref="B48:C48"/>
    <mergeCell ref="D48:E48"/>
    <mergeCell ref="F48:G48"/>
    <mergeCell ref="H48:I48"/>
    <mergeCell ref="B49:C49"/>
    <mergeCell ref="D49:E49"/>
    <mergeCell ref="F49:G49"/>
    <mergeCell ref="H49:I49"/>
    <mergeCell ref="B46:C46"/>
    <mergeCell ref="D46:E46"/>
    <mergeCell ref="F46:G46"/>
    <mergeCell ref="H46:I46"/>
    <mergeCell ref="B47:C47"/>
    <mergeCell ref="D47:E47"/>
    <mergeCell ref="F47:G47"/>
    <mergeCell ref="H47:I47"/>
    <mergeCell ref="B44:C44"/>
    <mergeCell ref="D44:E44"/>
    <mergeCell ref="F44:G44"/>
    <mergeCell ref="H44:I44"/>
    <mergeCell ref="B45:C45"/>
    <mergeCell ref="D45:E45"/>
    <mergeCell ref="F45:G45"/>
    <mergeCell ref="H45:I45"/>
    <mergeCell ref="B41:C41"/>
    <mergeCell ref="D41:E41"/>
    <mergeCell ref="F41:G41"/>
    <mergeCell ref="H41:I41"/>
    <mergeCell ref="A42:L42"/>
    <mergeCell ref="B43:C43"/>
    <mergeCell ref="D43:E43"/>
    <mergeCell ref="F43:G43"/>
    <mergeCell ref="H43:I43"/>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A32:L32"/>
    <mergeCell ref="B33:C33"/>
    <mergeCell ref="D33:E33"/>
    <mergeCell ref="F33:G33"/>
    <mergeCell ref="H33:I33"/>
    <mergeCell ref="B34:C34"/>
    <mergeCell ref="D34:E34"/>
    <mergeCell ref="F34:G34"/>
    <mergeCell ref="H34:I34"/>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3:C23"/>
    <mergeCell ref="D23:E23"/>
    <mergeCell ref="F23:G23"/>
    <mergeCell ref="H23:I23"/>
    <mergeCell ref="A24:L24"/>
    <mergeCell ref="B25:C25"/>
    <mergeCell ref="D25:E25"/>
    <mergeCell ref="F25:G25"/>
    <mergeCell ref="H25:I25"/>
    <mergeCell ref="B21:C21"/>
    <mergeCell ref="D21:E21"/>
    <mergeCell ref="F21:G21"/>
    <mergeCell ref="H21:I21"/>
    <mergeCell ref="B22:C22"/>
    <mergeCell ref="D22:E22"/>
    <mergeCell ref="F22:G22"/>
    <mergeCell ref="H22:I22"/>
    <mergeCell ref="A18:L18"/>
    <mergeCell ref="B19:C19"/>
    <mergeCell ref="D19:E19"/>
    <mergeCell ref="F19:G19"/>
    <mergeCell ref="H19:I19"/>
    <mergeCell ref="B20:C20"/>
    <mergeCell ref="D20:E20"/>
    <mergeCell ref="F20:G20"/>
    <mergeCell ref="H20:I20"/>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7:L7"/>
    <mergeCell ref="B8:C8"/>
    <mergeCell ref="D8:E8"/>
    <mergeCell ref="F8:G8"/>
    <mergeCell ref="H8:I8"/>
    <mergeCell ref="B9:C9"/>
    <mergeCell ref="D9:E9"/>
    <mergeCell ref="F9:G9"/>
    <mergeCell ref="H9:I9"/>
    <mergeCell ref="B5:C5"/>
    <mergeCell ref="D5:E5"/>
    <mergeCell ref="F5:G5"/>
    <mergeCell ref="H5:I5"/>
    <mergeCell ref="B6:C6"/>
    <mergeCell ref="D6:E6"/>
    <mergeCell ref="F6:G6"/>
    <mergeCell ref="H6:I6"/>
    <mergeCell ref="B3:C3"/>
    <mergeCell ref="D3:E3"/>
    <mergeCell ref="F3:G3"/>
    <mergeCell ref="H3:I3"/>
    <mergeCell ref="B4:C4"/>
    <mergeCell ref="D4:E4"/>
    <mergeCell ref="F4:G4"/>
    <mergeCell ref="H4:I4"/>
    <mergeCell ref="A1:L1"/>
    <mergeCell ref="B2:C2"/>
    <mergeCell ref="D2:E2"/>
    <mergeCell ref="F2:G2"/>
    <mergeCell ref="H2:I2"/>
    <mergeCell ref="J2:L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49982-0DD6-462A-96B6-B5EF71C11094}">
  <dimension ref="A1:N41"/>
  <sheetViews>
    <sheetView view="pageLayout" topLeftCell="A13" zoomScale="80" zoomScaleNormal="100" zoomScalePageLayoutView="80" workbookViewId="0">
      <selection activeCell="A37" sqref="A37:J37"/>
    </sheetView>
  </sheetViews>
  <sheetFormatPr defaultRowHeight="12.5"/>
  <cols>
    <col min="1" max="1" width="11.26953125" style="1" customWidth="1"/>
    <col min="2" max="2" width="10.7265625" style="1" customWidth="1"/>
    <col min="3" max="7" width="8.7265625" style="1"/>
    <col min="8" max="8" width="13.1796875" style="1" customWidth="1"/>
    <col min="9" max="16384" width="8.7265625" style="1"/>
  </cols>
  <sheetData>
    <row r="1" spans="1:11" ht="13">
      <c r="A1" s="241"/>
      <c r="B1" s="240"/>
      <c r="C1" s="239" t="s">
        <v>246</v>
      </c>
      <c r="D1" s="239"/>
      <c r="E1" s="239"/>
      <c r="F1" s="239"/>
      <c r="G1" s="238"/>
      <c r="H1" s="1916" t="s">
        <v>245</v>
      </c>
      <c r="I1" s="1916" t="s">
        <v>244</v>
      </c>
      <c r="J1" s="1919" t="s">
        <v>243</v>
      </c>
    </row>
    <row r="2" spans="1:11" ht="65">
      <c r="A2" s="237" t="s">
        <v>242</v>
      </c>
      <c r="B2" s="236" t="s">
        <v>188</v>
      </c>
      <c r="C2" s="235" t="s">
        <v>241</v>
      </c>
      <c r="D2" s="235" t="s">
        <v>240</v>
      </c>
      <c r="E2" s="234" t="s">
        <v>239</v>
      </c>
      <c r="F2" s="233" t="s">
        <v>238</v>
      </c>
      <c r="G2" s="232" t="s">
        <v>237</v>
      </c>
      <c r="H2" s="1917"/>
      <c r="I2" s="1918"/>
      <c r="J2" s="1920"/>
    </row>
    <row r="3" spans="1:11" ht="13">
      <c r="A3" s="321"/>
      <c r="B3" s="231"/>
      <c r="C3" s="320"/>
      <c r="D3" s="231"/>
      <c r="E3" s="231"/>
      <c r="F3" s="231"/>
      <c r="G3" s="231"/>
      <c r="H3" s="231"/>
      <c r="I3" s="319"/>
      <c r="J3" s="318"/>
    </row>
    <row r="4" spans="1:11" ht="13">
      <c r="A4" s="317" t="s">
        <v>121</v>
      </c>
      <c r="B4" s="224">
        <v>3271616</v>
      </c>
      <c r="C4" s="316">
        <v>2465355</v>
      </c>
      <c r="D4" s="230">
        <v>37192</v>
      </c>
      <c r="E4" s="316">
        <v>28690</v>
      </c>
      <c r="F4" s="230">
        <v>78618</v>
      </c>
      <c r="G4" s="230">
        <v>35831</v>
      </c>
      <c r="H4" s="230">
        <v>133018</v>
      </c>
      <c r="I4" s="224">
        <v>492912</v>
      </c>
      <c r="J4" s="224">
        <v>806261</v>
      </c>
      <c r="K4" s="24"/>
    </row>
    <row r="5" spans="1:11" ht="24.75" customHeight="1">
      <c r="A5" s="314" t="s">
        <v>236</v>
      </c>
      <c r="B5" s="229"/>
      <c r="C5" s="228">
        <f t="shared" ref="C5:J5" si="0">C4/$B$4</f>
        <v>0.75355879174083995</v>
      </c>
      <c r="D5" s="228">
        <f t="shared" si="0"/>
        <v>1.136808231772922E-2</v>
      </c>
      <c r="E5" s="315">
        <f t="shared" si="0"/>
        <v>8.7693665760284825E-3</v>
      </c>
      <c r="F5" s="228">
        <f t="shared" si="0"/>
        <v>2.4030326297462781E-2</v>
      </c>
      <c r="G5" s="315">
        <f t="shared" si="0"/>
        <v>1.0952079950703261E-2</v>
      </c>
      <c r="H5" s="228">
        <f t="shared" si="0"/>
        <v>4.065819460474579E-2</v>
      </c>
      <c r="I5" s="228">
        <f t="shared" si="0"/>
        <v>0.15066315851249046</v>
      </c>
      <c r="J5" s="228">
        <f t="shared" si="0"/>
        <v>0.24644120825915999</v>
      </c>
    </row>
    <row r="6" spans="1:11" ht="9" customHeight="1">
      <c r="A6" s="314"/>
      <c r="B6" s="313"/>
      <c r="C6" s="313"/>
      <c r="D6" s="313"/>
      <c r="E6" s="219"/>
      <c r="F6" s="313"/>
      <c r="G6" s="219"/>
      <c r="H6" s="313"/>
      <c r="I6" s="313"/>
      <c r="J6" s="313"/>
      <c r="K6" s="227"/>
    </row>
    <row r="7" spans="1:11" ht="14.5">
      <c r="A7" s="200" t="s">
        <v>235</v>
      </c>
      <c r="B7" s="224">
        <v>7072</v>
      </c>
      <c r="C7" s="224">
        <v>5717</v>
      </c>
      <c r="D7" s="224">
        <v>23</v>
      </c>
      <c r="E7" s="225">
        <v>70</v>
      </c>
      <c r="F7" s="224">
        <v>32</v>
      </c>
      <c r="G7" s="225">
        <v>21</v>
      </c>
      <c r="H7" s="224">
        <v>143</v>
      </c>
      <c r="I7" s="224">
        <v>1066</v>
      </c>
      <c r="J7" s="224">
        <v>1355</v>
      </c>
      <c r="K7" s="220"/>
    </row>
    <row r="8" spans="1:11" ht="14.5">
      <c r="A8" s="200" t="s">
        <v>234</v>
      </c>
      <c r="B8" s="224">
        <v>57666</v>
      </c>
      <c r="C8" s="224">
        <v>49361</v>
      </c>
      <c r="D8" s="224">
        <v>161</v>
      </c>
      <c r="E8" s="225">
        <v>383</v>
      </c>
      <c r="F8" s="224">
        <v>438</v>
      </c>
      <c r="G8" s="225">
        <v>98</v>
      </c>
      <c r="H8" s="224">
        <v>1688</v>
      </c>
      <c r="I8" s="224">
        <v>5537</v>
      </c>
      <c r="J8" s="224">
        <v>8305</v>
      </c>
      <c r="K8" s="220"/>
    </row>
    <row r="9" spans="1:11" ht="14.5">
      <c r="A9" s="200" t="s">
        <v>233</v>
      </c>
      <c r="B9" s="224">
        <v>133154</v>
      </c>
      <c r="C9" s="224">
        <v>109376</v>
      </c>
      <c r="D9" s="224">
        <v>1045</v>
      </c>
      <c r="E9" s="225">
        <v>620</v>
      </c>
      <c r="F9" s="224">
        <v>2303</v>
      </c>
      <c r="G9" s="225">
        <v>660</v>
      </c>
      <c r="H9" s="224">
        <v>4074</v>
      </c>
      <c r="I9" s="224">
        <v>15076</v>
      </c>
      <c r="J9" s="224">
        <v>23778</v>
      </c>
      <c r="K9" s="220"/>
    </row>
    <row r="10" spans="1:11" ht="14.5">
      <c r="A10" s="200" t="s">
        <v>232</v>
      </c>
      <c r="B10" s="224">
        <v>20412</v>
      </c>
      <c r="C10" s="225">
        <v>16645</v>
      </c>
      <c r="D10" s="224">
        <v>50</v>
      </c>
      <c r="E10" s="225">
        <v>199</v>
      </c>
      <c r="F10" s="224">
        <v>63</v>
      </c>
      <c r="G10" s="225">
        <v>29</v>
      </c>
      <c r="H10" s="224">
        <v>749</v>
      </c>
      <c r="I10" s="224">
        <v>2677</v>
      </c>
      <c r="J10" s="224">
        <v>3767</v>
      </c>
      <c r="K10" s="220"/>
    </row>
    <row r="11" spans="1:11" ht="14.5">
      <c r="A11" s="200" t="s">
        <v>231</v>
      </c>
      <c r="B11" s="224">
        <v>935</v>
      </c>
      <c r="C11" s="225">
        <v>881</v>
      </c>
      <c r="D11" s="224">
        <v>1</v>
      </c>
      <c r="E11" s="225">
        <v>0</v>
      </c>
      <c r="F11" s="224">
        <v>1</v>
      </c>
      <c r="G11" s="225">
        <v>2</v>
      </c>
      <c r="H11" s="224">
        <v>21</v>
      </c>
      <c r="I11" s="225">
        <v>29</v>
      </c>
      <c r="J11" s="224">
        <v>54</v>
      </c>
      <c r="K11" s="220"/>
    </row>
    <row r="12" spans="1:11" ht="14.5">
      <c r="A12" s="200" t="s">
        <v>230</v>
      </c>
      <c r="B12" s="312">
        <v>362679</v>
      </c>
      <c r="C12" s="225">
        <v>292458</v>
      </c>
      <c r="D12" s="224">
        <v>4008</v>
      </c>
      <c r="E12" s="225">
        <v>1464</v>
      </c>
      <c r="F12" s="224">
        <v>6907</v>
      </c>
      <c r="G12" s="225">
        <v>3204</v>
      </c>
      <c r="H12" s="224">
        <v>15343</v>
      </c>
      <c r="I12" s="225">
        <v>39295</v>
      </c>
      <c r="J12" s="224">
        <v>70221</v>
      </c>
      <c r="K12" s="220"/>
    </row>
    <row r="13" spans="1:11" ht="14.5">
      <c r="A13" s="226" t="s">
        <v>229</v>
      </c>
      <c r="B13" s="224">
        <v>19596</v>
      </c>
      <c r="C13" s="225">
        <v>16736</v>
      </c>
      <c r="D13" s="224">
        <v>21</v>
      </c>
      <c r="E13" s="225">
        <v>875</v>
      </c>
      <c r="F13" s="224">
        <v>60</v>
      </c>
      <c r="G13" s="225">
        <v>39</v>
      </c>
      <c r="H13" s="224">
        <v>580</v>
      </c>
      <c r="I13" s="225">
        <v>1285</v>
      </c>
      <c r="J13" s="224">
        <v>2860</v>
      </c>
      <c r="K13" s="220"/>
    </row>
    <row r="14" spans="1:11" ht="14.5">
      <c r="A14" s="226" t="s">
        <v>228</v>
      </c>
      <c r="B14" s="224">
        <v>9825</v>
      </c>
      <c r="C14" s="225">
        <v>8811</v>
      </c>
      <c r="D14" s="224">
        <v>2</v>
      </c>
      <c r="E14" s="225">
        <v>55</v>
      </c>
      <c r="F14" s="224">
        <v>36</v>
      </c>
      <c r="G14" s="225">
        <v>7</v>
      </c>
      <c r="H14" s="224">
        <v>209</v>
      </c>
      <c r="I14" s="225">
        <v>705</v>
      </c>
      <c r="J14" s="224">
        <v>1014</v>
      </c>
      <c r="K14" s="220"/>
    </row>
    <row r="15" spans="1:11" ht="14.5">
      <c r="A15" s="226" t="s">
        <v>227</v>
      </c>
      <c r="B15" s="224">
        <v>5083</v>
      </c>
      <c r="C15" s="225">
        <v>4446</v>
      </c>
      <c r="D15" s="224">
        <v>5</v>
      </c>
      <c r="E15" s="225">
        <v>90</v>
      </c>
      <c r="F15" s="224">
        <v>30</v>
      </c>
      <c r="G15" s="225">
        <v>7</v>
      </c>
      <c r="H15" s="224">
        <v>121</v>
      </c>
      <c r="I15" s="225">
        <v>384</v>
      </c>
      <c r="J15" s="224">
        <v>637</v>
      </c>
      <c r="K15" s="220"/>
    </row>
    <row r="16" spans="1:11" ht="14.5">
      <c r="A16" s="226" t="s">
        <v>226</v>
      </c>
      <c r="B16" s="224">
        <v>9669</v>
      </c>
      <c r="C16" s="225">
        <v>7481</v>
      </c>
      <c r="D16" s="224">
        <v>65</v>
      </c>
      <c r="E16" s="225">
        <v>330</v>
      </c>
      <c r="F16" s="224">
        <v>80</v>
      </c>
      <c r="G16" s="225">
        <v>11</v>
      </c>
      <c r="H16" s="224">
        <v>476</v>
      </c>
      <c r="I16" s="225">
        <v>1226</v>
      </c>
      <c r="J16" s="224">
        <v>2188</v>
      </c>
      <c r="K16" s="220"/>
    </row>
    <row r="17" spans="1:14" ht="14.5">
      <c r="A17" s="226" t="s">
        <v>225</v>
      </c>
      <c r="B17" s="224">
        <v>57289</v>
      </c>
      <c r="C17" s="225">
        <v>47620</v>
      </c>
      <c r="D17" s="224">
        <v>375</v>
      </c>
      <c r="E17" s="225">
        <v>948</v>
      </c>
      <c r="F17" s="224">
        <v>621</v>
      </c>
      <c r="G17" s="225">
        <v>237</v>
      </c>
      <c r="H17" s="224">
        <v>2006</v>
      </c>
      <c r="I17" s="225">
        <v>5482</v>
      </c>
      <c r="J17" s="224">
        <v>9669</v>
      </c>
      <c r="K17" s="220"/>
    </row>
    <row r="18" spans="1:14" ht="14.5">
      <c r="A18" s="226" t="s">
        <v>224</v>
      </c>
      <c r="B18" s="224">
        <v>11786</v>
      </c>
      <c r="C18" s="225">
        <v>10781</v>
      </c>
      <c r="D18" s="224">
        <v>11</v>
      </c>
      <c r="E18" s="225">
        <v>89</v>
      </c>
      <c r="F18" s="224">
        <v>32</v>
      </c>
      <c r="G18" s="225">
        <v>41</v>
      </c>
      <c r="H18" s="224">
        <v>258</v>
      </c>
      <c r="I18" s="225">
        <v>574</v>
      </c>
      <c r="J18" s="224">
        <v>1005</v>
      </c>
      <c r="K18" s="220"/>
    </row>
    <row r="19" spans="1:14" ht="14.5">
      <c r="A19" s="226" t="s">
        <v>223</v>
      </c>
      <c r="B19" s="224">
        <v>7667</v>
      </c>
      <c r="C19" s="225">
        <v>6924</v>
      </c>
      <c r="D19" s="224">
        <v>27</v>
      </c>
      <c r="E19" s="225">
        <v>119</v>
      </c>
      <c r="F19" s="224">
        <v>59</v>
      </c>
      <c r="G19" s="225">
        <v>1</v>
      </c>
      <c r="H19" s="224">
        <v>215</v>
      </c>
      <c r="I19" s="225">
        <v>322</v>
      </c>
      <c r="J19" s="224">
        <v>743</v>
      </c>
      <c r="K19" s="220"/>
    </row>
    <row r="20" spans="1:14" ht="14.5">
      <c r="A20" s="226" t="s">
        <v>222</v>
      </c>
      <c r="B20" s="224">
        <v>12975</v>
      </c>
      <c r="C20" s="225">
        <v>10636</v>
      </c>
      <c r="D20" s="224">
        <v>15</v>
      </c>
      <c r="E20" s="225">
        <v>100</v>
      </c>
      <c r="F20" s="224">
        <v>141</v>
      </c>
      <c r="G20" s="225">
        <v>13</v>
      </c>
      <c r="H20" s="224">
        <v>296</v>
      </c>
      <c r="I20" s="225">
        <v>1774</v>
      </c>
      <c r="J20" s="224">
        <v>2339</v>
      </c>
      <c r="K20" s="220"/>
    </row>
    <row r="21" spans="1:14" ht="14.5">
      <c r="A21" s="226" t="s">
        <v>221</v>
      </c>
      <c r="B21" s="224">
        <v>12295</v>
      </c>
      <c r="C21" s="225">
        <v>11562</v>
      </c>
      <c r="D21" s="224">
        <v>12</v>
      </c>
      <c r="E21" s="225">
        <v>31</v>
      </c>
      <c r="F21" s="224">
        <v>57</v>
      </c>
      <c r="G21" s="225">
        <v>0</v>
      </c>
      <c r="H21" s="224">
        <v>295</v>
      </c>
      <c r="I21" s="225">
        <v>338</v>
      </c>
      <c r="J21" s="224">
        <v>733</v>
      </c>
      <c r="K21" s="220"/>
    </row>
    <row r="22" spans="1:14" ht="14.5">
      <c r="A22" s="226" t="s">
        <v>220</v>
      </c>
      <c r="B22" s="224">
        <v>1438</v>
      </c>
      <c r="C22" s="225">
        <v>1276</v>
      </c>
      <c r="D22" s="224">
        <v>0</v>
      </c>
      <c r="E22" s="225">
        <v>4</v>
      </c>
      <c r="F22" s="224">
        <v>0</v>
      </c>
      <c r="G22" s="225">
        <v>0</v>
      </c>
      <c r="H22" s="224">
        <v>34</v>
      </c>
      <c r="I22" s="225">
        <v>124</v>
      </c>
      <c r="J22" s="224">
        <v>162</v>
      </c>
      <c r="K22" s="220"/>
    </row>
    <row r="23" spans="1:14" ht="14.5">
      <c r="A23" s="226" t="s">
        <v>219</v>
      </c>
      <c r="B23" s="224">
        <v>2510</v>
      </c>
      <c r="C23" s="225">
        <v>2329</v>
      </c>
      <c r="D23" s="224">
        <v>11</v>
      </c>
      <c r="E23" s="225">
        <v>1</v>
      </c>
      <c r="F23" s="224">
        <v>2</v>
      </c>
      <c r="G23" s="225">
        <v>4</v>
      </c>
      <c r="H23" s="224">
        <v>66</v>
      </c>
      <c r="I23" s="225">
        <v>97</v>
      </c>
      <c r="J23" s="224">
        <v>181</v>
      </c>
      <c r="K23" s="220"/>
    </row>
    <row r="24" spans="1:14" ht="14.5">
      <c r="A24" s="226" t="s">
        <v>218</v>
      </c>
      <c r="B24" s="224">
        <v>1185238</v>
      </c>
      <c r="C24" s="225">
        <v>800914</v>
      </c>
      <c r="D24" s="224">
        <v>21976</v>
      </c>
      <c r="E24" s="225">
        <v>7205</v>
      </c>
      <c r="F24" s="224">
        <v>50241</v>
      </c>
      <c r="G24" s="225">
        <v>21194</v>
      </c>
      <c r="H24" s="224">
        <v>51620</v>
      </c>
      <c r="I24" s="225">
        <v>232088</v>
      </c>
      <c r="J24" s="224">
        <v>384324</v>
      </c>
      <c r="K24" s="220"/>
      <c r="N24" s="24"/>
    </row>
    <row r="25" spans="1:14" ht="14.5">
      <c r="A25" s="226" t="s">
        <v>217</v>
      </c>
      <c r="B25" s="224">
        <v>14518</v>
      </c>
      <c r="C25" s="225">
        <v>6038</v>
      </c>
      <c r="D25" s="224">
        <v>32</v>
      </c>
      <c r="E25" s="225">
        <v>7186</v>
      </c>
      <c r="F25" s="224">
        <v>34</v>
      </c>
      <c r="G25" s="225">
        <v>51</v>
      </c>
      <c r="H25" s="224">
        <v>430</v>
      </c>
      <c r="I25" s="225">
        <v>747</v>
      </c>
      <c r="J25" s="224">
        <v>8480</v>
      </c>
      <c r="K25" s="220"/>
    </row>
    <row r="26" spans="1:14" ht="14.5">
      <c r="A26" s="226" t="s">
        <v>216</v>
      </c>
      <c r="B26" s="224">
        <v>28437</v>
      </c>
      <c r="C26" s="225">
        <v>23688</v>
      </c>
      <c r="D26" s="224">
        <v>224</v>
      </c>
      <c r="E26" s="225">
        <v>240</v>
      </c>
      <c r="F26" s="224">
        <v>171</v>
      </c>
      <c r="G26" s="225">
        <v>247</v>
      </c>
      <c r="H26" s="224">
        <v>824</v>
      </c>
      <c r="I26" s="225">
        <v>3043</v>
      </c>
      <c r="J26" s="224">
        <v>4749</v>
      </c>
      <c r="K26" s="220"/>
    </row>
    <row r="27" spans="1:14" ht="14.5">
      <c r="A27" s="226" t="s">
        <v>215</v>
      </c>
      <c r="B27" s="224">
        <v>21522</v>
      </c>
      <c r="C27" s="225">
        <v>19396</v>
      </c>
      <c r="D27" s="224">
        <v>65</v>
      </c>
      <c r="E27" s="225">
        <v>313</v>
      </c>
      <c r="F27" s="224">
        <v>40</v>
      </c>
      <c r="G27" s="225">
        <v>49</v>
      </c>
      <c r="H27" s="224">
        <v>606</v>
      </c>
      <c r="I27" s="225">
        <v>1053</v>
      </c>
      <c r="J27" s="224">
        <v>2126</v>
      </c>
      <c r="K27" s="220"/>
    </row>
    <row r="28" spans="1:14" ht="14.5">
      <c r="A28" s="226" t="s">
        <v>214</v>
      </c>
      <c r="B28" s="224">
        <v>42357</v>
      </c>
      <c r="C28" s="225">
        <v>35108</v>
      </c>
      <c r="D28" s="224">
        <v>163</v>
      </c>
      <c r="E28" s="225">
        <v>67</v>
      </c>
      <c r="F28" s="224">
        <v>723</v>
      </c>
      <c r="G28" s="225">
        <v>42</v>
      </c>
      <c r="H28" s="224">
        <v>1517</v>
      </c>
      <c r="I28" s="225">
        <v>4737</v>
      </c>
      <c r="J28" s="224">
        <v>7249</v>
      </c>
      <c r="K28" s="220"/>
    </row>
    <row r="29" spans="1:14" ht="14.5">
      <c r="A29" s="226" t="s">
        <v>213</v>
      </c>
      <c r="B29" s="224">
        <v>72698</v>
      </c>
      <c r="C29" s="225">
        <v>58199</v>
      </c>
      <c r="D29" s="224">
        <v>436</v>
      </c>
      <c r="E29" s="225">
        <v>445</v>
      </c>
      <c r="F29" s="224">
        <v>511</v>
      </c>
      <c r="G29" s="225">
        <v>637</v>
      </c>
      <c r="H29" s="224">
        <v>2948</v>
      </c>
      <c r="I29" s="225">
        <v>9522</v>
      </c>
      <c r="J29" s="224">
        <v>14499</v>
      </c>
      <c r="K29" s="220"/>
    </row>
    <row r="30" spans="1:14" ht="14.5">
      <c r="A30" s="226" t="s">
        <v>212</v>
      </c>
      <c r="B30" s="224">
        <v>35620</v>
      </c>
      <c r="C30" s="225">
        <v>28726</v>
      </c>
      <c r="D30" s="224">
        <v>90</v>
      </c>
      <c r="E30" s="225">
        <v>2277</v>
      </c>
      <c r="F30" s="224">
        <v>157</v>
      </c>
      <c r="G30" s="225">
        <v>97</v>
      </c>
      <c r="H30" s="224">
        <v>1439</v>
      </c>
      <c r="I30" s="225">
        <v>2834</v>
      </c>
      <c r="J30" s="224">
        <v>6894</v>
      </c>
      <c r="K30" s="220"/>
    </row>
    <row r="31" spans="1:14" ht="14.5">
      <c r="A31" s="226" t="s">
        <v>76</v>
      </c>
      <c r="B31" s="224">
        <v>659399</v>
      </c>
      <c r="C31" s="225">
        <v>518460</v>
      </c>
      <c r="D31" s="224">
        <v>4110</v>
      </c>
      <c r="E31" s="225">
        <v>2533</v>
      </c>
      <c r="F31" s="224">
        <v>10111</v>
      </c>
      <c r="G31" s="225">
        <v>6541</v>
      </c>
      <c r="H31" s="224">
        <v>29113</v>
      </c>
      <c r="I31" s="225">
        <v>88531</v>
      </c>
      <c r="J31" s="224">
        <v>140939</v>
      </c>
      <c r="K31" s="220"/>
    </row>
    <row r="32" spans="1:14" ht="14.5">
      <c r="A32" s="226" t="s">
        <v>211</v>
      </c>
      <c r="B32" s="224">
        <v>34788</v>
      </c>
      <c r="C32" s="225">
        <v>28168</v>
      </c>
      <c r="D32" s="224">
        <v>141</v>
      </c>
      <c r="E32" s="225">
        <v>67</v>
      </c>
      <c r="F32" s="224">
        <v>347</v>
      </c>
      <c r="G32" s="225">
        <v>41</v>
      </c>
      <c r="H32" s="224">
        <v>978</v>
      </c>
      <c r="I32" s="225">
        <v>5046</v>
      </c>
      <c r="J32" s="224">
        <v>6620</v>
      </c>
      <c r="K32" s="220"/>
    </row>
    <row r="33" spans="1:11" ht="14.5">
      <c r="A33" s="226" t="s">
        <v>73</v>
      </c>
      <c r="B33" s="224">
        <v>180279</v>
      </c>
      <c r="C33" s="225">
        <v>147462</v>
      </c>
      <c r="D33" s="224">
        <v>913</v>
      </c>
      <c r="E33" s="225">
        <v>1566</v>
      </c>
      <c r="F33" s="224">
        <v>1802</v>
      </c>
      <c r="G33" s="225">
        <v>1607</v>
      </c>
      <c r="H33" s="224">
        <v>6447</v>
      </c>
      <c r="I33" s="225">
        <v>20482</v>
      </c>
      <c r="J33" s="224">
        <v>32817</v>
      </c>
      <c r="K33" s="220"/>
    </row>
    <row r="34" spans="1:11" ht="14.5">
      <c r="A34" s="226" t="s">
        <v>210</v>
      </c>
      <c r="B34" s="224">
        <v>2486</v>
      </c>
      <c r="C34" s="225">
        <v>2267</v>
      </c>
      <c r="D34" s="224">
        <v>1</v>
      </c>
      <c r="E34" s="225">
        <v>19</v>
      </c>
      <c r="F34" s="224">
        <v>16</v>
      </c>
      <c r="G34" s="225">
        <v>3</v>
      </c>
      <c r="H34" s="224">
        <v>84</v>
      </c>
      <c r="I34" s="225">
        <v>96</v>
      </c>
      <c r="J34" s="224">
        <v>219</v>
      </c>
      <c r="K34" s="220"/>
    </row>
    <row r="35" spans="1:11" ht="14.5">
      <c r="A35" s="223" t="s">
        <v>209</v>
      </c>
      <c r="B35" s="221">
        <v>262223</v>
      </c>
      <c r="C35" s="222">
        <v>193889</v>
      </c>
      <c r="D35" s="221">
        <v>3209</v>
      </c>
      <c r="E35" s="222">
        <v>1394</v>
      </c>
      <c r="F35" s="221">
        <v>3603</v>
      </c>
      <c r="G35" s="222">
        <v>948</v>
      </c>
      <c r="H35" s="221">
        <v>10438</v>
      </c>
      <c r="I35" s="222">
        <v>48742</v>
      </c>
      <c r="J35" s="221">
        <v>68334</v>
      </c>
      <c r="K35" s="220"/>
    </row>
    <row r="36" spans="1:11" ht="13">
      <c r="A36" s="7"/>
      <c r="B36" s="5"/>
      <c r="C36" s="5"/>
      <c r="D36" s="5"/>
      <c r="E36" s="5"/>
      <c r="F36" s="5"/>
      <c r="G36" s="5"/>
      <c r="H36" s="5"/>
      <c r="I36" s="5"/>
      <c r="J36" s="3"/>
    </row>
    <row r="37" spans="1:11" ht="13">
      <c r="A37" s="1921" t="s">
        <v>208</v>
      </c>
      <c r="B37" s="1921"/>
      <c r="C37" s="1921"/>
      <c r="D37" s="1921"/>
      <c r="E37" s="1921"/>
      <c r="F37" s="1921"/>
      <c r="G37" s="1921"/>
      <c r="H37" s="1921"/>
      <c r="I37" s="1921"/>
      <c r="J37" s="1921"/>
    </row>
    <row r="38" spans="1:11" ht="13">
      <c r="A38" s="7" t="s">
        <v>207</v>
      </c>
      <c r="B38" s="7"/>
      <c r="C38" s="7"/>
      <c r="D38" s="7"/>
      <c r="E38" s="7"/>
      <c r="F38" s="7"/>
      <c r="G38" s="7"/>
      <c r="H38" s="7"/>
      <c r="I38" s="7"/>
      <c r="J38" s="3"/>
    </row>
    <row r="39" spans="1:11" ht="13">
      <c r="A39" s="219" t="s">
        <v>206</v>
      </c>
      <c r="B39" s="7"/>
      <c r="C39" s="7"/>
      <c r="D39" s="7"/>
      <c r="E39" s="7"/>
      <c r="F39" s="7"/>
      <c r="G39" s="7"/>
      <c r="H39" s="7"/>
      <c r="I39" s="7"/>
      <c r="J39" s="3"/>
    </row>
    <row r="40" spans="1:11" ht="13">
      <c r="A40" s="219"/>
      <c r="B40" s="219"/>
      <c r="C40" s="219"/>
      <c r="D40" s="219"/>
      <c r="E40" s="219"/>
      <c r="F40" s="219"/>
      <c r="G40" s="219"/>
      <c r="H40" s="219"/>
      <c r="I40" s="219"/>
      <c r="J40" s="219"/>
    </row>
    <row r="41" spans="1:11" ht="13">
      <c r="A41" s="4" t="s">
        <v>69</v>
      </c>
      <c r="B41" s="219"/>
      <c r="C41" s="219"/>
      <c r="D41" s="219"/>
      <c r="E41" s="219"/>
      <c r="F41" s="219"/>
      <c r="G41" s="219"/>
      <c r="H41" s="219"/>
      <c r="I41" s="219"/>
      <c r="J41" s="219"/>
    </row>
  </sheetData>
  <mergeCells count="4">
    <mergeCell ref="H1:H2"/>
    <mergeCell ref="I1:I2"/>
    <mergeCell ref="J1:J2"/>
    <mergeCell ref="A37:J37"/>
  </mergeCells>
  <pageMargins left="0.7" right="0.7" top="0.75" bottom="0.75" header="0.3" footer="0.3"/>
  <pageSetup scale="95" orientation="portrait" horizontalDpi="1200" verticalDpi="1200" r:id="rId1"/>
  <headerFooter>
    <oddHeader xml:space="preserve">&amp;C&amp;"-,Regular"Table 1.9
County Population by Race and Ethnicity in Utah: April 1, 2020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01426-78D1-4BA8-A570-0F0774C93884}">
  <sheetPr>
    <pageSetUpPr fitToPage="1"/>
  </sheetPr>
  <dimension ref="A1:F364"/>
  <sheetViews>
    <sheetView view="pageLayout" topLeftCell="A2" zoomScaleNormal="100" workbookViewId="0">
      <selection activeCell="K24" sqref="K24"/>
    </sheetView>
  </sheetViews>
  <sheetFormatPr defaultColWidth="9.1796875" defaultRowHeight="13"/>
  <cols>
    <col min="1" max="1" width="23.81640625" style="158" customWidth="1"/>
    <col min="2" max="2" width="10" style="243" customWidth="1"/>
    <col min="3" max="3" width="9.1796875" style="198" customWidth="1"/>
    <col min="4" max="4" width="11.26953125" style="158" bestFit="1" customWidth="1"/>
    <col min="5" max="5" width="9.7265625" style="158" bestFit="1" customWidth="1"/>
    <col min="6" max="6" width="5.81640625" style="242" customWidth="1"/>
    <col min="7" max="7" width="28.453125" style="242" bestFit="1" customWidth="1"/>
    <col min="8" max="16384" width="9.1796875" style="242"/>
  </cols>
  <sheetData>
    <row r="1" spans="1:6" ht="12.75" customHeight="1">
      <c r="A1" s="272"/>
      <c r="B1" s="1929" t="s">
        <v>561</v>
      </c>
      <c r="C1" s="1932" t="s">
        <v>560</v>
      </c>
      <c r="D1" s="1923" t="s">
        <v>559</v>
      </c>
      <c r="E1" s="1924"/>
    </row>
    <row r="2" spans="1:6" ht="12.75" customHeight="1">
      <c r="A2" s="271"/>
      <c r="B2" s="1930"/>
      <c r="C2" s="1932"/>
      <c r="D2" s="1925" t="s">
        <v>558</v>
      </c>
      <c r="E2" s="1926"/>
    </row>
    <row r="3" spans="1:6" ht="12.75" customHeight="1">
      <c r="A3" s="270"/>
      <c r="B3" s="1930"/>
      <c r="C3" s="1932"/>
      <c r="D3" s="1927" t="s">
        <v>557</v>
      </c>
      <c r="E3" s="1928"/>
    </row>
    <row r="4" spans="1:6">
      <c r="A4" s="269"/>
      <c r="B4" s="1931"/>
      <c r="C4" s="1933"/>
      <c r="D4" s="268" t="s">
        <v>556</v>
      </c>
      <c r="E4" s="267" t="s">
        <v>555</v>
      </c>
      <c r="F4" s="266"/>
    </row>
    <row r="5" spans="1:6">
      <c r="A5" s="265"/>
      <c r="B5" s="264"/>
      <c r="C5" s="253"/>
      <c r="D5" s="263"/>
      <c r="E5" s="262"/>
      <c r="F5" s="261"/>
    </row>
    <row r="6" spans="1:6" s="258" customFormat="1">
      <c r="A6" s="260" t="s">
        <v>76</v>
      </c>
      <c r="B6" s="205">
        <v>2763885</v>
      </c>
      <c r="C6" s="96">
        <v>3271616</v>
      </c>
      <c r="D6" s="255">
        <f>(C6-B6)/B6</f>
        <v>0.18370192681678146</v>
      </c>
      <c r="E6" s="259">
        <f>C6-B6</f>
        <v>507731</v>
      </c>
    </row>
    <row r="7" spans="1:6">
      <c r="A7" s="132"/>
      <c r="B7" s="199"/>
      <c r="C7" s="253"/>
      <c r="D7" s="255"/>
      <c r="E7" s="251"/>
    </row>
    <row r="8" spans="1:6">
      <c r="A8" s="132" t="s">
        <v>554</v>
      </c>
      <c r="B8" s="199">
        <v>6629</v>
      </c>
      <c r="C8" s="253">
        <v>7072</v>
      </c>
      <c r="D8" s="252">
        <f>(C8-B8)/B8</f>
        <v>6.6827575803288575E-2</v>
      </c>
      <c r="E8" s="251">
        <f>C8-B8</f>
        <v>443</v>
      </c>
    </row>
    <row r="9" spans="1:6">
      <c r="A9" s="132" t="s">
        <v>53</v>
      </c>
      <c r="B9" s="199">
        <v>3112</v>
      </c>
      <c r="C9" s="253">
        <v>3592</v>
      </c>
      <c r="D9" s="252">
        <f>(C9-B9)/B9</f>
        <v>0.15424164524421594</v>
      </c>
      <c r="E9" s="251">
        <f>C9-B9</f>
        <v>480</v>
      </c>
    </row>
    <row r="10" spans="1:6">
      <c r="A10" s="132" t="s">
        <v>553</v>
      </c>
      <c r="B10" s="199">
        <v>1409</v>
      </c>
      <c r="C10" s="253">
        <v>1431</v>
      </c>
      <c r="D10" s="252">
        <f>(C10-B10)/B10</f>
        <v>1.5613910574875798E-2</v>
      </c>
      <c r="E10" s="251">
        <f>C10-B10</f>
        <v>22</v>
      </c>
    </row>
    <row r="11" spans="1:6">
      <c r="A11" s="132" t="s">
        <v>552</v>
      </c>
      <c r="B11" s="199">
        <v>907</v>
      </c>
      <c r="C11" s="253">
        <v>807</v>
      </c>
      <c r="D11" s="252">
        <f>(C11-B11)/B11</f>
        <v>-0.11025358324145534</v>
      </c>
      <c r="E11" s="251">
        <f>C11-B11</f>
        <v>-100</v>
      </c>
    </row>
    <row r="12" spans="1:6">
      <c r="A12" s="132" t="s">
        <v>551</v>
      </c>
      <c r="B12" s="199">
        <v>1201</v>
      </c>
      <c r="C12" s="253">
        <f>C8-(SUM(C9:C11))</f>
        <v>1242</v>
      </c>
      <c r="D12" s="252">
        <f>(C12-B12)/B12</f>
        <v>3.4138218151540382E-2</v>
      </c>
      <c r="E12" s="251">
        <f>C12-B12</f>
        <v>41</v>
      </c>
    </row>
    <row r="13" spans="1:6">
      <c r="A13" s="132"/>
      <c r="B13" s="199"/>
      <c r="C13" s="253"/>
      <c r="D13" s="255"/>
      <c r="E13" s="251"/>
    </row>
    <row r="14" spans="1:6">
      <c r="A14" s="132" t="s">
        <v>550</v>
      </c>
      <c r="B14" s="199">
        <v>49975</v>
      </c>
      <c r="C14" s="253">
        <v>57666</v>
      </c>
      <c r="D14" s="252">
        <f t="shared" ref="D14:D31" si="0">(C14-B14)/B14</f>
        <v>0.15389694847423713</v>
      </c>
      <c r="E14" s="251">
        <f>C14-B14</f>
        <v>7691</v>
      </c>
    </row>
    <row r="15" spans="1:6">
      <c r="A15" s="132" t="s">
        <v>549</v>
      </c>
      <c r="B15" s="199">
        <v>853</v>
      </c>
      <c r="C15" s="253">
        <v>877</v>
      </c>
      <c r="D15" s="252">
        <f t="shared" si="0"/>
        <v>2.8135990621336461E-2</v>
      </c>
      <c r="E15" s="251">
        <v>24</v>
      </c>
    </row>
    <row r="16" spans="1:6">
      <c r="A16" s="132" t="s">
        <v>548</v>
      </c>
      <c r="B16" s="199">
        <v>17899</v>
      </c>
      <c r="C16" s="253">
        <v>19650</v>
      </c>
      <c r="D16" s="252">
        <f t="shared" si="0"/>
        <v>9.7826694228727862E-2</v>
      </c>
      <c r="E16" s="251">
        <v>1751</v>
      </c>
    </row>
    <row r="17" spans="1:6">
      <c r="A17" s="132" t="s">
        <v>547</v>
      </c>
      <c r="B17" s="199">
        <v>685</v>
      </c>
      <c r="C17" s="253">
        <v>809</v>
      </c>
      <c r="D17" s="252">
        <f t="shared" si="0"/>
        <v>0.18102189781021899</v>
      </c>
      <c r="E17" s="251">
        <v>124</v>
      </c>
    </row>
    <row r="18" spans="1:6">
      <c r="A18" s="132" t="s">
        <v>546</v>
      </c>
      <c r="B18" s="199">
        <v>332</v>
      </c>
      <c r="C18" s="253">
        <v>417</v>
      </c>
      <c r="D18" s="252">
        <f t="shared" si="0"/>
        <v>0.25602409638554219</v>
      </c>
      <c r="E18" s="251">
        <v>85</v>
      </c>
    </row>
    <row r="19" spans="1:6">
      <c r="A19" s="132" t="s">
        <v>545</v>
      </c>
      <c r="B19" s="199">
        <v>1034</v>
      </c>
      <c r="C19" s="253">
        <v>1173</v>
      </c>
      <c r="D19" s="252">
        <f t="shared" si="0"/>
        <v>0.1344294003868472</v>
      </c>
      <c r="E19" s="251">
        <v>139</v>
      </c>
    </row>
    <row r="20" spans="1:6">
      <c r="A20" s="132" t="s">
        <v>544</v>
      </c>
      <c r="B20" s="199">
        <v>455</v>
      </c>
      <c r="C20" s="253">
        <v>546</v>
      </c>
      <c r="D20" s="252">
        <f t="shared" si="0"/>
        <v>0.2</v>
      </c>
      <c r="E20" s="251">
        <v>91</v>
      </c>
    </row>
    <row r="21" spans="1:6">
      <c r="A21" s="132" t="s">
        <v>543</v>
      </c>
      <c r="B21" s="199">
        <v>2400</v>
      </c>
      <c r="C21" s="253">
        <v>2589</v>
      </c>
      <c r="D21" s="252">
        <f t="shared" si="0"/>
        <v>7.8750000000000001E-2</v>
      </c>
      <c r="E21" s="251">
        <v>189</v>
      </c>
    </row>
    <row r="22" spans="1:6">
      <c r="A22" s="132" t="s">
        <v>542</v>
      </c>
      <c r="B22" s="199">
        <v>1441</v>
      </c>
      <c r="C22" s="253">
        <v>1606</v>
      </c>
      <c r="D22" s="252">
        <f t="shared" si="0"/>
        <v>0.11450381679389313</v>
      </c>
      <c r="E22" s="251">
        <v>165</v>
      </c>
    </row>
    <row r="23" spans="1:6">
      <c r="A23" s="132" t="s">
        <v>541</v>
      </c>
      <c r="B23" s="199">
        <v>245</v>
      </c>
      <c r="C23" s="253">
        <v>240</v>
      </c>
      <c r="D23" s="252">
        <f t="shared" si="0"/>
        <v>-2.0408163265306121E-2</v>
      </c>
      <c r="E23" s="251">
        <v>-5</v>
      </c>
      <c r="F23" s="244"/>
    </row>
    <row r="24" spans="1:6">
      <c r="A24" s="132" t="s">
        <v>540</v>
      </c>
      <c r="B24" s="199">
        <v>687</v>
      </c>
      <c r="C24" s="253">
        <v>1090</v>
      </c>
      <c r="D24" s="252">
        <f t="shared" si="0"/>
        <v>0.58660844250363897</v>
      </c>
      <c r="E24" s="251">
        <v>403</v>
      </c>
      <c r="F24" s="244"/>
    </row>
    <row r="25" spans="1:6">
      <c r="A25" s="132" t="s">
        <v>539</v>
      </c>
      <c r="B25" s="199">
        <v>4512</v>
      </c>
      <c r="C25" s="253">
        <v>5555</v>
      </c>
      <c r="D25" s="252">
        <f t="shared" si="0"/>
        <v>0.23116134751773049</v>
      </c>
      <c r="E25" s="251">
        <v>1043</v>
      </c>
      <c r="F25" s="244"/>
    </row>
    <row r="26" spans="1:6">
      <c r="A26" s="132" t="s">
        <v>538</v>
      </c>
      <c r="B26" s="199">
        <v>414</v>
      </c>
      <c r="C26" s="253">
        <v>427</v>
      </c>
      <c r="D26" s="252">
        <f t="shared" si="0"/>
        <v>3.140096618357488E-2</v>
      </c>
      <c r="E26" s="251">
        <v>13</v>
      </c>
      <c r="F26" s="244"/>
    </row>
    <row r="27" spans="1:6">
      <c r="A27" s="132" t="s">
        <v>537</v>
      </c>
      <c r="B27" s="199">
        <v>245</v>
      </c>
      <c r="C27" s="253">
        <v>273</v>
      </c>
      <c r="D27" s="252">
        <f t="shared" si="0"/>
        <v>0.11428571428571428</v>
      </c>
      <c r="E27" s="251">
        <v>28</v>
      </c>
      <c r="F27" s="244"/>
    </row>
    <row r="28" spans="1:6">
      <c r="A28" s="132" t="s">
        <v>536</v>
      </c>
      <c r="B28" s="199">
        <v>167</v>
      </c>
      <c r="C28" s="253">
        <v>163</v>
      </c>
      <c r="D28" s="252">
        <f t="shared" si="0"/>
        <v>-2.3952095808383235E-2</v>
      </c>
      <c r="E28" s="251">
        <v>211</v>
      </c>
      <c r="F28" s="244"/>
    </row>
    <row r="29" spans="1:6">
      <c r="A29" s="132" t="s">
        <v>535</v>
      </c>
      <c r="B29" s="199">
        <v>7647</v>
      </c>
      <c r="C29" s="253">
        <v>9894</v>
      </c>
      <c r="D29" s="252">
        <f t="shared" si="0"/>
        <v>0.29384072185170657</v>
      </c>
      <c r="E29" s="251">
        <v>-4</v>
      </c>
      <c r="F29" s="244"/>
    </row>
    <row r="30" spans="1:6">
      <c r="A30" s="132" t="s">
        <v>534</v>
      </c>
      <c r="B30" s="199">
        <v>1772</v>
      </c>
      <c r="C30" s="253">
        <v>1978</v>
      </c>
      <c r="D30" s="252">
        <f t="shared" si="0"/>
        <v>0.1162528216704289</v>
      </c>
      <c r="E30" s="251">
        <v>206</v>
      </c>
      <c r="F30" s="244"/>
    </row>
    <row r="31" spans="1:6">
      <c r="A31" s="132" t="s">
        <v>533</v>
      </c>
      <c r="B31" s="199">
        <v>9187</v>
      </c>
      <c r="C31" s="253">
        <f>C14-(SUM(C15:C30))</f>
        <v>10379</v>
      </c>
      <c r="D31" s="252">
        <f t="shared" si="0"/>
        <v>0.12974855774463917</v>
      </c>
      <c r="E31" s="251">
        <f>C31-B31</f>
        <v>1192</v>
      </c>
      <c r="F31" s="244"/>
    </row>
    <row r="32" spans="1:6">
      <c r="A32" s="132"/>
      <c r="B32" s="199"/>
      <c r="C32" s="253"/>
      <c r="D32" s="255"/>
      <c r="E32" s="251"/>
      <c r="F32" s="244"/>
    </row>
    <row r="33" spans="1:6">
      <c r="A33" s="132" t="s">
        <v>532</v>
      </c>
      <c r="B33" s="199">
        <v>112656</v>
      </c>
      <c r="C33" s="253">
        <v>133154</v>
      </c>
      <c r="D33" s="252">
        <v>0.182</v>
      </c>
      <c r="E33" s="251">
        <v>20498</v>
      </c>
      <c r="F33" s="244"/>
    </row>
    <row r="34" spans="1:6">
      <c r="A34" s="132" t="s">
        <v>531</v>
      </c>
      <c r="B34" s="199">
        <v>488</v>
      </c>
      <c r="C34" s="253">
        <v>482</v>
      </c>
      <c r="D34" s="252">
        <v>-1.23E-2</v>
      </c>
      <c r="E34" s="251">
        <v>-6</v>
      </c>
      <c r="F34" s="244"/>
    </row>
    <row r="35" spans="1:6">
      <c r="A35" s="132" t="s">
        <v>530</v>
      </c>
      <c r="B35" s="199">
        <v>666</v>
      </c>
      <c r="C35" s="253">
        <v>749</v>
      </c>
      <c r="D35" s="252">
        <v>0.1246</v>
      </c>
      <c r="E35" s="251">
        <v>83</v>
      </c>
      <c r="F35" s="244"/>
    </row>
    <row r="36" spans="1:6">
      <c r="A36" s="132" t="s">
        <v>529</v>
      </c>
      <c r="B36" s="199">
        <v>288</v>
      </c>
      <c r="C36" s="253">
        <v>274</v>
      </c>
      <c r="D36" s="252">
        <v>-4.8599999999999997E-2</v>
      </c>
      <c r="E36" s="251">
        <v>-14</v>
      </c>
      <c r="F36" s="244"/>
    </row>
    <row r="37" spans="1:6">
      <c r="A37" s="132" t="s">
        <v>528</v>
      </c>
      <c r="B37" s="199">
        <v>3833</v>
      </c>
      <c r="C37" s="253">
        <v>5234</v>
      </c>
      <c r="D37" s="252">
        <v>0.36549999999999999</v>
      </c>
      <c r="E37" s="251">
        <v>1401</v>
      </c>
      <c r="F37" s="244"/>
    </row>
    <row r="38" spans="1:6">
      <c r="A38" s="132" t="s">
        <v>527</v>
      </c>
      <c r="B38" s="199">
        <v>7609</v>
      </c>
      <c r="C38" s="253">
        <v>9362</v>
      </c>
      <c r="D38" s="252">
        <v>0.23039999999999999</v>
      </c>
      <c r="E38" s="251">
        <v>1753</v>
      </c>
      <c r="F38" s="244"/>
    </row>
    <row r="39" spans="1:6">
      <c r="A39" s="132" t="s">
        <v>526</v>
      </c>
      <c r="B39" s="199">
        <v>1766</v>
      </c>
      <c r="C39" s="253">
        <v>1939</v>
      </c>
      <c r="D39" s="252">
        <v>9.8000000000000004E-2</v>
      </c>
      <c r="E39" s="251">
        <v>173</v>
      </c>
      <c r="F39" s="244"/>
    </row>
    <row r="40" spans="1:6">
      <c r="A40" s="132" t="s">
        <v>525</v>
      </c>
      <c r="B40" s="199">
        <v>48174</v>
      </c>
      <c r="C40" s="253">
        <v>52778</v>
      </c>
      <c r="D40" s="252">
        <v>9.5600000000000004E-2</v>
      </c>
      <c r="E40" s="251">
        <v>4604</v>
      </c>
      <c r="F40" s="244"/>
    </row>
    <row r="41" spans="1:6">
      <c r="A41" s="132" t="s">
        <v>524</v>
      </c>
      <c r="B41" s="199">
        <v>1282</v>
      </c>
      <c r="C41" s="253">
        <v>1339</v>
      </c>
      <c r="D41" s="252">
        <v>4.4499999999999998E-2</v>
      </c>
      <c r="E41" s="251">
        <v>57</v>
      </c>
      <c r="F41" s="244"/>
    </row>
    <row r="42" spans="1:6">
      <c r="A42" s="132" t="s">
        <v>523</v>
      </c>
      <c r="B42" s="199">
        <v>1829</v>
      </c>
      <c r="C42" s="253">
        <v>2326</v>
      </c>
      <c r="D42" s="252">
        <v>0.2717</v>
      </c>
      <c r="E42" s="251">
        <v>497</v>
      </c>
      <c r="F42" s="244"/>
    </row>
    <row r="43" spans="1:6">
      <c r="A43" s="132" t="s">
        <v>522</v>
      </c>
      <c r="B43" s="199">
        <v>789</v>
      </c>
      <c r="C43" s="253">
        <v>789</v>
      </c>
      <c r="D43" s="252">
        <v>0</v>
      </c>
      <c r="E43" s="251">
        <v>0</v>
      </c>
      <c r="F43" s="244"/>
    </row>
    <row r="44" spans="1:6">
      <c r="A44" s="132" t="s">
        <v>521</v>
      </c>
      <c r="B44" s="199">
        <v>5438</v>
      </c>
      <c r="C44" s="253">
        <v>7328</v>
      </c>
      <c r="D44" s="252">
        <v>0.34760000000000002</v>
      </c>
      <c r="E44" s="251">
        <v>1890</v>
      </c>
      <c r="F44" s="244"/>
    </row>
    <row r="45" spans="1:6">
      <c r="A45" s="132" t="s">
        <v>520</v>
      </c>
      <c r="B45" s="199">
        <v>8269</v>
      </c>
      <c r="C45" s="253">
        <v>10986</v>
      </c>
      <c r="D45" s="252">
        <v>0.3286</v>
      </c>
      <c r="E45" s="251">
        <v>2717</v>
      </c>
      <c r="F45" s="244"/>
    </row>
    <row r="46" spans="1:6">
      <c r="A46" s="132" t="s">
        <v>519</v>
      </c>
      <c r="B46" s="199">
        <v>904</v>
      </c>
      <c r="C46" s="253">
        <v>971</v>
      </c>
      <c r="D46" s="252">
        <v>7.4099999999999999E-2</v>
      </c>
      <c r="E46" s="251">
        <v>67</v>
      </c>
      <c r="F46" s="244"/>
    </row>
    <row r="47" spans="1:6">
      <c r="A47" s="132" t="s">
        <v>518</v>
      </c>
      <c r="B47" s="199">
        <v>7075</v>
      </c>
      <c r="C47" s="253">
        <v>8218</v>
      </c>
      <c r="D47" s="252">
        <v>0.16159999999999999</v>
      </c>
      <c r="E47" s="251">
        <v>1143</v>
      </c>
      <c r="F47" s="244"/>
    </row>
    <row r="48" spans="1:6">
      <c r="A48" s="132" t="s">
        <v>517</v>
      </c>
      <c r="B48" s="199">
        <v>2470</v>
      </c>
      <c r="C48" s="253">
        <v>2914</v>
      </c>
      <c r="D48" s="252">
        <v>0.17979999999999999</v>
      </c>
      <c r="E48" s="251">
        <v>444</v>
      </c>
      <c r="F48" s="244"/>
    </row>
    <row r="49" spans="1:6">
      <c r="A49" s="132" t="s">
        <v>516</v>
      </c>
      <c r="B49" s="199">
        <v>1734</v>
      </c>
      <c r="C49" s="253">
        <v>2144</v>
      </c>
      <c r="D49" s="252">
        <v>0.2364</v>
      </c>
      <c r="E49" s="251">
        <v>410</v>
      </c>
      <c r="F49" s="244"/>
    </row>
    <row r="50" spans="1:6">
      <c r="A50" s="132" t="s">
        <v>515</v>
      </c>
      <c r="B50" s="199">
        <v>9495</v>
      </c>
      <c r="C50" s="253">
        <v>13571</v>
      </c>
      <c r="D50" s="252">
        <v>0.42930000000000001</v>
      </c>
      <c r="E50" s="251">
        <v>4076</v>
      </c>
      <c r="F50" s="244"/>
    </row>
    <row r="51" spans="1:6">
      <c r="A51" s="132" t="s">
        <v>514</v>
      </c>
      <c r="B51" s="199">
        <v>464</v>
      </c>
      <c r="C51" s="253">
        <v>512</v>
      </c>
      <c r="D51" s="252">
        <v>0.10340000000000001</v>
      </c>
      <c r="E51" s="251">
        <v>48</v>
      </c>
      <c r="F51" s="244"/>
    </row>
    <row r="52" spans="1:6">
      <c r="A52" s="132" t="s">
        <v>513</v>
      </c>
      <c r="B52" s="199">
        <v>3432</v>
      </c>
      <c r="C52" s="253">
        <v>4060</v>
      </c>
      <c r="D52" s="252">
        <v>0.183</v>
      </c>
      <c r="E52" s="251">
        <v>628</v>
      </c>
      <c r="F52" s="244"/>
    </row>
    <row r="53" spans="1:6">
      <c r="A53" s="132" t="s">
        <v>512</v>
      </c>
      <c r="B53" s="199">
        <v>6651</v>
      </c>
      <c r="C53" s="253">
        <f>C33-(SUM(C34:C52))</f>
        <v>7178</v>
      </c>
      <c r="D53" s="252">
        <f>E53/B53</f>
        <v>7.9236205081942568E-2</v>
      </c>
      <c r="E53" s="251">
        <f>C53-B53</f>
        <v>527</v>
      </c>
      <c r="F53" s="244"/>
    </row>
    <row r="54" spans="1:6">
      <c r="A54" s="132"/>
      <c r="B54" s="199"/>
      <c r="C54" s="253"/>
      <c r="D54" s="255"/>
      <c r="E54" s="251"/>
      <c r="F54" s="244"/>
    </row>
    <row r="55" spans="1:6">
      <c r="A55" s="132" t="s">
        <v>511</v>
      </c>
      <c r="B55" s="199">
        <v>21403</v>
      </c>
      <c r="C55" s="253">
        <v>20412</v>
      </c>
      <c r="D55" s="252">
        <v>-4.6300000000000001E-2</v>
      </c>
      <c r="E55" s="251">
        <v>-991</v>
      </c>
      <c r="F55" s="244"/>
    </row>
    <row r="56" spans="1:6">
      <c r="A56" s="132" t="s">
        <v>510</v>
      </c>
      <c r="B56" s="254">
        <v>1301</v>
      </c>
      <c r="C56" s="253">
        <v>1556</v>
      </c>
      <c r="D56" s="252">
        <v>0.19600000000000001</v>
      </c>
      <c r="E56" s="251">
        <v>255</v>
      </c>
      <c r="F56" s="244"/>
    </row>
    <row r="57" spans="1:6">
      <c r="A57" s="132" t="s">
        <v>509</v>
      </c>
      <c r="B57" s="199">
        <v>2201</v>
      </c>
      <c r="C57" s="253">
        <v>2112</v>
      </c>
      <c r="D57" s="252">
        <v>-4.0399999999999998E-2</v>
      </c>
      <c r="E57" s="251">
        <v>-89</v>
      </c>
      <c r="F57" s="244"/>
    </row>
    <row r="58" spans="1:6">
      <c r="A58" s="132" t="s">
        <v>508</v>
      </c>
      <c r="B58" s="199">
        <v>8715</v>
      </c>
      <c r="C58" s="253">
        <v>8216</v>
      </c>
      <c r="D58" s="252">
        <v>-5.7299999999999997E-2</v>
      </c>
      <c r="E58" s="251">
        <v>-499</v>
      </c>
      <c r="F58" s="244"/>
    </row>
    <row r="59" spans="1:6">
      <c r="A59" s="132" t="s">
        <v>507</v>
      </c>
      <c r="B59" s="199">
        <v>24</v>
      </c>
      <c r="C59" s="253">
        <v>26</v>
      </c>
      <c r="D59" s="252">
        <v>8.3299999999999999E-2</v>
      </c>
      <c r="E59" s="251">
        <v>2</v>
      </c>
      <c r="F59" s="244"/>
    </row>
    <row r="60" spans="1:6">
      <c r="A60" s="132" t="s">
        <v>506</v>
      </c>
      <c r="B60" s="199">
        <v>1676</v>
      </c>
      <c r="C60" s="253">
        <v>1605</v>
      </c>
      <c r="D60" s="252">
        <v>-4.24E-2</v>
      </c>
      <c r="E60" s="251">
        <v>-71</v>
      </c>
      <c r="F60" s="244"/>
    </row>
    <row r="61" spans="1:6">
      <c r="A61" s="132" t="s">
        <v>505</v>
      </c>
      <c r="B61" s="199">
        <v>7109</v>
      </c>
      <c r="C61" s="253">
        <f>C55-(SUM(C56:C60))</f>
        <v>6897</v>
      </c>
      <c r="D61" s="252">
        <f>E61/B61</f>
        <v>-2.9821353214235475E-2</v>
      </c>
      <c r="E61" s="251">
        <f>C61-B61</f>
        <v>-212</v>
      </c>
      <c r="F61" s="244"/>
    </row>
    <row r="62" spans="1:6">
      <c r="A62" s="132"/>
      <c r="B62" s="199"/>
      <c r="C62" s="253"/>
      <c r="D62" s="255"/>
      <c r="E62" s="251"/>
      <c r="F62" s="244"/>
    </row>
    <row r="63" spans="1:6">
      <c r="A63" s="132" t="s">
        <v>504</v>
      </c>
      <c r="B63" s="199">
        <v>1059</v>
      </c>
      <c r="C63" s="253">
        <v>935</v>
      </c>
      <c r="D63" s="252">
        <v>-0.1171</v>
      </c>
      <c r="E63" s="251">
        <v>-124</v>
      </c>
      <c r="F63" s="244"/>
    </row>
    <row r="64" spans="1:6">
      <c r="A64" s="132" t="s">
        <v>503</v>
      </c>
      <c r="B64" s="254">
        <v>145</v>
      </c>
      <c r="C64" s="253">
        <v>141</v>
      </c>
      <c r="D64" s="252">
        <v>-6.4999999999999997E-3</v>
      </c>
      <c r="E64" s="251">
        <v>-2</v>
      </c>
      <c r="F64" s="244"/>
    </row>
    <row r="65" spans="1:6">
      <c r="A65" s="132" t="s">
        <v>502</v>
      </c>
      <c r="B65" s="199">
        <v>310</v>
      </c>
      <c r="C65" s="253">
        <v>308</v>
      </c>
      <c r="D65" s="252">
        <v>-2.76E-2</v>
      </c>
      <c r="E65" s="251">
        <v>-4</v>
      </c>
      <c r="F65" s="244"/>
    </row>
    <row r="66" spans="1:6">
      <c r="A66" s="132" t="s">
        <v>501</v>
      </c>
      <c r="B66" s="199">
        <v>749</v>
      </c>
      <c r="C66" s="253">
        <f>C63-(SUM(C64:C65))</f>
        <v>486</v>
      </c>
      <c r="D66" s="252">
        <f>E66/B66</f>
        <v>-0.35113484646194926</v>
      </c>
      <c r="E66" s="251">
        <f>C66-B66</f>
        <v>-263</v>
      </c>
      <c r="F66" s="244"/>
    </row>
    <row r="67" spans="1:6">
      <c r="A67" s="132"/>
      <c r="B67" s="199"/>
      <c r="C67" s="253"/>
      <c r="D67" s="255"/>
      <c r="E67" s="251"/>
      <c r="F67" s="244"/>
    </row>
    <row r="68" spans="1:6">
      <c r="A68" s="132" t="s">
        <v>500</v>
      </c>
      <c r="B68" s="199">
        <v>306479</v>
      </c>
      <c r="C68" s="253">
        <v>362679</v>
      </c>
      <c r="D68" s="252">
        <v>0.18340000000000001</v>
      </c>
      <c r="E68" s="251">
        <v>56200</v>
      </c>
      <c r="F68" s="244"/>
    </row>
    <row r="69" spans="1:6">
      <c r="A69" s="132" t="s">
        <v>499</v>
      </c>
      <c r="B69" s="199">
        <v>42552</v>
      </c>
      <c r="C69" s="253">
        <v>45762</v>
      </c>
      <c r="D69" s="252">
        <v>7.5399999999999995E-2</v>
      </c>
      <c r="E69" s="251">
        <v>3210</v>
      </c>
      <c r="F69" s="244"/>
    </row>
    <row r="70" spans="1:6">
      <c r="A70" s="132" t="s">
        <v>498</v>
      </c>
      <c r="B70" s="199">
        <v>15335</v>
      </c>
      <c r="C70" s="253">
        <v>16884</v>
      </c>
      <c r="D70" s="252">
        <v>0.10100000000000001</v>
      </c>
      <c r="E70" s="251">
        <v>1549</v>
      </c>
      <c r="F70" s="244"/>
    </row>
    <row r="71" spans="1:6">
      <c r="A71" s="132" t="s">
        <v>497</v>
      </c>
      <c r="B71" s="199">
        <v>30112</v>
      </c>
      <c r="C71" s="253">
        <v>31909</v>
      </c>
      <c r="D71" s="252">
        <v>5.9700000000000003E-2</v>
      </c>
      <c r="E71" s="251">
        <v>1797</v>
      </c>
      <c r="F71" s="244"/>
    </row>
    <row r="72" spans="1:6">
      <c r="A72" s="132" t="s">
        <v>496</v>
      </c>
      <c r="B72" s="199">
        <v>20426</v>
      </c>
      <c r="C72" s="253">
        <v>23386</v>
      </c>
      <c r="D72" s="252">
        <v>0.1449</v>
      </c>
      <c r="E72" s="251">
        <v>2960</v>
      </c>
      <c r="F72" s="244"/>
    </row>
    <row r="73" spans="1:6">
      <c r="A73" s="132" t="s">
        <v>495</v>
      </c>
      <c r="B73" s="199">
        <v>18275</v>
      </c>
      <c r="C73" s="253">
        <v>24531</v>
      </c>
      <c r="D73" s="252">
        <v>0.34229999999999999</v>
      </c>
      <c r="E73" s="251">
        <v>6256</v>
      </c>
      <c r="F73" s="244"/>
    </row>
    <row r="74" spans="1:6">
      <c r="A74" s="132" t="s">
        <v>494</v>
      </c>
      <c r="B74" s="199">
        <v>4987</v>
      </c>
      <c r="C74" s="253">
        <v>6101</v>
      </c>
      <c r="D74" s="252">
        <v>0.22339999999999999</v>
      </c>
      <c r="E74" s="251">
        <v>1114</v>
      </c>
      <c r="F74" s="244"/>
    </row>
    <row r="75" spans="1:6">
      <c r="A75" s="132" t="s">
        <v>493</v>
      </c>
      <c r="B75" s="199">
        <v>27300</v>
      </c>
      <c r="C75" s="253">
        <v>32945</v>
      </c>
      <c r="D75" s="252">
        <v>0.20680000000000001</v>
      </c>
      <c r="E75" s="251">
        <v>5645</v>
      </c>
      <c r="F75" s="244"/>
    </row>
    <row r="76" spans="1:6">
      <c r="A76" s="132" t="s">
        <v>492</v>
      </c>
      <c r="B76" s="199">
        <v>67311</v>
      </c>
      <c r="C76" s="253">
        <v>81773</v>
      </c>
      <c r="D76" s="252">
        <v>0.21490000000000001</v>
      </c>
      <c r="E76" s="251">
        <v>14462</v>
      </c>
      <c r="F76" s="244"/>
    </row>
    <row r="77" spans="1:6">
      <c r="A77" s="132" t="s">
        <v>491</v>
      </c>
      <c r="B77" s="199">
        <v>16322</v>
      </c>
      <c r="C77" s="253">
        <v>21907</v>
      </c>
      <c r="D77" s="252">
        <v>0.3422</v>
      </c>
      <c r="E77" s="251">
        <v>5585</v>
      </c>
      <c r="F77" s="244"/>
    </row>
    <row r="78" spans="1:6">
      <c r="A78" s="132" t="s">
        <v>490</v>
      </c>
      <c r="B78" s="199">
        <v>6051</v>
      </c>
      <c r="C78" s="253">
        <v>7867</v>
      </c>
      <c r="D78" s="252">
        <v>0.30009999999999998</v>
      </c>
      <c r="E78" s="251">
        <v>1816</v>
      </c>
      <c r="F78" s="244"/>
    </row>
    <row r="79" spans="1:6">
      <c r="A79" s="132" t="s">
        <v>489</v>
      </c>
      <c r="B79" s="199">
        <v>5122</v>
      </c>
      <c r="C79" s="253">
        <v>5475</v>
      </c>
      <c r="D79" s="252">
        <v>6.8900000000000003E-2</v>
      </c>
      <c r="E79" s="251">
        <v>353</v>
      </c>
      <c r="F79" s="244"/>
    </row>
    <row r="80" spans="1:6">
      <c r="A80" s="132" t="s">
        <v>488</v>
      </c>
      <c r="B80" s="199">
        <v>24331</v>
      </c>
      <c r="C80" s="253">
        <v>32141</v>
      </c>
      <c r="D80" s="252">
        <v>0.32100000000000001</v>
      </c>
      <c r="E80" s="251">
        <v>7810</v>
      </c>
      <c r="F80" s="244"/>
    </row>
    <row r="81" spans="1:6">
      <c r="A81" s="132" t="s">
        <v>487</v>
      </c>
      <c r="B81" s="199">
        <v>5265</v>
      </c>
      <c r="C81" s="253">
        <v>5917</v>
      </c>
      <c r="D81" s="252">
        <v>0.12379999999999999</v>
      </c>
      <c r="E81" s="251">
        <v>652</v>
      </c>
      <c r="F81" s="244"/>
    </row>
    <row r="82" spans="1:6">
      <c r="A82" s="132" t="s">
        <v>486</v>
      </c>
      <c r="B82" s="199">
        <v>9511</v>
      </c>
      <c r="C82" s="253">
        <v>10963</v>
      </c>
      <c r="D82" s="252">
        <v>0.1527</v>
      </c>
      <c r="E82" s="251">
        <v>1452</v>
      </c>
      <c r="F82" s="244"/>
    </row>
    <row r="83" spans="1:6">
      <c r="A83" s="132" t="s">
        <v>485</v>
      </c>
      <c r="B83" s="199">
        <v>9761</v>
      </c>
      <c r="C83" s="253">
        <v>11410</v>
      </c>
      <c r="D83" s="252">
        <v>0.16889999999999999</v>
      </c>
      <c r="E83" s="251">
        <v>1649</v>
      </c>
      <c r="F83" s="244"/>
    </row>
    <row r="84" spans="1:6">
      <c r="A84" s="132" t="s">
        <v>484</v>
      </c>
      <c r="B84" s="199">
        <v>3818</v>
      </c>
      <c r="C84" s="253">
        <f>C68-(SUM(C69:C83))</f>
        <v>3708</v>
      </c>
      <c r="D84" s="252">
        <f>E84/B84</f>
        <v>-2.8810895756940808E-2</v>
      </c>
      <c r="E84" s="251">
        <f>C84-B84</f>
        <v>-110</v>
      </c>
      <c r="F84" s="244"/>
    </row>
    <row r="85" spans="1:6">
      <c r="A85" s="132"/>
      <c r="B85" s="199"/>
      <c r="C85" s="253"/>
      <c r="D85" s="255"/>
      <c r="E85" s="251"/>
      <c r="F85" s="244"/>
    </row>
    <row r="86" spans="1:6">
      <c r="A86" s="132" t="s">
        <v>483</v>
      </c>
      <c r="B86" s="199">
        <v>18607</v>
      </c>
      <c r="C86" s="253">
        <v>19596</v>
      </c>
      <c r="D86" s="252">
        <v>5.3199999999999997E-2</v>
      </c>
      <c r="E86" s="251">
        <v>989</v>
      </c>
      <c r="F86" s="244"/>
    </row>
    <row r="87" spans="1:6">
      <c r="A87" s="132" t="s">
        <v>482</v>
      </c>
      <c r="B87" s="199">
        <v>225</v>
      </c>
      <c r="C87" s="253">
        <v>239</v>
      </c>
      <c r="D87" s="252">
        <v>6.2199999999999998E-2</v>
      </c>
      <c r="E87" s="251">
        <v>14</v>
      </c>
      <c r="F87" s="244"/>
    </row>
    <row r="88" spans="1:6">
      <c r="A88" s="132" t="s">
        <v>47</v>
      </c>
      <c r="B88" s="199">
        <v>1690</v>
      </c>
      <c r="C88" s="253">
        <v>1588</v>
      </c>
      <c r="D88" s="252">
        <v>-6.0400000000000002E-2</v>
      </c>
      <c r="E88" s="251">
        <v>-102</v>
      </c>
      <c r="F88" s="244"/>
    </row>
    <row r="89" spans="1:6">
      <c r="A89" s="132" t="s">
        <v>481</v>
      </c>
      <c r="B89" s="199">
        <v>569</v>
      </c>
      <c r="C89" s="253">
        <v>561</v>
      </c>
      <c r="D89" s="252">
        <v>-1.41E-2</v>
      </c>
      <c r="E89" s="251">
        <v>-8</v>
      </c>
      <c r="F89" s="244"/>
    </row>
    <row r="90" spans="1:6">
      <c r="A90" s="132" t="s">
        <v>480</v>
      </c>
      <c r="B90" s="199">
        <v>6046</v>
      </c>
      <c r="C90" s="253">
        <v>6747</v>
      </c>
      <c r="D90" s="252">
        <v>0.1159</v>
      </c>
      <c r="E90" s="251">
        <v>701</v>
      </c>
      <c r="F90" s="244"/>
    </row>
    <row r="91" spans="1:6">
      <c r="A91" s="132" t="s">
        <v>479</v>
      </c>
      <c r="B91" s="199">
        <v>171</v>
      </c>
      <c r="C91" s="253">
        <v>143</v>
      </c>
      <c r="D91" s="252">
        <v>-0.16370000000000001</v>
      </c>
      <c r="E91" s="251">
        <v>-28</v>
      </c>
      <c r="F91" s="244"/>
    </row>
    <row r="92" spans="1:6">
      <c r="A92" s="132" t="s">
        <v>478</v>
      </c>
      <c r="B92" s="199">
        <v>9906</v>
      </c>
      <c r="C92" s="253">
        <f>C86-(SUM(C87:C91))</f>
        <v>10318</v>
      </c>
      <c r="D92" s="252">
        <f>E92/B92</f>
        <v>4.1590954976781745E-2</v>
      </c>
      <c r="E92" s="251">
        <f>C92-B92</f>
        <v>412</v>
      </c>
      <c r="F92" s="244"/>
    </row>
    <row r="93" spans="1:6">
      <c r="A93" s="132"/>
      <c r="B93" s="199"/>
      <c r="C93" s="253"/>
      <c r="D93" s="252"/>
      <c r="E93" s="251"/>
      <c r="F93" s="244"/>
    </row>
    <row r="94" spans="1:6">
      <c r="A94" s="132" t="s">
        <v>477</v>
      </c>
      <c r="B94" s="199">
        <v>10976</v>
      </c>
      <c r="C94" s="253">
        <v>9825</v>
      </c>
      <c r="D94" s="252">
        <v>-0.10489999999999999</v>
      </c>
      <c r="E94" s="251">
        <v>-1151</v>
      </c>
      <c r="F94" s="244"/>
    </row>
    <row r="95" spans="1:6">
      <c r="A95" s="132" t="s">
        <v>476</v>
      </c>
      <c r="B95" s="199">
        <v>1630</v>
      </c>
      <c r="C95" s="253">
        <v>1492</v>
      </c>
      <c r="D95" s="252">
        <v>-8.4699999999999998E-2</v>
      </c>
      <c r="E95" s="251">
        <v>-138</v>
      </c>
      <c r="F95" s="244"/>
    </row>
    <row r="96" spans="1:6">
      <c r="A96" s="132" t="s">
        <v>475</v>
      </c>
      <c r="B96" s="199">
        <v>163</v>
      </c>
      <c r="C96" s="253">
        <v>162</v>
      </c>
      <c r="D96" s="252">
        <v>-6.1000000000000004E-3</v>
      </c>
      <c r="E96" s="251">
        <v>-1</v>
      </c>
      <c r="F96" s="244"/>
    </row>
    <row r="97" spans="1:6">
      <c r="A97" s="132" t="s">
        <v>474</v>
      </c>
      <c r="B97" s="199">
        <v>464</v>
      </c>
      <c r="C97" s="253">
        <v>497</v>
      </c>
      <c r="D97" s="252">
        <v>7.1099999999999997E-2</v>
      </c>
      <c r="E97" s="251">
        <v>33</v>
      </c>
      <c r="F97" s="244"/>
    </row>
    <row r="98" spans="1:6">
      <c r="A98" s="132" t="s">
        <v>473</v>
      </c>
      <c r="B98" s="199">
        <v>418</v>
      </c>
      <c r="C98" s="253">
        <v>405</v>
      </c>
      <c r="D98" s="252">
        <v>-3.1099999999999999E-2</v>
      </c>
      <c r="E98" s="251">
        <v>-13</v>
      </c>
      <c r="F98" s="244"/>
    </row>
    <row r="99" spans="1:6">
      <c r="A99" s="132" t="s">
        <v>46</v>
      </c>
      <c r="B99" s="199">
        <v>288</v>
      </c>
      <c r="C99" s="253">
        <v>307</v>
      </c>
      <c r="D99" s="252">
        <v>6.6000000000000003E-2</v>
      </c>
      <c r="E99" s="251">
        <v>19</v>
      </c>
      <c r="F99" s="244"/>
    </row>
    <row r="100" spans="1:6">
      <c r="A100" s="132" t="s">
        <v>472</v>
      </c>
      <c r="B100" s="199">
        <v>1626</v>
      </c>
      <c r="C100" s="253">
        <v>1474</v>
      </c>
      <c r="D100" s="252">
        <v>-9.35E-2</v>
      </c>
      <c r="E100" s="251">
        <v>-152</v>
      </c>
      <c r="F100" s="244"/>
    </row>
    <row r="101" spans="1:6">
      <c r="A101" s="132" t="s">
        <v>471</v>
      </c>
      <c r="B101" s="199">
        <v>952</v>
      </c>
      <c r="C101" s="253">
        <v>847</v>
      </c>
      <c r="D101" s="252">
        <v>-0.1103</v>
      </c>
      <c r="E101" s="251">
        <v>-105</v>
      </c>
      <c r="F101" s="244"/>
    </row>
    <row r="102" spans="1:6">
      <c r="A102" s="132" t="s">
        <v>470</v>
      </c>
      <c r="B102" s="199">
        <v>2129</v>
      </c>
      <c r="C102" s="253">
        <v>1914</v>
      </c>
      <c r="D102" s="252">
        <v>-0.10100000000000001</v>
      </c>
      <c r="E102" s="251">
        <v>-215</v>
      </c>
      <c r="F102" s="244"/>
    </row>
    <row r="103" spans="1:6">
      <c r="A103" s="132" t="s">
        <v>469</v>
      </c>
      <c r="B103" s="199">
        <v>1470</v>
      </c>
      <c r="C103" s="253">
        <v>1224</v>
      </c>
      <c r="D103" s="252">
        <v>-0.1673</v>
      </c>
      <c r="E103" s="251">
        <v>-246</v>
      </c>
      <c r="F103" s="244"/>
    </row>
    <row r="104" spans="1:6">
      <c r="A104" s="132" t="s">
        <v>468</v>
      </c>
      <c r="B104" s="199">
        <v>1836</v>
      </c>
      <c r="C104" s="253">
        <f>C94-(SUM(C95:C103))</f>
        <v>1503</v>
      </c>
      <c r="D104" s="252">
        <f>E104/B104</f>
        <v>-0.18137254901960784</v>
      </c>
      <c r="E104" s="251">
        <f>C104-B104</f>
        <v>-333</v>
      </c>
      <c r="F104" s="244"/>
    </row>
    <row r="105" spans="1:6">
      <c r="A105" s="132"/>
      <c r="B105" s="199"/>
      <c r="C105" s="253"/>
      <c r="D105" s="252"/>
      <c r="E105" s="251"/>
      <c r="F105" s="244"/>
    </row>
    <row r="106" spans="1:6">
      <c r="A106" s="132" t="s">
        <v>467</v>
      </c>
      <c r="B106" s="199">
        <v>5172</v>
      </c>
      <c r="C106" s="253">
        <v>5083</v>
      </c>
      <c r="D106" s="252">
        <v>-1.72E-2</v>
      </c>
      <c r="E106" s="251">
        <v>-89</v>
      </c>
      <c r="F106" s="244"/>
    </row>
    <row r="107" spans="1:6">
      <c r="A107" s="132" t="s">
        <v>466</v>
      </c>
      <c r="B107" s="199">
        <v>122</v>
      </c>
      <c r="C107" s="253">
        <v>118</v>
      </c>
      <c r="D107" s="252">
        <v>-3.2800000000000003E-2</v>
      </c>
      <c r="E107" s="251">
        <v>-4</v>
      </c>
      <c r="F107" s="244"/>
    </row>
    <row r="108" spans="1:6">
      <c r="A108" s="132" t="s">
        <v>465</v>
      </c>
      <c r="B108" s="199">
        <v>226</v>
      </c>
      <c r="C108" s="253">
        <v>227</v>
      </c>
      <c r="D108" s="252">
        <v>4.4000000000000003E-3</v>
      </c>
      <c r="E108" s="251">
        <v>1</v>
      </c>
      <c r="F108" s="244"/>
    </row>
    <row r="109" spans="1:6">
      <c r="A109" s="132" t="s">
        <v>464</v>
      </c>
      <c r="B109" s="199">
        <v>198</v>
      </c>
      <c r="C109" s="253">
        <v>336</v>
      </c>
      <c r="D109" s="252">
        <v>0.69699999999999995</v>
      </c>
      <c r="E109" s="251">
        <v>138</v>
      </c>
      <c r="F109" s="244"/>
    </row>
    <row r="110" spans="1:6">
      <c r="A110" s="132" t="s">
        <v>463</v>
      </c>
      <c r="B110" s="199">
        <v>167</v>
      </c>
      <c r="C110" s="253">
        <v>186</v>
      </c>
      <c r="D110" s="252">
        <v>0.1138</v>
      </c>
      <c r="E110" s="251">
        <v>19</v>
      </c>
      <c r="F110" s="244"/>
    </row>
    <row r="111" spans="1:6">
      <c r="A111" s="132" t="s">
        <v>462</v>
      </c>
      <c r="B111" s="199">
        <v>797</v>
      </c>
      <c r="C111" s="253">
        <v>786</v>
      </c>
      <c r="D111" s="252">
        <v>-1.38E-2</v>
      </c>
      <c r="E111" s="251">
        <v>-11</v>
      </c>
      <c r="F111" s="244"/>
    </row>
    <row r="112" spans="1:6">
      <c r="A112" s="132" t="s">
        <v>461</v>
      </c>
      <c r="B112" s="199">
        <v>133</v>
      </c>
      <c r="C112" s="253">
        <v>132</v>
      </c>
      <c r="D112" s="252">
        <v>-7.4999999999999997E-3</v>
      </c>
      <c r="E112" s="251">
        <v>-1</v>
      </c>
      <c r="F112" s="244"/>
    </row>
    <row r="113" spans="1:6">
      <c r="A113" s="132" t="s">
        <v>460</v>
      </c>
      <c r="B113" s="199">
        <v>230</v>
      </c>
      <c r="C113" s="253">
        <v>221</v>
      </c>
      <c r="D113" s="252">
        <v>-3.9100000000000003E-2</v>
      </c>
      <c r="E113" s="251">
        <v>-9</v>
      </c>
      <c r="F113" s="244"/>
    </row>
    <row r="114" spans="1:6">
      <c r="A114" s="132" t="s">
        <v>459</v>
      </c>
      <c r="B114" s="199">
        <v>1520</v>
      </c>
      <c r="C114" s="253">
        <v>1725</v>
      </c>
      <c r="D114" s="252">
        <v>0.13489999999999999</v>
      </c>
      <c r="E114" s="251">
        <v>205</v>
      </c>
      <c r="F114" s="244"/>
    </row>
    <row r="115" spans="1:6">
      <c r="A115" s="132" t="s">
        <v>458</v>
      </c>
      <c r="B115" s="199">
        <v>530</v>
      </c>
      <c r="C115" s="253">
        <v>486</v>
      </c>
      <c r="D115" s="252">
        <v>-8.3000000000000004E-2</v>
      </c>
      <c r="E115" s="251">
        <v>-44</v>
      </c>
      <c r="F115" s="244"/>
    </row>
    <row r="116" spans="1:6">
      <c r="A116" s="132" t="s">
        <v>457</v>
      </c>
      <c r="B116" s="199">
        <v>1249</v>
      </c>
      <c r="C116" s="253">
        <f>C106-(SUM(C107:C115))</f>
        <v>866</v>
      </c>
      <c r="D116" s="252">
        <f>E116/B116</f>
        <v>-0.3066453162530024</v>
      </c>
      <c r="E116" s="251">
        <f>C116-B116</f>
        <v>-383</v>
      </c>
      <c r="F116" s="244"/>
    </row>
    <row r="117" spans="1:6">
      <c r="A117" s="132"/>
      <c r="B117" s="199"/>
      <c r="C117" s="253"/>
      <c r="D117" s="252"/>
      <c r="E117" s="251"/>
      <c r="F117" s="244"/>
    </row>
    <row r="118" spans="1:6">
      <c r="A118" s="132" t="s">
        <v>456</v>
      </c>
      <c r="B118" s="199">
        <v>9225</v>
      </c>
      <c r="C118" s="253">
        <v>9669</v>
      </c>
      <c r="D118" s="252">
        <v>4.8099999999999997E-2</v>
      </c>
      <c r="E118" s="251">
        <v>444</v>
      </c>
      <c r="F118" s="244"/>
    </row>
    <row r="119" spans="1:6">
      <c r="A119" s="132" t="s">
        <v>455</v>
      </c>
      <c r="B119" s="199">
        <v>319</v>
      </c>
      <c r="C119" s="253">
        <v>347</v>
      </c>
      <c r="D119" s="252">
        <v>8.7800000000000003E-2</v>
      </c>
      <c r="E119" s="251">
        <v>28</v>
      </c>
      <c r="F119" s="244"/>
    </row>
    <row r="120" spans="1:6">
      <c r="A120" s="132" t="s">
        <v>454</v>
      </c>
      <c r="B120" s="199">
        <v>5046</v>
      </c>
      <c r="C120" s="253">
        <v>5366</v>
      </c>
      <c r="D120" s="252">
        <v>6.3399999999999998E-2</v>
      </c>
      <c r="E120" s="251">
        <v>320</v>
      </c>
      <c r="F120" s="244"/>
    </row>
    <row r="121" spans="1:6">
      <c r="A121" s="132" t="s">
        <v>453</v>
      </c>
      <c r="B121" s="199">
        <v>3860</v>
      </c>
      <c r="C121" s="253">
        <f>C118-(SUM(C119:C120))</f>
        <v>3956</v>
      </c>
      <c r="D121" s="252">
        <f>E121/B121</f>
        <v>2.4870466321243522E-2</v>
      </c>
      <c r="E121" s="251">
        <f>C121-B121</f>
        <v>96</v>
      </c>
      <c r="F121" s="244"/>
    </row>
    <row r="122" spans="1:6">
      <c r="A122" s="132"/>
      <c r="B122" s="199"/>
      <c r="C122" s="253"/>
      <c r="D122" s="255"/>
      <c r="E122" s="251"/>
      <c r="F122" s="244"/>
    </row>
    <row r="123" spans="1:6">
      <c r="A123" s="132" t="s">
        <v>452</v>
      </c>
      <c r="B123" s="199">
        <v>46163</v>
      </c>
      <c r="C123" s="253">
        <v>57289</v>
      </c>
      <c r="D123" s="252">
        <v>0.24099999999999999</v>
      </c>
      <c r="E123" s="251">
        <v>11126</v>
      </c>
      <c r="F123" s="244"/>
    </row>
    <row r="124" spans="1:6">
      <c r="A124" s="132" t="s">
        <v>451</v>
      </c>
      <c r="B124" s="199">
        <v>83</v>
      </c>
      <c r="C124" s="253">
        <v>151</v>
      </c>
      <c r="D124" s="252">
        <v>0.81930000000000003</v>
      </c>
      <c r="E124" s="251">
        <v>68</v>
      </c>
      <c r="F124" s="244"/>
    </row>
    <row r="125" spans="1:6">
      <c r="A125" s="132" t="s">
        <v>450</v>
      </c>
      <c r="B125" s="199">
        <v>28857</v>
      </c>
      <c r="C125" s="253">
        <v>35235</v>
      </c>
      <c r="D125" s="252">
        <v>0.221</v>
      </c>
      <c r="E125" s="251">
        <v>6378</v>
      </c>
      <c r="F125" s="244"/>
    </row>
    <row r="126" spans="1:6">
      <c r="A126" s="132" t="s">
        <v>449</v>
      </c>
      <c r="B126" s="254" t="s">
        <v>292</v>
      </c>
      <c r="C126" s="253">
        <v>99</v>
      </c>
      <c r="D126" s="257" t="s">
        <v>291</v>
      </c>
      <c r="E126" s="251" t="s">
        <v>291</v>
      </c>
      <c r="F126" s="244"/>
    </row>
    <row r="127" spans="1:6">
      <c r="A127" s="132" t="s">
        <v>448</v>
      </c>
      <c r="B127" s="199">
        <v>5803</v>
      </c>
      <c r="C127" s="253">
        <v>7374</v>
      </c>
      <c r="D127" s="252">
        <v>0.2707</v>
      </c>
      <c r="E127" s="251">
        <v>1571</v>
      </c>
      <c r="F127" s="244"/>
    </row>
    <row r="128" spans="1:6">
      <c r="A128" s="132" t="s">
        <v>447</v>
      </c>
      <c r="B128" s="199">
        <v>355</v>
      </c>
      <c r="C128" s="253">
        <v>442</v>
      </c>
      <c r="D128" s="252">
        <v>0.24510000000000001</v>
      </c>
      <c r="E128" s="251">
        <v>87</v>
      </c>
      <c r="F128" s="244"/>
    </row>
    <row r="129" spans="1:6">
      <c r="A129" s="132" t="s">
        <v>446</v>
      </c>
      <c r="B129" s="199">
        <v>488</v>
      </c>
      <c r="C129" s="253">
        <v>536</v>
      </c>
      <c r="D129" s="252">
        <v>9.8400000000000001E-2</v>
      </c>
      <c r="E129" s="251">
        <v>48</v>
      </c>
      <c r="F129" s="244"/>
    </row>
    <row r="130" spans="1:6">
      <c r="A130" s="132" t="s">
        <v>445</v>
      </c>
      <c r="B130" s="199">
        <v>2790</v>
      </c>
      <c r="C130" s="253">
        <v>2996</v>
      </c>
      <c r="D130" s="252">
        <v>7.3800000000000004E-2</v>
      </c>
      <c r="E130" s="251">
        <v>206</v>
      </c>
      <c r="F130" s="244"/>
    </row>
    <row r="131" spans="1:6">
      <c r="A131" s="132" t="s">
        <v>444</v>
      </c>
      <c r="B131" s="199">
        <v>7787</v>
      </c>
      <c r="C131" s="253">
        <f>C123-(SUM(C124:C130))</f>
        <v>10456</v>
      </c>
      <c r="D131" s="252">
        <f>E131/B131</f>
        <v>0.34275073841017079</v>
      </c>
      <c r="E131" s="251">
        <f>C131-B131</f>
        <v>2669</v>
      </c>
      <c r="F131" s="244"/>
    </row>
    <row r="132" spans="1:6">
      <c r="A132" s="132"/>
      <c r="B132" s="199"/>
      <c r="C132" s="253"/>
      <c r="D132" s="255"/>
      <c r="E132" s="251"/>
      <c r="F132" s="244"/>
    </row>
    <row r="133" spans="1:6">
      <c r="A133" s="132" t="s">
        <v>443</v>
      </c>
      <c r="B133" s="199">
        <v>10246</v>
      </c>
      <c r="C133" s="253">
        <v>11786</v>
      </c>
      <c r="D133" s="252">
        <v>0.15029999999999999</v>
      </c>
      <c r="E133" s="251">
        <v>1540</v>
      </c>
      <c r="F133" s="244"/>
    </row>
    <row r="134" spans="1:6">
      <c r="A134" s="132" t="s">
        <v>442</v>
      </c>
      <c r="B134" s="199">
        <v>669</v>
      </c>
      <c r="C134" s="253">
        <v>662</v>
      </c>
      <c r="D134" s="252">
        <v>-1.0500000000000001E-2</v>
      </c>
      <c r="E134" s="251">
        <v>-7</v>
      </c>
      <c r="F134" s="244"/>
    </row>
    <row r="135" spans="1:6">
      <c r="A135" s="132" t="s">
        <v>441</v>
      </c>
      <c r="B135" s="199">
        <v>841</v>
      </c>
      <c r="C135" s="253">
        <v>862</v>
      </c>
      <c r="D135" s="252">
        <v>2.5000000000000001E-2</v>
      </c>
      <c r="E135" s="251">
        <v>21</v>
      </c>
      <c r="F135" s="244"/>
    </row>
    <row r="136" spans="1:6">
      <c r="A136" s="132" t="s">
        <v>440</v>
      </c>
      <c r="B136" s="199">
        <v>1547</v>
      </c>
      <c r="C136" s="253">
        <v>1750</v>
      </c>
      <c r="D136" s="252">
        <v>0.13120000000000001</v>
      </c>
      <c r="E136" s="251">
        <v>203</v>
      </c>
      <c r="F136" s="244"/>
    </row>
    <row r="137" spans="1:6">
      <c r="A137" s="132" t="s">
        <v>439</v>
      </c>
      <c r="B137" s="199">
        <v>5389</v>
      </c>
      <c r="C137" s="253">
        <v>6443</v>
      </c>
      <c r="D137" s="252">
        <v>0.1956</v>
      </c>
      <c r="E137" s="251">
        <v>1054</v>
      </c>
      <c r="F137" s="244"/>
    </row>
    <row r="138" spans="1:6">
      <c r="A138" s="132" t="s">
        <v>438</v>
      </c>
      <c r="B138" s="199">
        <v>733</v>
      </c>
      <c r="C138" s="253">
        <v>848</v>
      </c>
      <c r="D138" s="252">
        <v>0.15690000000000001</v>
      </c>
      <c r="E138" s="251">
        <v>115</v>
      </c>
      <c r="F138" s="244"/>
    </row>
    <row r="139" spans="1:6">
      <c r="A139" s="132" t="s">
        <v>306</v>
      </c>
      <c r="B139" s="199">
        <v>0</v>
      </c>
      <c r="C139" s="253">
        <v>0</v>
      </c>
      <c r="D139" s="252">
        <v>0</v>
      </c>
      <c r="E139" s="251">
        <v>0</v>
      </c>
      <c r="F139" s="244"/>
    </row>
    <row r="140" spans="1:6">
      <c r="A140" s="132" t="s">
        <v>437</v>
      </c>
      <c r="B140" s="199">
        <v>1067</v>
      </c>
      <c r="C140" s="253">
        <f>C133-(SUM(C134:C139))</f>
        <v>1221</v>
      </c>
      <c r="D140" s="252">
        <f>E140/B140</f>
        <v>0.14432989690721648</v>
      </c>
      <c r="E140" s="251">
        <f>C140-B140</f>
        <v>154</v>
      </c>
      <c r="F140" s="244"/>
    </row>
    <row r="141" spans="1:6">
      <c r="A141" s="132"/>
      <c r="B141" s="199"/>
      <c r="C141" s="253"/>
      <c r="D141" s="255"/>
      <c r="E141" s="251"/>
      <c r="F141" s="244"/>
    </row>
    <row r="142" spans="1:6">
      <c r="A142" s="132" t="s">
        <v>436</v>
      </c>
      <c r="B142" s="199">
        <v>7125</v>
      </c>
      <c r="C142" s="253">
        <v>7667</v>
      </c>
      <c r="D142" s="252">
        <v>7.6100000000000001E-2</v>
      </c>
      <c r="E142" s="251">
        <v>542</v>
      </c>
      <c r="F142" s="244"/>
    </row>
    <row r="143" spans="1:6">
      <c r="A143" s="132" t="s">
        <v>435</v>
      </c>
      <c r="B143" s="199">
        <v>119</v>
      </c>
      <c r="C143" s="253">
        <v>118</v>
      </c>
      <c r="D143" s="252">
        <v>-8.3999999999999995E-3</v>
      </c>
      <c r="E143" s="251">
        <v>-1</v>
      </c>
      <c r="F143" s="244"/>
    </row>
    <row r="144" spans="1:6">
      <c r="A144" s="132" t="s">
        <v>434</v>
      </c>
      <c r="B144" s="199">
        <v>475</v>
      </c>
      <c r="C144" s="253">
        <v>449</v>
      </c>
      <c r="D144" s="252">
        <v>-5.4699999999999999E-2</v>
      </c>
      <c r="E144" s="251">
        <v>-26</v>
      </c>
      <c r="F144" s="244"/>
    </row>
    <row r="145" spans="1:6">
      <c r="A145" s="132" t="s">
        <v>433</v>
      </c>
      <c r="B145" s="199">
        <v>381</v>
      </c>
      <c r="C145" s="253">
        <v>312</v>
      </c>
      <c r="D145" s="252">
        <v>-0.18110000000000001</v>
      </c>
      <c r="E145" s="251">
        <v>-69</v>
      </c>
      <c r="F145" s="244"/>
    </row>
    <row r="146" spans="1:6">
      <c r="A146" s="132" t="s">
        <v>432</v>
      </c>
      <c r="B146" s="199">
        <v>4312</v>
      </c>
      <c r="C146" s="253">
        <v>4683</v>
      </c>
      <c r="D146" s="252">
        <v>8.5999999999999993E-2</v>
      </c>
      <c r="E146" s="251">
        <v>371</v>
      </c>
      <c r="F146" s="244"/>
    </row>
    <row r="147" spans="1:6">
      <c r="A147" s="132" t="s">
        <v>431</v>
      </c>
      <c r="B147" s="199">
        <v>577</v>
      </c>
      <c r="C147" s="253">
        <v>598</v>
      </c>
      <c r="D147" s="252">
        <v>3.6400000000000002E-2</v>
      </c>
      <c r="E147" s="251">
        <v>21</v>
      </c>
      <c r="F147" s="244"/>
    </row>
    <row r="148" spans="1:6">
      <c r="A148" s="132" t="s">
        <v>430</v>
      </c>
      <c r="B148" s="199">
        <v>1261</v>
      </c>
      <c r="C148" s="253">
        <f>C142-(SUM(C143:C147))</f>
        <v>1507</v>
      </c>
      <c r="D148" s="252">
        <f>E148/B148</f>
        <v>0.1950832672482157</v>
      </c>
      <c r="E148" s="251">
        <f>C148-B148</f>
        <v>246</v>
      </c>
      <c r="F148" s="244"/>
    </row>
    <row r="149" spans="1:6">
      <c r="A149" s="132"/>
      <c r="B149" s="199"/>
      <c r="C149" s="253"/>
      <c r="D149" s="255"/>
      <c r="E149" s="251"/>
      <c r="F149" s="244"/>
    </row>
    <row r="150" spans="1:6">
      <c r="A150" s="132" t="s">
        <v>429</v>
      </c>
      <c r="B150" s="199">
        <v>12503</v>
      </c>
      <c r="C150" s="253">
        <v>12975</v>
      </c>
      <c r="D150" s="252">
        <v>3.78E-2</v>
      </c>
      <c r="E150" s="251">
        <v>472</v>
      </c>
      <c r="F150" s="244"/>
    </row>
    <row r="151" spans="1:6">
      <c r="A151" s="132" t="s">
        <v>428</v>
      </c>
      <c r="B151" s="199">
        <v>3436</v>
      </c>
      <c r="C151" s="253">
        <v>3622</v>
      </c>
      <c r="D151" s="252">
        <v>5.4100000000000002E-2</v>
      </c>
      <c r="E151" s="251">
        <v>186</v>
      </c>
      <c r="F151" s="244"/>
    </row>
    <row r="152" spans="1:6">
      <c r="A152" s="132" t="s">
        <v>427</v>
      </c>
      <c r="B152" s="199">
        <v>2435</v>
      </c>
      <c r="C152" s="253">
        <v>2592</v>
      </c>
      <c r="D152" s="252">
        <v>6.4500000000000002E-2</v>
      </c>
      <c r="E152" s="251">
        <v>157</v>
      </c>
      <c r="F152" s="244"/>
    </row>
    <row r="153" spans="1:6">
      <c r="A153" s="132" t="s">
        <v>426</v>
      </c>
      <c r="B153" s="199">
        <v>696</v>
      </c>
      <c r="C153" s="253">
        <v>614</v>
      </c>
      <c r="D153" s="252">
        <v>-0.1178</v>
      </c>
      <c r="E153" s="251">
        <v>-82</v>
      </c>
      <c r="F153" s="244"/>
    </row>
    <row r="154" spans="1:6">
      <c r="A154" s="132" t="s">
        <v>425</v>
      </c>
      <c r="B154" s="199">
        <v>378</v>
      </c>
      <c r="C154" s="253">
        <v>438</v>
      </c>
      <c r="D154" s="252">
        <v>0.15870000000000001</v>
      </c>
      <c r="E154" s="251">
        <v>60</v>
      </c>
      <c r="F154" s="244"/>
    </row>
    <row r="155" spans="1:6">
      <c r="A155" s="132" t="s">
        <v>424</v>
      </c>
      <c r="B155" s="199">
        <v>474</v>
      </c>
      <c r="C155" s="253">
        <v>508</v>
      </c>
      <c r="D155" s="252">
        <v>7.17E-2</v>
      </c>
      <c r="E155" s="251">
        <v>34</v>
      </c>
      <c r="F155" s="244"/>
    </row>
    <row r="156" spans="1:6">
      <c r="A156" s="132" t="s">
        <v>423</v>
      </c>
      <c r="B156" s="199">
        <v>226</v>
      </c>
      <c r="C156" s="253">
        <v>256</v>
      </c>
      <c r="D156" s="252">
        <v>0.13270000000000001</v>
      </c>
      <c r="E156" s="251">
        <v>30</v>
      </c>
      <c r="F156" s="244"/>
    </row>
    <row r="157" spans="1:6">
      <c r="A157" s="132" t="s">
        <v>422</v>
      </c>
      <c r="B157" s="199">
        <v>106</v>
      </c>
      <c r="C157" s="253">
        <v>111</v>
      </c>
      <c r="D157" s="252">
        <v>4.7199999999999999E-2</v>
      </c>
      <c r="E157" s="251">
        <v>5</v>
      </c>
      <c r="F157" s="244"/>
    </row>
    <row r="158" spans="1:6">
      <c r="A158" s="132" t="s">
        <v>421</v>
      </c>
      <c r="B158" s="199">
        <v>310</v>
      </c>
      <c r="C158" s="253">
        <v>320</v>
      </c>
      <c r="D158" s="252">
        <v>3.2300000000000002E-2</v>
      </c>
      <c r="E158" s="251">
        <v>10</v>
      </c>
      <c r="F158" s="244"/>
    </row>
    <row r="159" spans="1:6">
      <c r="A159" s="132" t="s">
        <v>420</v>
      </c>
      <c r="B159" s="199">
        <v>578</v>
      </c>
      <c r="C159" s="253">
        <v>595</v>
      </c>
      <c r="D159" s="252">
        <v>2.9399999999999999E-2</v>
      </c>
      <c r="E159" s="251">
        <v>17</v>
      </c>
      <c r="F159" s="244"/>
    </row>
    <row r="160" spans="1:6">
      <c r="A160" s="132" t="s">
        <v>419</v>
      </c>
      <c r="B160" s="199">
        <v>327</v>
      </c>
      <c r="C160" s="253">
        <v>353</v>
      </c>
      <c r="D160" s="252">
        <v>7.9500000000000001E-2</v>
      </c>
      <c r="E160" s="251">
        <v>26</v>
      </c>
      <c r="F160" s="244"/>
    </row>
    <row r="161" spans="1:6">
      <c r="A161" s="132" t="s">
        <v>418</v>
      </c>
      <c r="B161" s="199">
        <v>3537</v>
      </c>
      <c r="C161" s="253">
        <f>C150-(SUM(C151:C160))</f>
        <v>3566</v>
      </c>
      <c r="D161" s="252">
        <f>E161/B161</f>
        <v>8.1990387333898788E-3</v>
      </c>
      <c r="E161" s="251">
        <f>C161-B161</f>
        <v>29</v>
      </c>
      <c r="F161" s="244"/>
    </row>
    <row r="162" spans="1:6">
      <c r="A162" s="132"/>
      <c r="B162" s="199"/>
      <c r="C162" s="253"/>
      <c r="D162" s="255"/>
      <c r="E162" s="251"/>
      <c r="F162" s="244"/>
    </row>
    <row r="163" spans="1:6">
      <c r="A163" s="132" t="s">
        <v>417</v>
      </c>
      <c r="B163" s="199">
        <v>9469</v>
      </c>
      <c r="C163" s="253">
        <v>12295</v>
      </c>
      <c r="D163" s="252">
        <v>0.2984</v>
      </c>
      <c r="E163" s="251">
        <v>2826</v>
      </c>
      <c r="F163" s="244"/>
    </row>
    <row r="164" spans="1:6">
      <c r="A164" s="132" t="s">
        <v>39</v>
      </c>
      <c r="B164" s="199">
        <v>3687</v>
      </c>
      <c r="C164" s="253">
        <v>4071</v>
      </c>
      <c r="D164" s="252">
        <v>0.1041</v>
      </c>
      <c r="E164" s="251">
        <v>384</v>
      </c>
      <c r="F164" s="244"/>
    </row>
    <row r="165" spans="1:6">
      <c r="A165" s="132" t="s">
        <v>416</v>
      </c>
      <c r="B165" s="199">
        <v>5782</v>
      </c>
      <c r="C165" s="253">
        <f>C163-C164</f>
        <v>8224</v>
      </c>
      <c r="D165" s="252">
        <f>E165/B165</f>
        <v>0.42234520927014874</v>
      </c>
      <c r="E165" s="251">
        <f>C165-B165</f>
        <v>2442</v>
      </c>
      <c r="F165" s="244"/>
    </row>
    <row r="166" spans="1:6">
      <c r="A166" s="132"/>
      <c r="B166" s="199"/>
      <c r="C166" s="253"/>
      <c r="D166" s="255"/>
      <c r="E166" s="251"/>
      <c r="F166" s="244"/>
    </row>
    <row r="167" spans="1:6">
      <c r="A167" s="132" t="s">
        <v>415</v>
      </c>
      <c r="B167" s="199">
        <v>1556</v>
      </c>
      <c r="C167" s="253">
        <v>1438</v>
      </c>
      <c r="D167" s="252">
        <v>-7.5800000000000006E-2</v>
      </c>
      <c r="E167" s="251">
        <v>-118</v>
      </c>
      <c r="F167" s="244"/>
    </row>
    <row r="168" spans="1:6">
      <c r="A168" s="132" t="s">
        <v>414</v>
      </c>
      <c r="B168" s="199">
        <v>547</v>
      </c>
      <c r="C168" s="253">
        <v>550</v>
      </c>
      <c r="D168" s="252">
        <v>5.4999999999999997E-3</v>
      </c>
      <c r="E168" s="251">
        <v>3</v>
      </c>
      <c r="F168" s="244"/>
    </row>
    <row r="169" spans="1:6">
      <c r="A169" s="132" t="s">
        <v>413</v>
      </c>
      <c r="B169" s="199">
        <v>191</v>
      </c>
      <c r="C169" s="253">
        <v>212</v>
      </c>
      <c r="D169" s="252">
        <v>0.1099</v>
      </c>
      <c r="E169" s="251">
        <v>21</v>
      </c>
      <c r="F169" s="244"/>
    </row>
    <row r="170" spans="1:6">
      <c r="A170" s="132" t="s">
        <v>412</v>
      </c>
      <c r="B170" s="199">
        <v>173</v>
      </c>
      <c r="C170" s="253">
        <v>135</v>
      </c>
      <c r="D170" s="252">
        <v>-0.21970000000000001</v>
      </c>
      <c r="E170" s="251">
        <v>-38</v>
      </c>
      <c r="F170" s="244"/>
    </row>
    <row r="171" spans="1:6">
      <c r="A171" s="132" t="s">
        <v>411</v>
      </c>
      <c r="B171" s="199">
        <v>408</v>
      </c>
      <c r="C171" s="253">
        <v>356</v>
      </c>
      <c r="D171" s="252">
        <v>-0.1275</v>
      </c>
      <c r="E171" s="251">
        <v>-52</v>
      </c>
      <c r="F171" s="244"/>
    </row>
    <row r="172" spans="1:6">
      <c r="A172" s="132" t="s">
        <v>410</v>
      </c>
      <c r="B172" s="199">
        <v>237</v>
      </c>
      <c r="C172" s="253">
        <f>C167-(SUM(C168:C171))</f>
        <v>185</v>
      </c>
      <c r="D172" s="252">
        <f>E172/B172</f>
        <v>-0.21940928270042195</v>
      </c>
      <c r="E172" s="251">
        <f>C172-B172</f>
        <v>-52</v>
      </c>
      <c r="F172" s="244"/>
    </row>
    <row r="173" spans="1:6">
      <c r="A173" s="132"/>
      <c r="B173" s="199"/>
      <c r="C173" s="253"/>
      <c r="D173" s="255"/>
      <c r="E173" s="251"/>
      <c r="F173" s="244"/>
    </row>
    <row r="174" spans="1:6">
      <c r="A174" s="132" t="s">
        <v>409</v>
      </c>
      <c r="B174" s="199">
        <v>2264</v>
      </c>
      <c r="C174" s="253">
        <v>2510</v>
      </c>
      <c r="D174" s="255">
        <v>0.1087</v>
      </c>
      <c r="E174" s="251">
        <v>246</v>
      </c>
      <c r="F174" s="244"/>
    </row>
    <row r="175" spans="1:6">
      <c r="A175" s="132" t="s">
        <v>408</v>
      </c>
      <c r="B175" s="199">
        <v>562</v>
      </c>
      <c r="C175" s="253">
        <v>602</v>
      </c>
      <c r="D175" s="252">
        <v>7.1199999999999999E-2</v>
      </c>
      <c r="E175" s="251">
        <v>40</v>
      </c>
      <c r="F175" s="244"/>
    </row>
    <row r="176" spans="1:6">
      <c r="A176" s="132" t="s">
        <v>407</v>
      </c>
      <c r="B176" s="199">
        <v>248</v>
      </c>
      <c r="C176" s="253">
        <v>299</v>
      </c>
      <c r="D176" s="252">
        <v>6.4999999999999997E-3</v>
      </c>
      <c r="E176" s="251">
        <v>3</v>
      </c>
      <c r="F176" s="244"/>
    </row>
    <row r="177" spans="1:6">
      <c r="A177" s="132" t="s">
        <v>406</v>
      </c>
      <c r="B177" s="199">
        <v>464</v>
      </c>
      <c r="C177" s="253">
        <v>467</v>
      </c>
      <c r="D177" s="252">
        <v>0.2056</v>
      </c>
      <c r="E177" s="251">
        <v>51</v>
      </c>
      <c r="F177" s="244"/>
    </row>
    <row r="178" spans="1:6">
      <c r="A178" s="132" t="s">
        <v>405</v>
      </c>
      <c r="B178" s="199">
        <v>180</v>
      </c>
      <c r="C178" s="253">
        <v>169</v>
      </c>
      <c r="D178" s="252">
        <v>-6.1100000000000002E-2</v>
      </c>
      <c r="E178" s="251">
        <v>-11</v>
      </c>
      <c r="F178" s="244"/>
    </row>
    <row r="179" spans="1:6">
      <c r="A179" s="132" t="s">
        <v>404</v>
      </c>
      <c r="B179" s="199">
        <v>810</v>
      </c>
      <c r="C179" s="253">
        <f>C174-(SUM(C175:C178))</f>
        <v>973</v>
      </c>
      <c r="D179" s="252">
        <f>E179/B179</f>
        <v>0.20123456790123456</v>
      </c>
      <c r="E179" s="251">
        <f>C179-B179</f>
        <v>163</v>
      </c>
      <c r="F179" s="244"/>
    </row>
    <row r="180" spans="1:6">
      <c r="A180" s="132"/>
      <c r="B180" s="199"/>
      <c r="C180" s="253"/>
      <c r="D180" s="255"/>
      <c r="E180" s="251"/>
      <c r="F180" s="244"/>
    </row>
    <row r="181" spans="1:6">
      <c r="A181" s="132" t="s">
        <v>403</v>
      </c>
      <c r="B181" s="254">
        <v>1029655</v>
      </c>
      <c r="C181" s="253">
        <v>1185238</v>
      </c>
      <c r="D181" s="255">
        <v>0.15110000000000001</v>
      </c>
      <c r="E181" s="251">
        <v>155583</v>
      </c>
      <c r="F181" s="244"/>
    </row>
    <row r="182" spans="1:6">
      <c r="A182" s="132" t="s">
        <v>402</v>
      </c>
      <c r="B182" s="254">
        <v>383</v>
      </c>
      <c r="C182" s="253">
        <v>228</v>
      </c>
      <c r="D182" s="252">
        <v>-0.4047</v>
      </c>
      <c r="E182" s="251">
        <v>-155</v>
      </c>
      <c r="F182" s="244"/>
    </row>
    <row r="183" spans="1:6">
      <c r="A183" s="132" t="s">
        <v>324</v>
      </c>
      <c r="B183" s="254">
        <v>7598</v>
      </c>
      <c r="C183" s="253">
        <v>17014</v>
      </c>
      <c r="D183" s="252">
        <v>1.2393000000000001</v>
      </c>
      <c r="E183" s="251">
        <v>9416</v>
      </c>
      <c r="F183" s="244"/>
    </row>
    <row r="184" spans="1:6">
      <c r="A184" s="132" t="s">
        <v>401</v>
      </c>
      <c r="B184" s="254" t="s">
        <v>292</v>
      </c>
      <c r="C184" s="253">
        <v>432</v>
      </c>
      <c r="D184" s="257" t="s">
        <v>291</v>
      </c>
      <c r="E184" s="256" t="s">
        <v>291</v>
      </c>
      <c r="F184" s="244"/>
    </row>
    <row r="185" spans="1:6">
      <c r="A185" s="132" t="s">
        <v>400</v>
      </c>
      <c r="B185" s="254">
        <v>826</v>
      </c>
      <c r="C185" s="253">
        <v>829</v>
      </c>
      <c r="D185" s="252">
        <v>3.5999999999999999E-3</v>
      </c>
      <c r="E185" s="251">
        <v>3</v>
      </c>
      <c r="F185" s="244"/>
    </row>
    <row r="186" spans="1:6">
      <c r="A186" s="132" t="s">
        <v>399</v>
      </c>
      <c r="B186" s="254">
        <v>33433</v>
      </c>
      <c r="C186" s="253">
        <v>33617</v>
      </c>
      <c r="D186" s="252">
        <v>5.4999999999999997E-3</v>
      </c>
      <c r="E186" s="251">
        <v>184</v>
      </c>
      <c r="F186" s="244"/>
    </row>
    <row r="187" spans="1:6">
      <c r="A187" s="132" t="s">
        <v>321</v>
      </c>
      <c r="B187" s="254">
        <v>42274</v>
      </c>
      <c r="C187" s="253">
        <v>47733</v>
      </c>
      <c r="D187" s="252">
        <v>0.20680000000000001</v>
      </c>
      <c r="E187" s="251">
        <v>8743</v>
      </c>
      <c r="F187" s="244"/>
    </row>
    <row r="188" spans="1:6">
      <c r="A188" s="132" t="s">
        <v>398</v>
      </c>
      <c r="B188" s="254">
        <v>1567</v>
      </c>
      <c r="C188" s="253">
        <v>1466</v>
      </c>
      <c r="D188" s="252">
        <v>-6.4500000000000002E-2</v>
      </c>
      <c r="E188" s="251">
        <v>-101</v>
      </c>
      <c r="F188" s="244"/>
    </row>
    <row r="189" spans="1:6">
      <c r="A189" s="132" t="s">
        <v>397</v>
      </c>
      <c r="B189" s="254">
        <v>21785</v>
      </c>
      <c r="C189" s="253">
        <v>55144</v>
      </c>
      <c r="D189" s="252">
        <v>1.5313000000000001</v>
      </c>
      <c r="E189" s="251">
        <v>33359</v>
      </c>
      <c r="F189" s="244"/>
    </row>
    <row r="190" spans="1:6">
      <c r="A190" s="132" t="s">
        <v>396</v>
      </c>
      <c r="B190" s="254">
        <v>26472</v>
      </c>
      <c r="C190" s="253">
        <v>31965</v>
      </c>
      <c r="D190" s="252">
        <v>0.20749999999999999</v>
      </c>
      <c r="E190" s="251">
        <v>5493</v>
      </c>
      <c r="F190" s="244"/>
    </row>
    <row r="191" spans="1:6">
      <c r="A191" s="132" t="s">
        <v>395</v>
      </c>
      <c r="B191" s="254">
        <v>35731</v>
      </c>
      <c r="C191" s="253">
        <v>36723</v>
      </c>
      <c r="D191" s="252">
        <v>2.7799999999999998E-2</v>
      </c>
      <c r="E191" s="251">
        <v>992</v>
      </c>
      <c r="F191" s="244"/>
    </row>
    <row r="192" spans="1:6">
      <c r="A192" s="132" t="s">
        <v>394</v>
      </c>
      <c r="B192" s="254">
        <v>26505</v>
      </c>
      <c r="C192" s="253">
        <v>29251</v>
      </c>
      <c r="D192" s="252">
        <v>0.1036</v>
      </c>
      <c r="E192" s="251">
        <v>2746</v>
      </c>
      <c r="F192" s="244"/>
    </row>
    <row r="193" spans="1:6">
      <c r="A193" s="132" t="s">
        <v>393</v>
      </c>
      <c r="B193" s="254">
        <v>27964</v>
      </c>
      <c r="C193" s="253">
        <v>36028</v>
      </c>
      <c r="D193" s="252">
        <v>0.28839999999999999</v>
      </c>
      <c r="E193" s="251">
        <v>8064</v>
      </c>
      <c r="F193" s="244"/>
    </row>
    <row r="194" spans="1:6">
      <c r="A194" s="132" t="s">
        <v>392</v>
      </c>
      <c r="B194" s="254">
        <v>62139</v>
      </c>
      <c r="C194" s="253">
        <v>63380</v>
      </c>
      <c r="D194" s="252">
        <v>0.02</v>
      </c>
      <c r="E194" s="251">
        <v>1241</v>
      </c>
      <c r="F194" s="244"/>
    </row>
    <row r="195" spans="1:6">
      <c r="A195" s="132" t="s">
        <v>391</v>
      </c>
      <c r="B195" s="254">
        <v>46746</v>
      </c>
      <c r="C195" s="253">
        <v>50637</v>
      </c>
      <c r="D195" s="252">
        <v>8.3199999999999996E-2</v>
      </c>
      <c r="E195" s="251">
        <v>3891</v>
      </c>
      <c r="F195" s="244"/>
    </row>
    <row r="196" spans="1:6">
      <c r="A196" s="132" t="s">
        <v>390</v>
      </c>
      <c r="B196" s="254">
        <v>38753</v>
      </c>
      <c r="C196" s="253">
        <v>45285</v>
      </c>
      <c r="D196" s="252">
        <v>0.1686</v>
      </c>
      <c r="E196" s="251">
        <v>6532</v>
      </c>
      <c r="F196" s="244"/>
    </row>
    <row r="197" spans="1:6">
      <c r="A197" s="132" t="s">
        <v>389</v>
      </c>
      <c r="B197" s="254">
        <v>186440</v>
      </c>
      <c r="C197" s="253">
        <v>199723</v>
      </c>
      <c r="D197" s="252">
        <v>7.1199999999999999E-2</v>
      </c>
      <c r="E197" s="251">
        <v>13283</v>
      </c>
      <c r="F197" s="244"/>
    </row>
    <row r="198" spans="1:6">
      <c r="A198" s="132" t="s">
        <v>388</v>
      </c>
      <c r="B198" s="254">
        <v>87461</v>
      </c>
      <c r="C198" s="253">
        <v>96904</v>
      </c>
      <c r="D198" s="252">
        <v>0.108</v>
      </c>
      <c r="E198" s="251">
        <v>9443</v>
      </c>
      <c r="F198" s="244"/>
    </row>
    <row r="199" spans="1:6">
      <c r="A199" s="132" t="s">
        <v>387</v>
      </c>
      <c r="B199" s="254">
        <v>50418</v>
      </c>
      <c r="C199" s="253">
        <v>77487</v>
      </c>
      <c r="D199" s="252">
        <v>0.53690000000000004</v>
      </c>
      <c r="E199" s="251">
        <v>27069</v>
      </c>
      <c r="F199" s="244"/>
    </row>
    <row r="200" spans="1:6">
      <c r="A200" s="132" t="s">
        <v>386</v>
      </c>
      <c r="B200" s="254">
        <v>23617</v>
      </c>
      <c r="C200" s="253">
        <v>26777</v>
      </c>
      <c r="D200" s="252">
        <v>0.1338</v>
      </c>
      <c r="E200" s="251">
        <v>3160</v>
      </c>
      <c r="F200" s="244"/>
    </row>
    <row r="201" spans="1:6">
      <c r="A201" s="132" t="s">
        <v>385</v>
      </c>
      <c r="B201" s="254">
        <v>58652</v>
      </c>
      <c r="C201" s="253">
        <v>60448</v>
      </c>
      <c r="D201" s="252">
        <v>3.0599999999999999E-2</v>
      </c>
      <c r="E201" s="251">
        <v>1796</v>
      </c>
      <c r="F201" s="244"/>
    </row>
    <row r="202" spans="1:6">
      <c r="A202" s="132" t="s">
        <v>384</v>
      </c>
      <c r="B202" s="254">
        <v>103712</v>
      </c>
      <c r="C202" s="253">
        <v>116961</v>
      </c>
      <c r="D202" s="252">
        <v>0.12770000000000001</v>
      </c>
      <c r="E202" s="251">
        <v>13249</v>
      </c>
      <c r="F202" s="244"/>
    </row>
    <row r="203" spans="1:6">
      <c r="A203" s="132" t="s">
        <v>383</v>
      </c>
      <c r="B203" s="254">
        <v>129480</v>
      </c>
      <c r="C203" s="253">
        <v>140230</v>
      </c>
      <c r="D203" s="252">
        <v>8.3000000000000004E-2</v>
      </c>
      <c r="E203" s="251">
        <v>10750</v>
      </c>
      <c r="F203" s="244"/>
    </row>
    <row r="204" spans="1:6">
      <c r="A204" s="132" t="s">
        <v>382</v>
      </c>
      <c r="B204" s="254">
        <v>5407</v>
      </c>
      <c r="C204" s="253">
        <v>5522</v>
      </c>
      <c r="D204" s="252">
        <v>2.1299999999999999E-2</v>
      </c>
      <c r="E204" s="251">
        <v>115</v>
      </c>
      <c r="F204" s="244"/>
    </row>
    <row r="205" spans="1:6">
      <c r="A205" s="132" t="s">
        <v>381</v>
      </c>
      <c r="B205" s="254">
        <v>146209</v>
      </c>
      <c r="C205" s="253">
        <f>C181-(SUM(C182:C204))</f>
        <v>11454</v>
      </c>
      <c r="D205" s="252">
        <f>E205/B205</f>
        <v>-0.92166008932418664</v>
      </c>
      <c r="E205" s="251">
        <f>C205-B205</f>
        <v>-134755</v>
      </c>
      <c r="F205" s="244"/>
    </row>
    <row r="206" spans="1:6">
      <c r="A206" s="132"/>
      <c r="B206" s="199"/>
      <c r="C206" s="253"/>
      <c r="D206" s="255"/>
      <c r="E206" s="251"/>
      <c r="F206" s="244"/>
    </row>
    <row r="207" spans="1:6">
      <c r="A207" s="132" t="s">
        <v>380</v>
      </c>
      <c r="B207" s="199">
        <v>14746</v>
      </c>
      <c r="C207" s="253">
        <v>14518</v>
      </c>
      <c r="D207" s="252">
        <v>-1.55E-2</v>
      </c>
      <c r="E207" s="251">
        <v>-228</v>
      </c>
      <c r="F207" s="244"/>
    </row>
    <row r="208" spans="1:6">
      <c r="A208" s="132" t="s">
        <v>379</v>
      </c>
      <c r="B208" s="199">
        <v>3375</v>
      </c>
      <c r="C208" s="253">
        <v>3394</v>
      </c>
      <c r="D208" s="252">
        <v>5.5999999999999999E-3</v>
      </c>
      <c r="E208" s="251">
        <v>19</v>
      </c>
      <c r="F208" s="244"/>
    </row>
    <row r="209" spans="1:6">
      <c r="A209" s="132" t="s">
        <v>378</v>
      </c>
      <c r="B209" s="254">
        <v>258</v>
      </c>
      <c r="C209" s="253">
        <v>240</v>
      </c>
      <c r="D209" s="252">
        <v>-6.9800000000000001E-2</v>
      </c>
      <c r="E209" s="251">
        <v>-18</v>
      </c>
      <c r="F209" s="244"/>
    </row>
    <row r="210" spans="1:6">
      <c r="A210" s="132" t="s">
        <v>377</v>
      </c>
      <c r="B210" s="199">
        <v>1972</v>
      </c>
      <c r="C210" s="253">
        <v>1824</v>
      </c>
      <c r="D210" s="252">
        <v>-7.51E-2</v>
      </c>
      <c r="E210" s="251">
        <v>-148</v>
      </c>
      <c r="F210" s="244"/>
    </row>
    <row r="211" spans="1:6">
      <c r="A211" s="132" t="s">
        <v>376</v>
      </c>
      <c r="B211" s="199">
        <v>9399</v>
      </c>
      <c r="C211" s="253">
        <f>C207-(SUM(C208:C210))</f>
        <v>9060</v>
      </c>
      <c r="D211" s="252">
        <f>E211/B211</f>
        <v>-3.6067666773060961E-2</v>
      </c>
      <c r="E211" s="251">
        <f>C211-B211</f>
        <v>-339</v>
      </c>
      <c r="F211" s="244"/>
    </row>
    <row r="212" spans="1:6">
      <c r="A212" s="132"/>
      <c r="B212" s="199"/>
      <c r="C212" s="253"/>
      <c r="D212" s="255"/>
      <c r="E212" s="251"/>
      <c r="F212" s="244"/>
    </row>
    <row r="213" spans="1:6">
      <c r="A213" s="132" t="s">
        <v>375</v>
      </c>
      <c r="B213" s="199">
        <v>27822</v>
      </c>
      <c r="C213" s="253">
        <v>28437</v>
      </c>
      <c r="D213" s="252">
        <v>2.2100000000000002E-2</v>
      </c>
      <c r="E213" s="251">
        <v>615</v>
      </c>
      <c r="F213" s="244"/>
    </row>
    <row r="214" spans="1:6">
      <c r="A214" s="132" t="s">
        <v>374</v>
      </c>
      <c r="B214" s="199">
        <v>1367</v>
      </c>
      <c r="C214" s="253">
        <v>1341</v>
      </c>
      <c r="D214" s="252">
        <v>-1.9E-2</v>
      </c>
      <c r="E214" s="251">
        <v>-26</v>
      </c>
      <c r="F214" s="244"/>
    </row>
    <row r="215" spans="1:6">
      <c r="A215" s="132" t="s">
        <v>373</v>
      </c>
      <c r="B215" s="199">
        <v>6135</v>
      </c>
      <c r="C215" s="253">
        <v>5611</v>
      </c>
      <c r="D215" s="252">
        <v>-8.5400000000000004E-2</v>
      </c>
      <c r="E215" s="251">
        <v>-524</v>
      </c>
      <c r="F215" s="244"/>
    </row>
    <row r="216" spans="1:6">
      <c r="A216" s="132" t="s">
        <v>372</v>
      </c>
      <c r="B216" s="199">
        <v>1247</v>
      </c>
      <c r="C216" s="253">
        <v>1203</v>
      </c>
      <c r="D216" s="252">
        <v>-3.5299999999999998E-2</v>
      </c>
      <c r="E216" s="251">
        <v>-44</v>
      </c>
      <c r="F216" s="244"/>
    </row>
    <row r="217" spans="1:6">
      <c r="A217" s="132" t="s">
        <v>371</v>
      </c>
      <c r="B217" s="199">
        <v>242</v>
      </c>
      <c r="C217" s="253">
        <v>245</v>
      </c>
      <c r="D217" s="252">
        <v>1.24E-2</v>
      </c>
      <c r="E217" s="251">
        <v>3</v>
      </c>
      <c r="F217" s="244"/>
    </row>
    <row r="218" spans="1:6">
      <c r="A218" s="132" t="s">
        <v>370</v>
      </c>
      <c r="B218" s="199">
        <v>1071</v>
      </c>
      <c r="C218" s="253">
        <v>1197</v>
      </c>
      <c r="D218" s="252">
        <v>0.1176</v>
      </c>
      <c r="E218" s="251">
        <v>126</v>
      </c>
      <c r="F218" s="244"/>
    </row>
    <row r="219" spans="1:6">
      <c r="A219" s="132" t="s">
        <v>369</v>
      </c>
      <c r="B219" s="199">
        <v>3285</v>
      </c>
      <c r="C219" s="253">
        <v>3509</v>
      </c>
      <c r="D219" s="252">
        <v>6.8199999999999997E-2</v>
      </c>
      <c r="E219" s="251">
        <v>224</v>
      </c>
      <c r="F219" s="244"/>
    </row>
    <row r="220" spans="1:6">
      <c r="A220" s="132" t="s">
        <v>368</v>
      </c>
      <c r="B220" s="199">
        <v>3276</v>
      </c>
      <c r="C220" s="253">
        <v>3429</v>
      </c>
      <c r="D220" s="252">
        <v>4.6699999999999998E-2</v>
      </c>
      <c r="E220" s="251">
        <v>153</v>
      </c>
      <c r="F220" s="244"/>
    </row>
    <row r="221" spans="1:6">
      <c r="A221" s="132" t="s">
        <v>367</v>
      </c>
      <c r="B221" s="199">
        <v>496</v>
      </c>
      <c r="C221" s="253">
        <v>556</v>
      </c>
      <c r="D221" s="252">
        <v>0.121</v>
      </c>
      <c r="E221" s="251">
        <v>60</v>
      </c>
      <c r="F221" s="244"/>
    </row>
    <row r="222" spans="1:6">
      <c r="A222" s="132" t="s">
        <v>366</v>
      </c>
      <c r="B222" s="199">
        <v>1423</v>
      </c>
      <c r="C222" s="253">
        <v>1544</v>
      </c>
      <c r="D222" s="252">
        <v>8.5000000000000006E-2</v>
      </c>
      <c r="E222" s="251">
        <v>121</v>
      </c>
      <c r="F222" s="244"/>
    </row>
    <row r="223" spans="1:6">
      <c r="A223" s="132" t="s">
        <v>365</v>
      </c>
      <c r="B223" s="199">
        <v>3260</v>
      </c>
      <c r="C223" s="253">
        <v>3655</v>
      </c>
      <c r="D223" s="252">
        <v>0.1212</v>
      </c>
      <c r="E223" s="251">
        <v>395</v>
      </c>
      <c r="F223" s="244"/>
    </row>
    <row r="224" spans="1:6">
      <c r="A224" s="132" t="s">
        <v>364</v>
      </c>
      <c r="B224" s="199">
        <v>988</v>
      </c>
      <c r="C224" s="253">
        <v>949</v>
      </c>
      <c r="D224" s="252">
        <v>-3.95E-2</v>
      </c>
      <c r="E224" s="251">
        <v>-39</v>
      </c>
      <c r="F224" s="244"/>
    </row>
    <row r="225" spans="1:6">
      <c r="A225" s="132" t="s">
        <v>363</v>
      </c>
      <c r="B225" s="199">
        <v>262</v>
      </c>
      <c r="C225" s="253">
        <v>274</v>
      </c>
      <c r="D225" s="252">
        <v>4.58E-2</v>
      </c>
      <c r="E225" s="251">
        <v>12</v>
      </c>
      <c r="F225" s="244"/>
    </row>
    <row r="226" spans="1:6">
      <c r="A226" s="132" t="s">
        <v>362</v>
      </c>
      <c r="B226" s="199">
        <v>302</v>
      </c>
      <c r="C226" s="253">
        <v>338</v>
      </c>
      <c r="D226" s="252">
        <v>0.1192</v>
      </c>
      <c r="E226" s="251">
        <v>36</v>
      </c>
      <c r="F226" s="244"/>
    </row>
    <row r="227" spans="1:6">
      <c r="A227" s="132" t="s">
        <v>361</v>
      </c>
      <c r="B227" s="199">
        <v>4468</v>
      </c>
      <c r="C227" s="253">
        <f>C213-(SUM(C214:C226))</f>
        <v>4586</v>
      </c>
      <c r="D227" s="252">
        <f>E227/B227</f>
        <v>2.6410026857654433E-2</v>
      </c>
      <c r="E227" s="251">
        <f>C227-B227</f>
        <v>118</v>
      </c>
      <c r="F227" s="244"/>
    </row>
    <row r="228" spans="1:6">
      <c r="A228" s="132"/>
      <c r="B228" s="199"/>
      <c r="C228" s="253"/>
      <c r="D228" s="255"/>
      <c r="E228" s="251"/>
      <c r="F228" s="244"/>
    </row>
    <row r="229" spans="1:6">
      <c r="A229" s="132" t="s">
        <v>360</v>
      </c>
      <c r="B229" s="199">
        <v>20802</v>
      </c>
      <c r="C229" s="253">
        <v>21522</v>
      </c>
      <c r="D229" s="252">
        <v>3.4599999999999999E-2</v>
      </c>
      <c r="E229" s="251">
        <v>720</v>
      </c>
      <c r="F229" s="244"/>
    </row>
    <row r="230" spans="1:6">
      <c r="A230" s="132" t="s">
        <v>359</v>
      </c>
      <c r="B230" s="199">
        <v>795</v>
      </c>
      <c r="C230" s="253">
        <v>836</v>
      </c>
      <c r="D230" s="252">
        <v>5.16E-2</v>
      </c>
      <c r="E230" s="251">
        <v>41</v>
      </c>
      <c r="F230" s="244"/>
    </row>
    <row r="231" spans="1:6">
      <c r="A231" s="132" t="s">
        <v>358</v>
      </c>
      <c r="B231" s="199">
        <v>1016</v>
      </c>
      <c r="C231" s="253">
        <v>984</v>
      </c>
      <c r="D231" s="252">
        <v>-3.15E-2</v>
      </c>
      <c r="E231" s="251">
        <v>-32</v>
      </c>
      <c r="F231" s="244"/>
    </row>
    <row r="232" spans="1:6">
      <c r="A232" s="132" t="s">
        <v>357</v>
      </c>
      <c r="B232" s="199">
        <v>528</v>
      </c>
      <c r="C232" s="253">
        <v>647</v>
      </c>
      <c r="D232" s="252">
        <v>0.22539999999999999</v>
      </c>
      <c r="E232" s="251">
        <v>119</v>
      </c>
      <c r="F232" s="244"/>
    </row>
    <row r="233" spans="1:6">
      <c r="A233" s="132" t="s">
        <v>356</v>
      </c>
      <c r="B233" s="199">
        <v>847</v>
      </c>
      <c r="C233" s="253">
        <v>802</v>
      </c>
      <c r="D233" s="252">
        <v>-5.3100000000000001E-2</v>
      </c>
      <c r="E233" s="251">
        <v>-45</v>
      </c>
      <c r="F233" s="244"/>
    </row>
    <row r="234" spans="1:6">
      <c r="A234" s="132" t="s">
        <v>355</v>
      </c>
      <c r="B234" s="199">
        <v>464</v>
      </c>
      <c r="C234" s="253">
        <v>474</v>
      </c>
      <c r="D234" s="252">
        <v>2.1600000000000001E-2</v>
      </c>
      <c r="E234" s="251">
        <v>10</v>
      </c>
      <c r="F234" s="244"/>
    </row>
    <row r="235" spans="1:6">
      <c r="A235" s="132" t="s">
        <v>354</v>
      </c>
      <c r="B235" s="199">
        <v>344</v>
      </c>
      <c r="C235" s="253">
        <v>288</v>
      </c>
      <c r="D235" s="252">
        <v>-0.1628</v>
      </c>
      <c r="E235" s="251">
        <v>-56</v>
      </c>
      <c r="F235" s="244"/>
    </row>
    <row r="236" spans="1:6">
      <c r="A236" s="132" t="s">
        <v>353</v>
      </c>
      <c r="B236" s="199">
        <v>327</v>
      </c>
      <c r="C236" s="253">
        <v>244</v>
      </c>
      <c r="D236" s="252">
        <v>-0.25380000000000003</v>
      </c>
      <c r="E236" s="251">
        <v>-83</v>
      </c>
      <c r="F236" s="244"/>
    </row>
    <row r="237" spans="1:6">
      <c r="A237" s="132" t="s">
        <v>352</v>
      </c>
      <c r="B237" s="199">
        <v>2256</v>
      </c>
      <c r="C237" s="253">
        <v>2515</v>
      </c>
      <c r="D237" s="252">
        <v>0.1148</v>
      </c>
      <c r="E237" s="251">
        <v>259</v>
      </c>
      <c r="F237" s="244"/>
    </row>
    <row r="238" spans="1:6">
      <c r="A238" s="132" t="s">
        <v>351</v>
      </c>
      <c r="B238" s="199">
        <v>730</v>
      </c>
      <c r="C238" s="253">
        <v>762</v>
      </c>
      <c r="D238" s="252">
        <v>4.3799999999999999E-2</v>
      </c>
      <c r="E238" s="251">
        <v>32</v>
      </c>
      <c r="F238" s="244"/>
    </row>
    <row r="239" spans="1:6">
      <c r="A239" s="132" t="s">
        <v>350</v>
      </c>
      <c r="B239" s="199">
        <v>7551</v>
      </c>
      <c r="C239" s="253">
        <v>8201</v>
      </c>
      <c r="D239" s="252">
        <v>8.6099999999999996E-2</v>
      </c>
      <c r="E239" s="251">
        <v>650</v>
      </c>
      <c r="F239" s="244"/>
    </row>
    <row r="240" spans="1:6">
      <c r="A240" s="132" t="s">
        <v>349</v>
      </c>
      <c r="B240" s="199">
        <v>2489</v>
      </c>
      <c r="C240" s="253">
        <v>2441</v>
      </c>
      <c r="D240" s="252">
        <v>-1.9300000000000001E-2</v>
      </c>
      <c r="E240" s="251">
        <v>-48</v>
      </c>
      <c r="F240" s="244"/>
    </row>
    <row r="241" spans="1:6">
      <c r="A241" s="132" t="s">
        <v>348</v>
      </c>
      <c r="B241" s="199">
        <v>429</v>
      </c>
      <c r="C241" s="253">
        <v>405</v>
      </c>
      <c r="D241" s="252">
        <v>-5.5899999999999998E-2</v>
      </c>
      <c r="E241" s="251">
        <v>-24</v>
      </c>
      <c r="F241" s="244"/>
    </row>
    <row r="242" spans="1:6">
      <c r="A242" s="132" t="s">
        <v>347</v>
      </c>
      <c r="B242" s="199">
        <v>3026</v>
      </c>
      <c r="C242" s="253">
        <f>C229-(SUM(C230:C241))</f>
        <v>2923</v>
      </c>
      <c r="D242" s="252">
        <f>E242/B242</f>
        <v>-3.4038334434897552E-2</v>
      </c>
      <c r="E242" s="251">
        <f>C242-B242</f>
        <v>-103</v>
      </c>
      <c r="F242" s="244"/>
    </row>
    <row r="243" spans="1:6">
      <c r="A243" s="132"/>
      <c r="B243" s="199"/>
      <c r="C243" s="253"/>
      <c r="D243" s="255"/>
      <c r="E243" s="251"/>
      <c r="F243" s="244"/>
    </row>
    <row r="244" spans="1:6">
      <c r="A244" s="132" t="s">
        <v>346</v>
      </c>
      <c r="B244" s="199">
        <v>36324</v>
      </c>
      <c r="C244" s="253">
        <v>42357</v>
      </c>
      <c r="D244" s="252">
        <v>0.1661</v>
      </c>
      <c r="E244" s="251">
        <v>6033</v>
      </c>
      <c r="F244" s="244"/>
    </row>
    <row r="245" spans="1:6">
      <c r="A245" s="132" t="s">
        <v>345</v>
      </c>
      <c r="B245" s="199">
        <v>1363</v>
      </c>
      <c r="C245" s="253">
        <v>1486</v>
      </c>
      <c r="D245" s="252">
        <v>9.0200000000000002E-2</v>
      </c>
      <c r="E245" s="251">
        <v>123</v>
      </c>
      <c r="F245" s="244"/>
    </row>
    <row r="246" spans="1:6">
      <c r="A246" s="132" t="s">
        <v>344</v>
      </c>
      <c r="B246" s="199">
        <v>1077</v>
      </c>
      <c r="C246" s="253">
        <v>1564</v>
      </c>
      <c r="D246" s="252">
        <v>0.45219999999999999</v>
      </c>
      <c r="E246" s="251">
        <v>487</v>
      </c>
      <c r="F246" s="244"/>
    </row>
    <row r="247" spans="1:6">
      <c r="A247" s="132" t="s">
        <v>343</v>
      </c>
      <c r="B247" s="199">
        <v>766</v>
      </c>
      <c r="C247" s="253">
        <v>838</v>
      </c>
      <c r="D247" s="252">
        <v>9.4E-2</v>
      </c>
      <c r="E247" s="251">
        <v>72</v>
      </c>
      <c r="F247" s="244"/>
    </row>
    <row r="248" spans="1:6">
      <c r="A248" s="132" t="s">
        <v>342</v>
      </c>
      <c r="B248" s="199">
        <v>1811</v>
      </c>
      <c r="C248" s="253">
        <v>2092</v>
      </c>
      <c r="D248" s="252">
        <v>0.1552</v>
      </c>
      <c r="E248" s="251">
        <v>281</v>
      </c>
      <c r="F248" s="244"/>
    </row>
    <row r="249" spans="1:6">
      <c r="A249" s="132" t="s">
        <v>341</v>
      </c>
      <c r="B249" s="199">
        <v>1470</v>
      </c>
      <c r="C249" s="253">
        <v>1588</v>
      </c>
      <c r="D249" s="252">
        <v>8.0299999999999996E-2</v>
      </c>
      <c r="E249" s="251">
        <v>118</v>
      </c>
      <c r="F249" s="244"/>
    </row>
    <row r="250" spans="1:6">
      <c r="A250" s="132" t="s">
        <v>289</v>
      </c>
      <c r="B250" s="199">
        <v>7547</v>
      </c>
      <c r="C250" s="253">
        <v>8378</v>
      </c>
      <c r="D250" s="252">
        <f>E250/B250</f>
        <v>0.11010997747449318</v>
      </c>
      <c r="E250" s="251">
        <f>C250-B250</f>
        <v>831</v>
      </c>
      <c r="F250" s="244"/>
    </row>
    <row r="251" spans="1:6">
      <c r="A251" s="132" t="s">
        <v>340</v>
      </c>
      <c r="B251" s="199">
        <v>22290</v>
      </c>
      <c r="C251" s="253">
        <f>C244-(SUM(C245:C250))</f>
        <v>26411</v>
      </c>
      <c r="D251" s="252">
        <f>E251/B251</f>
        <v>0.18488111260655002</v>
      </c>
      <c r="E251" s="251">
        <f>C251-B251</f>
        <v>4121</v>
      </c>
      <c r="F251" s="244"/>
    </row>
    <row r="252" spans="1:6">
      <c r="A252" s="132"/>
      <c r="B252" s="199"/>
      <c r="C252" s="253"/>
      <c r="D252" s="252"/>
      <c r="E252" s="251"/>
      <c r="F252" s="244"/>
    </row>
    <row r="253" spans="1:6">
      <c r="A253" s="132" t="s">
        <v>339</v>
      </c>
      <c r="B253" s="199">
        <v>58218</v>
      </c>
      <c r="C253" s="253">
        <v>72698</v>
      </c>
      <c r="D253" s="252">
        <v>0.2487</v>
      </c>
      <c r="E253" s="251">
        <v>14480</v>
      </c>
      <c r="F253" s="244"/>
    </row>
    <row r="254" spans="1:6">
      <c r="A254" s="132" t="s">
        <v>338</v>
      </c>
      <c r="B254" s="199">
        <v>8893</v>
      </c>
      <c r="C254" s="253">
        <v>12617</v>
      </c>
      <c r="D254" s="252">
        <v>0.41880000000000001</v>
      </c>
      <c r="E254" s="251">
        <v>3724</v>
      </c>
      <c r="F254" s="244"/>
    </row>
    <row r="255" spans="1:6">
      <c r="A255" s="132" t="s">
        <v>337</v>
      </c>
      <c r="B255" s="199">
        <v>447</v>
      </c>
      <c r="C255" s="253">
        <v>431</v>
      </c>
      <c r="D255" s="252">
        <v>-3.5799999999999998E-2</v>
      </c>
      <c r="E255" s="251">
        <v>-16</v>
      </c>
      <c r="F255" s="244"/>
    </row>
    <row r="256" spans="1:6">
      <c r="A256" s="132" t="s">
        <v>336</v>
      </c>
      <c r="B256" s="199">
        <v>616</v>
      </c>
      <c r="C256" s="253">
        <v>621</v>
      </c>
      <c r="D256" s="252">
        <v>8.0999999999999996E-3</v>
      </c>
      <c r="E256" s="251">
        <v>5</v>
      </c>
      <c r="F256" s="244"/>
    </row>
    <row r="257" spans="1:6">
      <c r="A257" s="132" t="s">
        <v>31</v>
      </c>
      <c r="B257" s="199">
        <v>31605</v>
      </c>
      <c r="C257" s="253">
        <v>35742</v>
      </c>
      <c r="D257" s="252">
        <v>0.13089999999999999</v>
      </c>
      <c r="E257" s="251">
        <v>4137</v>
      </c>
      <c r="F257" s="244"/>
    </row>
    <row r="258" spans="1:6">
      <c r="A258" s="132" t="s">
        <v>335</v>
      </c>
      <c r="B258" s="199">
        <v>243</v>
      </c>
      <c r="C258" s="253">
        <v>256</v>
      </c>
      <c r="D258" s="252">
        <v>5.3499999999999999E-2</v>
      </c>
      <c r="E258" s="251">
        <v>13</v>
      </c>
      <c r="F258" s="244"/>
    </row>
    <row r="259" spans="1:6">
      <c r="A259" s="132" t="s">
        <v>334</v>
      </c>
      <c r="B259" s="199">
        <v>1400</v>
      </c>
      <c r="C259" s="253">
        <v>1115</v>
      </c>
      <c r="D259" s="252">
        <v>-0.2036</v>
      </c>
      <c r="E259" s="251">
        <v>-285</v>
      </c>
      <c r="F259" s="244"/>
    </row>
    <row r="260" spans="1:6">
      <c r="A260" s="132" t="s">
        <v>333</v>
      </c>
      <c r="B260" s="199">
        <v>14976</v>
      </c>
      <c r="C260" s="253">
        <f>C253-(SUM(C254:C259))</f>
        <v>21916</v>
      </c>
      <c r="D260" s="252">
        <f>E260/B260</f>
        <v>0.46340811965811968</v>
      </c>
      <c r="E260" s="251">
        <f>C260-B260</f>
        <v>6940</v>
      </c>
      <c r="F260" s="244"/>
    </row>
    <row r="261" spans="1:6">
      <c r="A261" s="132"/>
      <c r="B261" s="199"/>
      <c r="C261" s="253"/>
      <c r="D261" s="252"/>
      <c r="E261" s="251"/>
      <c r="F261" s="244"/>
    </row>
    <row r="262" spans="1:6">
      <c r="A262" s="132" t="s">
        <v>332</v>
      </c>
      <c r="B262" s="199">
        <v>32588</v>
      </c>
      <c r="C262" s="253">
        <v>35620</v>
      </c>
      <c r="D262" s="252">
        <v>9.2999999999999999E-2</v>
      </c>
      <c r="E262" s="251">
        <v>3032</v>
      </c>
      <c r="F262" s="244"/>
    </row>
    <row r="263" spans="1:6">
      <c r="A263" s="132" t="s">
        <v>331</v>
      </c>
      <c r="B263" s="199">
        <v>801</v>
      </c>
      <c r="C263" s="253">
        <v>1131</v>
      </c>
      <c r="D263" s="252">
        <v>0.41199999999999998</v>
      </c>
      <c r="E263" s="251">
        <v>330</v>
      </c>
      <c r="F263" s="244"/>
    </row>
    <row r="264" spans="1:6">
      <c r="A264" s="132" t="s">
        <v>330</v>
      </c>
      <c r="B264" s="199">
        <v>1755</v>
      </c>
      <c r="C264" s="253">
        <v>2280</v>
      </c>
      <c r="D264" s="252">
        <v>0.29909999999999998</v>
      </c>
      <c r="E264" s="251">
        <v>525</v>
      </c>
      <c r="F264" s="244"/>
    </row>
    <row r="265" spans="1:6">
      <c r="A265" s="132" t="s">
        <v>329</v>
      </c>
      <c r="B265" s="199">
        <v>9089</v>
      </c>
      <c r="C265" s="253">
        <v>10079</v>
      </c>
      <c r="D265" s="252">
        <v>0.1089</v>
      </c>
      <c r="E265" s="251">
        <v>990</v>
      </c>
      <c r="F265" s="244"/>
    </row>
    <row r="266" spans="1:6">
      <c r="A266" s="132" t="s">
        <v>328</v>
      </c>
      <c r="B266" s="199">
        <v>20943</v>
      </c>
      <c r="C266" s="253">
        <f>C262-(SUM(C263:C265))</f>
        <v>22130</v>
      </c>
      <c r="D266" s="252">
        <f>E266/B266</f>
        <v>5.6677648856419807E-2</v>
      </c>
      <c r="E266" s="251">
        <f>C266-B266</f>
        <v>1187</v>
      </c>
      <c r="F266" s="244"/>
    </row>
    <row r="267" spans="1:6">
      <c r="A267" s="132"/>
      <c r="B267" s="199"/>
      <c r="C267" s="253"/>
      <c r="D267" s="252"/>
      <c r="E267" s="251"/>
      <c r="F267" s="244"/>
    </row>
    <row r="268" spans="1:6">
      <c r="A268" s="132" t="s">
        <v>327</v>
      </c>
      <c r="B268" s="199">
        <v>516564</v>
      </c>
      <c r="C268" s="253">
        <v>659399</v>
      </c>
      <c r="D268" s="252">
        <v>0.27650000000000002</v>
      </c>
      <c r="E268" s="251">
        <v>142835</v>
      </c>
      <c r="F268" s="244"/>
    </row>
    <row r="269" spans="1:6">
      <c r="A269" s="132" t="s">
        <v>326</v>
      </c>
      <c r="B269" s="199">
        <v>9555</v>
      </c>
      <c r="C269" s="253">
        <v>10251</v>
      </c>
      <c r="D269" s="252">
        <v>7.2800000000000004E-2</v>
      </c>
      <c r="E269" s="251">
        <v>696</v>
      </c>
      <c r="F269" s="244"/>
    </row>
    <row r="270" spans="1:6">
      <c r="A270" s="132" t="s">
        <v>325</v>
      </c>
      <c r="B270" s="254">
        <v>26263</v>
      </c>
      <c r="C270" s="253">
        <v>33337</v>
      </c>
      <c r="D270" s="252">
        <v>0.26939999999999997</v>
      </c>
      <c r="E270" s="251">
        <v>7074</v>
      </c>
      <c r="F270" s="244"/>
    </row>
    <row r="271" spans="1:6" ht="11.25" customHeight="1">
      <c r="A271" s="132" t="s">
        <v>324</v>
      </c>
      <c r="B271" s="254">
        <v>0</v>
      </c>
      <c r="C271" s="253">
        <v>0</v>
      </c>
      <c r="D271" s="252">
        <v>0</v>
      </c>
      <c r="E271" s="251">
        <v>0</v>
      </c>
      <c r="F271" s="244"/>
    </row>
    <row r="272" spans="1:6">
      <c r="A272" s="132" t="s">
        <v>323</v>
      </c>
      <c r="B272" s="199">
        <v>368</v>
      </c>
      <c r="C272" s="253">
        <v>427</v>
      </c>
      <c r="D272" s="252">
        <v>0.1603</v>
      </c>
      <c r="E272" s="251">
        <v>59</v>
      </c>
      <c r="F272" s="244"/>
    </row>
    <row r="273" spans="1:6">
      <c r="A273" s="132" t="s">
        <v>322</v>
      </c>
      <c r="B273" s="199">
        <v>9796</v>
      </c>
      <c r="C273" s="253">
        <v>10019</v>
      </c>
      <c r="D273" s="252">
        <v>2.2800000000000001E-2</v>
      </c>
      <c r="E273" s="251">
        <v>223</v>
      </c>
      <c r="F273" s="244"/>
    </row>
    <row r="274" spans="1:6">
      <c r="A274" s="132" t="s">
        <v>321</v>
      </c>
      <c r="B274" s="199">
        <v>1742</v>
      </c>
      <c r="C274" s="253">
        <v>3284</v>
      </c>
      <c r="D274" s="252">
        <f>E274/B274</f>
        <v>0.88518943742824341</v>
      </c>
      <c r="E274" s="251">
        <f>C274-B274</f>
        <v>1542</v>
      </c>
      <c r="F274" s="244"/>
    </row>
    <row r="275" spans="1:6">
      <c r="A275" s="132" t="s">
        <v>320</v>
      </c>
      <c r="B275" s="199">
        <v>21415</v>
      </c>
      <c r="C275" s="253">
        <v>43623</v>
      </c>
      <c r="D275" s="252">
        <v>1.0369999999999999</v>
      </c>
      <c r="E275" s="251">
        <v>22208</v>
      </c>
      <c r="F275" s="244"/>
    </row>
    <row r="276" spans="1:6">
      <c r="A276" s="132" t="s">
        <v>319</v>
      </c>
      <c r="B276" s="199">
        <v>2436</v>
      </c>
      <c r="C276" s="253">
        <v>4687</v>
      </c>
      <c r="D276" s="252">
        <v>0.92410000000000003</v>
      </c>
      <c r="E276" s="251">
        <v>2251</v>
      </c>
      <c r="F276" s="244"/>
    </row>
    <row r="277" spans="1:6">
      <c r="A277" s="132" t="s">
        <v>318</v>
      </c>
      <c r="B277" s="199">
        <v>119</v>
      </c>
      <c r="C277" s="253">
        <v>160</v>
      </c>
      <c r="D277" s="252">
        <v>0.34449999999999997</v>
      </c>
      <c r="E277" s="251">
        <v>41</v>
      </c>
      <c r="F277" s="244"/>
    </row>
    <row r="278" spans="1:6">
      <c r="A278" s="132" t="s">
        <v>317</v>
      </c>
      <c r="B278" s="199">
        <v>1370</v>
      </c>
      <c r="C278" s="253">
        <v>1548</v>
      </c>
      <c r="D278" s="252">
        <v>0.12989999999999999</v>
      </c>
      <c r="E278" s="251">
        <v>178</v>
      </c>
      <c r="F278" s="244"/>
    </row>
    <row r="279" spans="1:6">
      <c r="A279" s="132" t="s">
        <v>316</v>
      </c>
      <c r="B279" s="199">
        <v>921</v>
      </c>
      <c r="C279" s="253">
        <v>978</v>
      </c>
      <c r="D279" s="252">
        <v>6.1899999999999997E-2</v>
      </c>
      <c r="E279" s="251">
        <v>57</v>
      </c>
      <c r="F279" s="244"/>
    </row>
    <row r="280" spans="1:6">
      <c r="A280" s="132" t="s">
        <v>315</v>
      </c>
      <c r="B280" s="199">
        <v>15523</v>
      </c>
      <c r="C280" s="253">
        <v>19348</v>
      </c>
      <c r="D280" s="252">
        <v>0.24640000000000001</v>
      </c>
      <c r="E280" s="251">
        <v>3825</v>
      </c>
      <c r="F280" s="244"/>
    </row>
    <row r="281" spans="1:6">
      <c r="A281" s="132" t="s">
        <v>314</v>
      </c>
      <c r="B281" s="199">
        <v>47407</v>
      </c>
      <c r="C281" s="253">
        <v>75907</v>
      </c>
      <c r="D281" s="252">
        <v>0.60119999999999996</v>
      </c>
      <c r="E281" s="251">
        <v>28500</v>
      </c>
      <c r="F281" s="244"/>
    </row>
    <row r="282" spans="1:6">
      <c r="A282" s="132" t="s">
        <v>313</v>
      </c>
      <c r="B282" s="199">
        <v>10070</v>
      </c>
      <c r="C282" s="253">
        <v>11397</v>
      </c>
      <c r="D282" s="252">
        <v>0.1318</v>
      </c>
      <c r="E282" s="251">
        <v>1327</v>
      </c>
      <c r="F282" s="244"/>
    </row>
    <row r="283" spans="1:6">
      <c r="A283" s="132" t="s">
        <v>312</v>
      </c>
      <c r="B283" s="199">
        <v>7979</v>
      </c>
      <c r="C283" s="253">
        <v>11365</v>
      </c>
      <c r="D283" s="252">
        <v>0.4244</v>
      </c>
      <c r="E283" s="251">
        <v>3386</v>
      </c>
      <c r="F283" s="244"/>
    </row>
    <row r="284" spans="1:6">
      <c r="A284" s="132" t="s">
        <v>311</v>
      </c>
      <c r="B284" s="199">
        <v>88328</v>
      </c>
      <c r="C284" s="253">
        <v>98129</v>
      </c>
      <c r="D284" s="252">
        <v>0.111</v>
      </c>
      <c r="E284" s="251">
        <v>9801</v>
      </c>
      <c r="F284" s="244"/>
    </row>
    <row r="285" spans="1:6">
      <c r="A285" s="132" t="s">
        <v>310</v>
      </c>
      <c r="B285" s="199">
        <v>18294</v>
      </c>
      <c r="C285" s="253">
        <v>21101</v>
      </c>
      <c r="D285" s="252">
        <v>0.15340000000000001</v>
      </c>
      <c r="E285" s="251">
        <v>2807</v>
      </c>
      <c r="F285" s="244"/>
    </row>
    <row r="286" spans="1:6">
      <c r="A286" s="132" t="s">
        <v>309</v>
      </c>
      <c r="B286" s="199">
        <v>33509</v>
      </c>
      <c r="C286" s="253">
        <v>37726</v>
      </c>
      <c r="D286" s="252">
        <v>0.1258</v>
      </c>
      <c r="E286" s="251">
        <v>4217</v>
      </c>
      <c r="F286" s="244"/>
    </row>
    <row r="287" spans="1:6">
      <c r="A287" s="132" t="s">
        <v>308</v>
      </c>
      <c r="B287" s="199">
        <v>112488</v>
      </c>
      <c r="C287" s="253">
        <v>115162</v>
      </c>
      <c r="D287" s="252">
        <v>2.3800000000000002E-2</v>
      </c>
      <c r="E287" s="251">
        <v>2674</v>
      </c>
      <c r="F287" s="244"/>
    </row>
    <row r="288" spans="1:6">
      <c r="A288" s="132" t="s">
        <v>307</v>
      </c>
      <c r="B288" s="199">
        <v>6423</v>
      </c>
      <c r="C288" s="253">
        <v>9298</v>
      </c>
      <c r="D288" s="252">
        <v>0.4476</v>
      </c>
      <c r="E288" s="251">
        <v>2875</v>
      </c>
      <c r="F288" s="244"/>
    </row>
    <row r="289" spans="1:6">
      <c r="A289" s="132" t="s">
        <v>306</v>
      </c>
      <c r="B289" s="199">
        <v>9128</v>
      </c>
      <c r="C289" s="253">
        <v>13710</v>
      </c>
      <c r="D289" s="252">
        <f>E289/B289</f>
        <v>0.50197195442594211</v>
      </c>
      <c r="E289" s="251">
        <f>C289-B289</f>
        <v>4582</v>
      </c>
      <c r="F289" s="244"/>
    </row>
    <row r="290" spans="1:6">
      <c r="A290" s="132" t="s">
        <v>305</v>
      </c>
      <c r="B290" s="199">
        <v>17781</v>
      </c>
      <c r="C290" s="253">
        <v>37696</v>
      </c>
      <c r="D290" s="252">
        <v>1.1200000000000001</v>
      </c>
      <c r="E290" s="251">
        <v>19915</v>
      </c>
      <c r="F290" s="244"/>
    </row>
    <row r="291" spans="1:6">
      <c r="A291" s="132" t="s">
        <v>304</v>
      </c>
      <c r="B291" s="199">
        <v>34691</v>
      </c>
      <c r="C291" s="253">
        <v>42602</v>
      </c>
      <c r="D291" s="252">
        <v>0.22800000000000001</v>
      </c>
      <c r="E291" s="251">
        <v>7911</v>
      </c>
      <c r="F291" s="244"/>
    </row>
    <row r="292" spans="1:6">
      <c r="A292" s="132" t="s">
        <v>303</v>
      </c>
      <c r="B292" s="199">
        <v>29466</v>
      </c>
      <c r="C292" s="253">
        <v>35268</v>
      </c>
      <c r="D292" s="252">
        <v>0.19689999999999999</v>
      </c>
      <c r="E292" s="251">
        <v>5802</v>
      </c>
      <c r="F292" s="244"/>
    </row>
    <row r="293" spans="1:6">
      <c r="A293" s="132" t="s">
        <v>302</v>
      </c>
      <c r="B293" s="199">
        <v>139</v>
      </c>
      <c r="C293" s="253">
        <v>12543</v>
      </c>
      <c r="D293" s="252">
        <v>89.237399999999994</v>
      </c>
      <c r="E293" s="251">
        <v>12404</v>
      </c>
      <c r="F293" s="244"/>
    </row>
    <row r="294" spans="1:6">
      <c r="A294" s="132" t="s">
        <v>301</v>
      </c>
      <c r="B294" s="199">
        <v>1344</v>
      </c>
      <c r="C294" s="253">
        <v>1521</v>
      </c>
      <c r="D294" s="252">
        <v>0.13170000000000001</v>
      </c>
      <c r="E294" s="251">
        <v>177</v>
      </c>
      <c r="F294" s="244"/>
    </row>
    <row r="295" spans="1:6">
      <c r="A295" s="132" t="s">
        <v>300</v>
      </c>
      <c r="B295" s="199">
        <v>10009</v>
      </c>
      <c r="C295" s="253">
        <f>C268-(SUM(C269:C294))</f>
        <v>8312</v>
      </c>
      <c r="D295" s="252">
        <f>E295/B295</f>
        <v>-0.16954740733339993</v>
      </c>
      <c r="E295" s="251">
        <f>C295-B295</f>
        <v>-1697</v>
      </c>
      <c r="F295" s="244"/>
    </row>
    <row r="296" spans="1:6">
      <c r="A296" s="132"/>
      <c r="B296" s="199"/>
      <c r="C296" s="253"/>
      <c r="D296" s="252"/>
      <c r="E296" s="251"/>
      <c r="F296" s="244"/>
    </row>
    <row r="297" spans="1:6">
      <c r="A297" s="132" t="s">
        <v>299</v>
      </c>
      <c r="B297" s="199">
        <v>23530</v>
      </c>
      <c r="C297" s="253">
        <v>34788</v>
      </c>
      <c r="D297" s="252">
        <v>0.47849999999999998</v>
      </c>
      <c r="E297" s="251">
        <v>11258</v>
      </c>
      <c r="F297" s="244"/>
    </row>
    <row r="298" spans="1:6">
      <c r="A298" s="132" t="s">
        <v>298</v>
      </c>
      <c r="B298" s="199">
        <v>415</v>
      </c>
      <c r="C298" s="253">
        <v>436</v>
      </c>
      <c r="D298" s="252">
        <v>5.0599999999999999E-2</v>
      </c>
      <c r="E298" s="251">
        <v>21</v>
      </c>
      <c r="F298" s="244"/>
    </row>
    <row r="299" spans="1:6">
      <c r="A299" s="132" t="s">
        <v>297</v>
      </c>
      <c r="B299" s="199">
        <v>938</v>
      </c>
      <c r="C299" s="253">
        <v>916</v>
      </c>
      <c r="D299" s="252">
        <v>-2.35E-2</v>
      </c>
      <c r="E299" s="251">
        <v>-22</v>
      </c>
      <c r="F299" s="244"/>
    </row>
    <row r="300" spans="1:6">
      <c r="A300" s="132" t="s">
        <v>296</v>
      </c>
      <c r="B300" s="199">
        <v>11362</v>
      </c>
      <c r="C300" s="253">
        <v>16856</v>
      </c>
      <c r="D300" s="252">
        <v>0.48349999999999999</v>
      </c>
      <c r="E300" s="251">
        <v>5494</v>
      </c>
      <c r="F300" s="244"/>
    </row>
    <row r="301" spans="1:6">
      <c r="A301" s="132" t="s">
        <v>295</v>
      </c>
      <c r="B301" s="199">
        <v>656</v>
      </c>
      <c r="C301" s="253">
        <v>922</v>
      </c>
      <c r="D301" s="252">
        <v>0.40550000000000003</v>
      </c>
      <c r="E301" s="251">
        <v>266</v>
      </c>
      <c r="F301" s="244"/>
    </row>
    <row r="302" spans="1:6">
      <c r="A302" s="132" t="s">
        <v>294</v>
      </c>
      <c r="B302" s="199">
        <v>164</v>
      </c>
      <c r="C302" s="253">
        <v>121</v>
      </c>
      <c r="D302" s="252">
        <v>-0.26219999999999999</v>
      </c>
      <c r="E302" s="251">
        <v>-43</v>
      </c>
      <c r="F302" s="244"/>
    </row>
    <row r="303" spans="1:6">
      <c r="A303" s="132" t="s">
        <v>293</v>
      </c>
      <c r="B303" s="254" t="s">
        <v>292</v>
      </c>
      <c r="C303" s="253">
        <v>179</v>
      </c>
      <c r="D303" s="252" t="s">
        <v>291</v>
      </c>
      <c r="E303" s="251" t="s">
        <v>291</v>
      </c>
      <c r="F303" s="244"/>
    </row>
    <row r="304" spans="1:6">
      <c r="A304" s="132" t="s">
        <v>290</v>
      </c>
      <c r="B304" s="199">
        <v>3845</v>
      </c>
      <c r="C304" s="253">
        <v>6003</v>
      </c>
      <c r="D304" s="252">
        <v>0.56120000000000003</v>
      </c>
      <c r="E304" s="251">
        <v>2158</v>
      </c>
      <c r="F304" s="244"/>
    </row>
    <row r="305" spans="1:6">
      <c r="A305" s="132" t="s">
        <v>289</v>
      </c>
      <c r="B305" s="199">
        <v>11</v>
      </c>
      <c r="C305" s="253">
        <v>18</v>
      </c>
      <c r="D305" s="252">
        <f>E305/B305</f>
        <v>0.63636363636363635</v>
      </c>
      <c r="E305" s="251">
        <f>C305-B305</f>
        <v>7</v>
      </c>
      <c r="F305" s="244"/>
    </row>
    <row r="306" spans="1:6">
      <c r="A306" s="132" t="s">
        <v>288</v>
      </c>
      <c r="B306" s="199">
        <v>250</v>
      </c>
      <c r="C306" s="253">
        <v>290</v>
      </c>
      <c r="D306" s="252">
        <v>0.16</v>
      </c>
      <c r="E306" s="251">
        <v>40</v>
      </c>
      <c r="F306" s="244"/>
    </row>
    <row r="307" spans="1:6">
      <c r="A307" s="132" t="s">
        <v>287</v>
      </c>
      <c r="B307" s="199">
        <v>5889</v>
      </c>
      <c r="C307" s="253">
        <f>C297-(SUM(C298:C306))</f>
        <v>9047</v>
      </c>
      <c r="D307" s="252">
        <f>E307/B307</f>
        <v>0.53625403294277463</v>
      </c>
      <c r="E307" s="251">
        <f>C307-B307</f>
        <v>3158</v>
      </c>
      <c r="F307" s="244"/>
    </row>
    <row r="308" spans="1:6">
      <c r="A308" s="132"/>
      <c r="B308" s="199"/>
      <c r="C308" s="253"/>
      <c r="D308" s="252"/>
      <c r="E308" s="251"/>
      <c r="F308" s="244"/>
    </row>
    <row r="309" spans="1:6">
      <c r="A309" s="132" t="s">
        <v>286</v>
      </c>
      <c r="B309" s="199">
        <v>138115</v>
      </c>
      <c r="C309" s="253">
        <v>180279</v>
      </c>
      <c r="D309" s="252">
        <v>0.30530000000000002</v>
      </c>
      <c r="E309" s="251">
        <v>42164</v>
      </c>
      <c r="F309" s="244"/>
    </row>
    <row r="310" spans="1:6">
      <c r="A310" s="132" t="s">
        <v>285</v>
      </c>
      <c r="B310" s="199">
        <v>701</v>
      </c>
      <c r="C310" s="253">
        <v>855</v>
      </c>
      <c r="D310" s="252">
        <v>0.21970000000000001</v>
      </c>
      <c r="E310" s="251">
        <v>154</v>
      </c>
      <c r="F310" s="244"/>
    </row>
    <row r="311" spans="1:6">
      <c r="A311" s="132" t="s">
        <v>284</v>
      </c>
      <c r="B311" s="199">
        <v>1711</v>
      </c>
      <c r="C311" s="253">
        <v>2027</v>
      </c>
      <c r="D311" s="252">
        <v>0.1847</v>
      </c>
      <c r="E311" s="251">
        <v>316</v>
      </c>
      <c r="F311" s="244"/>
    </row>
    <row r="312" spans="1:6">
      <c r="A312" s="132" t="s">
        <v>283</v>
      </c>
      <c r="B312" s="199">
        <v>2726</v>
      </c>
      <c r="C312" s="253">
        <v>1127</v>
      </c>
      <c r="D312" s="252">
        <v>-0.58660000000000001</v>
      </c>
      <c r="E312" s="251">
        <v>-1599</v>
      </c>
      <c r="F312" s="244"/>
    </row>
    <row r="313" spans="1:6">
      <c r="A313" s="132" t="s">
        <v>282</v>
      </c>
      <c r="B313" s="199">
        <v>13748</v>
      </c>
      <c r="C313" s="253">
        <v>20036</v>
      </c>
      <c r="D313" s="252">
        <v>0.45739999999999997</v>
      </c>
      <c r="E313" s="251">
        <v>6288</v>
      </c>
      <c r="F313" s="244"/>
    </row>
    <row r="314" spans="1:6">
      <c r="A314" s="132" t="s">
        <v>281</v>
      </c>
      <c r="B314" s="199">
        <v>6753</v>
      </c>
      <c r="C314" s="253">
        <v>8978</v>
      </c>
      <c r="D314" s="252">
        <v>0.32950000000000002</v>
      </c>
      <c r="E314" s="251">
        <v>2225</v>
      </c>
      <c r="F314" s="244"/>
    </row>
    <row r="315" spans="1:6">
      <c r="A315" s="132" t="s">
        <v>280</v>
      </c>
      <c r="B315" s="199">
        <v>4060</v>
      </c>
      <c r="C315" s="253">
        <v>4354</v>
      </c>
      <c r="D315" s="252">
        <v>7.2400000000000006E-2</v>
      </c>
      <c r="E315" s="251">
        <v>294</v>
      </c>
      <c r="F315" s="244"/>
    </row>
    <row r="316" spans="1:6">
      <c r="A316" s="132" t="s">
        <v>279</v>
      </c>
      <c r="B316" s="199">
        <v>820</v>
      </c>
      <c r="C316" s="253">
        <v>864</v>
      </c>
      <c r="D316" s="252">
        <v>5.3699999999999998E-2</v>
      </c>
      <c r="E316" s="251">
        <v>44</v>
      </c>
      <c r="F316" s="244"/>
    </row>
    <row r="317" spans="1:6">
      <c r="A317" s="132" t="s">
        <v>278</v>
      </c>
      <c r="B317" s="199">
        <v>207</v>
      </c>
      <c r="C317" s="253">
        <v>236</v>
      </c>
      <c r="D317" s="252">
        <v>0.1401</v>
      </c>
      <c r="E317" s="251">
        <v>29</v>
      </c>
      <c r="F317" s="244"/>
    </row>
    <row r="318" spans="1:6">
      <c r="A318" s="132" t="s">
        <v>277</v>
      </c>
      <c r="B318" s="199">
        <v>245</v>
      </c>
      <c r="C318" s="253">
        <v>226</v>
      </c>
      <c r="D318" s="252">
        <v>-7.7600000000000002E-2</v>
      </c>
      <c r="E318" s="251">
        <v>-19</v>
      </c>
      <c r="F318" s="244"/>
    </row>
    <row r="319" spans="1:6">
      <c r="A319" s="132" t="s">
        <v>276</v>
      </c>
      <c r="B319" s="199">
        <v>6003</v>
      </c>
      <c r="C319" s="253">
        <v>7553</v>
      </c>
      <c r="D319" s="252">
        <v>0.25819999999999999</v>
      </c>
      <c r="E319" s="251">
        <v>1550</v>
      </c>
      <c r="F319" s="244"/>
    </row>
    <row r="320" spans="1:6">
      <c r="A320" s="132" t="s">
        <v>275</v>
      </c>
      <c r="B320" s="199">
        <v>529</v>
      </c>
      <c r="C320" s="253">
        <v>514</v>
      </c>
      <c r="D320" s="252">
        <v>-2.8400000000000002E-2</v>
      </c>
      <c r="E320" s="251">
        <v>-15</v>
      </c>
      <c r="F320" s="244"/>
    </row>
    <row r="321" spans="1:6">
      <c r="A321" s="132" t="s">
        <v>274</v>
      </c>
      <c r="B321" s="199">
        <v>72897</v>
      </c>
      <c r="C321" s="253">
        <v>95342</v>
      </c>
      <c r="D321" s="252">
        <v>0.30790000000000001</v>
      </c>
      <c r="E321" s="251">
        <v>22445</v>
      </c>
      <c r="F321" s="244"/>
    </row>
    <row r="322" spans="1:6">
      <c r="A322" s="132" t="s">
        <v>273</v>
      </c>
      <c r="B322" s="199">
        <v>1370</v>
      </c>
      <c r="C322" s="253">
        <v>1870</v>
      </c>
      <c r="D322" s="252">
        <v>0.36499999999999999</v>
      </c>
      <c r="E322" s="251">
        <v>500</v>
      </c>
      <c r="F322" s="244"/>
    </row>
    <row r="323" spans="1:6">
      <c r="A323" s="132" t="s">
        <v>272</v>
      </c>
      <c r="B323" s="199">
        <v>596</v>
      </c>
      <c r="C323" s="253">
        <v>670</v>
      </c>
      <c r="D323" s="252">
        <v>0.1242</v>
      </c>
      <c r="E323" s="251">
        <v>74</v>
      </c>
      <c r="F323" s="244"/>
    </row>
    <row r="324" spans="1:6">
      <c r="A324" s="132" t="s">
        <v>27</v>
      </c>
      <c r="B324" s="199">
        <v>18761</v>
      </c>
      <c r="C324" s="253">
        <v>27993</v>
      </c>
      <c r="D324" s="252">
        <v>0.49209999999999998</v>
      </c>
      <c r="E324" s="251">
        <v>9232</v>
      </c>
      <c r="F324" s="244"/>
    </row>
    <row r="325" spans="1:6">
      <c r="A325" s="132" t="s">
        <v>271</v>
      </c>
      <c r="B325" s="199">
        <v>6988</v>
      </c>
      <c r="C325" s="253">
        <f>C309-(SUM(C310:C324))</f>
        <v>7634</v>
      </c>
      <c r="D325" s="252">
        <f>E325/B325</f>
        <v>9.2444190040068694E-2</v>
      </c>
      <c r="E325" s="251">
        <f>C325-B325</f>
        <v>646</v>
      </c>
      <c r="F325" s="244"/>
    </row>
    <row r="326" spans="1:6">
      <c r="A326" s="132"/>
      <c r="B326" s="199"/>
      <c r="C326" s="253"/>
      <c r="D326" s="252"/>
      <c r="E326" s="251"/>
      <c r="F326" s="244"/>
    </row>
    <row r="327" spans="1:6">
      <c r="A327" s="132" t="s">
        <v>270</v>
      </c>
      <c r="B327" s="199">
        <v>2778</v>
      </c>
      <c r="C327" s="253">
        <v>2486</v>
      </c>
      <c r="D327" s="252">
        <v>-0.1051</v>
      </c>
      <c r="E327" s="251">
        <v>-292</v>
      </c>
      <c r="F327" s="244"/>
    </row>
    <row r="328" spans="1:6">
      <c r="A328" s="132" t="s">
        <v>269</v>
      </c>
      <c r="B328" s="199">
        <v>327</v>
      </c>
      <c r="C328" s="253">
        <v>323</v>
      </c>
      <c r="D328" s="252">
        <v>-1.2200000000000001E-2</v>
      </c>
      <c r="E328" s="251">
        <v>-4</v>
      </c>
      <c r="F328" s="244"/>
    </row>
    <row r="329" spans="1:6">
      <c r="A329" s="132" t="s">
        <v>268</v>
      </c>
      <c r="B329" s="199">
        <v>219</v>
      </c>
      <c r="C329" s="253">
        <v>158</v>
      </c>
      <c r="D329" s="252">
        <v>-0.27850000000000003</v>
      </c>
      <c r="E329" s="251">
        <v>-61</v>
      </c>
      <c r="F329" s="244"/>
    </row>
    <row r="330" spans="1:6">
      <c r="A330" s="132" t="s">
        <v>267</v>
      </c>
      <c r="B330" s="199">
        <v>572</v>
      </c>
      <c r="C330" s="253">
        <v>516</v>
      </c>
      <c r="D330" s="252">
        <v>-9.7900000000000001E-2</v>
      </c>
      <c r="E330" s="251">
        <v>-56</v>
      </c>
      <c r="F330" s="244"/>
    </row>
    <row r="331" spans="1:6">
      <c r="A331" s="132" t="s">
        <v>266</v>
      </c>
      <c r="B331" s="199">
        <v>258</v>
      </c>
      <c r="C331" s="253">
        <v>196</v>
      </c>
      <c r="D331" s="252">
        <v>-0.24030000000000001</v>
      </c>
      <c r="E331" s="251">
        <v>-62</v>
      </c>
      <c r="F331" s="244"/>
    </row>
    <row r="332" spans="1:6">
      <c r="A332" s="132" t="s">
        <v>265</v>
      </c>
      <c r="B332" s="199">
        <v>182</v>
      </c>
      <c r="C332" s="253">
        <v>231</v>
      </c>
      <c r="D332" s="252">
        <v>0.26919999999999999</v>
      </c>
      <c r="E332" s="251">
        <v>49</v>
      </c>
      <c r="F332" s="244"/>
    </row>
    <row r="333" spans="1:6">
      <c r="A333" s="132" t="s">
        <v>264</v>
      </c>
      <c r="B333" s="199">
        <v>1220</v>
      </c>
      <c r="C333" s="253">
        <f>C327-(SUM(C328:C332))</f>
        <v>1062</v>
      </c>
      <c r="D333" s="252">
        <f>E333/B333</f>
        <v>-0.12950819672131147</v>
      </c>
      <c r="E333" s="251">
        <f>C333-B333</f>
        <v>-158</v>
      </c>
      <c r="F333" s="244"/>
    </row>
    <row r="334" spans="1:6">
      <c r="A334" s="132"/>
      <c r="B334" s="199"/>
      <c r="C334" s="253"/>
      <c r="D334" s="252"/>
      <c r="E334" s="251"/>
      <c r="F334" s="244"/>
    </row>
    <row r="335" spans="1:6">
      <c r="A335" s="132" t="s">
        <v>263</v>
      </c>
      <c r="B335" s="199">
        <v>231236</v>
      </c>
      <c r="C335" s="253">
        <v>262223</v>
      </c>
      <c r="D335" s="252">
        <v>0.13400000000000001</v>
      </c>
      <c r="E335" s="251">
        <v>30987</v>
      </c>
      <c r="F335" s="244"/>
    </row>
    <row r="336" spans="1:6">
      <c r="A336" s="132" t="s">
        <v>262</v>
      </c>
      <c r="B336" s="199">
        <v>5928</v>
      </c>
      <c r="C336" s="253">
        <v>7691</v>
      </c>
      <c r="D336" s="252">
        <v>0.2974</v>
      </c>
      <c r="E336" s="251">
        <v>1763</v>
      </c>
      <c r="F336" s="244"/>
    </row>
    <row r="337" spans="1:6">
      <c r="A337" s="132" t="s">
        <v>261</v>
      </c>
      <c r="B337" s="199">
        <v>5567</v>
      </c>
      <c r="C337" s="253">
        <v>7036</v>
      </c>
      <c r="D337" s="252">
        <v>0.26390000000000002</v>
      </c>
      <c r="E337" s="251">
        <v>1469</v>
      </c>
      <c r="F337" s="244"/>
    </row>
    <row r="338" spans="1:6">
      <c r="A338" s="132" t="s">
        <v>260</v>
      </c>
      <c r="B338" s="199">
        <v>7218</v>
      </c>
      <c r="C338" s="253">
        <v>9087</v>
      </c>
      <c r="D338" s="252">
        <v>0.25890000000000002</v>
      </c>
      <c r="E338" s="251">
        <v>1869</v>
      </c>
      <c r="F338" s="244"/>
    </row>
    <row r="339" spans="1:6">
      <c r="A339" s="132" t="s">
        <v>259</v>
      </c>
      <c r="B339" s="199">
        <v>608</v>
      </c>
      <c r="C339" s="253">
        <v>573</v>
      </c>
      <c r="D339" s="252">
        <v>-5.7599999999999998E-2</v>
      </c>
      <c r="E339" s="251">
        <v>-35</v>
      </c>
      <c r="F339" s="244"/>
    </row>
    <row r="340" spans="1:6">
      <c r="A340" s="132" t="s">
        <v>258</v>
      </c>
      <c r="B340" s="199">
        <v>1701</v>
      </c>
      <c r="C340" s="253">
        <v>2135</v>
      </c>
      <c r="D340" s="252">
        <v>0.25509999999999999</v>
      </c>
      <c r="E340" s="251">
        <v>434</v>
      </c>
      <c r="F340" s="244"/>
    </row>
    <row r="341" spans="1:6">
      <c r="A341" s="132" t="s">
        <v>257</v>
      </c>
      <c r="B341" s="199">
        <v>17357</v>
      </c>
      <c r="C341" s="253">
        <v>20916</v>
      </c>
      <c r="D341" s="252">
        <v>0.20499999999999999</v>
      </c>
      <c r="E341" s="251">
        <v>3559</v>
      </c>
      <c r="F341" s="244"/>
    </row>
    <row r="342" spans="1:6">
      <c r="A342" s="132" t="s">
        <v>256</v>
      </c>
      <c r="B342" s="199">
        <v>82825</v>
      </c>
      <c r="C342" s="253">
        <v>87321</v>
      </c>
      <c r="D342" s="252">
        <v>5.4300000000000001E-2</v>
      </c>
      <c r="E342" s="251">
        <v>4496</v>
      </c>
      <c r="F342" s="244"/>
    </row>
    <row r="343" spans="1:6">
      <c r="A343" s="132" t="s">
        <v>255</v>
      </c>
      <c r="B343" s="199">
        <v>5476</v>
      </c>
      <c r="C343" s="253">
        <v>7833</v>
      </c>
      <c r="D343" s="252">
        <v>0.4304</v>
      </c>
      <c r="E343" s="251">
        <v>2357</v>
      </c>
      <c r="F343" s="244"/>
    </row>
    <row r="344" spans="1:6">
      <c r="A344" s="132" t="s">
        <v>254</v>
      </c>
      <c r="B344" s="199">
        <v>7979</v>
      </c>
      <c r="C344" s="253">
        <v>11083</v>
      </c>
      <c r="D344" s="252">
        <v>0.38900000000000001</v>
      </c>
      <c r="E344" s="251">
        <v>3104</v>
      </c>
      <c r="F344" s="244"/>
    </row>
    <row r="345" spans="1:6">
      <c r="A345" s="132" t="s">
        <v>253</v>
      </c>
      <c r="B345" s="199">
        <v>8426</v>
      </c>
      <c r="C345" s="253">
        <v>9343</v>
      </c>
      <c r="D345" s="252">
        <v>0.10879999999999999</v>
      </c>
      <c r="E345" s="251">
        <v>917</v>
      </c>
      <c r="F345" s="244"/>
    </row>
    <row r="346" spans="1:6">
      <c r="A346" s="132" t="s">
        <v>252</v>
      </c>
      <c r="B346" s="199">
        <v>36884</v>
      </c>
      <c r="C346" s="253">
        <v>39306</v>
      </c>
      <c r="D346" s="252">
        <v>6.5699999999999995E-2</v>
      </c>
      <c r="E346" s="251">
        <v>2422</v>
      </c>
      <c r="F346" s="244"/>
    </row>
    <row r="347" spans="1:6">
      <c r="A347" s="132" t="s">
        <v>251</v>
      </c>
      <c r="B347" s="199">
        <v>16532</v>
      </c>
      <c r="C347" s="253">
        <v>17488</v>
      </c>
      <c r="D347" s="252">
        <v>5.7799999999999997E-2</v>
      </c>
      <c r="E347" s="251">
        <v>956</v>
      </c>
      <c r="F347" s="244"/>
    </row>
    <row r="348" spans="1:6">
      <c r="A348" s="132" t="s">
        <v>30</v>
      </c>
      <c r="B348" s="199">
        <v>1322</v>
      </c>
      <c r="C348" s="253">
        <v>1454</v>
      </c>
      <c r="D348" s="252">
        <v>9.98E-2</v>
      </c>
      <c r="E348" s="251">
        <v>132</v>
      </c>
      <c r="F348" s="244"/>
    </row>
    <row r="349" spans="1:6">
      <c r="A349" s="132" t="s">
        <v>250</v>
      </c>
      <c r="B349" s="199">
        <v>9067</v>
      </c>
      <c r="C349" s="253">
        <v>9267</v>
      </c>
      <c r="D349" s="252">
        <v>2.2100000000000002E-2</v>
      </c>
      <c r="E349" s="251">
        <v>200</v>
      </c>
      <c r="F349" s="244"/>
    </row>
    <row r="350" spans="1:6">
      <c r="A350" s="132" t="s">
        <v>249</v>
      </c>
      <c r="B350" s="199">
        <v>10272</v>
      </c>
      <c r="C350" s="253">
        <v>16739</v>
      </c>
      <c r="D350" s="252">
        <v>0.62960000000000005</v>
      </c>
      <c r="E350" s="251">
        <v>6467</v>
      </c>
      <c r="F350" s="244"/>
    </row>
    <row r="351" spans="1:6" ht="11.25" customHeight="1">
      <c r="A351" s="250" t="s">
        <v>248</v>
      </c>
      <c r="B351" s="249">
        <v>14074</v>
      </c>
      <c r="C351" s="248">
        <f>C335-(SUM(C336:C350))</f>
        <v>14951</v>
      </c>
      <c r="D351" s="247">
        <f>E351/B351</f>
        <v>6.2313485860451899E-2</v>
      </c>
      <c r="E351" s="246">
        <f>C351-B351</f>
        <v>877</v>
      </c>
      <c r="F351" s="244"/>
    </row>
    <row r="352" spans="1:6" ht="11.25" customHeight="1">
      <c r="A352" s="1922" t="s">
        <v>247</v>
      </c>
      <c r="B352" s="1922"/>
      <c r="C352" s="1922"/>
      <c r="D352" s="1922"/>
      <c r="E352" s="1922"/>
      <c r="F352" s="244"/>
    </row>
    <row r="353" spans="1:6">
      <c r="A353" s="4" t="s">
        <v>69</v>
      </c>
      <c r="B353" s="245"/>
      <c r="D353" s="160"/>
      <c r="E353" s="160"/>
      <c r="F353" s="244"/>
    </row>
    <row r="354" spans="1:6">
      <c r="A354" s="160"/>
      <c r="B354" s="245"/>
      <c r="D354" s="160"/>
      <c r="E354" s="160"/>
      <c r="F354" s="244"/>
    </row>
    <row r="355" spans="1:6">
      <c r="A355" s="160"/>
      <c r="B355" s="245"/>
      <c r="D355" s="160"/>
      <c r="E355" s="160"/>
      <c r="F355" s="244"/>
    </row>
    <row r="356" spans="1:6">
      <c r="A356" s="160"/>
      <c r="B356" s="245"/>
      <c r="D356" s="160"/>
      <c r="E356" s="160"/>
      <c r="F356" s="244"/>
    </row>
    <row r="357" spans="1:6">
      <c r="A357" s="160"/>
      <c r="B357" s="245"/>
      <c r="D357" s="160"/>
      <c r="E357" s="160"/>
      <c r="F357" s="244"/>
    </row>
    <row r="358" spans="1:6">
      <c r="A358" s="160"/>
      <c r="B358" s="245"/>
      <c r="D358" s="160"/>
      <c r="E358" s="160"/>
      <c r="F358" s="244"/>
    </row>
    <row r="359" spans="1:6">
      <c r="A359" s="160"/>
      <c r="B359" s="245"/>
      <c r="D359" s="160"/>
      <c r="E359" s="160"/>
      <c r="F359" s="244"/>
    </row>
    <row r="360" spans="1:6">
      <c r="A360" s="160"/>
      <c r="B360" s="245"/>
      <c r="D360" s="160"/>
      <c r="E360" s="160"/>
      <c r="F360" s="244"/>
    </row>
    <row r="361" spans="1:6">
      <c r="A361" s="160"/>
      <c r="B361" s="245"/>
      <c r="D361" s="160"/>
      <c r="E361" s="160"/>
      <c r="F361" s="244"/>
    </row>
    <row r="362" spans="1:6">
      <c r="A362" s="160"/>
      <c r="B362" s="245"/>
      <c r="D362" s="160"/>
      <c r="E362" s="160"/>
      <c r="F362" s="244"/>
    </row>
    <row r="363" spans="1:6">
      <c r="A363" s="160"/>
      <c r="B363" s="245"/>
      <c r="D363" s="160"/>
      <c r="E363" s="160"/>
      <c r="F363" s="244"/>
    </row>
    <row r="364" spans="1:6">
      <c r="A364" s="160"/>
      <c r="B364" s="245"/>
      <c r="D364" s="160"/>
      <c r="E364" s="160"/>
      <c r="F364" s="244"/>
    </row>
  </sheetData>
  <mergeCells count="6">
    <mergeCell ref="A352:E352"/>
    <mergeCell ref="D1:E1"/>
    <mergeCell ref="D2:E2"/>
    <mergeCell ref="D3:E3"/>
    <mergeCell ref="B1:B4"/>
    <mergeCell ref="C1:C4"/>
  </mergeCells>
  <printOptions horizontalCentered="1"/>
  <pageMargins left="0.7" right="0.7" top="1" bottom="0.75" header="0.3" footer="0.3"/>
  <pageSetup fitToHeight="0" orientation="portrait" r:id="rId1"/>
  <headerFooter scaleWithDoc="0" alignWithMargins="0">
    <oddHeader>&amp;C&amp;"-,Regular"Table 1.10
Total Population by City</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01484-8D7C-4A00-AED5-0F72B9C67A9E}">
  <sheetPr>
    <pageSetUpPr fitToPage="1"/>
  </sheetPr>
  <dimension ref="A1:BR100"/>
  <sheetViews>
    <sheetView view="pageLayout" zoomScale="96" zoomScaleNormal="100" zoomScalePageLayoutView="96" workbookViewId="0">
      <selection activeCell="L32" sqref="L32"/>
    </sheetView>
  </sheetViews>
  <sheetFormatPr defaultColWidth="8.7265625" defaultRowHeight="13"/>
  <cols>
    <col min="1" max="1" width="6.81640625" style="219" customWidth="1"/>
    <col min="2" max="2" width="10.26953125" style="275" bestFit="1" customWidth="1"/>
    <col min="3" max="3" width="10" style="274" bestFit="1" customWidth="1"/>
    <col min="4" max="4" width="5.7265625" style="274" bestFit="1" customWidth="1"/>
    <col min="5" max="5" width="8.54296875" style="274" bestFit="1" customWidth="1"/>
    <col min="6" max="6" width="5.453125" style="274" bestFit="1" customWidth="1"/>
    <col min="7" max="7" width="7.81640625" style="274" customWidth="1"/>
    <col min="8" max="8" width="5.453125" style="274" bestFit="1" customWidth="1"/>
    <col min="9" max="9" width="9" style="274" bestFit="1" customWidth="1"/>
    <col min="10" max="10" width="5.453125" style="274" bestFit="1" customWidth="1"/>
    <col min="11" max="11" width="9" style="274" bestFit="1" customWidth="1"/>
    <col min="12" max="12" width="5.453125" style="274" bestFit="1" customWidth="1"/>
    <col min="13" max="13" width="10.7265625" style="274" customWidth="1"/>
    <col min="14" max="14" width="5.453125" style="274" bestFit="1" customWidth="1"/>
    <col min="15" max="15" width="10" style="274" bestFit="1" customWidth="1"/>
    <col min="16" max="16" width="5.7265625" style="273" bestFit="1" customWidth="1"/>
    <col min="17" max="17" width="7.54296875" style="273" customWidth="1"/>
    <col min="18" max="18" width="10.1796875" style="273" bestFit="1" customWidth="1"/>
    <col min="19" max="19" width="8.81640625" style="273" bestFit="1" customWidth="1"/>
    <col min="20" max="20" width="7.1796875" style="219" customWidth="1"/>
    <col min="21" max="27" width="8.7265625" style="219"/>
    <col min="28" max="29" width="10.54296875" style="219" bestFit="1" customWidth="1"/>
    <col min="30" max="16384" width="8.7265625" style="219"/>
  </cols>
  <sheetData>
    <row r="1" spans="1:70" ht="12.75" customHeight="1">
      <c r="A1" s="1934" t="s">
        <v>13</v>
      </c>
      <c r="B1" s="297"/>
      <c r="C1" s="1937" t="s">
        <v>246</v>
      </c>
      <c r="D1" s="1937"/>
      <c r="E1" s="1937"/>
      <c r="F1" s="1937"/>
      <c r="G1" s="1937"/>
      <c r="H1" s="1937"/>
      <c r="I1" s="1937"/>
      <c r="J1" s="1937"/>
      <c r="K1" s="1937"/>
      <c r="L1" s="1937"/>
      <c r="M1" s="1937"/>
      <c r="N1" s="296"/>
      <c r="O1" s="1934" t="s">
        <v>244</v>
      </c>
      <c r="P1" s="1938"/>
      <c r="Q1" s="295"/>
      <c r="R1" s="295"/>
      <c r="S1" s="295"/>
      <c r="T1" s="295"/>
    </row>
    <row r="2" spans="1:70" ht="59.25" customHeight="1">
      <c r="A2" s="1935"/>
      <c r="B2" s="1934" t="s">
        <v>566</v>
      </c>
      <c r="C2" s="1934" t="s">
        <v>241</v>
      </c>
      <c r="D2" s="1938"/>
      <c r="E2" s="1940" t="s">
        <v>240</v>
      </c>
      <c r="F2" s="1940"/>
      <c r="G2" s="1934" t="s">
        <v>239</v>
      </c>
      <c r="H2" s="1938"/>
      <c r="I2" s="1940" t="s">
        <v>238</v>
      </c>
      <c r="J2" s="1940"/>
      <c r="K2" s="1934" t="s">
        <v>237</v>
      </c>
      <c r="L2" s="1938"/>
      <c r="M2" s="1940" t="s">
        <v>565</v>
      </c>
      <c r="N2" s="1938"/>
      <c r="O2" s="1935"/>
      <c r="P2" s="1939"/>
      <c r="Q2" s="295"/>
      <c r="R2" s="295"/>
      <c r="S2" s="295"/>
      <c r="T2" s="295"/>
    </row>
    <row r="3" spans="1:70">
      <c r="A3" s="1936"/>
      <c r="B3" s="1936"/>
      <c r="C3" s="294" t="s">
        <v>564</v>
      </c>
      <c r="D3" s="294" t="s">
        <v>563</v>
      </c>
      <c r="E3" s="294" t="s">
        <v>564</v>
      </c>
      <c r="F3" s="294" t="s">
        <v>563</v>
      </c>
      <c r="G3" s="294" t="s">
        <v>564</v>
      </c>
      <c r="H3" s="294" t="s">
        <v>563</v>
      </c>
      <c r="I3" s="294" t="s">
        <v>564</v>
      </c>
      <c r="J3" s="294" t="s">
        <v>563</v>
      </c>
      <c r="K3" s="294" t="s">
        <v>564</v>
      </c>
      <c r="L3" s="294" t="s">
        <v>563</v>
      </c>
      <c r="M3" s="294" t="s">
        <v>564</v>
      </c>
      <c r="N3" s="294" t="s">
        <v>563</v>
      </c>
      <c r="O3" s="294" t="s">
        <v>564</v>
      </c>
      <c r="P3" s="293" t="s">
        <v>563</v>
      </c>
      <c r="Q3" s="292"/>
      <c r="R3" s="292"/>
      <c r="S3" s="292"/>
      <c r="T3" s="292"/>
    </row>
    <row r="4" spans="1:70">
      <c r="A4" s="154">
        <v>2023</v>
      </c>
      <c r="B4" s="289">
        <v>3507364.2543260702</v>
      </c>
      <c r="C4" s="288">
        <v>2694104.1632001698</v>
      </c>
      <c r="D4" s="290">
        <f t="shared" ref="D4:D46" si="0">C4/B4</f>
        <v>0.76812784981690874</v>
      </c>
      <c r="E4" s="289">
        <v>43034.820283367197</v>
      </c>
      <c r="F4" s="291">
        <f t="shared" ref="F4:F46" si="1">E4/B4</f>
        <v>1.2269846289927538E-2</v>
      </c>
      <c r="G4" s="288">
        <v>33258.073535503099</v>
      </c>
      <c r="H4" s="290">
        <f t="shared" ref="H4:H46" si="2">G4/B4</f>
        <v>9.4823551601410563E-3</v>
      </c>
      <c r="I4" s="289">
        <v>91988.807390922506</v>
      </c>
      <c r="J4" s="291">
        <f t="shared" ref="J4:J46" si="3">I4/B4</f>
        <v>2.6227332184691459E-2</v>
      </c>
      <c r="K4" s="288">
        <v>35370.618288471996</v>
      </c>
      <c r="L4" s="290">
        <f t="shared" ref="L4:L46" si="4">K4/B4</f>
        <v>1.0084672056757435E-2</v>
      </c>
      <c r="M4" s="289">
        <v>81804.883529438404</v>
      </c>
      <c r="N4" s="291">
        <f t="shared" ref="N4:N46" si="5">M4/B4</f>
        <v>2.3323749002841159E-2</v>
      </c>
      <c r="O4" s="288">
        <v>527802.88809819706</v>
      </c>
      <c r="P4" s="134">
        <f t="shared" ref="P4:P46" si="6">O4/B4</f>
        <v>0.15048419548873257</v>
      </c>
      <c r="Q4" s="281"/>
      <c r="R4" s="280"/>
      <c r="S4" s="219"/>
      <c r="Y4" s="276"/>
      <c r="Z4" s="277"/>
      <c r="AA4" s="276"/>
      <c r="AB4" s="276"/>
      <c r="AC4" s="276"/>
      <c r="AD4" s="276"/>
      <c r="AE4" s="276"/>
      <c r="AF4" s="276"/>
      <c r="AG4" s="276"/>
      <c r="AH4" s="276"/>
      <c r="AI4" s="276"/>
      <c r="AJ4" s="276"/>
      <c r="AK4" s="276"/>
      <c r="AL4" s="276"/>
      <c r="AM4" s="276"/>
      <c r="AN4" s="276"/>
      <c r="AO4" s="276"/>
      <c r="AP4" s="276"/>
      <c r="AQ4" s="276"/>
      <c r="AR4" s="276"/>
      <c r="AS4" s="276"/>
      <c r="AT4" s="276"/>
      <c r="AU4" s="276"/>
      <c r="AV4" s="276"/>
      <c r="AW4" s="276"/>
      <c r="AX4" s="276"/>
      <c r="AY4" s="276"/>
      <c r="AZ4" s="276"/>
      <c r="BA4" s="276"/>
      <c r="BB4" s="276"/>
      <c r="BC4" s="276"/>
      <c r="BD4" s="276"/>
      <c r="BE4" s="276"/>
      <c r="BF4" s="276"/>
      <c r="BG4" s="276"/>
      <c r="BH4" s="276"/>
      <c r="BI4" s="276"/>
      <c r="BJ4" s="276"/>
      <c r="BK4" s="276"/>
      <c r="BL4" s="276"/>
      <c r="BM4" s="276"/>
      <c r="BN4" s="276"/>
      <c r="BO4" s="276"/>
      <c r="BP4" s="276"/>
      <c r="BQ4" s="276"/>
      <c r="BR4" s="276"/>
    </row>
    <row r="5" spans="1:70">
      <c r="A5" s="154">
        <v>2024</v>
      </c>
      <c r="B5" s="289">
        <v>3562225.5490455399</v>
      </c>
      <c r="C5" s="288">
        <v>2725560.9136746698</v>
      </c>
      <c r="D5" s="290">
        <f t="shared" si="0"/>
        <v>0.7651286747985272</v>
      </c>
      <c r="E5" s="289">
        <v>44488.111645103498</v>
      </c>
      <c r="F5" s="291">
        <f t="shared" si="1"/>
        <v>1.2488853115161E-2</v>
      </c>
      <c r="G5" s="288">
        <v>33738.3047589833</v>
      </c>
      <c r="H5" s="290">
        <f t="shared" si="2"/>
        <v>9.4711309810304178E-3</v>
      </c>
      <c r="I5" s="289">
        <v>94724.501201398394</v>
      </c>
      <c r="J5" s="291">
        <f t="shared" si="3"/>
        <v>2.6591382240458865E-2</v>
      </c>
      <c r="K5" s="288">
        <v>36203.024403199997</v>
      </c>
      <c r="L5" s="290">
        <f t="shared" si="4"/>
        <v>1.0163035412763297E-2</v>
      </c>
      <c r="M5" s="289">
        <v>85002.847463580401</v>
      </c>
      <c r="N5" s="291">
        <f t="shared" si="5"/>
        <v>2.3862286734301821E-2</v>
      </c>
      <c r="O5" s="288">
        <v>542507.84589860705</v>
      </c>
      <c r="P5" s="134">
        <f t="shared" si="6"/>
        <v>0.15229463671775814</v>
      </c>
      <c r="Q5" s="281"/>
      <c r="R5" s="280"/>
      <c r="S5" s="219"/>
      <c r="Y5" s="276"/>
      <c r="Z5" s="277"/>
      <c r="AA5" s="276"/>
      <c r="AB5" s="276"/>
      <c r="AC5" s="276"/>
      <c r="AD5" s="276"/>
      <c r="AE5" s="276"/>
      <c r="AF5" s="276"/>
      <c r="AG5" s="276"/>
      <c r="AH5" s="276"/>
      <c r="AI5" s="276"/>
      <c r="AJ5" s="276"/>
      <c r="AK5" s="276"/>
      <c r="AL5" s="276"/>
      <c r="AM5" s="276"/>
      <c r="AN5" s="276"/>
      <c r="AO5" s="276"/>
      <c r="AP5" s="276"/>
      <c r="AQ5" s="276"/>
      <c r="AR5" s="276"/>
      <c r="AS5" s="276"/>
      <c r="AT5" s="276"/>
      <c r="AU5" s="276"/>
      <c r="AV5" s="276"/>
      <c r="AW5" s="276"/>
      <c r="AX5" s="276"/>
      <c r="AY5" s="276"/>
      <c r="AZ5" s="276"/>
      <c r="BA5" s="276"/>
      <c r="BB5" s="276"/>
      <c r="BC5" s="276"/>
      <c r="BD5" s="276"/>
      <c r="BE5" s="276"/>
      <c r="BF5" s="276"/>
      <c r="BG5" s="276"/>
      <c r="BH5" s="276"/>
      <c r="BI5" s="276"/>
      <c r="BJ5" s="276"/>
      <c r="BK5" s="276"/>
      <c r="BL5" s="276"/>
      <c r="BM5" s="276"/>
      <c r="BN5" s="276"/>
      <c r="BO5" s="276"/>
      <c r="BP5" s="276"/>
      <c r="BQ5" s="276"/>
      <c r="BR5" s="276"/>
    </row>
    <row r="6" spans="1:70">
      <c r="A6" s="154">
        <v>2025</v>
      </c>
      <c r="B6" s="289">
        <v>3615036.2442618399</v>
      </c>
      <c r="C6" s="288">
        <v>2755075.4557896899</v>
      </c>
      <c r="D6" s="290">
        <f t="shared" si="0"/>
        <v>0.76211558325669104</v>
      </c>
      <c r="E6" s="289">
        <v>45943.234775336998</v>
      </c>
      <c r="F6" s="291">
        <f t="shared" si="1"/>
        <v>1.2708927842220908E-2</v>
      </c>
      <c r="G6" s="288">
        <v>34198.342697540502</v>
      </c>
      <c r="H6" s="290">
        <f t="shared" si="2"/>
        <v>9.4600276143354447E-3</v>
      </c>
      <c r="I6" s="289">
        <v>97449.992926668696</v>
      </c>
      <c r="J6" s="291">
        <f t="shared" si="3"/>
        <v>2.6956850870126524E-2</v>
      </c>
      <c r="K6" s="288">
        <v>37020.327228684197</v>
      </c>
      <c r="L6" s="290">
        <f t="shared" si="4"/>
        <v>1.0240651746561793E-2</v>
      </c>
      <c r="M6" s="289">
        <v>88242.231963093407</v>
      </c>
      <c r="N6" s="291">
        <f t="shared" si="5"/>
        <v>2.4409777938785709E-2</v>
      </c>
      <c r="O6" s="288">
        <v>557106.65888082795</v>
      </c>
      <c r="P6" s="134">
        <f t="shared" si="6"/>
        <v>0.15410818073127908</v>
      </c>
      <c r="Q6" s="281"/>
      <c r="R6" s="280"/>
      <c r="S6" s="219"/>
      <c r="Y6" s="276"/>
      <c r="Z6" s="277"/>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6"/>
      <c r="AY6" s="276"/>
      <c r="AZ6" s="276"/>
      <c r="BA6" s="276"/>
      <c r="BB6" s="276"/>
      <c r="BC6" s="276"/>
      <c r="BD6" s="276"/>
      <c r="BE6" s="276"/>
      <c r="BF6" s="276"/>
      <c r="BG6" s="276"/>
      <c r="BH6" s="276"/>
      <c r="BI6" s="276"/>
      <c r="BJ6" s="276"/>
      <c r="BK6" s="276"/>
      <c r="BL6" s="276"/>
      <c r="BM6" s="276"/>
      <c r="BN6" s="276"/>
      <c r="BO6" s="276"/>
      <c r="BP6" s="276"/>
      <c r="BQ6" s="276"/>
      <c r="BR6" s="276"/>
    </row>
    <row r="7" spans="1:70">
      <c r="A7" s="154">
        <v>2026</v>
      </c>
      <c r="B7" s="289">
        <v>3669342.05720639</v>
      </c>
      <c r="C7" s="288">
        <v>2785324.2677997602</v>
      </c>
      <c r="D7" s="290">
        <f t="shared" si="0"/>
        <v>0.75908002698454713</v>
      </c>
      <c r="E7" s="289">
        <v>47444.776934513997</v>
      </c>
      <c r="F7" s="291">
        <f t="shared" si="1"/>
        <v>1.2930050181976089E-2</v>
      </c>
      <c r="G7" s="288">
        <v>34671.195937533099</v>
      </c>
      <c r="H7" s="290">
        <f t="shared" si="2"/>
        <v>9.4488863117682745E-3</v>
      </c>
      <c r="I7" s="289">
        <v>100266.890637291</v>
      </c>
      <c r="J7" s="291">
        <f t="shared" si="3"/>
        <v>2.732557746704814E-2</v>
      </c>
      <c r="K7" s="288">
        <v>37856.686369092196</v>
      </c>
      <c r="L7" s="290">
        <f t="shared" si="4"/>
        <v>1.0317022991831385E-2</v>
      </c>
      <c r="M7" s="289">
        <v>91609.534776700093</v>
      </c>
      <c r="N7" s="291">
        <f t="shared" si="5"/>
        <v>2.4966201937152169E-2</v>
      </c>
      <c r="O7" s="288">
        <v>572168.70475150703</v>
      </c>
      <c r="P7" s="134">
        <f t="shared" si="6"/>
        <v>0.15593223412567889</v>
      </c>
      <c r="Q7" s="281"/>
      <c r="R7" s="280"/>
      <c r="S7" s="219"/>
      <c r="Y7" s="276"/>
      <c r="Z7" s="277"/>
      <c r="AA7" s="276"/>
      <c r="AB7" s="276"/>
      <c r="AC7" s="276"/>
      <c r="AD7" s="276"/>
      <c r="AE7" s="276"/>
      <c r="AF7" s="276"/>
      <c r="AG7" s="276"/>
      <c r="AH7" s="276"/>
      <c r="AI7" s="276"/>
      <c r="AJ7" s="276"/>
      <c r="AK7" s="276"/>
      <c r="AL7" s="276"/>
      <c r="AM7" s="276"/>
      <c r="AN7" s="276"/>
      <c r="AO7" s="276"/>
      <c r="AP7" s="276"/>
      <c r="AQ7" s="276"/>
      <c r="AR7" s="276"/>
      <c r="AS7" s="276"/>
      <c r="AT7" s="276"/>
      <c r="AU7" s="276"/>
      <c r="AV7" s="276"/>
      <c r="AW7" s="276"/>
      <c r="AX7" s="276"/>
      <c r="AY7" s="276"/>
      <c r="AZ7" s="276"/>
      <c r="BA7" s="276"/>
      <c r="BB7" s="276"/>
      <c r="BC7" s="276"/>
      <c r="BD7" s="276"/>
      <c r="BE7" s="276"/>
      <c r="BF7" s="276"/>
      <c r="BG7" s="276"/>
      <c r="BH7" s="276"/>
      <c r="BI7" s="276"/>
      <c r="BJ7" s="276"/>
      <c r="BK7" s="276"/>
      <c r="BL7" s="276"/>
      <c r="BM7" s="276"/>
      <c r="BN7" s="276"/>
      <c r="BO7" s="276"/>
      <c r="BP7" s="276"/>
      <c r="BQ7" s="276"/>
      <c r="BR7" s="276"/>
    </row>
    <row r="8" spans="1:70">
      <c r="A8" s="154">
        <v>2027</v>
      </c>
      <c r="B8" s="289">
        <v>3723441.3588388101</v>
      </c>
      <c r="C8" s="288">
        <v>2815007.0774974502</v>
      </c>
      <c r="D8" s="290">
        <f t="shared" si="0"/>
        <v>0.75602293851495928</v>
      </c>
      <c r="E8" s="289">
        <v>48971.792055878999</v>
      </c>
      <c r="F8" s="291">
        <f t="shared" si="1"/>
        <v>1.3152293090269404E-2</v>
      </c>
      <c r="G8" s="288">
        <v>35140.669944421199</v>
      </c>
      <c r="H8" s="290">
        <f t="shared" si="2"/>
        <v>9.4376858819068786E-3</v>
      </c>
      <c r="I8" s="289">
        <v>103114.60102723099</v>
      </c>
      <c r="J8" s="291">
        <f t="shared" si="3"/>
        <v>2.7693359741641867E-2</v>
      </c>
      <c r="K8" s="288">
        <v>38694.398371470699</v>
      </c>
      <c r="L8" s="290">
        <f t="shared" si="4"/>
        <v>1.0392106291567301E-2</v>
      </c>
      <c r="M8" s="289">
        <v>95064.733344711407</v>
      </c>
      <c r="N8" s="291">
        <f t="shared" si="5"/>
        <v>2.55314168219795E-2</v>
      </c>
      <c r="O8" s="288">
        <v>587448.08659764798</v>
      </c>
      <c r="P8" s="134">
        <f t="shared" si="6"/>
        <v>0.15777019965767614</v>
      </c>
      <c r="Q8" s="281"/>
      <c r="R8" s="280"/>
      <c r="S8" s="219"/>
      <c r="Y8" s="276"/>
      <c r="Z8" s="277"/>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6"/>
      <c r="AY8" s="276"/>
      <c r="AZ8" s="276"/>
      <c r="BA8" s="276"/>
      <c r="BB8" s="276"/>
      <c r="BC8" s="276"/>
      <c r="BD8" s="276"/>
      <c r="BE8" s="276"/>
      <c r="BF8" s="276"/>
      <c r="BG8" s="276"/>
      <c r="BH8" s="276"/>
      <c r="BI8" s="276"/>
      <c r="BJ8" s="276"/>
      <c r="BK8" s="276"/>
      <c r="BL8" s="276"/>
      <c r="BM8" s="276"/>
      <c r="BN8" s="276"/>
      <c r="BO8" s="276"/>
      <c r="BP8" s="276"/>
      <c r="BQ8" s="276"/>
      <c r="BR8" s="276"/>
    </row>
    <row r="9" spans="1:70">
      <c r="A9" s="154">
        <v>2028</v>
      </c>
      <c r="B9" s="289">
        <v>3778152.32502983</v>
      </c>
      <c r="C9" s="288">
        <v>2844735.7326803901</v>
      </c>
      <c r="D9" s="290">
        <f t="shared" si="0"/>
        <v>0.75294363168852119</v>
      </c>
      <c r="E9" s="289">
        <v>50535.366598948698</v>
      </c>
      <c r="F9" s="291">
        <f t="shared" si="1"/>
        <v>1.3375682675406609E-2</v>
      </c>
      <c r="G9" s="288">
        <v>35614.367339235003</v>
      </c>
      <c r="H9" s="290">
        <f t="shared" si="2"/>
        <v>9.4263979520608169E-3</v>
      </c>
      <c r="I9" s="289">
        <v>106015.679411037</v>
      </c>
      <c r="J9" s="291">
        <f t="shared" si="3"/>
        <v>2.8060191937920333E-2</v>
      </c>
      <c r="K9" s="288">
        <v>39542.303425475598</v>
      </c>
      <c r="L9" s="290">
        <f t="shared" si="4"/>
        <v>1.0466042664164791E-2</v>
      </c>
      <c r="M9" s="289">
        <v>98630.111963999705</v>
      </c>
      <c r="N9" s="291">
        <f t="shared" si="5"/>
        <v>2.610538259947499E-2</v>
      </c>
      <c r="O9" s="288">
        <v>603078.76361074694</v>
      </c>
      <c r="P9" s="134">
        <f t="shared" si="6"/>
        <v>0.15962267048245213</v>
      </c>
      <c r="Q9" s="281"/>
      <c r="R9" s="280"/>
      <c r="S9" s="219"/>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6"/>
      <c r="AY9" s="276"/>
      <c r="AZ9" s="276"/>
      <c r="BA9" s="276"/>
      <c r="BB9" s="276"/>
      <c r="BC9" s="276"/>
      <c r="BD9" s="276"/>
      <c r="BE9" s="276"/>
      <c r="BF9" s="276"/>
      <c r="BG9" s="276"/>
      <c r="BH9" s="276"/>
      <c r="BI9" s="276"/>
      <c r="BJ9" s="276"/>
      <c r="BK9" s="276"/>
      <c r="BL9" s="276"/>
      <c r="BM9" s="276"/>
      <c r="BN9" s="276"/>
      <c r="BO9" s="276"/>
      <c r="BP9" s="276"/>
      <c r="BQ9" s="276"/>
      <c r="BR9" s="276"/>
    </row>
    <row r="10" spans="1:70">
      <c r="A10" s="154">
        <v>2029</v>
      </c>
      <c r="B10" s="289">
        <v>3833307.5910153398</v>
      </c>
      <c r="C10" s="288">
        <v>2874373.6028104699</v>
      </c>
      <c r="D10" s="290">
        <f t="shared" si="0"/>
        <v>0.74984162751445826</v>
      </c>
      <c r="E10" s="289">
        <v>52133.775435446601</v>
      </c>
      <c r="F10" s="291">
        <f t="shared" si="1"/>
        <v>1.3600206661641199E-2</v>
      </c>
      <c r="G10" s="288">
        <v>36090.104245465198</v>
      </c>
      <c r="H10" s="290">
        <f t="shared" si="2"/>
        <v>9.41487302768362E-3</v>
      </c>
      <c r="I10" s="289">
        <v>108965.897391712</v>
      </c>
      <c r="J10" s="291">
        <f t="shared" si="3"/>
        <v>2.8426077168216463E-2</v>
      </c>
      <c r="K10" s="288">
        <v>40399.164669616599</v>
      </c>
      <c r="L10" s="290">
        <f t="shared" si="4"/>
        <v>1.0538983295863285E-2</v>
      </c>
      <c r="M10" s="289">
        <v>102304.152429422</v>
      </c>
      <c r="N10" s="291">
        <f t="shared" si="5"/>
        <v>2.6688218985923953E-2</v>
      </c>
      <c r="O10" s="288">
        <v>619040.89403320197</v>
      </c>
      <c r="P10" s="134">
        <f t="shared" si="6"/>
        <v>0.16149001334621174</v>
      </c>
      <c r="Q10" s="281"/>
      <c r="R10" s="280"/>
      <c r="S10" s="219"/>
    </row>
    <row r="11" spans="1:70">
      <c r="A11" s="154">
        <v>2030</v>
      </c>
      <c r="B11" s="289">
        <v>3889310.2701109699</v>
      </c>
      <c r="C11" s="288">
        <v>2904210.7958594202</v>
      </c>
      <c r="D11" s="290">
        <f t="shared" si="0"/>
        <v>0.74671615123587376</v>
      </c>
      <c r="E11" s="289">
        <v>53773.103209103698</v>
      </c>
      <c r="F11" s="291">
        <f t="shared" si="1"/>
        <v>1.3825871291973177E-2</v>
      </c>
      <c r="G11" s="288">
        <v>36571.891873848603</v>
      </c>
      <c r="H11" s="290">
        <f t="shared" si="2"/>
        <v>9.4031818841763763E-3</v>
      </c>
      <c r="I11" s="289">
        <v>111977.04724239701</v>
      </c>
      <c r="J11" s="291">
        <f t="shared" si="3"/>
        <v>2.879097821095206E-2</v>
      </c>
      <c r="K11" s="288">
        <v>41271.703126328102</v>
      </c>
      <c r="L11" s="290">
        <f t="shared" si="4"/>
        <v>1.061157384215339E-2</v>
      </c>
      <c r="M11" s="289">
        <v>106100.752589361</v>
      </c>
      <c r="N11" s="291">
        <f t="shared" si="5"/>
        <v>2.7280094726496E-2</v>
      </c>
      <c r="O11" s="288">
        <v>635404.97621051001</v>
      </c>
      <c r="P11" s="134">
        <f t="shared" si="6"/>
        <v>0.16337214880837486</v>
      </c>
      <c r="Q11" s="281"/>
      <c r="R11" s="280"/>
      <c r="S11" s="219"/>
    </row>
    <row r="12" spans="1:70">
      <c r="A12" s="154">
        <v>2031</v>
      </c>
      <c r="B12" s="289">
        <v>3946121.65274728</v>
      </c>
      <c r="C12" s="288">
        <v>2934210.18529265</v>
      </c>
      <c r="D12" s="290">
        <f t="shared" si="0"/>
        <v>0.74356810141670626</v>
      </c>
      <c r="E12" s="289">
        <v>55453.767869182797</v>
      </c>
      <c r="F12" s="291">
        <f t="shared" si="1"/>
        <v>1.4052726385304422E-2</v>
      </c>
      <c r="G12" s="288">
        <v>37058.989319496999</v>
      </c>
      <c r="H12" s="290">
        <f t="shared" si="2"/>
        <v>9.3912434994741292E-3</v>
      </c>
      <c r="I12" s="289">
        <v>115048.84576950299</v>
      </c>
      <c r="J12" s="291">
        <f t="shared" si="3"/>
        <v>2.9154916116031618E-2</v>
      </c>
      <c r="K12" s="288">
        <v>42156.843540527399</v>
      </c>
      <c r="L12" s="290">
        <f t="shared" si="4"/>
        <v>1.0683107934895497E-2</v>
      </c>
      <c r="M12" s="289">
        <v>110021.187482573</v>
      </c>
      <c r="N12" s="291">
        <f t="shared" si="5"/>
        <v>2.7880840269071921E-2</v>
      </c>
      <c r="O12" s="288">
        <v>652171.83347334305</v>
      </c>
      <c r="P12" s="134">
        <f t="shared" si="6"/>
        <v>0.16526906437851521</v>
      </c>
      <c r="Q12" s="281"/>
      <c r="R12" s="280"/>
      <c r="S12" s="219"/>
    </row>
    <row r="13" spans="1:70">
      <c r="A13" s="154">
        <v>2032</v>
      </c>
      <c r="B13" s="289">
        <v>4004069.3078892902</v>
      </c>
      <c r="C13" s="288">
        <v>2964602.1425728002</v>
      </c>
      <c r="D13" s="290">
        <f t="shared" si="0"/>
        <v>0.74039730949002081</v>
      </c>
      <c r="E13" s="289">
        <v>57181.461410185402</v>
      </c>
      <c r="F13" s="291">
        <f t="shared" si="1"/>
        <v>1.4280837071805859E-2</v>
      </c>
      <c r="G13" s="288">
        <v>37554.295180376001</v>
      </c>
      <c r="H13" s="290">
        <f t="shared" si="2"/>
        <v>9.3790322526091374E-3</v>
      </c>
      <c r="I13" s="289">
        <v>118192.142787267</v>
      </c>
      <c r="J13" s="291">
        <f t="shared" si="3"/>
        <v>2.9518006232906829E-2</v>
      </c>
      <c r="K13" s="288">
        <v>43061.098565738503</v>
      </c>
      <c r="L13" s="290">
        <f t="shared" si="4"/>
        <v>1.0754333967420204E-2</v>
      </c>
      <c r="M13" s="289">
        <v>114078.81766833999</v>
      </c>
      <c r="N13" s="291">
        <f t="shared" si="5"/>
        <v>2.8490720039128302E-2</v>
      </c>
      <c r="O13" s="288">
        <v>669399.34970458201</v>
      </c>
      <c r="P13" s="134">
        <f t="shared" si="6"/>
        <v>0.16717976094610859</v>
      </c>
      <c r="Q13" s="281"/>
      <c r="R13" s="280"/>
      <c r="S13" s="219"/>
    </row>
    <row r="14" spans="1:70">
      <c r="A14" s="154">
        <v>2033</v>
      </c>
      <c r="B14" s="289">
        <v>4062342.7833218002</v>
      </c>
      <c r="C14" s="288">
        <v>2994778.02180416</v>
      </c>
      <c r="D14" s="290">
        <f t="shared" si="0"/>
        <v>0.73720465788840039</v>
      </c>
      <c r="E14" s="289">
        <v>58945.959634806102</v>
      </c>
      <c r="F14" s="291">
        <f t="shared" si="1"/>
        <v>1.4510336221948672E-2</v>
      </c>
      <c r="G14" s="288">
        <v>38050.411073274699</v>
      </c>
      <c r="H14" s="290">
        <f t="shared" si="2"/>
        <v>9.3666175167425592E-3</v>
      </c>
      <c r="I14" s="289">
        <v>121383.91865832001</v>
      </c>
      <c r="J14" s="291">
        <f t="shared" si="3"/>
        <v>2.9880274790367076E-2</v>
      </c>
      <c r="K14" s="288">
        <v>43974.2586259046</v>
      </c>
      <c r="L14" s="290">
        <f t="shared" si="4"/>
        <v>1.0824851808774887E-2</v>
      </c>
      <c r="M14" s="289">
        <v>118254.741274391</v>
      </c>
      <c r="N14" s="291">
        <f t="shared" si="5"/>
        <v>2.9109985932229344E-2</v>
      </c>
      <c r="O14" s="288">
        <v>686955.472250939</v>
      </c>
      <c r="P14" s="134">
        <f t="shared" si="6"/>
        <v>0.16910327584153587</v>
      </c>
      <c r="Q14" s="281"/>
      <c r="R14" s="280"/>
      <c r="S14" s="219"/>
      <c r="Z14" s="277"/>
      <c r="AA14" s="277"/>
      <c r="AB14" s="277"/>
      <c r="AC14" s="277"/>
      <c r="AD14" s="277"/>
      <c r="AE14" s="277"/>
      <c r="AF14" s="277"/>
      <c r="AG14" s="277"/>
    </row>
    <row r="15" spans="1:70">
      <c r="A15" s="154">
        <v>2034</v>
      </c>
      <c r="B15" s="289">
        <v>4120490.46457711</v>
      </c>
      <c r="C15" s="288">
        <v>3024401.7684802301</v>
      </c>
      <c r="D15" s="290">
        <f t="shared" si="0"/>
        <v>0.73399072136686216</v>
      </c>
      <c r="E15" s="289">
        <v>60741.6011098167</v>
      </c>
      <c r="F15" s="291">
        <f t="shared" si="1"/>
        <v>1.4741352184163026E-2</v>
      </c>
      <c r="G15" s="288">
        <v>38542.716733393303</v>
      </c>
      <c r="H15" s="290">
        <f t="shared" si="2"/>
        <v>9.3539147984289736E-3</v>
      </c>
      <c r="I15" s="289">
        <v>124610.688327119</v>
      </c>
      <c r="J15" s="291">
        <f t="shared" si="3"/>
        <v>3.0241712582122895E-2</v>
      </c>
      <c r="K15" s="288">
        <v>44893.531822323101</v>
      </c>
      <c r="L15" s="290">
        <f t="shared" si="4"/>
        <v>1.0895191290518025E-2</v>
      </c>
      <c r="M15" s="289">
        <v>122538.943681119</v>
      </c>
      <c r="N15" s="291">
        <f t="shared" si="5"/>
        <v>2.9738921794518772E-2</v>
      </c>
      <c r="O15" s="288">
        <v>704761.214423105</v>
      </c>
      <c r="P15" s="134">
        <f t="shared" si="6"/>
        <v>0.17103818598338519</v>
      </c>
      <c r="Q15" s="281"/>
      <c r="R15" s="280"/>
      <c r="S15" s="219"/>
      <c r="Y15" s="277"/>
      <c r="Z15" s="276"/>
      <c r="AA15" s="276"/>
      <c r="AB15" s="276"/>
      <c r="AC15" s="276"/>
      <c r="AD15" s="276"/>
      <c r="AE15" s="276"/>
      <c r="AF15" s="276"/>
      <c r="AG15" s="276"/>
    </row>
    <row r="16" spans="1:70">
      <c r="A16" s="154">
        <v>2035</v>
      </c>
      <c r="B16" s="289">
        <v>4178316.6541162599</v>
      </c>
      <c r="C16" s="288">
        <v>3053334.0637071598</v>
      </c>
      <c r="D16" s="290">
        <f t="shared" si="0"/>
        <v>0.7307569809720319</v>
      </c>
      <c r="E16" s="289">
        <v>62566.310859464204</v>
      </c>
      <c r="F16" s="291">
        <f t="shared" si="1"/>
        <v>1.4974047215360553E-2</v>
      </c>
      <c r="G16" s="288">
        <v>39029.4094376473</v>
      </c>
      <c r="H16" s="290">
        <f t="shared" si="2"/>
        <v>9.3409410220734613E-3</v>
      </c>
      <c r="I16" s="289">
        <v>127866.47404451099</v>
      </c>
      <c r="J16" s="291">
        <f t="shared" si="3"/>
        <v>3.0602389581589898E-2</v>
      </c>
      <c r="K16" s="288">
        <v>45816.669123142601</v>
      </c>
      <c r="L16" s="290">
        <f t="shared" si="4"/>
        <v>1.0965341527671533E-2</v>
      </c>
      <c r="M16" s="289">
        <v>126929.050274605</v>
      </c>
      <c r="N16" s="291">
        <f t="shared" si="5"/>
        <v>3.0378035171068501E-2</v>
      </c>
      <c r="O16" s="288">
        <v>722774.67666973104</v>
      </c>
      <c r="P16" s="134">
        <f t="shared" si="6"/>
        <v>0.17298226451020438</v>
      </c>
      <c r="Q16" s="281"/>
      <c r="R16" s="280"/>
      <c r="S16" s="219"/>
      <c r="Y16" s="277"/>
      <c r="Z16" s="276"/>
      <c r="AA16" s="276"/>
      <c r="AB16" s="276"/>
      <c r="AC16" s="276"/>
      <c r="AD16" s="276"/>
      <c r="AE16" s="276"/>
      <c r="AF16" s="276"/>
      <c r="AG16" s="276"/>
    </row>
    <row r="17" spans="1:33">
      <c r="A17" s="154">
        <v>2036</v>
      </c>
      <c r="B17" s="289">
        <v>4235864.8524075104</v>
      </c>
      <c r="C17" s="288">
        <v>3081615.6612634999</v>
      </c>
      <c r="D17" s="290">
        <f t="shared" si="0"/>
        <v>0.72750566144999229</v>
      </c>
      <c r="E17" s="289">
        <v>64421.725398406001</v>
      </c>
      <c r="F17" s="291">
        <f t="shared" si="1"/>
        <v>1.5208635696153302E-2</v>
      </c>
      <c r="G17" s="288">
        <v>39510.900915386999</v>
      </c>
      <c r="H17" s="290">
        <f t="shared" si="2"/>
        <v>9.3277057441836109E-3</v>
      </c>
      <c r="I17" s="289">
        <v>131152.12586998899</v>
      </c>
      <c r="J17" s="291">
        <f t="shared" si="3"/>
        <v>3.0962301782467616E-2</v>
      </c>
      <c r="K17" s="288">
        <v>46743.390939671903</v>
      </c>
      <c r="L17" s="290">
        <f t="shared" si="4"/>
        <v>1.1035146910578291E-2</v>
      </c>
      <c r="M17" s="289">
        <v>131429.999385275</v>
      </c>
      <c r="N17" s="291">
        <f t="shared" si="5"/>
        <v>3.1027901966838013E-2</v>
      </c>
      <c r="O17" s="288">
        <v>740991.04863528197</v>
      </c>
      <c r="P17" s="134">
        <f t="shared" si="6"/>
        <v>0.17493264644978695</v>
      </c>
      <c r="Q17" s="281"/>
      <c r="R17" s="280"/>
      <c r="S17" s="219"/>
      <c r="Y17" s="277"/>
      <c r="Z17" s="276"/>
      <c r="AA17" s="276"/>
      <c r="AB17" s="276"/>
      <c r="AC17" s="276"/>
      <c r="AD17" s="276"/>
      <c r="AE17" s="276"/>
      <c r="AF17" s="276"/>
      <c r="AG17" s="276"/>
    </row>
    <row r="18" spans="1:33">
      <c r="A18" s="154">
        <v>2037</v>
      </c>
      <c r="B18" s="289">
        <v>4293208.4712788099</v>
      </c>
      <c r="C18" s="288">
        <v>3109307.7486640802</v>
      </c>
      <c r="D18" s="290">
        <f t="shared" si="0"/>
        <v>0.72423870619493036</v>
      </c>
      <c r="E18" s="289">
        <v>66309.866885120806</v>
      </c>
      <c r="F18" s="291">
        <f t="shared" si="1"/>
        <v>1.5445293963414083E-2</v>
      </c>
      <c r="G18" s="288">
        <v>39987.862848992198</v>
      </c>
      <c r="H18" s="290">
        <f t="shared" si="2"/>
        <v>9.3142140933773678E-3</v>
      </c>
      <c r="I18" s="289">
        <v>134469.18628769301</v>
      </c>
      <c r="J18" s="291">
        <f t="shared" si="3"/>
        <v>3.1321373557161303E-2</v>
      </c>
      <c r="K18" s="288">
        <v>47676.142338882702</v>
      </c>
      <c r="L18" s="290">
        <f t="shared" si="4"/>
        <v>1.1105014503216402E-2</v>
      </c>
      <c r="M18" s="289">
        <v>136047.22605862</v>
      </c>
      <c r="N18" s="291">
        <f t="shared" si="5"/>
        <v>3.1688940094282414E-2</v>
      </c>
      <c r="O18" s="288">
        <v>759410.43819542101</v>
      </c>
      <c r="P18" s="134">
        <f t="shared" si="6"/>
        <v>0.17688645759361807</v>
      </c>
      <c r="Q18" s="281"/>
      <c r="R18" s="280"/>
      <c r="S18" s="219"/>
      <c r="Y18" s="277"/>
      <c r="Z18" s="276"/>
      <c r="AA18" s="276"/>
      <c r="AB18" s="276"/>
      <c r="AC18" s="276"/>
      <c r="AD18" s="276"/>
      <c r="AE18" s="276"/>
      <c r="AF18" s="276"/>
      <c r="AG18" s="276"/>
    </row>
    <row r="19" spans="1:33">
      <c r="A19" s="154">
        <v>2038</v>
      </c>
      <c r="B19" s="289">
        <v>4350268.23178514</v>
      </c>
      <c r="C19" s="288">
        <v>3136365.4729408901</v>
      </c>
      <c r="D19" s="290">
        <f t="shared" si="0"/>
        <v>0.72095910087224147</v>
      </c>
      <c r="E19" s="289">
        <v>68230.273549175501</v>
      </c>
      <c r="F19" s="291">
        <f t="shared" si="1"/>
        <v>1.5684153232357605E-2</v>
      </c>
      <c r="G19" s="288">
        <v>40459.4188575117</v>
      </c>
      <c r="H19" s="290">
        <f t="shared" si="2"/>
        <v>9.3004423409793081E-3</v>
      </c>
      <c r="I19" s="289">
        <v>137814.23611143601</v>
      </c>
      <c r="J19" s="291">
        <f t="shared" si="3"/>
        <v>3.1679480153545311E-2</v>
      </c>
      <c r="K19" s="288">
        <v>48612.412313549401</v>
      </c>
      <c r="L19" s="290">
        <f t="shared" si="4"/>
        <v>1.1174578146322995E-2</v>
      </c>
      <c r="M19" s="289">
        <v>140780.83205207399</v>
      </c>
      <c r="N19" s="291">
        <f t="shared" si="5"/>
        <v>3.236141418210995E-2</v>
      </c>
      <c r="O19" s="288">
        <v>778005.58596050099</v>
      </c>
      <c r="P19" s="134">
        <f t="shared" si="6"/>
        <v>0.17884083107244286</v>
      </c>
      <c r="Q19" s="281"/>
      <c r="R19" s="280"/>
      <c r="S19" s="219"/>
      <c r="Y19" s="277"/>
      <c r="Z19" s="276"/>
      <c r="AA19" s="276"/>
      <c r="AB19" s="276"/>
      <c r="AC19" s="276"/>
      <c r="AD19" s="276"/>
      <c r="AE19" s="276"/>
      <c r="AF19" s="276"/>
      <c r="AG19" s="276"/>
    </row>
    <row r="20" spans="1:33">
      <c r="A20" s="154">
        <v>2039</v>
      </c>
      <c r="B20" s="289">
        <v>4407154.9336960698</v>
      </c>
      <c r="C20" s="288">
        <v>3162882.0835344899</v>
      </c>
      <c r="D20" s="290">
        <f t="shared" si="0"/>
        <v>0.71766981899180293</v>
      </c>
      <c r="E20" s="289">
        <v>70185.195510850797</v>
      </c>
      <c r="F20" s="291">
        <f t="shared" si="1"/>
        <v>1.5925284353910798E-2</v>
      </c>
      <c r="G20" s="288">
        <v>40926.4074836008</v>
      </c>
      <c r="H20" s="290">
        <f t="shared" si="2"/>
        <v>9.2863555058360029E-3</v>
      </c>
      <c r="I20" s="289">
        <v>141189.955190304</v>
      </c>
      <c r="J20" s="291">
        <f t="shared" si="3"/>
        <v>3.2036530894523088E-2</v>
      </c>
      <c r="K20" s="288">
        <v>49552.9789404076</v>
      </c>
      <c r="L20" s="290">
        <f t="shared" si="4"/>
        <v>1.1243756955657987E-2</v>
      </c>
      <c r="M20" s="289">
        <v>145637.15865276099</v>
      </c>
      <c r="N20" s="291">
        <f t="shared" si="5"/>
        <v>3.3045618056050975E-2</v>
      </c>
      <c r="O20" s="288">
        <v>796781.15438365005</v>
      </c>
      <c r="P20" s="134">
        <f t="shared" si="6"/>
        <v>0.18079263524221686</v>
      </c>
      <c r="Q20" s="281"/>
      <c r="R20" s="280"/>
      <c r="S20" s="219"/>
      <c r="Y20" s="277"/>
      <c r="Z20" s="276"/>
      <c r="AA20" s="276"/>
      <c r="AB20" s="276"/>
      <c r="AC20" s="276"/>
      <c r="AD20" s="276"/>
      <c r="AE20" s="276"/>
      <c r="AF20" s="276"/>
      <c r="AG20" s="276"/>
    </row>
    <row r="21" spans="1:33">
      <c r="A21" s="154">
        <v>2040</v>
      </c>
      <c r="B21" s="289">
        <v>4463950.3420823095</v>
      </c>
      <c r="C21" s="288">
        <v>3188933.5162278898</v>
      </c>
      <c r="D21" s="290">
        <f t="shared" si="0"/>
        <v>0.71437477387804915</v>
      </c>
      <c r="E21" s="289">
        <v>72176.322137544397</v>
      </c>
      <c r="F21" s="291">
        <f t="shared" si="1"/>
        <v>1.6168710806911919E-2</v>
      </c>
      <c r="G21" s="288">
        <v>41389.991899770299</v>
      </c>
      <c r="H21" s="290">
        <f t="shared" si="2"/>
        <v>9.272054733579992E-3</v>
      </c>
      <c r="I21" s="289">
        <v>144597.96123202599</v>
      </c>
      <c r="J21" s="291">
        <f t="shared" si="3"/>
        <v>3.2392376740592289E-2</v>
      </c>
      <c r="K21" s="288">
        <v>50496.484716745203</v>
      </c>
      <c r="L21" s="290">
        <f t="shared" si="4"/>
        <v>1.1312062376838624E-2</v>
      </c>
      <c r="M21" s="289">
        <v>150620.03267375601</v>
      </c>
      <c r="N21" s="291">
        <f t="shared" si="5"/>
        <v>3.3741422088377424E-2</v>
      </c>
      <c r="O21" s="288">
        <v>815736.03319457604</v>
      </c>
      <c r="P21" s="134">
        <f t="shared" si="6"/>
        <v>0.18273859937565023</v>
      </c>
      <c r="Q21" s="281"/>
      <c r="R21" s="280"/>
      <c r="S21" s="219"/>
      <c r="Y21" s="277"/>
      <c r="Z21" s="276"/>
      <c r="AA21" s="276"/>
      <c r="AB21" s="276"/>
      <c r="AC21" s="276"/>
      <c r="AD21" s="276"/>
      <c r="AE21" s="276"/>
      <c r="AF21" s="276"/>
      <c r="AG21" s="276"/>
    </row>
    <row r="22" spans="1:33">
      <c r="A22" s="154">
        <v>2041</v>
      </c>
      <c r="B22" s="289">
        <v>4520677.9454423999</v>
      </c>
      <c r="C22" s="288">
        <v>3214550.79297391</v>
      </c>
      <c r="D22" s="290">
        <f t="shared" si="0"/>
        <v>0.71107715076556499</v>
      </c>
      <c r="E22" s="289">
        <v>74204.182341421299</v>
      </c>
      <c r="F22" s="291">
        <f t="shared" si="1"/>
        <v>1.6414392539559588E-2</v>
      </c>
      <c r="G22" s="288">
        <v>41849.859024810998</v>
      </c>
      <c r="H22" s="290">
        <f t="shared" si="2"/>
        <v>9.2574298655808164E-3</v>
      </c>
      <c r="I22" s="289">
        <v>148037.76677496001</v>
      </c>
      <c r="J22" s="291">
        <f t="shared" si="3"/>
        <v>3.2746806687303807E-2</v>
      </c>
      <c r="K22" s="288">
        <v>51444.787908288599</v>
      </c>
      <c r="L22" s="290">
        <f t="shared" si="4"/>
        <v>1.13798834000448E-2</v>
      </c>
      <c r="M22" s="289">
        <v>155732.136188067</v>
      </c>
      <c r="N22" s="291">
        <f t="shared" si="5"/>
        <v>3.4448845519966992E-2</v>
      </c>
      <c r="O22" s="288">
        <v>834858.42023094103</v>
      </c>
      <c r="P22" s="134">
        <f t="shared" si="6"/>
        <v>0.18467549122197879</v>
      </c>
      <c r="Q22" s="281"/>
      <c r="R22" s="280"/>
      <c r="S22" s="219"/>
      <c r="Y22" s="277"/>
      <c r="Z22" s="276"/>
      <c r="AA22" s="276"/>
      <c r="AB22" s="276"/>
      <c r="AC22" s="276"/>
      <c r="AD22" s="276"/>
      <c r="AE22" s="276"/>
      <c r="AF22" s="276"/>
      <c r="AG22" s="276"/>
    </row>
    <row r="23" spans="1:33">
      <c r="A23" s="154">
        <v>2042</v>
      </c>
      <c r="B23" s="289">
        <v>4577247.0782367699</v>
      </c>
      <c r="C23" s="288">
        <v>3239685.8005793798</v>
      </c>
      <c r="D23" s="290">
        <f t="shared" si="0"/>
        <v>0.70778040713226242</v>
      </c>
      <c r="E23" s="289">
        <v>76267.398933358694</v>
      </c>
      <c r="F23" s="291">
        <f t="shared" si="1"/>
        <v>1.666228578657767E-2</v>
      </c>
      <c r="G23" s="288">
        <v>42305.088867319297</v>
      </c>
      <c r="H23" s="290">
        <f t="shared" si="2"/>
        <v>9.2424743834488184E-3</v>
      </c>
      <c r="I23" s="289">
        <v>151504.928340927</v>
      </c>
      <c r="J23" s="291">
        <f t="shared" si="3"/>
        <v>3.30995739909433E-2</v>
      </c>
      <c r="K23" s="288">
        <v>52396.158785781503</v>
      </c>
      <c r="L23" s="290">
        <f t="shared" si="4"/>
        <v>1.1447089897092765E-2</v>
      </c>
      <c r="M23" s="289">
        <v>160972.05070112599</v>
      </c>
      <c r="N23" s="291">
        <f t="shared" si="5"/>
        <v>3.516787447776034E-2</v>
      </c>
      <c r="O23" s="288">
        <v>854115.65202887706</v>
      </c>
      <c r="P23" s="134">
        <f t="shared" si="6"/>
        <v>0.18660029433191452</v>
      </c>
      <c r="Q23" s="281"/>
      <c r="R23" s="280"/>
      <c r="S23" s="219"/>
      <c r="Y23" s="277"/>
      <c r="Z23" s="276"/>
      <c r="AA23" s="276"/>
      <c r="AB23" s="276"/>
      <c r="AC23" s="276"/>
      <c r="AD23" s="276"/>
      <c r="AE23" s="276"/>
      <c r="AF23" s="276"/>
      <c r="AG23" s="276"/>
    </row>
    <row r="24" spans="1:33">
      <c r="A24" s="154">
        <v>2043</v>
      </c>
      <c r="B24" s="289">
        <v>4633567.8964801095</v>
      </c>
      <c r="C24" s="288">
        <v>3264293.8093081298</v>
      </c>
      <c r="D24" s="290">
        <f t="shared" si="0"/>
        <v>0.70448817892316873</v>
      </c>
      <c r="E24" s="289">
        <v>78364.531493871793</v>
      </c>
      <c r="F24" s="291">
        <f t="shared" si="1"/>
        <v>1.6912352045904286E-2</v>
      </c>
      <c r="G24" s="288">
        <v>42754.564996571098</v>
      </c>
      <c r="H24" s="290">
        <f t="shared" si="2"/>
        <v>9.2271368310043768E-3</v>
      </c>
      <c r="I24" s="289">
        <v>154995.30860890899</v>
      </c>
      <c r="J24" s="291">
        <f t="shared" si="3"/>
        <v>3.345053144179698E-2</v>
      </c>
      <c r="K24" s="288">
        <v>53348.600562793203</v>
      </c>
      <c r="L24" s="290">
        <f t="shared" si="4"/>
        <v>1.1513503579675496E-2</v>
      </c>
      <c r="M24" s="289">
        <v>166338.36040563401</v>
      </c>
      <c r="N24" s="291">
        <f t="shared" si="5"/>
        <v>3.5898548186159736E-2</v>
      </c>
      <c r="O24" s="288">
        <v>873472.72110420302</v>
      </c>
      <c r="P24" s="134">
        <f t="shared" si="6"/>
        <v>0.18850974899229095</v>
      </c>
      <c r="Q24" s="281"/>
      <c r="R24" s="280"/>
      <c r="S24" s="219"/>
      <c r="Y24" s="277"/>
      <c r="Z24" s="276"/>
      <c r="AA24" s="276"/>
      <c r="AB24" s="276"/>
      <c r="AC24" s="276"/>
      <c r="AD24" s="276"/>
      <c r="AE24" s="276"/>
      <c r="AF24" s="276"/>
      <c r="AG24" s="276"/>
    </row>
    <row r="25" spans="1:33">
      <c r="A25" s="154">
        <v>2044</v>
      </c>
      <c r="B25" s="289">
        <v>4689532.4598589996</v>
      </c>
      <c r="C25" s="288">
        <v>3288320.7266478599</v>
      </c>
      <c r="D25" s="290">
        <f t="shared" si="0"/>
        <v>0.70120438546804087</v>
      </c>
      <c r="E25" s="289">
        <v>80493.490622493293</v>
      </c>
      <c r="F25" s="291">
        <f t="shared" si="1"/>
        <v>1.7164502284927888E-2</v>
      </c>
      <c r="G25" s="288">
        <v>43197.026056503702</v>
      </c>
      <c r="H25" s="290">
        <f t="shared" si="2"/>
        <v>9.2113715868815012E-3</v>
      </c>
      <c r="I25" s="289">
        <v>158503.030034258</v>
      </c>
      <c r="J25" s="291">
        <f t="shared" si="3"/>
        <v>3.379932464291413E-2</v>
      </c>
      <c r="K25" s="288">
        <v>54300.159065991</v>
      </c>
      <c r="L25" s="290">
        <f t="shared" si="4"/>
        <v>1.1579013373035411E-2</v>
      </c>
      <c r="M25" s="289">
        <v>171828.755104335</v>
      </c>
      <c r="N25" s="291">
        <f t="shared" si="5"/>
        <v>3.6640913902427998E-2</v>
      </c>
      <c r="O25" s="288">
        <v>892889.27232755197</v>
      </c>
      <c r="P25" s="134">
        <f t="shared" si="6"/>
        <v>0.19040048874177076</v>
      </c>
      <c r="Q25" s="281"/>
      <c r="R25" s="280"/>
      <c r="S25" s="219"/>
      <c r="Y25" s="277"/>
      <c r="Z25" s="276"/>
      <c r="AA25" s="276"/>
      <c r="AB25" s="276"/>
      <c r="AC25" s="276"/>
      <c r="AD25" s="276"/>
      <c r="AE25" s="276"/>
      <c r="AF25" s="276"/>
      <c r="AG25" s="276"/>
    </row>
    <row r="26" spans="1:33">
      <c r="A26" s="154">
        <v>2045</v>
      </c>
      <c r="B26" s="289">
        <v>4745057.2964971503</v>
      </c>
      <c r="C26" s="288">
        <v>3311730.9541209601</v>
      </c>
      <c r="D26" s="290">
        <f t="shared" si="0"/>
        <v>0.69793276396593007</v>
      </c>
      <c r="E26" s="289">
        <v>82652.322085198495</v>
      </c>
      <c r="F26" s="291">
        <f t="shared" si="1"/>
        <v>1.7418614132691988E-2</v>
      </c>
      <c r="G26" s="288">
        <v>43631.1578625365</v>
      </c>
      <c r="H26" s="290">
        <f t="shared" si="2"/>
        <v>9.1950750299149113E-3</v>
      </c>
      <c r="I26" s="289">
        <v>162022.70087050501</v>
      </c>
      <c r="J26" s="291">
        <f t="shared" si="3"/>
        <v>3.4145573118813936E-2</v>
      </c>
      <c r="K26" s="288">
        <v>55249.556622415897</v>
      </c>
      <c r="L26" s="290">
        <f t="shared" si="4"/>
        <v>1.1643601577414394E-2</v>
      </c>
      <c r="M26" s="289">
        <v>177441.02914387299</v>
      </c>
      <c r="N26" s="291">
        <f t="shared" si="5"/>
        <v>3.7394918134046932E-2</v>
      </c>
      <c r="O26" s="288">
        <v>912329.57579165802</v>
      </c>
      <c r="P26" s="134">
        <f t="shared" si="6"/>
        <v>0.19226945404118703</v>
      </c>
      <c r="Q26" s="281"/>
      <c r="R26" s="280"/>
      <c r="S26" s="219"/>
      <c r="Y26" s="277"/>
      <c r="Z26" s="276"/>
      <c r="AA26" s="276"/>
      <c r="AB26" s="276"/>
      <c r="AC26" s="276"/>
      <c r="AD26" s="276"/>
      <c r="AE26" s="276"/>
      <c r="AF26" s="276"/>
      <c r="AG26" s="276"/>
    </row>
    <row r="27" spans="1:33">
      <c r="A27" s="154">
        <v>2046</v>
      </c>
      <c r="B27" s="289">
        <v>4800119.7299982198</v>
      </c>
      <c r="C27" s="288">
        <v>3334533.3297900301</v>
      </c>
      <c r="D27" s="290">
        <f t="shared" si="0"/>
        <v>0.69467711585420533</v>
      </c>
      <c r="E27" s="289">
        <v>84840.271248332094</v>
      </c>
      <c r="F27" s="291">
        <f t="shared" si="1"/>
        <v>1.76746156388819E-2</v>
      </c>
      <c r="G27" s="288">
        <v>44056.810714554798</v>
      </c>
      <c r="H27" s="290">
        <f t="shared" si="2"/>
        <v>9.1782732916479027E-3</v>
      </c>
      <c r="I27" s="289">
        <v>165551.50259856399</v>
      </c>
      <c r="J27" s="291">
        <f t="shared" si="3"/>
        <v>3.4489036088819681E-2</v>
      </c>
      <c r="K27" s="288">
        <v>56192.465326630503</v>
      </c>
      <c r="L27" s="290">
        <f t="shared" si="4"/>
        <v>1.1706471606417898E-2</v>
      </c>
      <c r="M27" s="289">
        <v>183174.16283526001</v>
      </c>
      <c r="N27" s="291">
        <f t="shared" si="5"/>
        <v>3.8160332062243778E-2</v>
      </c>
      <c r="O27" s="288">
        <v>931771.18748484994</v>
      </c>
      <c r="P27" s="134">
        <f t="shared" si="6"/>
        <v>0.19411415545778388</v>
      </c>
      <c r="Q27" s="281"/>
      <c r="R27" s="280"/>
      <c r="S27" s="219"/>
      <c r="Y27" s="277"/>
      <c r="Z27" s="276"/>
      <c r="AA27" s="276"/>
      <c r="AB27" s="276"/>
      <c r="AC27" s="276"/>
      <c r="AD27" s="276"/>
      <c r="AE27" s="276"/>
      <c r="AF27" s="276"/>
      <c r="AG27" s="276"/>
    </row>
    <row r="28" spans="1:33">
      <c r="A28" s="154">
        <v>2047</v>
      </c>
      <c r="B28" s="289">
        <v>4854747.6407206999</v>
      </c>
      <c r="C28" s="288">
        <v>3356760.80759467</v>
      </c>
      <c r="D28" s="290">
        <f t="shared" si="0"/>
        <v>0.69143878446714691</v>
      </c>
      <c r="E28" s="289">
        <v>87057.447186247504</v>
      </c>
      <c r="F28" s="291">
        <f t="shared" si="1"/>
        <v>1.7932435139578873E-2</v>
      </c>
      <c r="G28" s="288">
        <v>44473.932841581503</v>
      </c>
      <c r="H28" s="290">
        <f t="shared" si="2"/>
        <v>9.1609154858107583E-3</v>
      </c>
      <c r="I28" s="289">
        <v>169088.538085045</v>
      </c>
      <c r="J28" s="291">
        <f t="shared" si="3"/>
        <v>3.4829521655618617E-2</v>
      </c>
      <c r="K28" s="288">
        <v>57131.419290365797</v>
      </c>
      <c r="L28" s="290">
        <f t="shared" si="4"/>
        <v>1.1768154293162083E-2</v>
      </c>
      <c r="M28" s="289">
        <v>189029.82476699</v>
      </c>
      <c r="N28" s="291">
        <f t="shared" si="5"/>
        <v>3.8937106263041109E-2</v>
      </c>
      <c r="O28" s="288">
        <v>951205.67095579498</v>
      </c>
      <c r="P28" s="134">
        <f t="shared" si="6"/>
        <v>0.19593308269564061</v>
      </c>
      <c r="Q28" s="281"/>
      <c r="R28" s="280"/>
      <c r="S28" s="219"/>
      <c r="Y28" s="277"/>
      <c r="Z28" s="276"/>
      <c r="AA28" s="276"/>
      <c r="AB28" s="276"/>
      <c r="AC28" s="276"/>
      <c r="AD28" s="276"/>
      <c r="AE28" s="276"/>
      <c r="AF28" s="276"/>
      <c r="AG28" s="276"/>
    </row>
    <row r="29" spans="1:33">
      <c r="A29" s="154">
        <v>2048</v>
      </c>
      <c r="B29" s="289">
        <v>4909089.0591028603</v>
      </c>
      <c r="C29" s="288">
        <v>3378535.4679682902</v>
      </c>
      <c r="D29" s="290">
        <f t="shared" si="0"/>
        <v>0.68822044727494114</v>
      </c>
      <c r="E29" s="289">
        <v>89305.898651956202</v>
      </c>
      <c r="F29" s="291">
        <f t="shared" si="1"/>
        <v>1.8191949173616526E-2</v>
      </c>
      <c r="G29" s="288">
        <v>44883.580858407098</v>
      </c>
      <c r="H29" s="290">
        <f t="shared" si="2"/>
        <v>9.1429551018594891E-3</v>
      </c>
      <c r="I29" s="289">
        <v>172636.80885685101</v>
      </c>
      <c r="J29" s="291">
        <f t="shared" si="3"/>
        <v>3.5166770612305928E-2</v>
      </c>
      <c r="K29" s="288">
        <v>58065.862241590898</v>
      </c>
      <c r="L29" s="290">
        <f t="shared" si="4"/>
        <v>1.1828235654824824E-2</v>
      </c>
      <c r="M29" s="289">
        <v>195013.21946211401</v>
      </c>
      <c r="N29" s="291">
        <f t="shared" si="5"/>
        <v>3.9724930045932562E-2</v>
      </c>
      <c r="O29" s="288">
        <v>970648.22106365894</v>
      </c>
      <c r="P29" s="134">
        <f t="shared" si="6"/>
        <v>0.19772471213652124</v>
      </c>
      <c r="Q29" s="281"/>
      <c r="R29" s="280"/>
      <c r="S29" s="219"/>
      <c r="Y29" s="277"/>
      <c r="Z29" s="276"/>
      <c r="AA29" s="276"/>
      <c r="AB29" s="276"/>
      <c r="AC29" s="276"/>
      <c r="AD29" s="276"/>
      <c r="AE29" s="276"/>
      <c r="AF29" s="276"/>
      <c r="AG29" s="276"/>
    </row>
    <row r="30" spans="1:33">
      <c r="A30" s="154">
        <v>2049</v>
      </c>
      <c r="B30" s="289">
        <v>4963210.7393710902</v>
      </c>
      <c r="C30" s="288">
        <v>3399922.0633222298</v>
      </c>
      <c r="D30" s="290">
        <f t="shared" si="0"/>
        <v>0.68502472328085118</v>
      </c>
      <c r="E30" s="289">
        <v>91586.386603030303</v>
      </c>
      <c r="F30" s="291">
        <f t="shared" si="1"/>
        <v>1.8453052149592104E-2</v>
      </c>
      <c r="G30" s="288">
        <v>45286.331551401199</v>
      </c>
      <c r="H30" s="290">
        <f t="shared" si="2"/>
        <v>9.1244023132371812E-3</v>
      </c>
      <c r="I30" s="289">
        <v>176196.35173601701</v>
      </c>
      <c r="J30" s="291">
        <f t="shared" si="3"/>
        <v>3.5500477611866144E-2</v>
      </c>
      <c r="K30" s="288">
        <v>58993.929393249302</v>
      </c>
      <c r="L30" s="290">
        <f t="shared" si="4"/>
        <v>1.1886243097693788E-2</v>
      </c>
      <c r="M30" s="289">
        <v>201126.10711856</v>
      </c>
      <c r="N30" s="291">
        <f t="shared" si="5"/>
        <v>4.0523386509283214E-2</v>
      </c>
      <c r="O30" s="288">
        <v>990099.56964659598</v>
      </c>
      <c r="P30" s="134">
        <f t="shared" si="6"/>
        <v>0.19948771503747506</v>
      </c>
      <c r="Q30" s="281"/>
      <c r="R30" s="280"/>
      <c r="S30" s="219"/>
      <c r="Y30" s="277"/>
      <c r="Z30" s="276"/>
      <c r="AA30" s="276"/>
      <c r="AB30" s="276"/>
      <c r="AC30" s="276"/>
      <c r="AD30" s="276"/>
      <c r="AE30" s="276"/>
      <c r="AF30" s="276"/>
      <c r="AG30" s="276"/>
    </row>
    <row r="31" spans="1:33">
      <c r="A31" s="154">
        <v>2050</v>
      </c>
      <c r="B31" s="289">
        <v>5017232.46416263</v>
      </c>
      <c r="C31" s="288">
        <v>3421015.9970481801</v>
      </c>
      <c r="D31" s="290">
        <f t="shared" si="0"/>
        <v>0.6818531972524704</v>
      </c>
      <c r="E31" s="289">
        <v>93900.335709923194</v>
      </c>
      <c r="F31" s="291">
        <f t="shared" si="1"/>
        <v>1.8715564084510691E-2</v>
      </c>
      <c r="G31" s="288">
        <v>45682.936696644203</v>
      </c>
      <c r="H31" s="290">
        <f t="shared" si="2"/>
        <v>9.105206311039173E-3</v>
      </c>
      <c r="I31" s="289">
        <v>179768.60346143699</v>
      </c>
      <c r="J31" s="291">
        <f t="shared" si="3"/>
        <v>3.5830232054324423E-2</v>
      </c>
      <c r="K31" s="288">
        <v>59920.354790723402</v>
      </c>
      <c r="L31" s="290">
        <f t="shared" si="4"/>
        <v>1.1942909805101893E-2</v>
      </c>
      <c r="M31" s="289">
        <v>207372.222910671</v>
      </c>
      <c r="N31" s="291">
        <f t="shared" si="5"/>
        <v>4.1331994160506008E-2</v>
      </c>
      <c r="O31" s="288">
        <v>1009572.0135450501</v>
      </c>
      <c r="P31" s="134">
        <f t="shared" si="6"/>
        <v>0.20122089633204715</v>
      </c>
      <c r="Q31" s="281"/>
      <c r="R31" s="280"/>
      <c r="S31" s="219"/>
      <c r="Y31" s="277"/>
      <c r="Z31" s="276"/>
      <c r="AA31" s="276"/>
      <c r="AB31" s="276"/>
      <c r="AC31" s="276"/>
      <c r="AD31" s="276"/>
      <c r="AE31" s="276"/>
      <c r="AF31" s="276"/>
      <c r="AG31" s="276"/>
    </row>
    <row r="32" spans="1:33">
      <c r="A32" s="154">
        <v>2051</v>
      </c>
      <c r="B32" s="289">
        <v>5071236.2079481203</v>
      </c>
      <c r="C32" s="288">
        <v>3441887.5947238598</v>
      </c>
      <c r="D32" s="290">
        <f t="shared" si="0"/>
        <v>0.6787078048798848</v>
      </c>
      <c r="E32" s="289">
        <v>96248.997167784197</v>
      </c>
      <c r="F32" s="291">
        <f t="shared" si="1"/>
        <v>1.8979395402038989E-2</v>
      </c>
      <c r="G32" s="288">
        <v>46074.120239588701</v>
      </c>
      <c r="H32" s="290">
        <f t="shared" si="2"/>
        <v>9.0853824097913219E-3</v>
      </c>
      <c r="I32" s="289">
        <v>183354.415534372</v>
      </c>
      <c r="J32" s="291">
        <f t="shared" si="3"/>
        <v>3.6155763213514221E-2</v>
      </c>
      <c r="K32" s="288">
        <v>60843.238224619701</v>
      </c>
      <c r="L32" s="290">
        <f t="shared" si="4"/>
        <v>1.1997713324664394E-2</v>
      </c>
      <c r="M32" s="289">
        <v>213752.73252829301</v>
      </c>
      <c r="N32" s="291">
        <f t="shared" si="5"/>
        <v>4.2150024917648195E-2</v>
      </c>
      <c r="O32" s="288">
        <v>1029075.1095296</v>
      </c>
      <c r="P32" s="134">
        <f t="shared" si="6"/>
        <v>0.2029239158524575</v>
      </c>
      <c r="Q32" s="281"/>
      <c r="R32" s="280"/>
      <c r="S32" s="219"/>
      <c r="Y32" s="277"/>
      <c r="Z32" s="276"/>
      <c r="AA32" s="276"/>
      <c r="AB32" s="276"/>
      <c r="AC32" s="276"/>
      <c r="AD32" s="276"/>
      <c r="AE32" s="276"/>
      <c r="AF32" s="276"/>
      <c r="AG32" s="276"/>
    </row>
    <row r="33" spans="1:34">
      <c r="A33" s="154">
        <v>2052</v>
      </c>
      <c r="B33" s="289">
        <v>5125126.1124341805</v>
      </c>
      <c r="C33" s="288">
        <v>3462482.0718524698</v>
      </c>
      <c r="D33" s="290">
        <f t="shared" si="0"/>
        <v>0.67558963348278711</v>
      </c>
      <c r="E33" s="289">
        <v>98630.369312294803</v>
      </c>
      <c r="F33" s="291">
        <f t="shared" si="1"/>
        <v>1.9244476555026716E-2</v>
      </c>
      <c r="G33" s="288">
        <v>46458.675770769602</v>
      </c>
      <c r="H33" s="290">
        <f t="shared" si="2"/>
        <v>9.0648844050988699E-3</v>
      </c>
      <c r="I33" s="289">
        <v>186947.93216431001</v>
      </c>
      <c r="J33" s="291">
        <f t="shared" si="3"/>
        <v>3.6476747705925038E-2</v>
      </c>
      <c r="K33" s="288">
        <v>61760.757770513002</v>
      </c>
      <c r="L33" s="290">
        <f t="shared" si="4"/>
        <v>1.205058303261531E-2</v>
      </c>
      <c r="M33" s="289">
        <v>220261.99998654099</v>
      </c>
      <c r="N33" s="291">
        <f t="shared" si="5"/>
        <v>4.29768936713886E-2</v>
      </c>
      <c r="O33" s="288">
        <v>1048584.30557728</v>
      </c>
      <c r="P33" s="134">
        <f t="shared" si="6"/>
        <v>0.20459678114715787</v>
      </c>
      <c r="Q33" s="281"/>
      <c r="R33" s="280"/>
      <c r="S33" s="219"/>
      <c r="Y33" s="277"/>
      <c r="Z33" s="276"/>
      <c r="AA33" s="276"/>
      <c r="AB33" s="276"/>
      <c r="AC33" s="276"/>
      <c r="AD33" s="276"/>
      <c r="AE33" s="276"/>
      <c r="AF33" s="276"/>
      <c r="AG33" s="276"/>
    </row>
    <row r="34" spans="1:34">
      <c r="A34" s="154">
        <v>2053</v>
      </c>
      <c r="B34" s="289">
        <v>5178832.7184895501</v>
      </c>
      <c r="C34" s="288">
        <v>3482761.7396643199</v>
      </c>
      <c r="D34" s="290">
        <f t="shared" si="0"/>
        <v>0.67249936983484893</v>
      </c>
      <c r="E34" s="289">
        <v>101042.778750208</v>
      </c>
      <c r="F34" s="291">
        <f t="shared" si="1"/>
        <v>1.9510724567229885E-2</v>
      </c>
      <c r="G34" s="288">
        <v>46835.976958388499</v>
      </c>
      <c r="H34" s="290">
        <f t="shared" si="2"/>
        <v>9.043732343617503E-3</v>
      </c>
      <c r="I34" s="289">
        <v>190544.55460124</v>
      </c>
      <c r="J34" s="291">
        <f t="shared" si="3"/>
        <v>3.6792954118976429E-2</v>
      </c>
      <c r="K34" s="288">
        <v>62672.484597332601</v>
      </c>
      <c r="L34" s="290">
        <f t="shared" si="4"/>
        <v>1.210166228647979E-2</v>
      </c>
      <c r="M34" s="289">
        <v>226894.56249247701</v>
      </c>
      <c r="N34" s="291">
        <f t="shared" si="5"/>
        <v>4.3811911839209343E-2</v>
      </c>
      <c r="O34" s="288">
        <v>1068080.62142558</v>
      </c>
      <c r="P34" s="134">
        <f t="shared" si="6"/>
        <v>0.20623964500963735</v>
      </c>
      <c r="Q34" s="281"/>
      <c r="R34" s="280"/>
      <c r="S34" s="219"/>
      <c r="Y34" s="277"/>
      <c r="Z34" s="276"/>
      <c r="AA34" s="276"/>
      <c r="AB34" s="276"/>
      <c r="AC34" s="276"/>
      <c r="AD34" s="276"/>
      <c r="AE34" s="276"/>
      <c r="AF34" s="276"/>
      <c r="AG34" s="276"/>
    </row>
    <row r="35" spans="1:34">
      <c r="A35" s="154">
        <v>2054</v>
      </c>
      <c r="B35" s="289">
        <v>5232327.3509387998</v>
      </c>
      <c r="C35" s="288">
        <v>3502714.7003930002</v>
      </c>
      <c r="D35" s="290">
        <f t="shared" si="0"/>
        <v>0.66943722467298084</v>
      </c>
      <c r="E35" s="289">
        <v>103485.280072968</v>
      </c>
      <c r="F35" s="291">
        <f t="shared" si="1"/>
        <v>1.9778059194710047E-2</v>
      </c>
      <c r="G35" s="288">
        <v>47205.895588502302</v>
      </c>
      <c r="H35" s="290">
        <f t="shared" si="2"/>
        <v>9.0219690822732033E-3</v>
      </c>
      <c r="I35" s="289">
        <v>194141.19260804</v>
      </c>
      <c r="J35" s="291">
        <f t="shared" si="3"/>
        <v>3.7104175558359632E-2</v>
      </c>
      <c r="K35" s="288">
        <v>63577.826585629198</v>
      </c>
      <c r="L35" s="290">
        <f t="shared" si="4"/>
        <v>1.2150965014492428E-2</v>
      </c>
      <c r="M35" s="289">
        <v>233646.366107704</v>
      </c>
      <c r="N35" s="291">
        <f t="shared" si="5"/>
        <v>4.4654386172107999E-2</v>
      </c>
      <c r="O35" s="288">
        <v>1087556.0895829501</v>
      </c>
      <c r="P35" s="134">
        <f t="shared" si="6"/>
        <v>0.20785322030507467</v>
      </c>
      <c r="Q35" s="281"/>
      <c r="R35" s="280"/>
      <c r="S35" s="219"/>
      <c r="Y35" s="277"/>
      <c r="Z35" s="276"/>
      <c r="AA35" s="276"/>
      <c r="AB35" s="276"/>
      <c r="AC35" s="276"/>
      <c r="AD35" s="276"/>
      <c r="AE35" s="276"/>
      <c r="AF35" s="276"/>
      <c r="AG35" s="276"/>
    </row>
    <row r="36" spans="1:34">
      <c r="A36" s="154">
        <v>2055</v>
      </c>
      <c r="B36" s="289">
        <v>5285766.7835893603</v>
      </c>
      <c r="C36" s="288">
        <v>3522453.6711771199</v>
      </c>
      <c r="D36" s="290">
        <f t="shared" si="0"/>
        <v>0.66640353526629825</v>
      </c>
      <c r="E36" s="289">
        <v>105960.629120891</v>
      </c>
      <c r="F36" s="291">
        <f t="shared" si="1"/>
        <v>2.0046406407839511E-2</v>
      </c>
      <c r="G36" s="288">
        <v>47569.584750435002</v>
      </c>
      <c r="H36" s="290">
        <f t="shared" si="2"/>
        <v>8.9995617850798047E-3</v>
      </c>
      <c r="I36" s="289">
        <v>197742.036728078</v>
      </c>
      <c r="J36" s="291">
        <f t="shared" si="3"/>
        <v>3.7410284037124888E-2</v>
      </c>
      <c r="K36" s="288">
        <v>64476.052822823702</v>
      </c>
      <c r="L36" s="290">
        <f t="shared" si="4"/>
        <v>1.2198051004255715E-2</v>
      </c>
      <c r="M36" s="289">
        <v>240522.57511013901</v>
      </c>
      <c r="N36" s="291">
        <f t="shared" si="5"/>
        <v>4.5503819021468328E-2</v>
      </c>
      <c r="O36" s="288">
        <v>1107042.23387988</v>
      </c>
      <c r="P36" s="134">
        <f t="shared" si="6"/>
        <v>0.20943834247793475</v>
      </c>
      <c r="Q36" s="281"/>
      <c r="R36" s="280"/>
      <c r="S36" s="219"/>
      <c r="Y36" s="277"/>
      <c r="Z36" s="276"/>
      <c r="AA36" s="276"/>
      <c r="AB36" s="276"/>
      <c r="AC36" s="276"/>
      <c r="AD36" s="276"/>
      <c r="AE36" s="276"/>
      <c r="AF36" s="276"/>
      <c r="AG36" s="276"/>
    </row>
    <row r="37" spans="1:34">
      <c r="A37" s="154">
        <v>2056</v>
      </c>
      <c r="B37" s="289">
        <v>5339307.1087306598</v>
      </c>
      <c r="C37" s="288">
        <v>3542084.5930005498</v>
      </c>
      <c r="D37" s="290">
        <f t="shared" si="0"/>
        <v>0.66339780066380694</v>
      </c>
      <c r="E37" s="289">
        <v>108471.920227693</v>
      </c>
      <c r="F37" s="291">
        <f t="shared" si="1"/>
        <v>2.0315729741472124E-2</v>
      </c>
      <c r="G37" s="288">
        <v>47928.389594935601</v>
      </c>
      <c r="H37" s="290">
        <f t="shared" si="2"/>
        <v>8.9765186041770601E-3</v>
      </c>
      <c r="I37" s="289">
        <v>201351.441456556</v>
      </c>
      <c r="J37" s="291">
        <f t="shared" si="3"/>
        <v>3.7711155653008373E-2</v>
      </c>
      <c r="K37" s="288">
        <v>65373.169416850498</v>
      </c>
      <c r="L37" s="290">
        <f t="shared" si="4"/>
        <v>1.2243755244937014E-2</v>
      </c>
      <c r="M37" s="289">
        <v>247526.94243678701</v>
      </c>
      <c r="N37" s="291">
        <f t="shared" si="5"/>
        <v>4.6359375363900508E-2</v>
      </c>
      <c r="O37" s="288">
        <v>1126570.65259729</v>
      </c>
      <c r="P37" s="134">
        <f t="shared" si="6"/>
        <v>0.21099566472869835</v>
      </c>
      <c r="Q37" s="281"/>
      <c r="R37" s="280"/>
      <c r="S37" s="219"/>
      <c r="Y37" s="277"/>
      <c r="Z37" s="276"/>
      <c r="AA37" s="276"/>
      <c r="AB37" s="276"/>
      <c r="AC37" s="276"/>
      <c r="AD37" s="276"/>
      <c r="AE37" s="276"/>
      <c r="AF37" s="276"/>
      <c r="AG37" s="276"/>
    </row>
    <row r="38" spans="1:34">
      <c r="A38" s="154">
        <v>2057</v>
      </c>
      <c r="B38" s="289">
        <v>5393003.5271766102</v>
      </c>
      <c r="C38" s="288">
        <v>3561647.1223874898</v>
      </c>
      <c r="D38" s="290">
        <f t="shared" si="0"/>
        <v>0.66041995048575697</v>
      </c>
      <c r="E38" s="289">
        <v>111020.301036445</v>
      </c>
      <c r="F38" s="291">
        <f t="shared" si="1"/>
        <v>2.0585987099208752E-2</v>
      </c>
      <c r="G38" s="288">
        <v>48282.674386837803</v>
      </c>
      <c r="H38" s="290">
        <f t="shared" si="2"/>
        <v>8.9528356774717602E-3</v>
      </c>
      <c r="I38" s="289">
        <v>204970.48189899899</v>
      </c>
      <c r="J38" s="291">
        <f t="shared" si="3"/>
        <v>3.8006739818749358E-2</v>
      </c>
      <c r="K38" s="288">
        <v>66266.120391441407</v>
      </c>
      <c r="L38" s="290">
        <f t="shared" si="4"/>
        <v>1.228742389236552E-2</v>
      </c>
      <c r="M38" s="289">
        <v>254662.11115187101</v>
      </c>
      <c r="N38" s="291">
        <f t="shared" si="5"/>
        <v>4.7220831558623846E-2</v>
      </c>
      <c r="O38" s="288">
        <v>1146154.71592352</v>
      </c>
      <c r="P38" s="134">
        <f t="shared" si="6"/>
        <v>0.21252623146782262</v>
      </c>
      <c r="Q38" s="281"/>
      <c r="R38" s="280"/>
      <c r="S38" s="219"/>
      <c r="Y38" s="277"/>
      <c r="Z38" s="276"/>
      <c r="AA38" s="276"/>
      <c r="AB38" s="276"/>
      <c r="AC38" s="276"/>
      <c r="AD38" s="276"/>
      <c r="AE38" s="276"/>
      <c r="AF38" s="276"/>
      <c r="AG38" s="276"/>
    </row>
    <row r="39" spans="1:34">
      <c r="A39" s="154">
        <v>2058</v>
      </c>
      <c r="B39" s="289">
        <v>5446924.6756898304</v>
      </c>
      <c r="C39" s="288">
        <v>3581183.4116694699</v>
      </c>
      <c r="D39" s="290">
        <f t="shared" si="0"/>
        <v>0.65746887003094601</v>
      </c>
      <c r="E39" s="289">
        <v>113607.524694049</v>
      </c>
      <c r="F39" s="291">
        <f t="shared" si="1"/>
        <v>2.0857186661877435E-2</v>
      </c>
      <c r="G39" s="288">
        <v>48633.175048987403</v>
      </c>
      <c r="H39" s="290">
        <f t="shared" si="2"/>
        <v>8.9285565607400679E-3</v>
      </c>
      <c r="I39" s="289">
        <v>208600.91752421399</v>
      </c>
      <c r="J39" s="291">
        <f t="shared" si="3"/>
        <v>3.8297007934627911E-2</v>
      </c>
      <c r="K39" s="288">
        <v>67160.001724649002</v>
      </c>
      <c r="L39" s="290">
        <f t="shared" si="4"/>
        <v>1.2329893604806177E-2</v>
      </c>
      <c r="M39" s="289">
        <v>261929.806374315</v>
      </c>
      <c r="N39" s="291">
        <f t="shared" si="5"/>
        <v>4.8087649815194602E-2</v>
      </c>
      <c r="O39" s="288">
        <v>1165809.83865414</v>
      </c>
      <c r="P39" s="134">
        <f t="shared" si="6"/>
        <v>0.21403083539180667</v>
      </c>
      <c r="Q39" s="281"/>
      <c r="R39" s="280"/>
      <c r="S39" s="219"/>
      <c r="Y39" s="277"/>
      <c r="Z39" s="276"/>
      <c r="AA39" s="276"/>
      <c r="AB39" s="276"/>
      <c r="AC39" s="276"/>
      <c r="AD39" s="276"/>
      <c r="AE39" s="276"/>
      <c r="AF39" s="276"/>
      <c r="AG39" s="276"/>
    </row>
    <row r="40" spans="1:34">
      <c r="A40" s="154">
        <v>2059</v>
      </c>
      <c r="B40" s="289">
        <v>5501087.9967930699</v>
      </c>
      <c r="C40" s="288">
        <v>3600705.6713160598</v>
      </c>
      <c r="D40" s="290">
        <f t="shared" si="0"/>
        <v>0.65454427804375015</v>
      </c>
      <c r="E40" s="289">
        <v>116234.40127238201</v>
      </c>
      <c r="F40" s="291">
        <f t="shared" si="1"/>
        <v>2.1129347747235155E-2</v>
      </c>
      <c r="G40" s="288">
        <v>48979.603322492098</v>
      </c>
      <c r="H40" s="290">
        <f t="shared" si="2"/>
        <v>8.9036211293193977E-3</v>
      </c>
      <c r="I40" s="289">
        <v>212242.991005533</v>
      </c>
      <c r="J40" s="291">
        <f t="shared" si="3"/>
        <v>3.8582002529183826E-2</v>
      </c>
      <c r="K40" s="288">
        <v>68051.830303224298</v>
      </c>
      <c r="L40" s="290">
        <f t="shared" si="4"/>
        <v>1.2370612930186899E-2</v>
      </c>
      <c r="M40" s="289">
        <v>269330.58591970103</v>
      </c>
      <c r="N40" s="291">
        <f t="shared" si="5"/>
        <v>4.8959512386769807E-2</v>
      </c>
      <c r="O40" s="288">
        <v>1185542.9136536799</v>
      </c>
      <c r="P40" s="134">
        <f t="shared" si="6"/>
        <v>0.21551062523355516</v>
      </c>
      <c r="Q40" s="281"/>
      <c r="R40" s="280"/>
      <c r="S40" s="219"/>
      <c r="Y40" s="277"/>
      <c r="Z40" s="276"/>
      <c r="AA40" s="276"/>
      <c r="AB40" s="276"/>
      <c r="AC40" s="276"/>
      <c r="AD40" s="276"/>
      <c r="AE40" s="276"/>
      <c r="AF40" s="276"/>
      <c r="AG40" s="276"/>
    </row>
    <row r="41" spans="1:34">
      <c r="A41" s="154">
        <v>2060</v>
      </c>
      <c r="B41" s="289">
        <v>5555423.37219992</v>
      </c>
      <c r="C41" s="288">
        <v>3620164.3408680898</v>
      </c>
      <c r="D41" s="290">
        <f t="shared" si="0"/>
        <v>0.65164508595040216</v>
      </c>
      <c r="E41" s="289">
        <v>118899.965237526</v>
      </c>
      <c r="F41" s="291">
        <f t="shared" si="1"/>
        <v>2.1402502972593825E-2</v>
      </c>
      <c r="G41" s="288">
        <v>49321.470386707799</v>
      </c>
      <c r="H41" s="290">
        <f t="shared" si="2"/>
        <v>8.878075905703069E-3</v>
      </c>
      <c r="I41" s="289">
        <v>215893.781296934</v>
      </c>
      <c r="J41" s="291">
        <f t="shared" si="3"/>
        <v>3.8861805272536978E-2</v>
      </c>
      <c r="K41" s="288">
        <v>68940.5940602724</v>
      </c>
      <c r="L41" s="290">
        <f t="shared" si="4"/>
        <v>1.2409602192563816E-2</v>
      </c>
      <c r="M41" s="289">
        <v>276861.99406707101</v>
      </c>
      <c r="N41" s="291">
        <f t="shared" si="5"/>
        <v>4.9836344688422018E-2</v>
      </c>
      <c r="O41" s="288">
        <v>1205341.22628332</v>
      </c>
      <c r="P41" s="134">
        <f t="shared" si="6"/>
        <v>0.21696658301777833</v>
      </c>
      <c r="Q41" s="281"/>
      <c r="R41" s="280"/>
      <c r="S41" s="219"/>
      <c r="Y41" s="277"/>
      <c r="Z41" s="276"/>
      <c r="AA41" s="276"/>
      <c r="AB41" s="276"/>
      <c r="AC41" s="276"/>
      <c r="AD41" s="276"/>
      <c r="AE41" s="276"/>
      <c r="AF41" s="276"/>
      <c r="AG41" s="276"/>
    </row>
    <row r="42" spans="1:34">
      <c r="A42" s="154">
        <v>2061</v>
      </c>
      <c r="B42" s="289">
        <v>5609942.54814173</v>
      </c>
      <c r="C42" s="288">
        <v>3655691.4939606301</v>
      </c>
      <c r="D42" s="290">
        <f t="shared" si="0"/>
        <v>0.65164508595040116</v>
      </c>
      <c r="E42" s="289">
        <v>120066.812062684</v>
      </c>
      <c r="F42" s="291">
        <f t="shared" si="1"/>
        <v>2.1402502972593832E-2</v>
      </c>
      <c r="G42" s="288">
        <v>49805.495769035399</v>
      </c>
      <c r="H42" s="290">
        <f t="shared" si="2"/>
        <v>8.8780759057030378E-3</v>
      </c>
      <c r="I42" s="289">
        <v>218012.49489600299</v>
      </c>
      <c r="J42" s="291">
        <f t="shared" si="3"/>
        <v>3.8861805272536833E-2</v>
      </c>
      <c r="K42" s="288">
        <v>69617.155345576597</v>
      </c>
      <c r="L42" s="290">
        <f t="shared" si="4"/>
        <v>1.2409602192563806E-2</v>
      </c>
      <c r="M42" s="289">
        <v>279579.03051143599</v>
      </c>
      <c r="N42" s="291">
        <f t="shared" si="5"/>
        <v>4.9836344688422053E-2</v>
      </c>
      <c r="O42" s="288">
        <v>1217170.06559636</v>
      </c>
      <c r="P42" s="134">
        <f t="shared" si="6"/>
        <v>0.21696658301777841</v>
      </c>
      <c r="Q42" s="281"/>
      <c r="R42" s="280"/>
      <c r="S42" s="219"/>
      <c r="Y42" s="277"/>
      <c r="Z42" s="276"/>
      <c r="AA42" s="276"/>
      <c r="AB42" s="276"/>
      <c r="AC42" s="276"/>
      <c r="AD42" s="276"/>
      <c r="AE42" s="276"/>
      <c r="AF42" s="276"/>
      <c r="AG42" s="276"/>
    </row>
    <row r="43" spans="1:34">
      <c r="A43" s="154">
        <v>2062</v>
      </c>
      <c r="B43" s="289">
        <v>5664555.2011827398</v>
      </c>
      <c r="C43" s="288">
        <v>3691279.5609455099</v>
      </c>
      <c r="D43" s="290">
        <f t="shared" si="0"/>
        <v>0.65164508595039972</v>
      </c>
      <c r="E43" s="289">
        <v>121235.659531736</v>
      </c>
      <c r="F43" s="291">
        <f t="shared" si="1"/>
        <v>2.1402502972593933E-2</v>
      </c>
      <c r="G43" s="288">
        <v>50290.351048145203</v>
      </c>
      <c r="H43" s="290">
        <f t="shared" si="2"/>
        <v>8.8780759057030204E-3</v>
      </c>
      <c r="I43" s="289">
        <v>220134.84118389999</v>
      </c>
      <c r="J43" s="291">
        <f t="shared" si="3"/>
        <v>3.8861805272536951E-2</v>
      </c>
      <c r="K43" s="288">
        <v>70294.876644495904</v>
      </c>
      <c r="L43" s="290">
        <f t="shared" si="4"/>
        <v>1.2409602192563781E-2</v>
      </c>
      <c r="M43" s="289">
        <v>282300.725512737</v>
      </c>
      <c r="N43" s="291">
        <f t="shared" si="5"/>
        <v>4.983634468842206E-2</v>
      </c>
      <c r="O43" s="288">
        <v>1229019.1863162101</v>
      </c>
      <c r="P43" s="134">
        <f t="shared" si="6"/>
        <v>0.2169665830177796</v>
      </c>
      <c r="Q43" s="281"/>
      <c r="R43" s="280"/>
      <c r="S43" s="219"/>
      <c r="Y43" s="277"/>
      <c r="Z43" s="276"/>
      <c r="AA43" s="276"/>
      <c r="AB43" s="276"/>
      <c r="AC43" s="276"/>
      <c r="AD43" s="276"/>
      <c r="AE43" s="276"/>
      <c r="AF43" s="276"/>
      <c r="AG43" s="276"/>
    </row>
    <row r="44" spans="1:34">
      <c r="A44" s="154">
        <v>2063</v>
      </c>
      <c r="B44" s="289">
        <v>5719145.3216741197</v>
      </c>
      <c r="C44" s="288">
        <v>3726852.9447051701</v>
      </c>
      <c r="D44" s="290">
        <f t="shared" si="0"/>
        <v>0.65164508595040183</v>
      </c>
      <c r="E44" s="289">
        <v>122404.024747827</v>
      </c>
      <c r="F44" s="291">
        <f t="shared" si="1"/>
        <v>2.1402502972593929E-2</v>
      </c>
      <c r="G44" s="288">
        <v>50775.006281569396</v>
      </c>
      <c r="H44" s="290">
        <f t="shared" si="2"/>
        <v>8.8780759057030638E-3</v>
      </c>
      <c r="I44" s="289">
        <v>222256.31181623999</v>
      </c>
      <c r="J44" s="291">
        <f t="shared" si="3"/>
        <v>3.8861805272536888E-2</v>
      </c>
      <c r="K44" s="288">
        <v>70972.318323438201</v>
      </c>
      <c r="L44" s="290">
        <f t="shared" si="4"/>
        <v>1.2409602192563807E-2</v>
      </c>
      <c r="M44" s="289">
        <v>285021.29757412802</v>
      </c>
      <c r="N44" s="291">
        <f t="shared" si="5"/>
        <v>4.9836344688422081E-2</v>
      </c>
      <c r="O44" s="288">
        <v>1240863.4182257501</v>
      </c>
      <c r="P44" s="134">
        <f t="shared" si="6"/>
        <v>0.21696658301777896</v>
      </c>
      <c r="Q44" s="281"/>
      <c r="R44" s="280"/>
      <c r="S44" s="219"/>
      <c r="Y44" s="277"/>
      <c r="Z44" s="276"/>
      <c r="AA44" s="276"/>
      <c r="AB44" s="276"/>
      <c r="AC44" s="276"/>
      <c r="AD44" s="276"/>
      <c r="AE44" s="276"/>
      <c r="AF44" s="276"/>
      <c r="AG44" s="276"/>
    </row>
    <row r="45" spans="1:34">
      <c r="A45" s="154">
        <v>2064</v>
      </c>
      <c r="B45" s="289">
        <v>5773599.4560417198</v>
      </c>
      <c r="C45" s="288">
        <v>3762337.7137754899</v>
      </c>
      <c r="D45" s="290">
        <f t="shared" si="0"/>
        <v>0.65164508595040016</v>
      </c>
      <c r="E45" s="289">
        <v>123569.47952049899</v>
      </c>
      <c r="F45" s="252">
        <f t="shared" si="1"/>
        <v>2.1402502972593825E-2</v>
      </c>
      <c r="G45" s="288">
        <v>51258.454219864303</v>
      </c>
      <c r="H45" s="290">
        <f t="shared" si="2"/>
        <v>8.8780759057030638E-3</v>
      </c>
      <c r="I45" s="289">
        <v>224372.49778231801</v>
      </c>
      <c r="J45" s="252">
        <f t="shared" si="3"/>
        <v>3.8861805272536853E-2</v>
      </c>
      <c r="K45" s="288">
        <v>71648.072468680606</v>
      </c>
      <c r="L45" s="290">
        <f t="shared" si="4"/>
        <v>1.240960219256382E-2</v>
      </c>
      <c r="M45" s="289">
        <v>287735.09258418099</v>
      </c>
      <c r="N45" s="252">
        <f t="shared" si="5"/>
        <v>4.9836344688422012E-2</v>
      </c>
      <c r="O45" s="288">
        <v>1252678.14569068</v>
      </c>
      <c r="P45" s="134">
        <f t="shared" si="6"/>
        <v>0.2169665830177791</v>
      </c>
      <c r="Q45" s="281"/>
      <c r="R45" s="280"/>
      <c r="S45" s="219"/>
      <c r="Y45" s="277"/>
      <c r="Z45" s="276"/>
      <c r="AA45" s="276"/>
      <c r="AB45" s="276"/>
      <c r="AC45" s="276"/>
      <c r="AD45" s="276"/>
      <c r="AE45" s="276"/>
      <c r="AF45" s="276"/>
      <c r="AG45" s="276"/>
    </row>
    <row r="46" spans="1:34">
      <c r="A46" s="287">
        <v>2065</v>
      </c>
      <c r="B46" s="286">
        <v>5827809.8682021899</v>
      </c>
      <c r="C46" s="283">
        <v>3797663.6624672101</v>
      </c>
      <c r="D46" s="285">
        <f t="shared" si="0"/>
        <v>0.65164508595040083</v>
      </c>
      <c r="E46" s="284">
        <v>124729.71802791</v>
      </c>
      <c r="F46" s="247">
        <f t="shared" si="1"/>
        <v>2.1402502972593995E-2</v>
      </c>
      <c r="G46" s="283">
        <v>51739.738373904504</v>
      </c>
      <c r="H46" s="285">
        <f t="shared" si="2"/>
        <v>8.8780759057030794E-3</v>
      </c>
      <c r="I46" s="284">
        <v>226479.21226344301</v>
      </c>
      <c r="J46" s="247">
        <f t="shared" si="3"/>
        <v>3.8861805272536999E-2</v>
      </c>
      <c r="K46" s="283">
        <v>72320.802118287</v>
      </c>
      <c r="L46" s="285">
        <f t="shared" si="4"/>
        <v>1.2409602192563826E-2</v>
      </c>
      <c r="M46" s="284">
        <v>290436.741370312</v>
      </c>
      <c r="N46" s="247">
        <f t="shared" si="5"/>
        <v>4.9836344688422081E-2</v>
      </c>
      <c r="O46" s="283">
        <v>1264439.9935811199</v>
      </c>
      <c r="P46" s="282">
        <f t="shared" si="6"/>
        <v>0.21696658301777863</v>
      </c>
      <c r="Q46" s="281"/>
      <c r="R46" s="280"/>
      <c r="S46" s="219"/>
      <c r="Y46" s="277"/>
      <c r="Z46" s="276"/>
      <c r="AA46" s="276"/>
      <c r="AB46" s="276"/>
      <c r="AC46" s="276"/>
      <c r="AD46" s="276"/>
      <c r="AE46" s="276"/>
      <c r="AF46" s="276"/>
      <c r="AG46" s="276"/>
    </row>
    <row r="47" spans="1:34">
      <c r="A47" s="274"/>
      <c r="B47" s="162"/>
      <c r="C47" s="162"/>
      <c r="D47" s="162"/>
      <c r="E47" s="162"/>
      <c r="F47" s="162"/>
      <c r="G47" s="162"/>
      <c r="H47" s="162"/>
      <c r="I47" s="162"/>
      <c r="J47" s="162"/>
      <c r="K47" s="162"/>
      <c r="L47" s="162"/>
      <c r="M47" s="162"/>
      <c r="N47" s="162"/>
      <c r="O47" s="162"/>
      <c r="P47" s="279"/>
      <c r="Q47" s="279"/>
      <c r="R47" s="279"/>
      <c r="S47" s="279"/>
      <c r="Z47" s="277"/>
      <c r="AA47" s="276"/>
      <c r="AB47" s="276"/>
      <c r="AC47" s="276"/>
      <c r="AD47" s="276"/>
      <c r="AE47" s="276"/>
      <c r="AF47" s="276"/>
      <c r="AG47" s="276"/>
      <c r="AH47" s="276"/>
    </row>
    <row r="48" spans="1:34">
      <c r="A48" s="162" t="s">
        <v>562</v>
      </c>
      <c r="B48" s="274"/>
      <c r="R48" s="278"/>
      <c r="Z48" s="277"/>
      <c r="AA48" s="276"/>
      <c r="AB48" s="276"/>
      <c r="AC48" s="276"/>
      <c r="AD48" s="276"/>
      <c r="AE48" s="276"/>
      <c r="AF48" s="276"/>
      <c r="AG48" s="276"/>
      <c r="AH48" s="276"/>
    </row>
    <row r="49" spans="1:34">
      <c r="A49" s="274"/>
      <c r="B49" s="274"/>
      <c r="Z49" s="277"/>
      <c r="AA49" s="276"/>
      <c r="AB49" s="276"/>
      <c r="AC49" s="276"/>
      <c r="AD49" s="276"/>
      <c r="AE49" s="276"/>
      <c r="AF49" s="276"/>
      <c r="AG49" s="276"/>
      <c r="AH49" s="276"/>
    </row>
    <row r="50" spans="1:34">
      <c r="A50" s="274"/>
      <c r="B50" s="274"/>
      <c r="Z50" s="277"/>
      <c r="AA50" s="276"/>
      <c r="AB50" s="276"/>
      <c r="AC50" s="276"/>
      <c r="AD50" s="276"/>
      <c r="AE50" s="276"/>
      <c r="AF50" s="276"/>
      <c r="AG50" s="276"/>
      <c r="AH50" s="276"/>
    </row>
    <row r="51" spans="1:34">
      <c r="A51" s="274"/>
      <c r="B51" s="274"/>
      <c r="Z51" s="277"/>
      <c r="AA51" s="276"/>
      <c r="AB51" s="276"/>
      <c r="AC51" s="276"/>
      <c r="AD51" s="276"/>
      <c r="AE51" s="276"/>
      <c r="AF51" s="276"/>
      <c r="AG51" s="276"/>
      <c r="AH51" s="276"/>
    </row>
    <row r="52" spans="1:34">
      <c r="A52" s="274"/>
      <c r="B52" s="274"/>
      <c r="Z52" s="277"/>
      <c r="AA52" s="276"/>
      <c r="AB52" s="276"/>
      <c r="AC52" s="276"/>
      <c r="AD52" s="276"/>
      <c r="AE52" s="276"/>
      <c r="AF52" s="276"/>
      <c r="AG52" s="276"/>
      <c r="AH52" s="276"/>
    </row>
    <row r="53" spans="1:34">
      <c r="A53" s="274"/>
      <c r="B53" s="274"/>
      <c r="Z53" s="277"/>
      <c r="AA53" s="276"/>
      <c r="AB53" s="276"/>
      <c r="AC53" s="276"/>
      <c r="AD53" s="276"/>
      <c r="AE53" s="276"/>
      <c r="AF53" s="276"/>
      <c r="AG53" s="276"/>
      <c r="AH53" s="276"/>
    </row>
    <row r="54" spans="1:34">
      <c r="A54" s="274"/>
      <c r="B54" s="274"/>
      <c r="Z54" s="277"/>
      <c r="AA54" s="276"/>
      <c r="AB54" s="276"/>
      <c r="AC54" s="276"/>
      <c r="AD54" s="276"/>
      <c r="AE54" s="276"/>
      <c r="AF54" s="276"/>
      <c r="AG54" s="276"/>
      <c r="AH54" s="276"/>
    </row>
    <row r="55" spans="1:34">
      <c r="A55" s="274"/>
      <c r="B55" s="274"/>
      <c r="Z55" s="277"/>
      <c r="AA55" s="276"/>
      <c r="AB55" s="276"/>
      <c r="AC55" s="276"/>
      <c r="AD55" s="276"/>
      <c r="AE55" s="276"/>
      <c r="AF55" s="276"/>
      <c r="AG55" s="276"/>
      <c r="AH55" s="276"/>
    </row>
    <row r="56" spans="1:34">
      <c r="A56" s="274"/>
      <c r="B56" s="274"/>
      <c r="Z56" s="277"/>
      <c r="AA56" s="276"/>
      <c r="AB56" s="276"/>
      <c r="AC56" s="276"/>
      <c r="AD56" s="276"/>
      <c r="AE56" s="276"/>
      <c r="AF56" s="276"/>
      <c r="AG56" s="276"/>
      <c r="AH56" s="276"/>
    </row>
    <row r="57" spans="1:34">
      <c r="A57" s="274"/>
      <c r="B57" s="274"/>
      <c r="Z57" s="277"/>
      <c r="AA57" s="276"/>
      <c r="AB57" s="276"/>
      <c r="AC57" s="276"/>
      <c r="AD57" s="276"/>
      <c r="AE57" s="276"/>
      <c r="AF57" s="276"/>
      <c r="AG57" s="276"/>
      <c r="AH57" s="276"/>
    </row>
    <row r="58" spans="1:34">
      <c r="A58" s="274"/>
      <c r="B58" s="274"/>
      <c r="Z58" s="277"/>
      <c r="AA58" s="276"/>
      <c r="AB58" s="276"/>
      <c r="AC58" s="276"/>
      <c r="AD58" s="276"/>
      <c r="AE58" s="276"/>
      <c r="AF58" s="276"/>
      <c r="AG58" s="276"/>
      <c r="AH58" s="276"/>
    </row>
    <row r="59" spans="1:34">
      <c r="A59" s="274"/>
      <c r="B59" s="274"/>
      <c r="Z59" s="277"/>
      <c r="AA59" s="276"/>
      <c r="AB59" s="276"/>
      <c r="AC59" s="276"/>
      <c r="AD59" s="276"/>
      <c r="AE59" s="276"/>
      <c r="AF59" s="276"/>
      <c r="AG59" s="276"/>
      <c r="AH59" s="276"/>
    </row>
    <row r="60" spans="1:34">
      <c r="A60" s="274"/>
      <c r="B60" s="274"/>
      <c r="Z60" s="277"/>
      <c r="AA60" s="276"/>
      <c r="AB60" s="276"/>
      <c r="AC60" s="276"/>
      <c r="AD60" s="276"/>
      <c r="AE60" s="276"/>
      <c r="AF60" s="276"/>
      <c r="AG60" s="276"/>
      <c r="AH60" s="276"/>
    </row>
    <row r="61" spans="1:34">
      <c r="A61" s="274"/>
      <c r="B61" s="274"/>
    </row>
    <row r="62" spans="1:34">
      <c r="A62" s="274"/>
      <c r="B62" s="274"/>
    </row>
    <row r="63" spans="1:34">
      <c r="A63" s="274"/>
      <c r="B63" s="274"/>
    </row>
    <row r="64" spans="1:34">
      <c r="A64" s="274"/>
      <c r="B64" s="274"/>
    </row>
    <row r="65" spans="1:2">
      <c r="A65" s="274"/>
      <c r="B65" s="274"/>
    </row>
    <row r="66" spans="1:2">
      <c r="A66" s="274"/>
      <c r="B66" s="274"/>
    </row>
    <row r="67" spans="1:2">
      <c r="A67" s="274"/>
      <c r="B67" s="274"/>
    </row>
    <row r="68" spans="1:2">
      <c r="A68" s="274"/>
      <c r="B68" s="274"/>
    </row>
    <row r="69" spans="1:2">
      <c r="A69" s="274"/>
      <c r="B69" s="274"/>
    </row>
    <row r="70" spans="1:2">
      <c r="A70" s="274"/>
      <c r="B70" s="274"/>
    </row>
    <row r="71" spans="1:2">
      <c r="A71" s="274"/>
      <c r="B71" s="274"/>
    </row>
    <row r="72" spans="1:2">
      <c r="A72" s="274"/>
      <c r="B72" s="274"/>
    </row>
    <row r="73" spans="1:2">
      <c r="A73" s="274"/>
      <c r="B73" s="274"/>
    </row>
    <row r="74" spans="1:2">
      <c r="A74" s="274"/>
      <c r="B74" s="274"/>
    </row>
    <row r="75" spans="1:2">
      <c r="A75" s="274"/>
      <c r="B75" s="274"/>
    </row>
    <row r="76" spans="1:2">
      <c r="A76" s="274"/>
      <c r="B76" s="274"/>
    </row>
    <row r="77" spans="1:2">
      <c r="A77" s="274"/>
      <c r="B77" s="274"/>
    </row>
    <row r="78" spans="1:2">
      <c r="A78" s="274"/>
      <c r="B78" s="274"/>
    </row>
    <row r="79" spans="1:2">
      <c r="A79" s="274"/>
      <c r="B79" s="274"/>
    </row>
    <row r="80" spans="1:2">
      <c r="A80" s="274"/>
      <c r="B80" s="274"/>
    </row>
    <row r="81" spans="1:2">
      <c r="A81" s="274"/>
      <c r="B81" s="274"/>
    </row>
    <row r="82" spans="1:2">
      <c r="A82" s="274"/>
      <c r="B82" s="274"/>
    </row>
    <row r="83" spans="1:2">
      <c r="A83" s="274"/>
      <c r="B83" s="274"/>
    </row>
    <row r="84" spans="1:2">
      <c r="A84" s="274"/>
      <c r="B84" s="274"/>
    </row>
    <row r="85" spans="1:2">
      <c r="A85" s="274"/>
      <c r="B85" s="274"/>
    </row>
    <row r="86" spans="1:2">
      <c r="A86" s="274"/>
      <c r="B86" s="274"/>
    </row>
    <row r="87" spans="1:2">
      <c r="A87" s="274"/>
      <c r="B87" s="274"/>
    </row>
    <row r="88" spans="1:2">
      <c r="A88" s="274"/>
      <c r="B88" s="274"/>
    </row>
    <row r="89" spans="1:2">
      <c r="A89" s="274"/>
      <c r="B89" s="274"/>
    </row>
    <row r="90" spans="1:2">
      <c r="A90" s="274"/>
      <c r="B90" s="274"/>
    </row>
    <row r="91" spans="1:2">
      <c r="A91" s="274"/>
      <c r="B91" s="274"/>
    </row>
    <row r="92" spans="1:2">
      <c r="A92" s="274"/>
      <c r="B92" s="274"/>
    </row>
    <row r="93" spans="1:2">
      <c r="A93" s="274"/>
      <c r="B93" s="274"/>
    </row>
    <row r="94" spans="1:2">
      <c r="A94" s="274"/>
      <c r="B94" s="274"/>
    </row>
    <row r="95" spans="1:2">
      <c r="A95" s="274"/>
      <c r="B95" s="274"/>
    </row>
    <row r="96" spans="1:2">
      <c r="A96" s="274"/>
      <c r="B96" s="274"/>
    </row>
    <row r="97" spans="1:2">
      <c r="A97" s="274"/>
      <c r="B97" s="274"/>
    </row>
    <row r="98" spans="1:2">
      <c r="A98" s="274"/>
      <c r="B98" s="274"/>
    </row>
    <row r="99" spans="1:2">
      <c r="A99" s="274"/>
      <c r="B99" s="274"/>
    </row>
    <row r="100" spans="1:2">
      <c r="A100" s="274"/>
      <c r="B100" s="274"/>
    </row>
  </sheetData>
  <mergeCells count="10">
    <mergeCell ref="A1:A3"/>
    <mergeCell ref="C1:M1"/>
    <mergeCell ref="O1:P2"/>
    <mergeCell ref="C2:D2"/>
    <mergeCell ref="E2:F2"/>
    <mergeCell ref="G2:H2"/>
    <mergeCell ref="I2:J2"/>
    <mergeCell ref="K2:L2"/>
    <mergeCell ref="M2:N2"/>
    <mergeCell ref="B2:B3"/>
  </mergeCells>
  <printOptions horizontalCentered="1"/>
  <pageMargins left="0.7" right="0.7" top="0.75" bottom="0.75" header="0.3" footer="0.3"/>
  <pageSetup scale="74" orientation="portrait" r:id="rId1"/>
  <headerFooter>
    <oddHeader xml:space="preserve">&amp;LTable 1.11
Utah Demographic Projections by Race and Ethnicity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C58BE-1CC2-423A-A519-B932E41826AA}">
  <sheetPr>
    <pageSetUpPr fitToPage="1"/>
  </sheetPr>
  <dimension ref="A1:U47"/>
  <sheetViews>
    <sheetView zoomScale="55" zoomScaleNormal="55" zoomScaleSheetLayoutView="55" zoomScalePageLayoutView="55" workbookViewId="0">
      <selection activeCell="M39" sqref="M39"/>
    </sheetView>
  </sheetViews>
  <sheetFormatPr defaultColWidth="8.81640625" defaultRowHeight="13"/>
  <cols>
    <col min="1" max="1" width="10.26953125" style="322" customWidth="1"/>
    <col min="2" max="2" width="18.81640625" style="322" customWidth="1"/>
    <col min="3" max="3" width="14.81640625" style="322" customWidth="1"/>
    <col min="4" max="4" width="15" style="322" customWidth="1"/>
    <col min="5" max="5" width="23" style="322" customWidth="1"/>
    <col min="6" max="6" width="20.26953125" style="322" customWidth="1"/>
    <col min="7" max="7" width="19.81640625" style="322" customWidth="1"/>
    <col min="8" max="8" width="6.81640625" style="322" customWidth="1"/>
    <col min="9" max="9" width="19.26953125" style="322" customWidth="1"/>
    <col min="10" max="10" width="13" style="322" customWidth="1"/>
    <col min="11" max="11" width="15.453125" style="322" customWidth="1"/>
    <col min="12" max="12" width="22.453125" style="322" customWidth="1"/>
    <col min="13" max="13" width="21.81640625" style="322" customWidth="1"/>
    <col min="14" max="14" width="20.81640625" style="322" customWidth="1"/>
    <col min="15" max="16384" width="8.81640625" style="322"/>
  </cols>
  <sheetData>
    <row r="1" spans="1:21" s="364" customFormat="1" ht="63" customHeight="1">
      <c r="A1" s="370" t="s">
        <v>13</v>
      </c>
      <c r="B1" s="368" t="s">
        <v>594</v>
      </c>
      <c r="C1" s="366" t="s">
        <v>593</v>
      </c>
      <c r="D1" s="367" t="s">
        <v>592</v>
      </c>
      <c r="E1" s="366" t="s">
        <v>591</v>
      </c>
      <c r="F1" s="366" t="s">
        <v>590</v>
      </c>
      <c r="G1" s="366" t="s">
        <v>589</v>
      </c>
      <c r="H1" s="369" t="s">
        <v>13</v>
      </c>
      <c r="I1" s="368" t="s">
        <v>594</v>
      </c>
      <c r="J1" s="366" t="s">
        <v>593</v>
      </c>
      <c r="K1" s="367" t="s">
        <v>592</v>
      </c>
      <c r="L1" s="366" t="s">
        <v>591</v>
      </c>
      <c r="M1" s="366" t="s">
        <v>590</v>
      </c>
      <c r="N1" s="366" t="s">
        <v>589</v>
      </c>
      <c r="O1" s="365"/>
      <c r="P1" s="365"/>
      <c r="Q1" s="365"/>
      <c r="R1" s="365"/>
      <c r="S1" s="365"/>
      <c r="T1" s="365"/>
      <c r="U1" s="365"/>
    </row>
    <row r="2" spans="1:21" ht="15.5">
      <c r="A2" s="352">
        <v>1950</v>
      </c>
      <c r="B2" s="362">
        <v>189153</v>
      </c>
      <c r="C2" s="338">
        <v>3.0806539509536712</v>
      </c>
      <c r="D2" s="337">
        <v>5653</v>
      </c>
      <c r="E2" s="331">
        <v>5.5</v>
      </c>
      <c r="F2" s="331"/>
      <c r="G2" s="331"/>
      <c r="H2" s="363">
        <v>1986</v>
      </c>
      <c r="I2" s="362">
        <v>634138</v>
      </c>
      <c r="J2" s="338">
        <v>1.5616917072264425</v>
      </c>
      <c r="K2" s="337">
        <v>9751</v>
      </c>
      <c r="L2" s="331">
        <v>6</v>
      </c>
      <c r="M2" s="331">
        <v>69.7</v>
      </c>
      <c r="N2" s="331">
        <v>65.25</v>
      </c>
      <c r="R2" s="361"/>
    </row>
    <row r="3" spans="1:21" ht="15.5">
      <c r="A3" s="352">
        <v>1951</v>
      </c>
      <c r="B3" s="351">
        <v>207386</v>
      </c>
      <c r="C3" s="338">
        <v>9.6392867149873283</v>
      </c>
      <c r="D3" s="337">
        <v>18233</v>
      </c>
      <c r="E3" s="331">
        <v>3.3</v>
      </c>
      <c r="F3" s="331"/>
      <c r="G3" s="331"/>
      <c r="H3" s="360">
        <v>1987</v>
      </c>
      <c r="I3" s="351">
        <v>640298</v>
      </c>
      <c r="J3" s="338">
        <v>0.97139739299647587</v>
      </c>
      <c r="K3" s="337">
        <v>6160</v>
      </c>
      <c r="L3" s="331">
        <v>6.4</v>
      </c>
      <c r="M3" s="331">
        <v>69.5</v>
      </c>
      <c r="N3" s="331">
        <v>65.600000000000009</v>
      </c>
    </row>
    <row r="4" spans="1:21" ht="15.5">
      <c r="A4" s="352">
        <v>1952</v>
      </c>
      <c r="B4" s="351">
        <v>214409</v>
      </c>
      <c r="C4" s="338">
        <v>3.3864388145776525</v>
      </c>
      <c r="D4" s="337">
        <v>7023</v>
      </c>
      <c r="E4" s="331">
        <v>3.2</v>
      </c>
      <c r="F4" s="331"/>
      <c r="G4" s="331"/>
      <c r="H4" s="360">
        <v>1988</v>
      </c>
      <c r="I4" s="351">
        <v>660075</v>
      </c>
      <c r="J4" s="338">
        <v>3.0887180656506752</v>
      </c>
      <c r="K4" s="337">
        <v>19777</v>
      </c>
      <c r="L4" s="331">
        <v>4.9000000000000004</v>
      </c>
      <c r="M4" s="331">
        <v>69.400000000000006</v>
      </c>
      <c r="N4" s="331">
        <v>65.916666666666671</v>
      </c>
    </row>
    <row r="5" spans="1:21" ht="15.5">
      <c r="A5" s="352">
        <v>1953</v>
      </c>
      <c r="B5" s="351">
        <v>217194</v>
      </c>
      <c r="C5" s="338">
        <v>1.2989193550643874</v>
      </c>
      <c r="D5" s="337">
        <v>2785</v>
      </c>
      <c r="E5" s="331">
        <v>3.3</v>
      </c>
      <c r="F5" s="331"/>
      <c r="G5" s="331"/>
      <c r="H5" s="360">
        <v>1989</v>
      </c>
      <c r="I5" s="351">
        <v>691244</v>
      </c>
      <c r="J5" s="338">
        <v>4.7220391622164071</v>
      </c>
      <c r="K5" s="337">
        <v>31169</v>
      </c>
      <c r="L5" s="331">
        <v>4.5999999999999996</v>
      </c>
      <c r="M5" s="331">
        <v>71.099999999999994</v>
      </c>
      <c r="N5" s="331">
        <v>66.45</v>
      </c>
    </row>
    <row r="6" spans="1:21" ht="15.5">
      <c r="A6" s="352">
        <v>1954</v>
      </c>
      <c r="B6" s="351">
        <v>211864</v>
      </c>
      <c r="C6" s="338">
        <v>-2.4540272751549352</v>
      </c>
      <c r="D6" s="337">
        <v>-5330</v>
      </c>
      <c r="E6" s="331">
        <v>5.2</v>
      </c>
      <c r="F6" s="331"/>
      <c r="G6" s="331"/>
      <c r="H6" s="360">
        <v>1990</v>
      </c>
      <c r="I6" s="351">
        <v>723629</v>
      </c>
      <c r="J6" s="338">
        <v>4.6850316241442869</v>
      </c>
      <c r="K6" s="337">
        <v>32385</v>
      </c>
      <c r="L6" s="331">
        <v>4.4000000000000004</v>
      </c>
      <c r="M6" s="331">
        <v>70.900000000000006</v>
      </c>
      <c r="N6" s="331">
        <v>66.524999999999991</v>
      </c>
    </row>
    <row r="7" spans="1:21" ht="15.5">
      <c r="A7" s="352">
        <v>1955</v>
      </c>
      <c r="B7" s="351">
        <v>224007</v>
      </c>
      <c r="C7" s="338">
        <v>5.7315070044934524</v>
      </c>
      <c r="D7" s="337">
        <v>12143</v>
      </c>
      <c r="E7" s="331">
        <v>4.0999999999999996</v>
      </c>
      <c r="F7" s="331"/>
      <c r="G7" s="331"/>
      <c r="H7" s="360">
        <v>1991</v>
      </c>
      <c r="I7" s="351">
        <v>745202</v>
      </c>
      <c r="J7" s="338">
        <v>2.981223803910571</v>
      </c>
      <c r="K7" s="337">
        <v>21573</v>
      </c>
      <c r="L7" s="331">
        <v>4.7</v>
      </c>
      <c r="M7" s="331">
        <v>70.900000000000006</v>
      </c>
      <c r="N7" s="331">
        <v>66.183333333333337</v>
      </c>
    </row>
    <row r="8" spans="1:21" ht="15.5">
      <c r="A8" s="352">
        <v>1956</v>
      </c>
      <c r="B8" s="351">
        <v>236225</v>
      </c>
      <c r="C8" s="338">
        <v>5.4542938390318207</v>
      </c>
      <c r="D8" s="337">
        <v>12218</v>
      </c>
      <c r="E8" s="331">
        <v>3.4</v>
      </c>
      <c r="F8" s="331"/>
      <c r="G8" s="331"/>
      <c r="H8" s="360">
        <v>1992</v>
      </c>
      <c r="I8" s="351">
        <v>768602</v>
      </c>
      <c r="J8" s="338">
        <v>3.1522693171783134</v>
      </c>
      <c r="K8" s="337">
        <v>23488</v>
      </c>
      <c r="L8" s="331">
        <v>4.9000000000000004</v>
      </c>
      <c r="M8" s="331">
        <v>71.099999999999994</v>
      </c>
      <c r="N8" s="331">
        <v>66.45</v>
      </c>
    </row>
    <row r="9" spans="1:21" ht="15.5">
      <c r="A9" s="352">
        <v>1957</v>
      </c>
      <c r="B9" s="351">
        <v>240577</v>
      </c>
      <c r="C9" s="338">
        <v>1.8423113556990112</v>
      </c>
      <c r="D9" s="337">
        <v>4352</v>
      </c>
      <c r="E9" s="331">
        <v>3.7</v>
      </c>
      <c r="F9" s="331"/>
      <c r="G9" s="331"/>
      <c r="H9" s="360">
        <v>1993</v>
      </c>
      <c r="I9" s="351">
        <v>809731</v>
      </c>
      <c r="J9" s="338">
        <v>5.3511440251261311</v>
      </c>
      <c r="K9" s="337">
        <v>41129</v>
      </c>
      <c r="L9" s="331">
        <v>4.2</v>
      </c>
      <c r="M9" s="331">
        <v>72.2</v>
      </c>
      <c r="N9" s="331">
        <v>66.325000000000003</v>
      </c>
    </row>
    <row r="10" spans="1:21" ht="15.5">
      <c r="A10" s="352">
        <v>1958</v>
      </c>
      <c r="B10" s="351">
        <v>240816</v>
      </c>
      <c r="C10" s="338">
        <v>9.9344492615660585E-2</v>
      </c>
      <c r="D10" s="337">
        <v>239</v>
      </c>
      <c r="E10" s="331">
        <v>5.3</v>
      </c>
      <c r="F10" s="331"/>
      <c r="G10" s="331"/>
      <c r="H10" s="360">
        <v>1994</v>
      </c>
      <c r="I10" s="351">
        <v>859626</v>
      </c>
      <c r="J10" s="338">
        <v>6.1619229102010342</v>
      </c>
      <c r="K10" s="337">
        <v>49895</v>
      </c>
      <c r="L10" s="331">
        <v>3.9</v>
      </c>
      <c r="M10" s="331">
        <v>73</v>
      </c>
      <c r="N10" s="331">
        <v>66.599999999999994</v>
      </c>
    </row>
    <row r="11" spans="1:21" ht="15.5">
      <c r="A11" s="352">
        <v>1959</v>
      </c>
      <c r="B11" s="351">
        <v>251940</v>
      </c>
      <c r="C11" s="338">
        <v>4.61929439904325</v>
      </c>
      <c r="D11" s="337">
        <v>11124</v>
      </c>
      <c r="E11" s="331">
        <v>4.5999999999999996</v>
      </c>
      <c r="F11" s="331"/>
      <c r="G11" s="331"/>
      <c r="H11" s="360">
        <v>1995</v>
      </c>
      <c r="I11" s="351">
        <v>907886</v>
      </c>
      <c r="J11" s="338">
        <v>5.6140693743558234</v>
      </c>
      <c r="K11" s="337">
        <v>48260</v>
      </c>
      <c r="L11" s="331">
        <v>3.5</v>
      </c>
      <c r="M11" s="331">
        <v>72</v>
      </c>
      <c r="N11" s="331">
        <v>66.616666666666674</v>
      </c>
    </row>
    <row r="12" spans="1:21" ht="15.5">
      <c r="A12" s="352">
        <v>1960</v>
      </c>
      <c r="B12" s="351">
        <v>263307</v>
      </c>
      <c r="C12" s="338">
        <v>4.5117885210764541</v>
      </c>
      <c r="D12" s="337">
        <v>11367</v>
      </c>
      <c r="E12" s="331">
        <v>4.8</v>
      </c>
      <c r="F12" s="331"/>
      <c r="G12" s="331"/>
      <c r="H12" s="360">
        <v>1996</v>
      </c>
      <c r="I12" s="351">
        <v>954183</v>
      </c>
      <c r="J12" s="338">
        <v>5.0994287829088769</v>
      </c>
      <c r="K12" s="337">
        <v>46297</v>
      </c>
      <c r="L12" s="331">
        <v>3.5</v>
      </c>
      <c r="M12" s="331">
        <v>71.5</v>
      </c>
      <c r="N12" s="331">
        <v>66.775000000000006</v>
      </c>
    </row>
    <row r="13" spans="1:21" ht="15.5">
      <c r="A13" s="352">
        <v>1961</v>
      </c>
      <c r="B13" s="351">
        <v>272355</v>
      </c>
      <c r="C13" s="338">
        <v>3.4362929963882571</v>
      </c>
      <c r="D13" s="337">
        <v>9048</v>
      </c>
      <c r="E13" s="331">
        <v>5.3</v>
      </c>
      <c r="F13" s="331"/>
      <c r="G13" s="331"/>
      <c r="H13" s="360">
        <v>1997</v>
      </c>
      <c r="I13" s="351">
        <v>993999</v>
      </c>
      <c r="J13" s="338">
        <v>4.172784465872903</v>
      </c>
      <c r="K13" s="337">
        <v>39816</v>
      </c>
      <c r="L13" s="331">
        <v>3.2</v>
      </c>
      <c r="M13" s="331">
        <v>71.8</v>
      </c>
      <c r="N13" s="331">
        <v>67.100000000000009</v>
      </c>
    </row>
    <row r="14" spans="1:21" ht="15.5">
      <c r="A14" s="352">
        <v>1962</v>
      </c>
      <c r="B14" s="351">
        <v>286382</v>
      </c>
      <c r="C14" s="338">
        <v>5.1502634429329452</v>
      </c>
      <c r="D14" s="337">
        <v>14027</v>
      </c>
      <c r="E14" s="331">
        <v>4.9000000000000004</v>
      </c>
      <c r="F14" s="331"/>
      <c r="G14" s="331"/>
      <c r="H14" s="360">
        <v>1998</v>
      </c>
      <c r="I14" s="351">
        <v>1023480</v>
      </c>
      <c r="J14" s="338">
        <v>2.9658983560345575</v>
      </c>
      <c r="K14" s="337">
        <v>29461</v>
      </c>
      <c r="L14" s="331">
        <v>3.7</v>
      </c>
      <c r="M14" s="331">
        <v>72.2</v>
      </c>
      <c r="N14" s="331">
        <v>67.083333333333329</v>
      </c>
    </row>
    <row r="15" spans="1:21" ht="15.5">
      <c r="A15" s="352">
        <v>1963</v>
      </c>
      <c r="B15" s="351">
        <v>293758</v>
      </c>
      <c r="C15" s="338">
        <v>2.5755808675126168</v>
      </c>
      <c r="D15" s="337">
        <v>7376</v>
      </c>
      <c r="E15" s="331">
        <v>5.4</v>
      </c>
      <c r="F15" s="331"/>
      <c r="G15" s="331"/>
      <c r="H15" s="360">
        <v>1999</v>
      </c>
      <c r="I15" s="351">
        <v>1048498</v>
      </c>
      <c r="J15" s="338">
        <v>2.4</v>
      </c>
      <c r="K15" s="337">
        <v>25018</v>
      </c>
      <c r="L15" s="331">
        <v>3.6</v>
      </c>
      <c r="M15" s="331">
        <v>72.099999999999994</v>
      </c>
      <c r="N15" s="331">
        <v>67.066666666666663</v>
      </c>
    </row>
    <row r="16" spans="1:21" ht="15.5">
      <c r="A16" s="352">
        <v>1964</v>
      </c>
      <c r="B16" s="351">
        <v>293576</v>
      </c>
      <c r="C16" s="338">
        <v>-6.1955759502718699E-2</v>
      </c>
      <c r="D16" s="337">
        <v>-182</v>
      </c>
      <c r="E16" s="331">
        <v>6</v>
      </c>
      <c r="F16" s="331"/>
      <c r="G16" s="331"/>
      <c r="H16" s="360">
        <v>2000</v>
      </c>
      <c r="I16" s="351">
        <v>1074879</v>
      </c>
      <c r="J16" s="338">
        <v>2.5</v>
      </c>
      <c r="K16" s="337">
        <v>26381</v>
      </c>
      <c r="L16" s="331">
        <v>3.4</v>
      </c>
      <c r="M16" s="331">
        <v>72.099999999999994</v>
      </c>
      <c r="N16" s="331">
        <v>67.075000000000003</v>
      </c>
    </row>
    <row r="17" spans="1:14" ht="15.5">
      <c r="A17" s="352">
        <v>1965</v>
      </c>
      <c r="B17" s="351">
        <v>300164</v>
      </c>
      <c r="C17" s="338">
        <v>2.2440526473553657</v>
      </c>
      <c r="D17" s="337">
        <v>6588</v>
      </c>
      <c r="E17" s="331">
        <v>6.1</v>
      </c>
      <c r="F17" s="331"/>
      <c r="G17" s="331"/>
      <c r="H17" s="359">
        <v>2001</v>
      </c>
      <c r="I17" s="351">
        <v>1081685</v>
      </c>
      <c r="J17" s="338">
        <v>0.63318754948231692</v>
      </c>
      <c r="K17" s="337">
        <v>6806</v>
      </c>
      <c r="L17" s="331">
        <v>4.4000000000000004</v>
      </c>
      <c r="M17" s="331">
        <v>71.900000000000006</v>
      </c>
      <c r="N17" s="331">
        <v>66.816666666666677</v>
      </c>
    </row>
    <row r="18" spans="1:14" ht="15.5">
      <c r="A18" s="352">
        <v>1966</v>
      </c>
      <c r="B18" s="351">
        <v>317771</v>
      </c>
      <c r="C18" s="338">
        <v>5.8657933662930928</v>
      </c>
      <c r="D18" s="337">
        <v>17607</v>
      </c>
      <c r="E18" s="331">
        <v>4.9000000000000004</v>
      </c>
      <c r="F18" s="331"/>
      <c r="G18" s="331"/>
      <c r="H18" s="358">
        <v>2002</v>
      </c>
      <c r="I18" s="351">
        <v>1073746</v>
      </c>
      <c r="J18" s="338">
        <v>-0.73394749857860209</v>
      </c>
      <c r="K18" s="337">
        <v>-7939</v>
      </c>
      <c r="L18" s="331">
        <v>5.8</v>
      </c>
      <c r="M18" s="331">
        <v>71.599999999999994</v>
      </c>
      <c r="N18" s="331">
        <v>66.591666666666669</v>
      </c>
    </row>
    <row r="19" spans="1:14" ht="15.5">
      <c r="A19" s="352">
        <v>1967</v>
      </c>
      <c r="B19" s="351">
        <v>326953</v>
      </c>
      <c r="C19" s="338">
        <v>2.8895021886830463</v>
      </c>
      <c r="D19" s="337">
        <v>9182</v>
      </c>
      <c r="E19" s="331">
        <v>5.2</v>
      </c>
      <c r="F19" s="331"/>
      <c r="G19" s="331"/>
      <c r="H19" s="357">
        <v>2003</v>
      </c>
      <c r="I19" s="351">
        <v>1074131</v>
      </c>
      <c r="J19" s="338">
        <v>3.5855779672289145E-2</v>
      </c>
      <c r="K19" s="337">
        <v>385</v>
      </c>
      <c r="L19" s="331">
        <v>5.7</v>
      </c>
      <c r="M19" s="331">
        <v>71.099999999999994</v>
      </c>
      <c r="N19" s="331">
        <v>66.24166666666666</v>
      </c>
    </row>
    <row r="20" spans="1:14" ht="15.5">
      <c r="A20" s="352">
        <v>1968</v>
      </c>
      <c r="B20" s="351">
        <v>335527</v>
      </c>
      <c r="C20" s="338">
        <v>2.6223952678213758</v>
      </c>
      <c r="D20" s="337">
        <v>8574</v>
      </c>
      <c r="E20" s="331">
        <v>5.4</v>
      </c>
      <c r="F20" s="331"/>
      <c r="G20" s="331"/>
      <c r="H20" s="357">
        <v>2004</v>
      </c>
      <c r="I20" s="351">
        <v>1104328</v>
      </c>
      <c r="J20" s="338">
        <v>2.8112958289072676</v>
      </c>
      <c r="K20" s="337">
        <v>30197</v>
      </c>
      <c r="L20" s="331">
        <v>5.0999999999999996</v>
      </c>
      <c r="M20" s="331">
        <v>71.099999999999994</v>
      </c>
      <c r="N20" s="331">
        <v>65.983333333333334</v>
      </c>
    </row>
    <row r="21" spans="1:14" ht="15.5">
      <c r="A21" s="352">
        <v>1969</v>
      </c>
      <c r="B21" s="351">
        <v>348612</v>
      </c>
      <c r="C21" s="338">
        <v>3.8998351846498247</v>
      </c>
      <c r="D21" s="337">
        <v>13085</v>
      </c>
      <c r="E21" s="331">
        <v>5.2</v>
      </c>
      <c r="F21" s="331"/>
      <c r="G21" s="331"/>
      <c r="H21" s="357">
        <v>2005</v>
      </c>
      <c r="I21" s="351">
        <v>1148320</v>
      </c>
      <c r="J21" s="338">
        <v>3.9835990756369455</v>
      </c>
      <c r="K21" s="337">
        <v>43992</v>
      </c>
      <c r="L21" s="331">
        <v>4.0999999999999996</v>
      </c>
      <c r="M21" s="331">
        <v>71.599999999999994</v>
      </c>
      <c r="N21" s="331">
        <v>66.041666666666671</v>
      </c>
    </row>
    <row r="22" spans="1:14" ht="15.5">
      <c r="A22" s="352">
        <v>1970</v>
      </c>
      <c r="B22" s="351">
        <v>357435</v>
      </c>
      <c r="C22" s="338">
        <v>2.5308939451309742</v>
      </c>
      <c r="D22" s="337">
        <v>8823</v>
      </c>
      <c r="E22" s="331">
        <v>6.1</v>
      </c>
      <c r="F22" s="331"/>
      <c r="G22" s="331"/>
      <c r="H22" s="357">
        <v>2006</v>
      </c>
      <c r="I22" s="351">
        <v>1203914</v>
      </c>
      <c r="J22" s="338">
        <v>4.8413334262226604</v>
      </c>
      <c r="K22" s="337">
        <v>55594</v>
      </c>
      <c r="L22" s="331">
        <v>2.9</v>
      </c>
      <c r="M22" s="331">
        <v>71.8</v>
      </c>
      <c r="N22" s="331">
        <v>66.174999999999997</v>
      </c>
    </row>
    <row r="23" spans="1:14" ht="15.5">
      <c r="A23" s="352">
        <v>1971</v>
      </c>
      <c r="B23" s="351">
        <v>369836</v>
      </c>
      <c r="C23" s="338">
        <v>3.4694419964468981</v>
      </c>
      <c r="D23" s="337">
        <v>12401</v>
      </c>
      <c r="E23" s="331">
        <v>6.6</v>
      </c>
      <c r="F23" s="331"/>
      <c r="G23" s="331"/>
      <c r="H23" s="357">
        <v>2007</v>
      </c>
      <c r="I23" s="351">
        <v>1251282</v>
      </c>
      <c r="J23" s="338">
        <v>3.9345003048390392</v>
      </c>
      <c r="K23" s="337">
        <v>47368</v>
      </c>
      <c r="L23" s="331">
        <v>2.6</v>
      </c>
      <c r="M23" s="331">
        <v>71.900000000000006</v>
      </c>
      <c r="N23" s="331">
        <v>66.05</v>
      </c>
    </row>
    <row r="24" spans="1:14" ht="15.5">
      <c r="A24" s="352">
        <v>1972</v>
      </c>
      <c r="B24" s="351">
        <v>387271</v>
      </c>
      <c r="C24" s="338">
        <v>4.7142517223850655</v>
      </c>
      <c r="D24" s="337">
        <v>17435</v>
      </c>
      <c r="E24" s="331">
        <v>6.3</v>
      </c>
      <c r="F24" s="331"/>
      <c r="G24" s="331"/>
      <c r="H24" s="357">
        <v>2008</v>
      </c>
      <c r="I24" s="351">
        <v>1252470</v>
      </c>
      <c r="J24" s="338">
        <v>9.4942626841909572E-2</v>
      </c>
      <c r="K24" s="337">
        <v>1188</v>
      </c>
      <c r="L24" s="331">
        <v>3.3</v>
      </c>
      <c r="M24" s="331">
        <v>70.900000000000006</v>
      </c>
      <c r="N24" s="331">
        <v>65.99166666666666</v>
      </c>
    </row>
    <row r="25" spans="1:14" ht="15.5">
      <c r="A25" s="352">
        <v>1973</v>
      </c>
      <c r="B25" s="351">
        <v>415641</v>
      </c>
      <c r="C25" s="338">
        <v>7.3256195274110425</v>
      </c>
      <c r="D25" s="337">
        <v>28370</v>
      </c>
      <c r="E25" s="331">
        <v>5.8</v>
      </c>
      <c r="F25" s="331"/>
      <c r="G25" s="331"/>
      <c r="H25" s="357">
        <v>2009</v>
      </c>
      <c r="I25" s="351">
        <v>1188736</v>
      </c>
      <c r="J25" s="338">
        <v>-5.0886647983584439</v>
      </c>
      <c r="K25" s="337">
        <v>-63734</v>
      </c>
      <c r="L25" s="331">
        <v>7.8</v>
      </c>
      <c r="M25" s="331">
        <v>69.2</v>
      </c>
      <c r="N25" s="331">
        <v>65.36666666666666</v>
      </c>
    </row>
    <row r="26" spans="1:14" ht="15.5">
      <c r="A26" s="352">
        <v>1974</v>
      </c>
      <c r="B26" s="351">
        <v>434793</v>
      </c>
      <c r="C26" s="338">
        <v>4.6078226161519131</v>
      </c>
      <c r="D26" s="337">
        <v>19152</v>
      </c>
      <c r="E26" s="331">
        <v>6.1</v>
      </c>
      <c r="F26" s="331"/>
      <c r="G26" s="331"/>
      <c r="H26" s="357">
        <v>2010</v>
      </c>
      <c r="I26" s="351">
        <v>1181519</v>
      </c>
      <c r="J26" s="338">
        <v>-0.60711545709055681</v>
      </c>
      <c r="K26" s="337">
        <v>-7217</v>
      </c>
      <c r="L26" s="331">
        <v>8.1</v>
      </c>
      <c r="M26" s="331">
        <v>68.8</v>
      </c>
      <c r="N26" s="331">
        <v>64.716666666666654</v>
      </c>
    </row>
    <row r="27" spans="1:14" ht="15.5">
      <c r="A27" s="352">
        <v>1975</v>
      </c>
      <c r="B27" s="351">
        <v>441082</v>
      </c>
      <c r="C27" s="338">
        <v>1.446435430193227</v>
      </c>
      <c r="D27" s="337">
        <v>6289</v>
      </c>
      <c r="E27" s="331">
        <v>6.5</v>
      </c>
      <c r="F27" s="331"/>
      <c r="G27" s="331"/>
      <c r="H27" s="357">
        <v>2011</v>
      </c>
      <c r="I27" s="351">
        <v>1208650</v>
      </c>
      <c r="J27" s="338">
        <v>2.2962813124461023</v>
      </c>
      <c r="K27" s="337">
        <v>27131</v>
      </c>
      <c r="L27" s="331">
        <v>6.8</v>
      </c>
      <c r="M27" s="331">
        <v>67.8</v>
      </c>
      <c r="N27" s="331">
        <v>64.099999999999994</v>
      </c>
    </row>
    <row r="28" spans="1:14" ht="15.5">
      <c r="A28" s="352">
        <v>1976</v>
      </c>
      <c r="B28" s="351">
        <v>463658</v>
      </c>
      <c r="C28" s="338">
        <v>5.1183226701611018</v>
      </c>
      <c r="D28" s="337">
        <v>22576</v>
      </c>
      <c r="E28" s="331">
        <v>5.7</v>
      </c>
      <c r="F28" s="331">
        <v>63</v>
      </c>
      <c r="G28" s="331">
        <v>61.6</v>
      </c>
      <c r="H28" s="357">
        <v>2012</v>
      </c>
      <c r="I28" s="351">
        <v>1248935</v>
      </c>
      <c r="J28" s="338">
        <v>3.3330575435403187</v>
      </c>
      <c r="K28" s="337">
        <v>40285</v>
      </c>
      <c r="L28" s="331">
        <v>5.4</v>
      </c>
      <c r="M28" s="331">
        <v>67.8</v>
      </c>
      <c r="N28" s="331">
        <v>63.699999999999996</v>
      </c>
    </row>
    <row r="29" spans="1:14" ht="15.5">
      <c r="A29" s="352">
        <v>1977</v>
      </c>
      <c r="B29" s="351">
        <v>489580</v>
      </c>
      <c r="C29" s="338">
        <v>5.5907587057701935</v>
      </c>
      <c r="D29" s="337">
        <v>25922</v>
      </c>
      <c r="E29" s="331">
        <v>5.3</v>
      </c>
      <c r="F29" s="331">
        <v>63</v>
      </c>
      <c r="G29" s="331">
        <v>62.25</v>
      </c>
      <c r="H29" s="357">
        <v>2013</v>
      </c>
      <c r="I29" s="351">
        <v>1290523</v>
      </c>
      <c r="J29" s="338">
        <v>3.3298770552510737</v>
      </c>
      <c r="K29" s="337">
        <v>41588</v>
      </c>
      <c r="L29" s="331">
        <v>4.4000000000000004</v>
      </c>
      <c r="M29" s="331">
        <v>68.2</v>
      </c>
      <c r="N29" s="331">
        <v>63.266666666666659</v>
      </c>
    </row>
    <row r="30" spans="1:14" ht="15.5">
      <c r="A30" s="352">
        <v>1978</v>
      </c>
      <c r="B30" s="351">
        <v>526400</v>
      </c>
      <c r="C30" s="338">
        <v>7.5207320560480406</v>
      </c>
      <c r="D30" s="337">
        <v>36820</v>
      </c>
      <c r="E30" s="331">
        <v>3.8</v>
      </c>
      <c r="F30" s="331">
        <v>63.2</v>
      </c>
      <c r="G30" s="331">
        <v>63.158333333333339</v>
      </c>
      <c r="H30" s="357">
        <v>2014</v>
      </c>
      <c r="I30" s="351">
        <v>1328143</v>
      </c>
      <c r="J30" s="338">
        <v>2.9150972125254748</v>
      </c>
      <c r="K30" s="337">
        <v>37620</v>
      </c>
      <c r="L30" s="331">
        <v>3.8</v>
      </c>
      <c r="M30" s="331">
        <v>68</v>
      </c>
      <c r="N30" s="331">
        <v>62.883333333333326</v>
      </c>
    </row>
    <row r="31" spans="1:14" ht="15.5">
      <c r="A31" s="352">
        <v>1979</v>
      </c>
      <c r="B31" s="351">
        <v>549242</v>
      </c>
      <c r="C31" s="338">
        <v>4.3392857142857233</v>
      </c>
      <c r="D31" s="337">
        <v>22842</v>
      </c>
      <c r="E31" s="331">
        <v>4.3</v>
      </c>
      <c r="F31" s="331">
        <v>65.099999999999994</v>
      </c>
      <c r="G31" s="331">
        <v>63.68333333333333</v>
      </c>
      <c r="H31" s="357">
        <v>2015</v>
      </c>
      <c r="I31" s="351">
        <v>1377744</v>
      </c>
      <c r="J31" s="338">
        <v>3.7346129144226183</v>
      </c>
      <c r="K31" s="337">
        <v>49601</v>
      </c>
      <c r="L31" s="331">
        <v>3.6</v>
      </c>
      <c r="M31" s="331">
        <v>68.2</v>
      </c>
      <c r="N31" s="331">
        <v>62.65</v>
      </c>
    </row>
    <row r="32" spans="1:14" ht="15.5">
      <c r="A32" s="352">
        <v>1980</v>
      </c>
      <c r="B32" s="351">
        <v>551889</v>
      </c>
      <c r="C32" s="338">
        <v>0.48193692397886512</v>
      </c>
      <c r="D32" s="337">
        <v>2647</v>
      </c>
      <c r="E32" s="331">
        <v>6.3</v>
      </c>
      <c r="F32" s="331">
        <v>65.5</v>
      </c>
      <c r="G32" s="331">
        <v>63.766666666666673</v>
      </c>
      <c r="H32" s="357">
        <v>2016</v>
      </c>
      <c r="I32" s="351">
        <v>1426450</v>
      </c>
      <c r="J32" s="338">
        <v>3.5351995726346841</v>
      </c>
      <c r="K32" s="337">
        <v>48706</v>
      </c>
      <c r="L32" s="331">
        <v>3.4</v>
      </c>
      <c r="M32" s="331">
        <v>68.7</v>
      </c>
      <c r="N32" s="331">
        <v>62.774999999999984</v>
      </c>
    </row>
    <row r="33" spans="1:14" ht="15.5">
      <c r="A33" s="352">
        <v>1981</v>
      </c>
      <c r="B33" s="351">
        <v>559184</v>
      </c>
      <c r="C33" s="338">
        <v>1.3218237725339588</v>
      </c>
      <c r="D33" s="337">
        <v>7295</v>
      </c>
      <c r="E33" s="331">
        <v>6.7</v>
      </c>
      <c r="F33" s="331">
        <v>65.400000000000006</v>
      </c>
      <c r="G33" s="331">
        <v>63.858333333333327</v>
      </c>
      <c r="H33" s="357">
        <v>2017</v>
      </c>
      <c r="I33" s="351">
        <v>1469134</v>
      </c>
      <c r="J33" s="338">
        <f t="shared" ref="J33:J38" si="0">((I33/I32)-1)*100</f>
        <v>2.9923236005468201</v>
      </c>
      <c r="K33" s="337">
        <v>42707</v>
      </c>
      <c r="L33" s="331">
        <v>3.3</v>
      </c>
      <c r="M33" s="331">
        <v>68.900000000000006</v>
      </c>
      <c r="N33" s="331">
        <v>62.858333333333341</v>
      </c>
    </row>
    <row r="34" spans="1:14" ht="15.5">
      <c r="A34" s="352">
        <v>1982</v>
      </c>
      <c r="B34" s="351">
        <v>560981</v>
      </c>
      <c r="C34" s="338">
        <v>0.3213611262124827</v>
      </c>
      <c r="D34" s="337">
        <v>1797</v>
      </c>
      <c r="E34" s="331">
        <v>7.8</v>
      </c>
      <c r="F34" s="331">
        <v>66.2</v>
      </c>
      <c r="G34" s="331">
        <v>63.983333333333327</v>
      </c>
      <c r="H34" s="357">
        <v>2018</v>
      </c>
      <c r="I34" s="351">
        <v>1517602</v>
      </c>
      <c r="J34" s="338">
        <f t="shared" si="0"/>
        <v>3.2990864005597809</v>
      </c>
      <c r="K34" s="337">
        <f>I34-I33</f>
        <v>48468</v>
      </c>
      <c r="L34" s="331">
        <v>3.1</v>
      </c>
      <c r="M34" s="331">
        <v>68.3</v>
      </c>
      <c r="N34" s="331">
        <v>62.866666666666653</v>
      </c>
    </row>
    <row r="35" spans="1:14" ht="15.5">
      <c r="A35" s="352">
        <v>1983</v>
      </c>
      <c r="B35" s="351">
        <v>566991</v>
      </c>
      <c r="C35" s="338">
        <v>1.0713375319306717</v>
      </c>
      <c r="D35" s="337">
        <v>6010</v>
      </c>
      <c r="E35" s="331">
        <v>9.1999999999999993</v>
      </c>
      <c r="F35" s="331">
        <v>65.8</v>
      </c>
      <c r="G35" s="331">
        <v>64.024999999999991</v>
      </c>
      <c r="H35" s="356">
        <v>2019</v>
      </c>
      <c r="I35" s="355">
        <v>1559859</v>
      </c>
      <c r="J35" s="338">
        <f t="shared" si="0"/>
        <v>2.7844586393533932</v>
      </c>
      <c r="K35" s="354">
        <f>I35-I34</f>
        <v>42257</v>
      </c>
      <c r="L35" s="353">
        <v>2.6</v>
      </c>
      <c r="M35" s="346">
        <v>68.5</v>
      </c>
      <c r="N35" s="346">
        <v>63.089999999999996</v>
      </c>
    </row>
    <row r="36" spans="1:14" ht="15.5">
      <c r="A36" s="352">
        <v>1984</v>
      </c>
      <c r="B36" s="351">
        <v>601068</v>
      </c>
      <c r="C36" s="338">
        <v>6.0101483092324326</v>
      </c>
      <c r="D36" s="337">
        <v>34077</v>
      </c>
      <c r="E36" s="331">
        <v>6.5</v>
      </c>
      <c r="F36" s="331">
        <v>67.099999999999994</v>
      </c>
      <c r="G36" s="331">
        <v>64.38333333333334</v>
      </c>
      <c r="H36" s="350">
        <v>2020</v>
      </c>
      <c r="I36" s="349">
        <v>1538836</v>
      </c>
      <c r="J36" s="348">
        <f t="shared" si="0"/>
        <v>-1.3477500209954862</v>
      </c>
      <c r="K36" s="335">
        <f>I36-I35</f>
        <v>-21023</v>
      </c>
      <c r="L36" s="347">
        <v>4.9000000000000004</v>
      </c>
      <c r="M36" s="346">
        <v>68</v>
      </c>
      <c r="N36" s="346">
        <v>61.8</v>
      </c>
    </row>
    <row r="37" spans="1:14" ht="15.5">
      <c r="A37" s="345">
        <v>1985</v>
      </c>
      <c r="B37" s="344">
        <v>624387</v>
      </c>
      <c r="C37" s="343">
        <v>3.8795943221066498</v>
      </c>
      <c r="D37" s="342">
        <v>23319</v>
      </c>
      <c r="E37" s="339">
        <v>5.9</v>
      </c>
      <c r="F37" s="339">
        <v>68.8</v>
      </c>
      <c r="G37" s="339">
        <v>64.8</v>
      </c>
      <c r="H37" s="341" t="s">
        <v>588</v>
      </c>
      <c r="I37" s="340">
        <v>1611375</v>
      </c>
      <c r="J37" s="334">
        <f t="shared" si="0"/>
        <v>4.713887639748493</v>
      </c>
      <c r="K37" s="333">
        <f>I37-I36</f>
        <v>72539</v>
      </c>
      <c r="L37" s="332">
        <v>2.7</v>
      </c>
      <c r="M37" s="339">
        <v>67.599999999999994</v>
      </c>
      <c r="N37" s="339">
        <v>61.7</v>
      </c>
    </row>
    <row r="38" spans="1:14" ht="15.5">
      <c r="A38" s="330"/>
      <c r="B38" s="337"/>
      <c r="C38" s="338"/>
      <c r="D38" s="337"/>
      <c r="E38" s="331"/>
      <c r="F38" s="331"/>
      <c r="G38" s="331"/>
      <c r="H38" s="336">
        <v>2022</v>
      </c>
      <c r="I38" s="335">
        <v>1655580</v>
      </c>
      <c r="J38" s="334">
        <f t="shared" si="0"/>
        <v>2.7433092855480679</v>
      </c>
      <c r="K38" s="333">
        <f>I38-I37</f>
        <v>44205</v>
      </c>
      <c r="L38" s="332">
        <v>2.2999999999999998</v>
      </c>
      <c r="M38" s="331">
        <v>68.2</v>
      </c>
      <c r="N38" s="331"/>
    </row>
    <row r="39" spans="1:14" s="327" customFormat="1" ht="15.5">
      <c r="A39" s="330"/>
      <c r="B39" s="326"/>
      <c r="C39" s="329"/>
      <c r="D39" s="326"/>
      <c r="E39" s="328"/>
      <c r="F39" s="328"/>
      <c r="G39" s="328"/>
      <c r="H39" s="324"/>
      <c r="I39" s="324"/>
      <c r="J39" s="324"/>
      <c r="K39" s="324"/>
      <c r="L39" s="324"/>
      <c r="M39" s="324"/>
      <c r="N39" s="324"/>
    </row>
    <row r="40" spans="1:14" ht="15.5">
      <c r="A40" s="324" t="s">
        <v>587</v>
      </c>
      <c r="B40" s="324"/>
      <c r="C40" s="324"/>
      <c r="D40" s="324"/>
      <c r="E40" s="326"/>
      <c r="F40" s="326"/>
      <c r="G40" s="326"/>
      <c r="H40" s="324"/>
      <c r="I40" s="324"/>
      <c r="J40" s="324"/>
      <c r="K40" s="324"/>
      <c r="L40" s="324"/>
      <c r="M40" s="324"/>
      <c r="N40" s="324"/>
    </row>
    <row r="41" spans="1:14" ht="15.5">
      <c r="A41" s="325" t="s">
        <v>586</v>
      </c>
      <c r="B41" s="324"/>
      <c r="C41" s="324"/>
      <c r="D41" s="324"/>
      <c r="E41" s="324"/>
      <c r="F41" s="324"/>
      <c r="G41" s="324"/>
      <c r="H41" s="324"/>
      <c r="I41" s="324"/>
      <c r="J41" s="324"/>
      <c r="K41" s="324"/>
      <c r="L41" s="324"/>
      <c r="M41" s="324"/>
      <c r="N41" s="324"/>
    </row>
    <row r="42" spans="1:14" ht="15.5">
      <c r="A42" s="324"/>
      <c r="B42" s="324"/>
      <c r="C42" s="324"/>
      <c r="D42" s="324"/>
      <c r="E42" s="324"/>
      <c r="F42" s="324"/>
      <c r="G42" s="324"/>
      <c r="H42" s="324"/>
      <c r="I42" s="324"/>
      <c r="J42" s="324"/>
      <c r="K42" s="324"/>
      <c r="L42" s="324"/>
      <c r="M42" s="324"/>
      <c r="N42" s="324"/>
    </row>
    <row r="43" spans="1:14" ht="15.5">
      <c r="A43" s="324" t="s">
        <v>585</v>
      </c>
      <c r="B43" s="324"/>
      <c r="C43" s="324"/>
      <c r="D43" s="324"/>
      <c r="E43" s="324"/>
      <c r="F43" s="324"/>
      <c r="G43" s="324"/>
      <c r="H43" s="324"/>
      <c r="I43" s="324"/>
      <c r="J43" s="324"/>
      <c r="K43" s="324"/>
      <c r="L43" s="324"/>
      <c r="M43" s="324"/>
      <c r="N43" s="324"/>
    </row>
    <row r="44" spans="1:14" ht="15.5">
      <c r="A44" s="324"/>
      <c r="B44" s="324"/>
      <c r="C44" s="324"/>
      <c r="D44" s="324"/>
      <c r="E44" s="324"/>
      <c r="F44" s="324"/>
      <c r="G44" s="324"/>
      <c r="H44" s="324"/>
      <c r="I44" s="324"/>
      <c r="J44" s="324"/>
      <c r="K44" s="324"/>
      <c r="L44" s="324"/>
      <c r="M44" s="324"/>
      <c r="N44" s="324"/>
    </row>
    <row r="45" spans="1:14" ht="18.5">
      <c r="A45" s="323"/>
      <c r="B45" s="323"/>
      <c r="C45" s="323"/>
      <c r="D45" s="323"/>
      <c r="E45" s="323"/>
      <c r="F45" s="323"/>
      <c r="G45" s="323"/>
      <c r="H45" s="323"/>
      <c r="I45" s="323"/>
      <c r="J45" s="323"/>
      <c r="K45" s="323"/>
      <c r="L45" s="323"/>
      <c r="M45" s="323"/>
      <c r="N45" s="323"/>
    </row>
    <row r="46" spans="1:14" ht="18.5">
      <c r="A46" s="323"/>
      <c r="B46" s="323"/>
      <c r="C46" s="323"/>
      <c r="D46" s="323"/>
      <c r="E46" s="323"/>
      <c r="F46" s="323"/>
      <c r="G46" s="323"/>
      <c r="H46" s="323"/>
      <c r="I46" s="323"/>
      <c r="J46" s="323"/>
      <c r="K46" s="323"/>
      <c r="L46" s="323"/>
      <c r="M46" s="323"/>
      <c r="N46" s="323"/>
    </row>
    <row r="47" spans="1:14" ht="18.5">
      <c r="A47" s="323"/>
      <c r="B47" s="323"/>
      <c r="C47" s="323"/>
      <c r="D47" s="323"/>
      <c r="E47" s="323"/>
      <c r="F47" s="323"/>
      <c r="G47" s="323"/>
      <c r="H47" s="323"/>
      <c r="I47" s="323"/>
      <c r="J47" s="323"/>
      <c r="K47" s="323"/>
      <c r="L47" s="323"/>
      <c r="M47" s="323"/>
      <c r="N47" s="323"/>
    </row>
  </sheetData>
  <printOptions horizontalCentered="1"/>
  <pageMargins left="0.7" right="0.7" top="1" bottom="1" header="0.5" footer="0.5"/>
  <pageSetup scale="37" fitToHeight="0" orientation="portrait" r:id="rId1"/>
  <headerFooter scaleWithDoc="0" alignWithMargins="0">
    <oddHeader xml:space="preserve">&amp;C&amp;"-,Bold"&amp;10Table 3.1
Utah Nonfarm Employment by Industry and Unemployment Rate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3D9C0-2D5D-47E8-A62F-5B982BC61B0C}">
  <sheetPr>
    <pageSetUpPr fitToPage="1"/>
  </sheetPr>
  <dimension ref="A1:N39"/>
  <sheetViews>
    <sheetView showGridLines="0" topLeftCell="A2" zoomScaleNormal="100" zoomScaleSheetLayoutView="100" zoomScalePageLayoutView="70" workbookViewId="0">
      <selection activeCell="M44" sqref="M44"/>
    </sheetView>
  </sheetViews>
  <sheetFormatPr defaultColWidth="12.453125" defaultRowHeight="13"/>
  <cols>
    <col min="1" max="1" width="30" style="322" customWidth="1"/>
    <col min="2" max="2" width="10.81640625" style="322" customWidth="1"/>
    <col min="3" max="5" width="10.54296875" style="322" customWidth="1"/>
    <col min="6" max="6" width="10.453125" style="322" customWidth="1"/>
    <col min="7" max="7" width="1.1796875" style="322" customWidth="1"/>
    <col min="8" max="10" width="9.54296875" style="322" customWidth="1"/>
    <col min="11" max="11" width="9.453125" style="322" customWidth="1"/>
    <col min="12" max="12" width="12.453125" style="322"/>
    <col min="13" max="13" width="16.81640625" style="322" customWidth="1"/>
    <col min="14" max="16384" width="12.453125" style="322"/>
  </cols>
  <sheetData>
    <row r="1" spans="1:14" s="414" customFormat="1">
      <c r="A1" s="1942" t="s">
        <v>625</v>
      </c>
      <c r="B1" s="1944">
        <v>2018</v>
      </c>
      <c r="C1" s="420">
        <v>2019</v>
      </c>
      <c r="D1" s="420">
        <v>2020</v>
      </c>
      <c r="E1" s="420" t="s">
        <v>624</v>
      </c>
      <c r="F1" s="420" t="s">
        <v>623</v>
      </c>
      <c r="G1" s="419"/>
      <c r="H1" s="1946" t="s">
        <v>622</v>
      </c>
      <c r="I1" s="1947"/>
      <c r="J1" s="1947"/>
      <c r="K1" s="1948"/>
    </row>
    <row r="2" spans="1:14" s="414" customFormat="1">
      <c r="A2" s="1943"/>
      <c r="B2" s="1945"/>
      <c r="C2" s="418">
        <v>2018</v>
      </c>
      <c r="D2" s="418">
        <f>C1</f>
        <v>2019</v>
      </c>
      <c r="E2" s="418">
        <f>D1</f>
        <v>2020</v>
      </c>
      <c r="F2" s="418" t="str">
        <f>E1</f>
        <v>2021e</v>
      </c>
      <c r="G2" s="417"/>
      <c r="H2" s="416">
        <f>C1</f>
        <v>2019</v>
      </c>
      <c r="I2" s="416">
        <f>D1</f>
        <v>2020</v>
      </c>
      <c r="J2" s="416" t="str">
        <f>E1</f>
        <v>2021e</v>
      </c>
      <c r="K2" s="415" t="str">
        <f>F1</f>
        <v>2022f</v>
      </c>
    </row>
    <row r="3" spans="1:14">
      <c r="A3" s="411"/>
      <c r="B3" s="413"/>
      <c r="C3" s="413"/>
      <c r="D3" s="413"/>
      <c r="E3" s="413"/>
      <c r="F3" s="413"/>
      <c r="G3" s="413"/>
      <c r="H3" s="411"/>
      <c r="I3" s="412"/>
      <c r="J3" s="411"/>
      <c r="K3" s="411"/>
    </row>
    <row r="4" spans="1:14">
      <c r="A4" s="379" t="s">
        <v>621</v>
      </c>
      <c r="B4" s="408">
        <v>1572136.3333333333</v>
      </c>
      <c r="C4" s="408">
        <v>1607687.0833333333</v>
      </c>
      <c r="D4" s="408">
        <f>D5+D6</f>
        <v>1632215</v>
      </c>
      <c r="E4" s="408">
        <v>1667282</v>
      </c>
      <c r="F4" s="409">
        <f>E4*1.018</f>
        <v>1697293.0760000001</v>
      </c>
      <c r="G4" s="408"/>
      <c r="H4" s="382">
        <f t="shared" ref="H4:K6" si="0">(C4/B4)-1</f>
        <v>2.2613019778394916E-2</v>
      </c>
      <c r="I4" s="382">
        <f t="shared" si="0"/>
        <v>1.5256648461597022E-2</v>
      </c>
      <c r="J4" s="382">
        <f t="shared" si="0"/>
        <v>2.1484302006782086E-2</v>
      </c>
      <c r="K4" s="381">
        <f t="shared" si="0"/>
        <v>1.8000000000000016E-2</v>
      </c>
    </row>
    <row r="5" spans="1:14">
      <c r="A5" s="379" t="s">
        <v>620</v>
      </c>
      <c r="B5" s="408">
        <v>1523158.25</v>
      </c>
      <c r="C5" s="408">
        <v>1565781.5833333333</v>
      </c>
      <c r="D5" s="410">
        <v>1555782</v>
      </c>
      <c r="E5" s="410">
        <v>1621788</v>
      </c>
      <c r="F5" s="409">
        <v>1662382.7231999999</v>
      </c>
      <c r="G5" s="408"/>
      <c r="H5" s="382">
        <f t="shared" si="0"/>
        <v>2.7983522613840961E-2</v>
      </c>
      <c r="I5" s="382">
        <f t="shared" si="0"/>
        <v>-6.3863206974535958E-3</v>
      </c>
      <c r="J5" s="387">
        <f t="shared" si="0"/>
        <v>4.2426252521240215E-2</v>
      </c>
      <c r="K5" s="386">
        <f t="shared" si="0"/>
        <v>2.5030844475356862E-2</v>
      </c>
    </row>
    <row r="6" spans="1:14">
      <c r="A6" s="379" t="s">
        <v>619</v>
      </c>
      <c r="B6" s="405">
        <v>48978.083333333336</v>
      </c>
      <c r="C6" s="405">
        <v>41905.5</v>
      </c>
      <c r="D6" s="407">
        <v>76433</v>
      </c>
      <c r="E6" s="407">
        <f>E4-E5</f>
        <v>45494</v>
      </c>
      <c r="F6" s="406">
        <f>F4-F5</f>
        <v>34910.352800000226</v>
      </c>
      <c r="G6" s="405"/>
      <c r="H6" s="382">
        <f t="shared" si="0"/>
        <v>-0.1444030238014623</v>
      </c>
      <c r="I6" s="382">
        <f t="shared" si="0"/>
        <v>0.82393719201536797</v>
      </c>
      <c r="J6" s="387">
        <f t="shared" si="0"/>
        <v>-0.40478589091099393</v>
      </c>
      <c r="K6" s="386">
        <f t="shared" si="0"/>
        <v>-0.23263830834834864</v>
      </c>
      <c r="L6" s="399"/>
    </row>
    <row r="7" spans="1:14">
      <c r="A7" s="379" t="s">
        <v>591</v>
      </c>
      <c r="B7" s="404">
        <v>3.1153839711526292E-2</v>
      </c>
      <c r="C7" s="404">
        <v>2.606570671272317E-2</v>
      </c>
      <c r="D7" s="403">
        <f>D6/D4</f>
        <v>4.6827776977910386E-2</v>
      </c>
      <c r="E7" s="403">
        <f>E6/E4</f>
        <v>2.7286325888481972E-2</v>
      </c>
      <c r="F7" s="402">
        <f>F6/F4</f>
        <v>2.0568252645131409E-2</v>
      </c>
      <c r="G7" s="401">
        <v>3.0715221223782174E-2</v>
      </c>
      <c r="H7" s="382"/>
      <c r="I7" s="382"/>
      <c r="J7" s="382"/>
      <c r="K7" s="381"/>
      <c r="L7" s="400"/>
      <c r="M7" s="399"/>
    </row>
    <row r="8" spans="1:14">
      <c r="A8" s="379" t="s">
        <v>618</v>
      </c>
      <c r="B8" s="398">
        <v>3.9E-2</v>
      </c>
      <c r="C8" s="398">
        <v>3.6999999999999998E-2</v>
      </c>
      <c r="D8" s="397">
        <v>8.1000000000000003E-2</v>
      </c>
      <c r="E8" s="397">
        <v>5.7000000000000002E-2</v>
      </c>
      <c r="F8" s="396">
        <v>3.7999999999999999E-2</v>
      </c>
      <c r="G8" s="395">
        <v>3.5999999999999997E-2</v>
      </c>
      <c r="H8" s="382"/>
      <c r="I8" s="382"/>
      <c r="J8" s="382"/>
      <c r="K8" s="381"/>
    </row>
    <row r="9" spans="1:14">
      <c r="A9" s="379"/>
      <c r="B9" s="388"/>
      <c r="C9" s="388"/>
      <c r="D9" s="389"/>
      <c r="E9" s="389"/>
      <c r="F9" s="388"/>
      <c r="G9" s="388"/>
      <c r="H9" s="382"/>
      <c r="I9" s="382"/>
      <c r="J9" s="382"/>
      <c r="K9" s="381"/>
    </row>
    <row r="10" spans="1:14">
      <c r="A10" s="379" t="s">
        <v>617</v>
      </c>
      <c r="B10" s="378">
        <v>1517423</v>
      </c>
      <c r="C10" s="378">
        <v>1559746</v>
      </c>
      <c r="D10" s="394">
        <v>1538836</v>
      </c>
      <c r="E10" s="394">
        <v>1611375</v>
      </c>
      <c r="F10" s="393">
        <v>1655580.3829999999</v>
      </c>
      <c r="G10" s="378"/>
      <c r="H10" s="382">
        <f t="shared" ref="H10:H21" si="1">(C10/B10)-1</f>
        <v>2.7891365822186653E-2</v>
      </c>
      <c r="I10" s="382">
        <f t="shared" ref="I10:I21" si="2">(D10/C10)-1</f>
        <v>-1.3406028930351477E-2</v>
      </c>
      <c r="J10" s="387">
        <f t="shared" ref="J10:J21" si="3">(E10/D10)-1</f>
        <v>4.713887639748493E-2</v>
      </c>
      <c r="K10" s="386">
        <f t="shared" ref="K10:K21" si="4">(F10/E10)-1</f>
        <v>2.7433330540687306E-2</v>
      </c>
      <c r="L10" s="380"/>
    </row>
    <row r="11" spans="1:14">
      <c r="A11" s="379" t="s">
        <v>616</v>
      </c>
      <c r="B11" s="378">
        <v>9470</v>
      </c>
      <c r="C11" s="378">
        <v>9359</v>
      </c>
      <c r="D11" s="394">
        <v>8658</v>
      </c>
      <c r="E11" s="394">
        <v>8600</v>
      </c>
      <c r="F11" s="393">
        <v>8900</v>
      </c>
      <c r="G11" s="378"/>
      <c r="H11" s="382">
        <f t="shared" si="1"/>
        <v>-1.172122492080252E-2</v>
      </c>
      <c r="I11" s="382">
        <f t="shared" si="2"/>
        <v>-7.4901164654343377E-2</v>
      </c>
      <c r="J11" s="387">
        <f t="shared" si="3"/>
        <v>-6.6990066990066932E-3</v>
      </c>
      <c r="K11" s="386">
        <f t="shared" si="4"/>
        <v>3.488372093023262E-2</v>
      </c>
      <c r="L11" s="380"/>
      <c r="N11" s="380"/>
    </row>
    <row r="12" spans="1:14">
      <c r="A12" s="379" t="s">
        <v>615</v>
      </c>
      <c r="B12" s="378">
        <v>104339</v>
      </c>
      <c r="C12" s="378">
        <v>109491</v>
      </c>
      <c r="D12" s="394">
        <v>115432</v>
      </c>
      <c r="E12" s="394">
        <v>123100</v>
      </c>
      <c r="F12" s="393">
        <v>127290</v>
      </c>
      <c r="G12" s="378"/>
      <c r="H12" s="382">
        <f t="shared" si="1"/>
        <v>4.9377509847708057E-2</v>
      </c>
      <c r="I12" s="382">
        <f t="shared" si="2"/>
        <v>5.4260167502351742E-2</v>
      </c>
      <c r="J12" s="387">
        <f t="shared" si="3"/>
        <v>6.6428719939011671E-2</v>
      </c>
      <c r="K12" s="386">
        <f t="shared" si="4"/>
        <v>3.4037367993501322E-2</v>
      </c>
      <c r="L12" s="380"/>
      <c r="N12" s="380"/>
    </row>
    <row r="13" spans="1:14">
      <c r="A13" s="379" t="s">
        <v>614</v>
      </c>
      <c r="B13" s="378">
        <v>132978</v>
      </c>
      <c r="C13" s="378">
        <v>136921</v>
      </c>
      <c r="D13" s="394">
        <v>136420</v>
      </c>
      <c r="E13" s="394">
        <v>144800</v>
      </c>
      <c r="F13" s="393">
        <v>147300</v>
      </c>
      <c r="G13" s="378"/>
      <c r="H13" s="382">
        <f t="shared" si="1"/>
        <v>2.9651521304275841E-2</v>
      </c>
      <c r="I13" s="382">
        <f t="shared" si="2"/>
        <v>-3.6590442664018452E-3</v>
      </c>
      <c r="J13" s="387">
        <f t="shared" si="3"/>
        <v>6.1427943116844963E-2</v>
      </c>
      <c r="K13" s="386">
        <f t="shared" si="4"/>
        <v>1.7265193370165743E-2</v>
      </c>
      <c r="L13" s="380"/>
      <c r="N13" s="380"/>
    </row>
    <row r="14" spans="1:14">
      <c r="A14" s="379" t="s">
        <v>613</v>
      </c>
      <c r="B14" s="378">
        <v>286343</v>
      </c>
      <c r="C14" s="378">
        <v>290944</v>
      </c>
      <c r="D14" s="394">
        <v>290381</v>
      </c>
      <c r="E14" s="394">
        <v>304800</v>
      </c>
      <c r="F14" s="393">
        <v>309445</v>
      </c>
      <c r="G14" s="378"/>
      <c r="H14" s="382">
        <f t="shared" si="1"/>
        <v>1.6068142053411449E-2</v>
      </c>
      <c r="I14" s="382">
        <f t="shared" si="2"/>
        <v>-1.9350802903651543E-3</v>
      </c>
      <c r="J14" s="387">
        <f t="shared" si="3"/>
        <v>4.9655452663913913E-2</v>
      </c>
      <c r="K14" s="386">
        <f t="shared" si="4"/>
        <v>1.5239501312335868E-2</v>
      </c>
      <c r="L14" s="380"/>
      <c r="N14" s="380"/>
    </row>
    <row r="15" spans="1:14">
      <c r="A15" s="379" t="s">
        <v>612</v>
      </c>
      <c r="B15" s="378">
        <v>38052</v>
      </c>
      <c r="C15" s="378">
        <v>39579</v>
      </c>
      <c r="D15" s="394">
        <v>38474</v>
      </c>
      <c r="E15" s="394">
        <v>40100</v>
      </c>
      <c r="F15" s="393">
        <v>41760</v>
      </c>
      <c r="G15" s="378"/>
      <c r="H15" s="382">
        <f t="shared" si="1"/>
        <v>4.0129296751813204E-2</v>
      </c>
      <c r="I15" s="382">
        <f t="shared" si="2"/>
        <v>-2.7918845852598628E-2</v>
      </c>
      <c r="J15" s="387">
        <f t="shared" si="3"/>
        <v>4.2262307012527867E-2</v>
      </c>
      <c r="K15" s="386">
        <f t="shared" si="4"/>
        <v>4.1396508728179571E-2</v>
      </c>
      <c r="L15" s="380"/>
      <c r="N15" s="380"/>
    </row>
    <row r="16" spans="1:14">
      <c r="A16" s="379" t="s">
        <v>611</v>
      </c>
      <c r="B16" s="378">
        <v>87540</v>
      </c>
      <c r="C16" s="378">
        <v>90020</v>
      </c>
      <c r="D16" s="394">
        <v>93313</v>
      </c>
      <c r="E16" s="394">
        <v>96000</v>
      </c>
      <c r="F16" s="393">
        <v>98880</v>
      </c>
      <c r="G16" s="378"/>
      <c r="H16" s="382">
        <f t="shared" si="1"/>
        <v>2.8329906328535603E-2</v>
      </c>
      <c r="I16" s="382">
        <f t="shared" si="2"/>
        <v>3.6580759831148724E-2</v>
      </c>
      <c r="J16" s="387">
        <f t="shared" si="3"/>
        <v>2.8795559032503526E-2</v>
      </c>
      <c r="K16" s="386">
        <f t="shared" si="4"/>
        <v>3.0000000000000027E-2</v>
      </c>
      <c r="L16" s="380"/>
      <c r="N16" s="380"/>
    </row>
    <row r="17" spans="1:14">
      <c r="A17" s="379" t="s">
        <v>610</v>
      </c>
      <c r="B17" s="378">
        <v>217555</v>
      </c>
      <c r="C17" s="378">
        <v>223900</v>
      </c>
      <c r="D17" s="394">
        <v>225252</v>
      </c>
      <c r="E17" s="394">
        <v>231745</v>
      </c>
      <c r="F17" s="393">
        <v>239948.77300000002</v>
      </c>
      <c r="G17" s="378"/>
      <c r="H17" s="382">
        <f t="shared" si="1"/>
        <v>2.9165038725839532E-2</v>
      </c>
      <c r="I17" s="382">
        <f t="shared" si="2"/>
        <v>6.0384100044663658E-3</v>
      </c>
      <c r="J17" s="387">
        <f t="shared" si="3"/>
        <v>2.8825493225365317E-2</v>
      </c>
      <c r="K17" s="386">
        <f t="shared" si="4"/>
        <v>3.5400000000000098E-2</v>
      </c>
      <c r="L17" s="380"/>
      <c r="N17" s="380"/>
    </row>
    <row r="18" spans="1:14">
      <c r="A18" s="379" t="s">
        <v>609</v>
      </c>
      <c r="B18" s="378">
        <v>203495</v>
      </c>
      <c r="C18" s="378">
        <v>210018</v>
      </c>
      <c r="D18" s="394">
        <v>208847</v>
      </c>
      <c r="E18" s="394">
        <v>215630</v>
      </c>
      <c r="F18" s="393">
        <v>222530.16</v>
      </c>
      <c r="G18" s="378"/>
      <c r="H18" s="382">
        <f t="shared" si="1"/>
        <v>3.2054841642300769E-2</v>
      </c>
      <c r="I18" s="382">
        <f t="shared" si="2"/>
        <v>-5.5757125579711797E-3</v>
      </c>
      <c r="J18" s="387">
        <f t="shared" si="3"/>
        <v>3.2478321450631231E-2</v>
      </c>
      <c r="K18" s="386">
        <f t="shared" si="4"/>
        <v>3.2000000000000028E-2</v>
      </c>
      <c r="L18" s="380"/>
      <c r="N18" s="380"/>
    </row>
    <row r="19" spans="1:14">
      <c r="A19" s="379" t="s">
        <v>608</v>
      </c>
      <c r="B19" s="378">
        <v>148503</v>
      </c>
      <c r="C19" s="378">
        <v>153458</v>
      </c>
      <c r="D19" s="394">
        <v>133416</v>
      </c>
      <c r="E19" s="394">
        <v>148700</v>
      </c>
      <c r="F19" s="393">
        <v>153607.09999999998</v>
      </c>
      <c r="G19" s="378"/>
      <c r="H19" s="382">
        <f t="shared" si="1"/>
        <v>3.3366329299744812E-2</v>
      </c>
      <c r="I19" s="382">
        <f t="shared" si="2"/>
        <v>-0.13060251013306567</v>
      </c>
      <c r="J19" s="387">
        <f t="shared" si="3"/>
        <v>0.11455897343646937</v>
      </c>
      <c r="K19" s="386">
        <f t="shared" si="4"/>
        <v>3.2999999999999918E-2</v>
      </c>
      <c r="L19" s="380"/>
      <c r="N19" s="380"/>
    </row>
    <row r="20" spans="1:14">
      <c r="A20" s="379" t="s">
        <v>607</v>
      </c>
      <c r="B20" s="378">
        <v>41253</v>
      </c>
      <c r="C20" s="378">
        <v>42266</v>
      </c>
      <c r="D20" s="394">
        <v>40037</v>
      </c>
      <c r="E20" s="394">
        <v>42300</v>
      </c>
      <c r="F20" s="393">
        <v>43759.35</v>
      </c>
      <c r="G20" s="378"/>
      <c r="H20" s="382">
        <f t="shared" si="1"/>
        <v>2.4555789881947954E-2</v>
      </c>
      <c r="I20" s="382">
        <f t="shared" si="2"/>
        <v>-5.273742488051858E-2</v>
      </c>
      <c r="J20" s="387">
        <f t="shared" si="3"/>
        <v>5.6522716487249269E-2</v>
      </c>
      <c r="K20" s="386">
        <f t="shared" si="4"/>
        <v>3.4499999999999975E-2</v>
      </c>
      <c r="L20" s="380"/>
      <c r="N20" s="380"/>
    </row>
    <row r="21" spans="1:14">
      <c r="A21" s="379" t="s">
        <v>606</v>
      </c>
      <c r="B21" s="378">
        <v>247895</v>
      </c>
      <c r="C21" s="378">
        <v>253790</v>
      </c>
      <c r="D21" s="394">
        <v>248608</v>
      </c>
      <c r="E21" s="394">
        <v>255600</v>
      </c>
      <c r="F21" s="393">
        <v>262160</v>
      </c>
      <c r="G21" s="378"/>
      <c r="H21" s="382">
        <f t="shared" si="1"/>
        <v>2.3780229532665009E-2</v>
      </c>
      <c r="I21" s="382">
        <f t="shared" si="2"/>
        <v>-2.041845620394811E-2</v>
      </c>
      <c r="J21" s="387">
        <f t="shared" si="3"/>
        <v>2.8124597760329495E-2</v>
      </c>
      <c r="K21" s="386">
        <f t="shared" si="4"/>
        <v>2.5665101721439765E-2</v>
      </c>
      <c r="L21" s="380"/>
      <c r="N21" s="380"/>
    </row>
    <row r="22" spans="1:14">
      <c r="A22" s="379"/>
      <c r="B22" s="378"/>
      <c r="C22" s="378"/>
      <c r="D22" s="394"/>
      <c r="E22" s="394"/>
      <c r="F22" s="378"/>
      <c r="G22" s="378"/>
      <c r="H22" s="382"/>
      <c r="I22" s="382"/>
      <c r="J22" s="382"/>
      <c r="K22" s="381"/>
      <c r="L22" s="380"/>
      <c r="N22" s="380"/>
    </row>
    <row r="23" spans="1:14">
      <c r="A23" s="379" t="s">
        <v>605</v>
      </c>
      <c r="B23" s="378">
        <v>246787</v>
      </c>
      <c r="C23" s="378">
        <v>255771</v>
      </c>
      <c r="D23" s="394">
        <f>D11+D12+D13</f>
        <v>260510</v>
      </c>
      <c r="E23" s="394">
        <v>276500</v>
      </c>
      <c r="F23" s="393">
        <v>283490</v>
      </c>
      <c r="G23" s="378"/>
      <c r="H23" s="382">
        <f t="shared" ref="H23:K24" si="5">(C23/B23)-1</f>
        <v>3.6403862440079982E-2</v>
      </c>
      <c r="I23" s="382">
        <f t="shared" si="5"/>
        <v>1.8528292886996534E-2</v>
      </c>
      <c r="J23" s="387">
        <f t="shared" si="5"/>
        <v>6.137960155080413E-2</v>
      </c>
      <c r="K23" s="386">
        <f t="shared" si="5"/>
        <v>2.5280289330922301E-2</v>
      </c>
      <c r="L23" s="380"/>
    </row>
    <row r="24" spans="1:14">
      <c r="A24" s="379" t="s">
        <v>604</v>
      </c>
      <c r="B24" s="378">
        <v>1270636</v>
      </c>
      <c r="C24" s="378">
        <v>1303975</v>
      </c>
      <c r="D24" s="394">
        <f>D10-D23</f>
        <v>1278326</v>
      </c>
      <c r="E24" s="394">
        <v>1334875</v>
      </c>
      <c r="F24" s="393">
        <v>1372090.3829999999</v>
      </c>
      <c r="G24" s="378"/>
      <c r="H24" s="382">
        <f t="shared" si="5"/>
        <v>2.6238041421776215E-2</v>
      </c>
      <c r="I24" s="382">
        <f t="shared" si="5"/>
        <v>-1.9669855633735356E-2</v>
      </c>
      <c r="J24" s="387">
        <f t="shared" si="5"/>
        <v>4.4236759637213074E-2</v>
      </c>
      <c r="K24" s="386">
        <f t="shared" si="5"/>
        <v>2.7879301807285373E-2</v>
      </c>
      <c r="L24" s="380"/>
    </row>
    <row r="25" spans="1:14">
      <c r="A25" s="379" t="s">
        <v>603</v>
      </c>
      <c r="B25" s="390">
        <v>0.8373644000387499</v>
      </c>
      <c r="C25" s="390">
        <v>0.83601753105954435</v>
      </c>
      <c r="D25" s="392">
        <f>D24/D10</f>
        <v>0.83070970525774024</v>
      </c>
      <c r="E25" s="392">
        <v>0.82840741602668533</v>
      </c>
      <c r="F25" s="391">
        <v>0.82876699741615623</v>
      </c>
      <c r="G25" s="388"/>
      <c r="H25" s="382"/>
      <c r="I25" s="382"/>
      <c r="J25" s="382"/>
      <c r="K25" s="381"/>
      <c r="L25" s="380"/>
    </row>
    <row r="26" spans="1:14">
      <c r="A26" s="379"/>
      <c r="B26" s="388"/>
      <c r="C26" s="388"/>
      <c r="D26" s="389"/>
      <c r="E26" s="389"/>
      <c r="F26" s="388"/>
      <c r="G26" s="388"/>
      <c r="H26" s="382"/>
      <c r="I26" s="382"/>
      <c r="J26" s="382"/>
      <c r="K26" s="381"/>
      <c r="L26" s="380"/>
    </row>
    <row r="27" spans="1:14">
      <c r="A27" s="379" t="s">
        <v>602</v>
      </c>
      <c r="B27" s="390">
        <v>1.7000000000000001E-2</v>
      </c>
      <c r="C27" s="390">
        <v>1.4E-2</v>
      </c>
      <c r="D27" s="392">
        <v>-5.6000000000000001E-2</v>
      </c>
      <c r="E27" s="392">
        <v>3.5999999999999997E-2</v>
      </c>
      <c r="F27" s="391">
        <v>2.5999999999999999E-2</v>
      </c>
      <c r="G27" s="390">
        <v>8.0000000000000002E-3</v>
      </c>
      <c r="H27" s="382"/>
      <c r="I27" s="382"/>
      <c r="J27" s="382"/>
      <c r="K27" s="381"/>
      <c r="L27" s="380"/>
    </row>
    <row r="28" spans="1:14">
      <c r="A28" s="379"/>
      <c r="B28" s="388"/>
      <c r="C28" s="388"/>
      <c r="D28" s="389"/>
      <c r="E28" s="389"/>
      <c r="F28" s="388"/>
      <c r="G28" s="388"/>
      <c r="H28" s="382"/>
      <c r="I28" s="382"/>
      <c r="J28" s="382"/>
      <c r="K28" s="381"/>
      <c r="L28" s="380"/>
    </row>
    <row r="29" spans="1:14">
      <c r="A29" s="379" t="s">
        <v>601</v>
      </c>
      <c r="B29" s="385">
        <v>72270</v>
      </c>
      <c r="C29" s="385">
        <v>77400</v>
      </c>
      <c r="D29" s="384">
        <v>83043</v>
      </c>
      <c r="E29" s="384">
        <v>88900</v>
      </c>
      <c r="F29" s="383">
        <v>94460</v>
      </c>
      <c r="G29" s="378"/>
      <c r="H29" s="382">
        <f t="shared" ref="H29:K30" si="6">(C29/B29)-1</f>
        <v>7.0983810709838169E-2</v>
      </c>
      <c r="I29" s="382">
        <f t="shared" si="6"/>
        <v>7.2906976744186114E-2</v>
      </c>
      <c r="J29" s="387">
        <f t="shared" si="6"/>
        <v>7.0529725563864609E-2</v>
      </c>
      <c r="K29" s="386">
        <f t="shared" si="6"/>
        <v>6.2542182227221632E-2</v>
      </c>
      <c r="L29" s="380"/>
    </row>
    <row r="30" spans="1:14">
      <c r="A30" s="379" t="s">
        <v>600</v>
      </c>
      <c r="B30" s="385">
        <v>47627</v>
      </c>
      <c r="C30" s="385">
        <v>49623.464333295291</v>
      </c>
      <c r="D30" s="384">
        <f>D31*12</f>
        <v>53964</v>
      </c>
      <c r="E30" s="384">
        <v>55170.273834458152</v>
      </c>
      <c r="F30" s="383">
        <v>57057.936280222282</v>
      </c>
      <c r="G30" s="378">
        <v>57165.428382741549</v>
      </c>
      <c r="H30" s="382">
        <f t="shared" si="6"/>
        <v>4.1918750567856211E-2</v>
      </c>
      <c r="I30" s="382">
        <f t="shared" si="6"/>
        <v>8.7469420465116299E-2</v>
      </c>
      <c r="J30" s="387">
        <f t="shared" si="6"/>
        <v>2.2353306546181839E-2</v>
      </c>
      <c r="K30" s="386">
        <f t="shared" si="6"/>
        <v>3.4215208926244856E-2</v>
      </c>
      <c r="L30" s="380"/>
    </row>
    <row r="31" spans="1:14">
      <c r="A31" s="379" t="s">
        <v>599</v>
      </c>
      <c r="B31" s="385">
        <v>3968.9166666666665</v>
      </c>
      <c r="C31" s="385">
        <v>4135.2886944412739</v>
      </c>
      <c r="D31" s="384">
        <v>4497</v>
      </c>
      <c r="E31" s="384">
        <v>4597.5228195381796</v>
      </c>
      <c r="F31" s="383">
        <v>4754.8280233518572</v>
      </c>
      <c r="G31" s="378">
        <v>4763.7856985617955</v>
      </c>
      <c r="H31" s="382"/>
      <c r="I31" s="382"/>
      <c r="J31" s="382"/>
      <c r="K31" s="381"/>
      <c r="L31" s="380"/>
    </row>
    <row r="32" spans="1:14">
      <c r="A32" s="379"/>
      <c r="B32" s="378"/>
      <c r="C32" s="378"/>
      <c r="D32" s="378"/>
      <c r="E32" s="378"/>
      <c r="F32" s="378"/>
      <c r="G32" s="378"/>
      <c r="H32" s="377"/>
      <c r="I32" s="377"/>
      <c r="J32" s="377"/>
      <c r="K32" s="376"/>
    </row>
    <row r="33" spans="1:13">
      <c r="A33" s="375" t="s">
        <v>598</v>
      </c>
      <c r="B33" s="374">
        <v>102758</v>
      </c>
      <c r="C33" s="374">
        <v>107182</v>
      </c>
      <c r="D33" s="374">
        <v>111933</v>
      </c>
      <c r="E33" s="374">
        <v>114960</v>
      </c>
      <c r="F33" s="374">
        <v>119300</v>
      </c>
      <c r="G33" s="374">
        <v>116933.03894999997</v>
      </c>
      <c r="H33" s="373"/>
      <c r="I33" s="373"/>
      <c r="J33" s="373"/>
      <c r="K33" s="373"/>
    </row>
    <row r="34" spans="1:13">
      <c r="A34" s="372"/>
      <c r="B34" s="372"/>
      <c r="C34" s="372"/>
      <c r="D34" s="372"/>
      <c r="E34" s="372"/>
      <c r="F34" s="372"/>
      <c r="G34" s="372"/>
      <c r="H34" s="372"/>
      <c r="I34" s="372"/>
      <c r="J34" s="372"/>
      <c r="K34" s="372"/>
    </row>
    <row r="35" spans="1:13">
      <c r="A35" s="1941" t="s">
        <v>597</v>
      </c>
      <c r="B35" s="1941"/>
      <c r="C35" s="1941"/>
      <c r="D35" s="1941"/>
      <c r="E35" s="1941"/>
      <c r="F35" s="1941"/>
      <c r="G35" s="1941"/>
      <c r="H35" s="1941"/>
      <c r="I35" s="1941"/>
      <c r="J35" s="1941"/>
      <c r="K35" s="1941"/>
    </row>
    <row r="36" spans="1:13">
      <c r="A36" s="1941" t="s">
        <v>596</v>
      </c>
      <c r="B36" s="1941"/>
      <c r="C36" s="1941"/>
      <c r="D36" s="1941"/>
      <c r="E36" s="1941"/>
      <c r="F36" s="1941"/>
      <c r="G36" s="1941"/>
      <c r="H36" s="1941"/>
      <c r="I36" s="1941"/>
      <c r="J36" s="1941"/>
      <c r="K36" s="1941"/>
    </row>
    <row r="37" spans="1:13">
      <c r="A37" s="1941" t="s">
        <v>595</v>
      </c>
      <c r="B37" s="1941"/>
      <c r="C37" s="1941"/>
      <c r="D37" s="1941"/>
      <c r="E37" s="1941"/>
      <c r="F37" s="1941"/>
      <c r="G37" s="1941"/>
      <c r="H37" s="1941"/>
      <c r="I37" s="1941"/>
      <c r="J37" s="1941"/>
      <c r="K37" s="1941"/>
      <c r="M37" s="371"/>
    </row>
    <row r="38" spans="1:13">
      <c r="A38" s="1941"/>
      <c r="B38" s="1941"/>
      <c r="C38" s="1941"/>
      <c r="D38" s="1941"/>
      <c r="E38" s="1941"/>
      <c r="F38" s="1941"/>
      <c r="G38" s="1941"/>
      <c r="H38" s="1941"/>
      <c r="I38" s="1941"/>
      <c r="J38" s="1941"/>
      <c r="K38" s="1941"/>
    </row>
    <row r="39" spans="1:13">
      <c r="A39" s="1941" t="s">
        <v>585</v>
      </c>
      <c r="B39" s="1941"/>
      <c r="C39" s="1941"/>
      <c r="D39" s="1941"/>
      <c r="E39" s="1941"/>
      <c r="F39" s="1941"/>
      <c r="G39" s="1941"/>
      <c r="H39" s="1941"/>
      <c r="I39" s="1941"/>
      <c r="J39" s="1941"/>
      <c r="K39" s="1941"/>
    </row>
  </sheetData>
  <mergeCells count="8">
    <mergeCell ref="A39:K39"/>
    <mergeCell ref="A1:A2"/>
    <mergeCell ref="B1:B2"/>
    <mergeCell ref="H1:K1"/>
    <mergeCell ref="A35:K35"/>
    <mergeCell ref="A36:K36"/>
    <mergeCell ref="A37:K37"/>
    <mergeCell ref="A38:K38"/>
  </mergeCells>
  <printOptions horizontalCentered="1"/>
  <pageMargins left="0.7" right="0.7" top="1" bottom="1" header="0.5" footer="0.5"/>
  <pageSetup scale="74" fitToHeight="0" orientation="portrait" r:id="rId1"/>
  <headerFooter scaleWithDoc="0" alignWithMargins="0">
    <oddHeader>&amp;C&amp;"-,Bold"&amp;10Table 3.2
Utah Labor Force, Nonagricultural Jobs, and Wages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C99A6-33A1-4FC1-9494-AD2935F2D5D9}">
  <dimension ref="A1:L53"/>
  <sheetViews>
    <sheetView showGridLines="0" showWhiteSpace="0" view="pageLayout" zoomScale="70" zoomScaleNormal="70" zoomScalePageLayoutView="70" workbookViewId="0">
      <selection activeCell="H34" sqref="H34"/>
    </sheetView>
  </sheetViews>
  <sheetFormatPr defaultRowHeight="14.5"/>
  <cols>
    <col min="1" max="1" width="8.54296875" style="421" customWidth="1"/>
    <col min="2" max="2" width="34.6328125" bestFit="1" customWidth="1"/>
    <col min="3" max="3" width="34.453125" style="421" customWidth="1"/>
    <col min="4" max="4" width="28.453125" customWidth="1"/>
    <col min="6" max="6" width="40.1796875" customWidth="1"/>
  </cols>
  <sheetData>
    <row r="1" spans="1:12">
      <c r="A1" s="440" t="s">
        <v>129</v>
      </c>
      <c r="B1" s="439" t="s">
        <v>709</v>
      </c>
      <c r="C1" s="438" t="s">
        <v>708</v>
      </c>
      <c r="D1" s="437" t="s">
        <v>707</v>
      </c>
      <c r="F1" s="435"/>
      <c r="G1" s="435"/>
      <c r="H1" s="435"/>
      <c r="I1" s="435"/>
      <c r="J1" s="436"/>
      <c r="K1" s="435"/>
      <c r="L1" s="435"/>
    </row>
    <row r="2" spans="1:12">
      <c r="A2" s="434">
        <v>1</v>
      </c>
      <c r="B2" s="433" t="s">
        <v>706</v>
      </c>
      <c r="C2" s="432" t="s">
        <v>646</v>
      </c>
      <c r="D2" s="431" t="s">
        <v>702</v>
      </c>
    </row>
    <row r="3" spans="1:12">
      <c r="A3" s="430">
        <f t="shared" ref="A3:A34" si="0">A2+1</f>
        <v>2</v>
      </c>
      <c r="B3" s="429" t="s">
        <v>705</v>
      </c>
      <c r="C3" s="428" t="s">
        <v>667</v>
      </c>
      <c r="D3" s="427" t="s">
        <v>702</v>
      </c>
    </row>
    <row r="4" spans="1:12">
      <c r="A4" s="430">
        <f t="shared" si="0"/>
        <v>3</v>
      </c>
      <c r="B4" s="429" t="s">
        <v>16</v>
      </c>
      <c r="C4" s="428" t="s">
        <v>704</v>
      </c>
      <c r="D4" s="427" t="s">
        <v>702</v>
      </c>
    </row>
    <row r="5" spans="1:12">
      <c r="A5" s="430">
        <f t="shared" si="0"/>
        <v>4</v>
      </c>
      <c r="B5" s="429" t="s">
        <v>703</v>
      </c>
      <c r="C5" s="428" t="s">
        <v>659</v>
      </c>
      <c r="D5" s="427" t="s">
        <v>702</v>
      </c>
    </row>
    <row r="6" spans="1:12">
      <c r="A6" s="430">
        <f t="shared" si="0"/>
        <v>5</v>
      </c>
      <c r="B6" s="429" t="s">
        <v>701</v>
      </c>
      <c r="C6" s="428" t="s">
        <v>646</v>
      </c>
      <c r="D6" s="427" t="s">
        <v>700</v>
      </c>
    </row>
    <row r="7" spans="1:12">
      <c r="A7" s="430">
        <f t="shared" si="0"/>
        <v>6</v>
      </c>
      <c r="B7" s="429" t="s">
        <v>699</v>
      </c>
      <c r="C7" s="428" t="s">
        <v>687</v>
      </c>
      <c r="D7" s="427" t="s">
        <v>698</v>
      </c>
    </row>
    <row r="8" spans="1:12">
      <c r="A8" s="430">
        <f t="shared" si="0"/>
        <v>7</v>
      </c>
      <c r="B8" s="429" t="s">
        <v>697</v>
      </c>
      <c r="C8" s="428" t="s">
        <v>651</v>
      </c>
      <c r="D8" s="427" t="s">
        <v>692</v>
      </c>
    </row>
    <row r="9" spans="1:12">
      <c r="A9" s="430">
        <f t="shared" si="0"/>
        <v>8</v>
      </c>
      <c r="B9" s="429" t="s">
        <v>696</v>
      </c>
      <c r="C9" s="428" t="s">
        <v>651</v>
      </c>
      <c r="D9" s="427" t="s">
        <v>692</v>
      </c>
    </row>
    <row r="10" spans="1:12">
      <c r="A10" s="430">
        <f t="shared" si="0"/>
        <v>9</v>
      </c>
      <c r="B10" s="429" t="s">
        <v>695</v>
      </c>
      <c r="C10" s="428" t="s">
        <v>646</v>
      </c>
      <c r="D10" s="427" t="s">
        <v>692</v>
      </c>
    </row>
    <row r="11" spans="1:12">
      <c r="A11" s="430">
        <f t="shared" si="0"/>
        <v>10</v>
      </c>
      <c r="B11" s="429" t="s">
        <v>694</v>
      </c>
      <c r="C11" s="428" t="s">
        <v>651</v>
      </c>
      <c r="D11" s="427" t="s">
        <v>692</v>
      </c>
    </row>
    <row r="12" spans="1:12">
      <c r="A12" s="430">
        <f t="shared" si="0"/>
        <v>11</v>
      </c>
      <c r="B12" s="429" t="s">
        <v>693</v>
      </c>
      <c r="C12" s="428" t="s">
        <v>656</v>
      </c>
      <c r="D12" s="427" t="s">
        <v>692</v>
      </c>
    </row>
    <row r="13" spans="1:12">
      <c r="A13" s="430">
        <f t="shared" si="0"/>
        <v>12</v>
      </c>
      <c r="B13" s="429" t="s">
        <v>691</v>
      </c>
      <c r="C13" s="428" t="s">
        <v>651</v>
      </c>
      <c r="D13" s="427" t="s">
        <v>684</v>
      </c>
    </row>
    <row r="14" spans="1:12">
      <c r="A14" s="430">
        <f t="shared" si="0"/>
        <v>13</v>
      </c>
      <c r="B14" s="429" t="s">
        <v>403</v>
      </c>
      <c r="C14" s="428" t="s">
        <v>669</v>
      </c>
      <c r="D14" s="427" t="s">
        <v>684</v>
      </c>
    </row>
    <row r="15" spans="1:12">
      <c r="A15" s="430">
        <f t="shared" si="0"/>
        <v>14</v>
      </c>
      <c r="B15" s="429" t="s">
        <v>690</v>
      </c>
      <c r="C15" s="428" t="s">
        <v>646</v>
      </c>
      <c r="D15" s="427" t="s">
        <v>684</v>
      </c>
    </row>
    <row r="16" spans="1:12">
      <c r="A16" s="430">
        <f t="shared" si="0"/>
        <v>15</v>
      </c>
      <c r="B16" s="429" t="s">
        <v>689</v>
      </c>
      <c r="C16" s="428" t="s">
        <v>687</v>
      </c>
      <c r="D16" s="427" t="s">
        <v>684</v>
      </c>
    </row>
    <row r="17" spans="1:4">
      <c r="A17" s="430">
        <f t="shared" si="0"/>
        <v>16</v>
      </c>
      <c r="B17" s="429" t="s">
        <v>688</v>
      </c>
      <c r="C17" s="428" t="s">
        <v>687</v>
      </c>
      <c r="D17" s="427" t="s">
        <v>684</v>
      </c>
    </row>
    <row r="18" spans="1:4">
      <c r="A18" s="430">
        <f t="shared" si="0"/>
        <v>17</v>
      </c>
      <c r="B18" s="429" t="s">
        <v>686</v>
      </c>
      <c r="C18" s="428" t="s">
        <v>676</v>
      </c>
      <c r="D18" s="427" t="s">
        <v>684</v>
      </c>
    </row>
    <row r="19" spans="1:4">
      <c r="A19" s="430">
        <f t="shared" si="0"/>
        <v>18</v>
      </c>
      <c r="B19" s="429" t="s">
        <v>685</v>
      </c>
      <c r="C19" s="428" t="s">
        <v>631</v>
      </c>
      <c r="D19" s="427" t="s">
        <v>684</v>
      </c>
    </row>
    <row r="20" spans="1:4">
      <c r="A20" s="430">
        <f t="shared" si="0"/>
        <v>19</v>
      </c>
      <c r="B20" s="429" t="s">
        <v>683</v>
      </c>
      <c r="C20" s="428" t="s">
        <v>651</v>
      </c>
      <c r="D20" s="427" t="s">
        <v>674</v>
      </c>
    </row>
    <row r="21" spans="1:4">
      <c r="A21" s="430">
        <f t="shared" si="0"/>
        <v>20</v>
      </c>
      <c r="B21" s="429" t="s">
        <v>682</v>
      </c>
      <c r="C21" s="428" t="s">
        <v>651</v>
      </c>
      <c r="D21" s="427" t="s">
        <v>674</v>
      </c>
    </row>
    <row r="22" spans="1:4">
      <c r="A22" s="430">
        <f t="shared" si="0"/>
        <v>21</v>
      </c>
      <c r="B22" s="429" t="s">
        <v>681</v>
      </c>
      <c r="C22" s="428" t="s">
        <v>680</v>
      </c>
      <c r="D22" s="427" t="s">
        <v>674</v>
      </c>
    </row>
    <row r="23" spans="1:4">
      <c r="A23" s="430">
        <f t="shared" si="0"/>
        <v>22</v>
      </c>
      <c r="B23" s="429" t="s">
        <v>679</v>
      </c>
      <c r="C23" s="428" t="s">
        <v>678</v>
      </c>
      <c r="D23" s="427" t="s">
        <v>674</v>
      </c>
    </row>
    <row r="24" spans="1:4">
      <c r="A24" s="430">
        <f t="shared" si="0"/>
        <v>23</v>
      </c>
      <c r="B24" s="429" t="s">
        <v>677</v>
      </c>
      <c r="C24" s="428" t="s">
        <v>676</v>
      </c>
      <c r="D24" s="427" t="s">
        <v>674</v>
      </c>
    </row>
    <row r="25" spans="1:4">
      <c r="A25" s="430">
        <f t="shared" si="0"/>
        <v>24</v>
      </c>
      <c r="B25" s="429" t="s">
        <v>675</v>
      </c>
      <c r="C25" s="428" t="s">
        <v>654</v>
      </c>
      <c r="D25" s="427" t="s">
        <v>674</v>
      </c>
    </row>
    <row r="26" spans="1:4">
      <c r="A26" s="430">
        <f t="shared" si="0"/>
        <v>25</v>
      </c>
      <c r="B26" s="429" t="s">
        <v>673</v>
      </c>
      <c r="C26" s="428" t="s">
        <v>651</v>
      </c>
      <c r="D26" s="427" t="s">
        <v>653</v>
      </c>
    </row>
    <row r="27" spans="1:4">
      <c r="A27" s="430">
        <f t="shared" si="0"/>
        <v>26</v>
      </c>
      <c r="B27" s="429" t="s">
        <v>672</v>
      </c>
      <c r="C27" s="428" t="s">
        <v>651</v>
      </c>
      <c r="D27" s="427" t="s">
        <v>653</v>
      </c>
    </row>
    <row r="28" spans="1:4">
      <c r="A28" s="430">
        <f t="shared" si="0"/>
        <v>27</v>
      </c>
      <c r="B28" s="429" t="s">
        <v>671</v>
      </c>
      <c r="C28" s="428" t="s">
        <v>651</v>
      </c>
      <c r="D28" s="427" t="s">
        <v>653</v>
      </c>
    </row>
    <row r="29" spans="1:4">
      <c r="A29" s="430">
        <f t="shared" si="0"/>
        <v>28</v>
      </c>
      <c r="B29" s="429" t="s">
        <v>670</v>
      </c>
      <c r="C29" s="428" t="s">
        <v>669</v>
      </c>
      <c r="D29" s="427" t="s">
        <v>653</v>
      </c>
    </row>
    <row r="30" spans="1:4">
      <c r="A30" s="430">
        <f t="shared" si="0"/>
        <v>29</v>
      </c>
      <c r="B30" s="429" t="s">
        <v>668</v>
      </c>
      <c r="C30" s="428" t="s">
        <v>667</v>
      </c>
      <c r="D30" s="427" t="s">
        <v>653</v>
      </c>
    </row>
    <row r="31" spans="1:4">
      <c r="A31" s="430">
        <f t="shared" si="0"/>
        <v>30</v>
      </c>
      <c r="B31" s="429" t="s">
        <v>666</v>
      </c>
      <c r="C31" s="428" t="s">
        <v>665</v>
      </c>
      <c r="D31" s="427" t="s">
        <v>653</v>
      </c>
    </row>
    <row r="32" spans="1:4">
      <c r="A32" s="430">
        <f t="shared" si="0"/>
        <v>31</v>
      </c>
      <c r="B32" s="429" t="s">
        <v>664</v>
      </c>
      <c r="C32" s="428" t="s">
        <v>663</v>
      </c>
      <c r="D32" s="427" t="s">
        <v>653</v>
      </c>
    </row>
    <row r="33" spans="1:4">
      <c r="A33" s="430">
        <f t="shared" si="0"/>
        <v>32</v>
      </c>
      <c r="B33" s="429" t="s">
        <v>662</v>
      </c>
      <c r="C33" s="428" t="s">
        <v>661</v>
      </c>
      <c r="D33" s="427" t="s">
        <v>653</v>
      </c>
    </row>
    <row r="34" spans="1:4">
      <c r="A34" s="430">
        <f t="shared" si="0"/>
        <v>33</v>
      </c>
      <c r="B34" s="429" t="s">
        <v>660</v>
      </c>
      <c r="C34" s="428" t="s">
        <v>659</v>
      </c>
      <c r="D34" s="427" t="s">
        <v>653</v>
      </c>
    </row>
    <row r="35" spans="1:4">
      <c r="A35" s="430">
        <f t="shared" ref="A35:A51" si="1">A34+1</f>
        <v>34</v>
      </c>
      <c r="B35" s="429" t="s">
        <v>658</v>
      </c>
      <c r="C35" s="428" t="s">
        <v>654</v>
      </c>
      <c r="D35" s="427" t="s">
        <v>653</v>
      </c>
    </row>
    <row r="36" spans="1:4">
      <c r="A36" s="430">
        <f t="shared" si="1"/>
        <v>35</v>
      </c>
      <c r="B36" s="429" t="s">
        <v>657</v>
      </c>
      <c r="C36" s="428" t="s">
        <v>656</v>
      </c>
      <c r="D36" s="427" t="s">
        <v>653</v>
      </c>
    </row>
    <row r="37" spans="1:4">
      <c r="A37" s="430">
        <f t="shared" si="1"/>
        <v>36</v>
      </c>
      <c r="B37" s="429" t="s">
        <v>655</v>
      </c>
      <c r="C37" s="428" t="s">
        <v>654</v>
      </c>
      <c r="D37" s="427" t="s">
        <v>653</v>
      </c>
    </row>
    <row r="38" spans="1:4">
      <c r="A38" s="430">
        <f t="shared" si="1"/>
        <v>37</v>
      </c>
      <c r="B38" s="429" t="s">
        <v>652</v>
      </c>
      <c r="C38" s="428" t="s">
        <v>651</v>
      </c>
      <c r="D38" s="427" t="s">
        <v>627</v>
      </c>
    </row>
    <row r="39" spans="1:4">
      <c r="A39" s="430">
        <f t="shared" si="1"/>
        <v>38</v>
      </c>
      <c r="B39" s="429" t="s">
        <v>650</v>
      </c>
      <c r="C39" s="428" t="s">
        <v>649</v>
      </c>
      <c r="D39" s="427" t="s">
        <v>627</v>
      </c>
    </row>
    <row r="40" spans="1:4">
      <c r="A40" s="430">
        <f t="shared" si="1"/>
        <v>39</v>
      </c>
      <c r="B40" s="429" t="s">
        <v>648</v>
      </c>
      <c r="C40" s="428" t="s">
        <v>646</v>
      </c>
      <c r="D40" s="427" t="s">
        <v>627</v>
      </c>
    </row>
    <row r="41" spans="1:4">
      <c r="A41" s="430">
        <f t="shared" si="1"/>
        <v>40</v>
      </c>
      <c r="B41" s="429" t="s">
        <v>647</v>
      </c>
      <c r="C41" s="428" t="s">
        <v>646</v>
      </c>
      <c r="D41" s="427" t="s">
        <v>627</v>
      </c>
    </row>
    <row r="42" spans="1:4">
      <c r="A42" s="430">
        <f t="shared" si="1"/>
        <v>41</v>
      </c>
      <c r="B42" s="429" t="s">
        <v>645</v>
      </c>
      <c r="C42" s="428" t="s">
        <v>644</v>
      </c>
      <c r="D42" s="427" t="s">
        <v>627</v>
      </c>
    </row>
    <row r="43" spans="1:4">
      <c r="A43" s="430">
        <f t="shared" si="1"/>
        <v>42</v>
      </c>
      <c r="B43" s="429" t="s">
        <v>643</v>
      </c>
      <c r="C43" s="428" t="s">
        <v>639</v>
      </c>
      <c r="D43" s="427" t="s">
        <v>627</v>
      </c>
    </row>
    <row r="44" spans="1:4">
      <c r="A44" s="430">
        <f t="shared" si="1"/>
        <v>43</v>
      </c>
      <c r="B44" s="429" t="s">
        <v>642</v>
      </c>
      <c r="C44" s="428" t="s">
        <v>641</v>
      </c>
      <c r="D44" s="427" t="s">
        <v>627</v>
      </c>
    </row>
    <row r="45" spans="1:4">
      <c r="A45" s="430">
        <f t="shared" si="1"/>
        <v>44</v>
      </c>
      <c r="B45" s="429" t="s">
        <v>640</v>
      </c>
      <c r="C45" s="428" t="s">
        <v>639</v>
      </c>
      <c r="D45" s="427" t="s">
        <v>627</v>
      </c>
    </row>
    <row r="46" spans="1:4">
      <c r="A46" s="430">
        <f t="shared" si="1"/>
        <v>45</v>
      </c>
      <c r="B46" s="429" t="s">
        <v>638</v>
      </c>
      <c r="C46" s="428" t="s">
        <v>637</v>
      </c>
      <c r="D46" s="427" t="s">
        <v>627</v>
      </c>
    </row>
    <row r="47" spans="1:4">
      <c r="A47" s="430">
        <f t="shared" si="1"/>
        <v>46</v>
      </c>
      <c r="B47" s="429" t="s">
        <v>636</v>
      </c>
      <c r="C47" s="428" t="s">
        <v>635</v>
      </c>
      <c r="D47" s="427" t="s">
        <v>627</v>
      </c>
    </row>
    <row r="48" spans="1:4">
      <c r="A48" s="430">
        <f t="shared" si="1"/>
        <v>47</v>
      </c>
      <c r="B48" s="429" t="s">
        <v>634</v>
      </c>
      <c r="C48" s="428" t="s">
        <v>633</v>
      </c>
      <c r="D48" s="427" t="s">
        <v>627</v>
      </c>
    </row>
    <row r="49" spans="1:4">
      <c r="A49" s="430">
        <f t="shared" si="1"/>
        <v>48</v>
      </c>
      <c r="B49" s="429" t="s">
        <v>632</v>
      </c>
      <c r="C49" s="428" t="s">
        <v>631</v>
      </c>
      <c r="D49" s="427" t="s">
        <v>627</v>
      </c>
    </row>
    <row r="50" spans="1:4">
      <c r="A50" s="430">
        <f t="shared" si="1"/>
        <v>49</v>
      </c>
      <c r="B50" s="429" t="s">
        <v>630</v>
      </c>
      <c r="C50" s="428" t="s">
        <v>616</v>
      </c>
      <c r="D50" s="427" t="s">
        <v>627</v>
      </c>
    </row>
    <row r="51" spans="1:4">
      <c r="A51" s="426">
        <f t="shared" si="1"/>
        <v>50</v>
      </c>
      <c r="B51" s="425" t="s">
        <v>629</v>
      </c>
      <c r="C51" s="424" t="s">
        <v>628</v>
      </c>
      <c r="D51" s="423" t="s">
        <v>627</v>
      </c>
    </row>
    <row r="52" spans="1:4">
      <c r="D52" s="421"/>
    </row>
    <row r="53" spans="1:4">
      <c r="A53" s="422" t="s">
        <v>626</v>
      </c>
    </row>
  </sheetData>
  <pageMargins left="0.7" right="0.7" top="0.75" bottom="0.75" header="0.3" footer="0.3"/>
  <pageSetup scale="78" orientation="portrait" horizontalDpi="1200" verticalDpi="1200" r:id="rId1"/>
  <headerFooter>
    <oddHeader xml:space="preserve">&amp;C&amp;"-,Bold"Table 2.3: Utah's Largest Employers  
Annual Average Employment 2020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BEDF1-5C20-4030-A697-91D52D26D80A}">
  <sheetPr>
    <pageSetUpPr fitToPage="1"/>
  </sheetPr>
  <dimension ref="A1:P65"/>
  <sheetViews>
    <sheetView showGridLines="0" view="pageLayout" zoomScale="142" zoomScaleSheetLayoutView="100" zoomScalePageLayoutView="142" workbookViewId="0">
      <selection activeCell="H54" activeCellId="1" sqref="I54 H54"/>
    </sheetView>
  </sheetViews>
  <sheetFormatPr defaultColWidth="9.6328125" defaultRowHeight="13"/>
  <cols>
    <col min="1" max="1" width="9.26953125" style="441" customWidth="1"/>
    <col min="2" max="2" width="9.81640625" style="441" customWidth="1"/>
    <col min="3" max="3" width="12.08984375" style="441" customWidth="1"/>
    <col min="4" max="4" width="10.90625" style="441" customWidth="1"/>
    <col min="5" max="8" width="10.1796875" style="441" customWidth="1"/>
    <col min="9" max="9" width="10.90625" style="441" customWidth="1"/>
    <col min="10" max="16384" width="9.6328125" style="441"/>
  </cols>
  <sheetData>
    <row r="1" spans="1:9" s="486" customFormat="1" ht="30" customHeight="1">
      <c r="A1" s="1956" t="s">
        <v>13</v>
      </c>
      <c r="B1" s="1953" t="s">
        <v>716</v>
      </c>
      <c r="C1" s="1954"/>
      <c r="D1" s="1954"/>
      <c r="E1" s="1954" t="s">
        <v>715</v>
      </c>
      <c r="F1" s="1954"/>
      <c r="G1" s="1955" t="s">
        <v>714</v>
      </c>
      <c r="H1" s="1954"/>
      <c r="I1" s="1954"/>
    </row>
    <row r="2" spans="1:9" s="486" customFormat="1" ht="27.75" customHeight="1">
      <c r="A2" s="1957"/>
      <c r="B2" s="489" t="s">
        <v>76</v>
      </c>
      <c r="C2" s="488" t="s">
        <v>713</v>
      </c>
      <c r="D2" s="490" t="s">
        <v>712</v>
      </c>
      <c r="E2" s="491" t="s">
        <v>76</v>
      </c>
      <c r="F2" s="490" t="s">
        <v>713</v>
      </c>
      <c r="G2" s="489" t="s">
        <v>76</v>
      </c>
      <c r="H2" s="488" t="s">
        <v>713</v>
      </c>
      <c r="I2" s="487" t="s">
        <v>712</v>
      </c>
    </row>
    <row r="3" spans="1:9">
      <c r="A3" s="480">
        <v>1970</v>
      </c>
      <c r="B3" s="485">
        <v>3791.4</v>
      </c>
      <c r="C3" s="484">
        <v>855525</v>
      </c>
      <c r="D3" s="478">
        <f>B3/C3</f>
        <v>4.4316647672481809E-3</v>
      </c>
      <c r="E3" s="477">
        <v>0.113</v>
      </c>
      <c r="F3" s="476">
        <v>8.0803893067054294E-2</v>
      </c>
      <c r="G3" s="483">
        <v>3558</v>
      </c>
      <c r="H3" s="483">
        <v>4218</v>
      </c>
      <c r="I3" s="475">
        <f>G3/H3</f>
        <v>0.84352773826458038</v>
      </c>
    </row>
    <row r="4" spans="1:9">
      <c r="A4" s="480">
        <v>1971</v>
      </c>
      <c r="B4" s="465">
        <v>4243</v>
      </c>
      <c r="C4" s="468">
        <v>924613</v>
      </c>
      <c r="D4" s="478">
        <v>4.5999999999999999E-3</v>
      </c>
      <c r="E4" s="477">
        <v>0.11899999999999999</v>
      </c>
      <c r="F4" s="476">
        <v>8.1000000000000003E-2</v>
      </c>
      <c r="G4" s="468">
        <v>3855</v>
      </c>
      <c r="H4" s="481">
        <v>4471</v>
      </c>
      <c r="I4" s="475">
        <v>0.86199999999999999</v>
      </c>
    </row>
    <row r="5" spans="1:9">
      <c r="A5" s="480">
        <v>1972</v>
      </c>
      <c r="B5" s="465">
        <v>4741</v>
      </c>
      <c r="C5" s="468">
        <v>1016408</v>
      </c>
      <c r="D5" s="478">
        <v>4.7000000000000002E-3</v>
      </c>
      <c r="E5" s="477">
        <v>0.11700000000000001</v>
      </c>
      <c r="F5" s="476">
        <v>9.9000000000000005E-2</v>
      </c>
      <c r="G5" s="468">
        <v>4179</v>
      </c>
      <c r="H5" s="481">
        <v>4857</v>
      </c>
      <c r="I5" s="475">
        <v>0.86</v>
      </c>
    </row>
    <row r="6" spans="1:9">
      <c r="A6" s="480">
        <v>1973</v>
      </c>
      <c r="B6" s="465">
        <v>5283</v>
      </c>
      <c r="C6" s="468">
        <v>1133468</v>
      </c>
      <c r="D6" s="478">
        <v>4.7000000000000002E-3</v>
      </c>
      <c r="E6" s="477">
        <v>0.114</v>
      </c>
      <c r="F6" s="476">
        <v>0.115</v>
      </c>
      <c r="G6" s="468">
        <v>4520</v>
      </c>
      <c r="H6" s="481">
        <v>5363</v>
      </c>
      <c r="I6" s="475">
        <v>0.84299999999999997</v>
      </c>
    </row>
    <row r="7" spans="1:9">
      <c r="A7" s="480">
        <v>1974</v>
      </c>
      <c r="B7" s="465">
        <v>5910</v>
      </c>
      <c r="C7" s="468">
        <v>1244912</v>
      </c>
      <c r="D7" s="478">
        <v>4.7000000000000002E-3</v>
      </c>
      <c r="E7" s="477">
        <v>0.11899999999999999</v>
      </c>
      <c r="F7" s="476">
        <v>9.8000000000000004E-2</v>
      </c>
      <c r="G7" s="468">
        <v>4930</v>
      </c>
      <c r="H7" s="481">
        <v>5836</v>
      </c>
      <c r="I7" s="475">
        <v>0.84499999999999997</v>
      </c>
    </row>
    <row r="8" spans="1:9">
      <c r="A8" s="480">
        <v>1975</v>
      </c>
      <c r="B8" s="465">
        <v>6591</v>
      </c>
      <c r="C8" s="468">
        <v>1362505</v>
      </c>
      <c r="D8" s="478">
        <v>4.7999999999999996E-3</v>
      </c>
      <c r="E8" s="477">
        <v>0.115</v>
      </c>
      <c r="F8" s="476">
        <v>9.4E-2</v>
      </c>
      <c r="G8" s="468">
        <v>5341</v>
      </c>
      <c r="H8" s="481">
        <v>6324</v>
      </c>
      <c r="I8" s="475">
        <v>0.84499999999999997</v>
      </c>
    </row>
    <row r="9" spans="1:9">
      <c r="A9" s="480">
        <v>1976</v>
      </c>
      <c r="B9" s="465">
        <v>7464</v>
      </c>
      <c r="C9" s="468">
        <v>1495704</v>
      </c>
      <c r="D9" s="478">
        <v>5.0000000000000001E-3</v>
      </c>
      <c r="E9" s="477">
        <v>0.13200000000000001</v>
      </c>
      <c r="F9" s="476">
        <v>9.8000000000000004E-2</v>
      </c>
      <c r="G9" s="468">
        <v>5866</v>
      </c>
      <c r="H9" s="481">
        <v>6875</v>
      </c>
      <c r="I9" s="475">
        <v>0.85299999999999998</v>
      </c>
    </row>
    <row r="10" spans="1:9">
      <c r="A10" s="480">
        <v>1977</v>
      </c>
      <c r="B10" s="465">
        <v>8441</v>
      </c>
      <c r="C10" s="468">
        <v>1651632</v>
      </c>
      <c r="D10" s="478">
        <v>5.1000000000000004E-3</v>
      </c>
      <c r="E10" s="477">
        <v>0.13100000000000001</v>
      </c>
      <c r="F10" s="476">
        <v>0.104</v>
      </c>
      <c r="G10" s="468">
        <v>6412</v>
      </c>
      <c r="H10" s="481">
        <v>7516</v>
      </c>
      <c r="I10" s="475">
        <v>0.85299999999999998</v>
      </c>
    </row>
    <row r="11" spans="1:9">
      <c r="A11" s="480">
        <v>1978</v>
      </c>
      <c r="B11" s="465">
        <v>9712</v>
      </c>
      <c r="C11" s="468">
        <v>1855849</v>
      </c>
      <c r="D11" s="478">
        <v>5.1999999999999998E-3</v>
      </c>
      <c r="E11" s="477">
        <v>0.151</v>
      </c>
      <c r="F11" s="476">
        <v>0.124</v>
      </c>
      <c r="G11" s="468">
        <v>7119</v>
      </c>
      <c r="H11" s="481">
        <v>8356</v>
      </c>
      <c r="I11" s="475">
        <v>0.85199999999999998</v>
      </c>
    </row>
    <row r="12" spans="1:9">
      <c r="A12" s="480">
        <v>1979</v>
      </c>
      <c r="B12" s="465">
        <v>10972</v>
      </c>
      <c r="C12" s="468">
        <v>2073257</v>
      </c>
      <c r="D12" s="478">
        <v>5.3E-3</v>
      </c>
      <c r="E12" s="477">
        <v>0.13</v>
      </c>
      <c r="F12" s="476">
        <v>0.11700000000000001</v>
      </c>
      <c r="G12" s="468">
        <v>7748</v>
      </c>
      <c r="H12" s="481">
        <v>9232</v>
      </c>
      <c r="I12" s="475">
        <v>0.83899999999999997</v>
      </c>
    </row>
    <row r="13" spans="1:9">
      <c r="A13" s="480">
        <v>1980</v>
      </c>
      <c r="B13" s="465">
        <v>12319</v>
      </c>
      <c r="C13" s="468">
        <v>2313160</v>
      </c>
      <c r="D13" s="478">
        <v>5.3E-3</v>
      </c>
      <c r="E13" s="477">
        <v>0.123</v>
      </c>
      <c r="F13" s="476">
        <v>0.11600000000000001</v>
      </c>
      <c r="G13" s="468">
        <v>8366</v>
      </c>
      <c r="H13" s="481">
        <v>10180</v>
      </c>
      <c r="I13" s="475">
        <v>0.82199999999999995</v>
      </c>
    </row>
    <row r="14" spans="1:9">
      <c r="A14" s="480">
        <v>1981</v>
      </c>
      <c r="B14" s="465">
        <v>13893</v>
      </c>
      <c r="C14" s="468">
        <v>2592915</v>
      </c>
      <c r="D14" s="478">
        <v>5.4000000000000003E-3</v>
      </c>
      <c r="E14" s="477">
        <v>0.128</v>
      </c>
      <c r="F14" s="476">
        <v>0.121</v>
      </c>
      <c r="G14" s="468">
        <v>9167</v>
      </c>
      <c r="H14" s="481">
        <v>11300</v>
      </c>
      <c r="I14" s="475">
        <v>0.81100000000000005</v>
      </c>
    </row>
    <row r="15" spans="1:9">
      <c r="A15" s="480">
        <v>1982</v>
      </c>
      <c r="B15" s="465">
        <v>15067</v>
      </c>
      <c r="C15" s="468">
        <v>2779794</v>
      </c>
      <c r="D15" s="478">
        <v>5.4000000000000003E-3</v>
      </c>
      <c r="E15" s="477">
        <v>8.5000000000000006E-2</v>
      </c>
      <c r="F15" s="476">
        <v>7.1999999999999995E-2</v>
      </c>
      <c r="G15" s="468">
        <v>9669</v>
      </c>
      <c r="H15" s="481">
        <v>11999</v>
      </c>
      <c r="I15" s="475">
        <v>0.80600000000000005</v>
      </c>
    </row>
    <row r="16" spans="1:9">
      <c r="A16" s="480">
        <v>1983</v>
      </c>
      <c r="B16" s="465">
        <v>16135</v>
      </c>
      <c r="C16" s="468">
        <v>2968676</v>
      </c>
      <c r="D16" s="478">
        <v>5.4000000000000003E-3</v>
      </c>
      <c r="E16" s="477">
        <v>7.0999999999999994E-2</v>
      </c>
      <c r="F16" s="476">
        <v>6.8000000000000005E-2</v>
      </c>
      <c r="G16" s="468">
        <v>10116</v>
      </c>
      <c r="H16" s="481">
        <v>12698</v>
      </c>
      <c r="I16" s="475">
        <v>0.79700000000000004</v>
      </c>
    </row>
    <row r="17" spans="1:12">
      <c r="A17" s="480">
        <v>1984</v>
      </c>
      <c r="B17" s="465">
        <v>17820</v>
      </c>
      <c r="C17" s="468">
        <v>3279488</v>
      </c>
      <c r="D17" s="478">
        <v>5.4000000000000003E-3</v>
      </c>
      <c r="E17" s="477">
        <v>0.104</v>
      </c>
      <c r="F17" s="476">
        <v>0.105</v>
      </c>
      <c r="G17" s="468">
        <v>10984</v>
      </c>
      <c r="H17" s="481">
        <v>13906</v>
      </c>
      <c r="I17" s="475">
        <v>0.79</v>
      </c>
    </row>
    <row r="18" spans="1:12">
      <c r="A18" s="480">
        <v>1985</v>
      </c>
      <c r="B18" s="465">
        <v>19070</v>
      </c>
      <c r="C18" s="468">
        <v>3510471</v>
      </c>
      <c r="D18" s="478">
        <v>5.4000000000000003E-3</v>
      </c>
      <c r="E18" s="477">
        <v>7.0000000000000007E-2</v>
      </c>
      <c r="F18" s="476">
        <v>7.0000000000000007E-2</v>
      </c>
      <c r="G18" s="468">
        <v>11607</v>
      </c>
      <c r="H18" s="481">
        <v>14755</v>
      </c>
      <c r="I18" s="475">
        <v>0.78700000000000003</v>
      </c>
    </row>
    <row r="19" spans="1:12">
      <c r="A19" s="480">
        <v>1986</v>
      </c>
      <c r="B19" s="465">
        <v>20042</v>
      </c>
      <c r="C19" s="468">
        <v>3719647</v>
      </c>
      <c r="D19" s="478">
        <v>5.4000000000000003E-3</v>
      </c>
      <c r="E19" s="477">
        <v>5.0999999999999997E-2</v>
      </c>
      <c r="F19" s="476">
        <v>0.06</v>
      </c>
      <c r="G19" s="468">
        <v>12053</v>
      </c>
      <c r="H19" s="481">
        <v>15490</v>
      </c>
      <c r="I19" s="475">
        <v>0.77800000000000002</v>
      </c>
    </row>
    <row r="20" spans="1:12">
      <c r="A20" s="480">
        <v>1987</v>
      </c>
      <c r="B20" s="465">
        <v>20995</v>
      </c>
      <c r="C20" s="468">
        <v>3946593</v>
      </c>
      <c r="D20" s="478">
        <v>5.3E-3</v>
      </c>
      <c r="E20" s="477">
        <v>4.8000000000000001E-2</v>
      </c>
      <c r="F20" s="476">
        <v>6.0999999999999999E-2</v>
      </c>
      <c r="G20" s="468">
        <v>12511</v>
      </c>
      <c r="H20" s="481">
        <v>16289</v>
      </c>
      <c r="I20" s="475">
        <v>0.76800000000000002</v>
      </c>
    </row>
    <row r="21" spans="1:12">
      <c r="A21" s="480">
        <v>1988</v>
      </c>
      <c r="B21" s="465">
        <v>22330</v>
      </c>
      <c r="C21" s="468">
        <v>4267813</v>
      </c>
      <c r="D21" s="478">
        <v>5.1999999999999998E-3</v>
      </c>
      <c r="E21" s="477">
        <v>6.4000000000000001E-2</v>
      </c>
      <c r="F21" s="476">
        <v>8.1000000000000003E-2</v>
      </c>
      <c r="G21" s="468">
        <v>13218</v>
      </c>
      <c r="H21" s="481">
        <v>17455</v>
      </c>
      <c r="I21" s="475">
        <v>0.75700000000000001</v>
      </c>
    </row>
    <row r="22" spans="1:12">
      <c r="A22" s="480">
        <v>1989</v>
      </c>
      <c r="B22" s="465">
        <v>23967</v>
      </c>
      <c r="C22" s="468">
        <v>4609667</v>
      </c>
      <c r="D22" s="478">
        <v>5.1999999999999998E-3</v>
      </c>
      <c r="E22" s="477">
        <v>7.2999999999999995E-2</v>
      </c>
      <c r="F22" s="476">
        <v>0.08</v>
      </c>
      <c r="G22" s="468">
        <v>14050</v>
      </c>
      <c r="H22" s="481">
        <v>18676</v>
      </c>
      <c r="I22" s="475">
        <v>0.752</v>
      </c>
    </row>
    <row r="23" spans="1:12">
      <c r="A23" s="480">
        <v>1990</v>
      </c>
      <c r="B23" s="465">
        <v>25985</v>
      </c>
      <c r="C23" s="468">
        <v>4897821</v>
      </c>
      <c r="D23" s="478">
        <v>5.3E-3</v>
      </c>
      <c r="E23" s="477">
        <v>8.4000000000000005E-2</v>
      </c>
      <c r="F23" s="476">
        <v>6.3E-2</v>
      </c>
      <c r="G23" s="468">
        <v>15010</v>
      </c>
      <c r="H23" s="481">
        <v>19621</v>
      </c>
      <c r="I23" s="475">
        <v>0.76500000000000001</v>
      </c>
    </row>
    <row r="24" spans="1:12">
      <c r="A24" s="480">
        <v>1991</v>
      </c>
      <c r="B24" s="465">
        <v>27864</v>
      </c>
      <c r="C24" s="468">
        <v>5067291</v>
      </c>
      <c r="D24" s="478">
        <v>5.4999999999999997E-3</v>
      </c>
      <c r="E24" s="477">
        <v>7.1999999999999995E-2</v>
      </c>
      <c r="F24" s="476">
        <v>3.5000000000000003E-2</v>
      </c>
      <c r="G24" s="468">
        <v>15656</v>
      </c>
      <c r="H24" s="481">
        <v>20030</v>
      </c>
      <c r="I24" s="475">
        <v>0.78200000000000003</v>
      </c>
      <c r="K24" s="454"/>
      <c r="L24" s="454"/>
    </row>
    <row r="25" spans="1:12">
      <c r="A25" s="480">
        <v>1992</v>
      </c>
      <c r="B25" s="465">
        <v>30126</v>
      </c>
      <c r="C25" s="468">
        <v>5409920</v>
      </c>
      <c r="D25" s="478">
        <v>5.5999999999999999E-3</v>
      </c>
      <c r="E25" s="477">
        <v>8.1000000000000003E-2</v>
      </c>
      <c r="F25" s="476">
        <v>6.8000000000000005E-2</v>
      </c>
      <c r="G25" s="468">
        <v>16401</v>
      </c>
      <c r="H25" s="481">
        <v>21090</v>
      </c>
      <c r="I25" s="475">
        <v>0.77800000000000002</v>
      </c>
      <c r="K25" s="454"/>
      <c r="L25" s="454"/>
    </row>
    <row r="26" spans="1:12">
      <c r="A26" s="480">
        <v>1993</v>
      </c>
      <c r="B26" s="465">
        <v>32491</v>
      </c>
      <c r="C26" s="468">
        <v>5648732</v>
      </c>
      <c r="D26" s="478">
        <v>5.7999999999999996E-3</v>
      </c>
      <c r="E26" s="477">
        <v>7.9000000000000001E-2</v>
      </c>
      <c r="F26" s="476">
        <v>4.3999999999999997E-2</v>
      </c>
      <c r="G26" s="468">
        <v>17115</v>
      </c>
      <c r="H26" s="481">
        <v>21733</v>
      </c>
      <c r="I26" s="475">
        <v>0.78800000000000003</v>
      </c>
      <c r="K26" s="454"/>
      <c r="L26" s="454"/>
    </row>
    <row r="27" spans="1:12">
      <c r="A27" s="480">
        <v>1994</v>
      </c>
      <c r="B27" s="465">
        <v>35157</v>
      </c>
      <c r="C27" s="468">
        <v>5940128</v>
      </c>
      <c r="D27" s="478">
        <v>5.8999999999999999E-3</v>
      </c>
      <c r="E27" s="477">
        <v>8.2000000000000003E-2</v>
      </c>
      <c r="F27" s="476">
        <v>5.1999999999999998E-2</v>
      </c>
      <c r="G27" s="468">
        <v>17933</v>
      </c>
      <c r="H27" s="481">
        <v>22575</v>
      </c>
      <c r="I27" s="475">
        <v>0.79400000000000004</v>
      </c>
      <c r="K27" s="454"/>
      <c r="L27" s="454"/>
    </row>
    <row r="28" spans="1:12">
      <c r="A28" s="480">
        <v>1995</v>
      </c>
      <c r="B28" s="465">
        <v>38308</v>
      </c>
      <c r="C28" s="468">
        <v>6286143</v>
      </c>
      <c r="D28" s="478">
        <v>6.1000000000000004E-3</v>
      </c>
      <c r="E28" s="477">
        <v>0.09</v>
      </c>
      <c r="F28" s="476">
        <v>5.8000000000000003E-2</v>
      </c>
      <c r="G28" s="468">
        <v>19019</v>
      </c>
      <c r="H28" s="481">
        <v>23607</v>
      </c>
      <c r="I28" s="475">
        <v>0.80600000000000005</v>
      </c>
      <c r="K28" s="454"/>
      <c r="L28" s="454"/>
    </row>
    <row r="29" spans="1:12">
      <c r="A29" s="480">
        <v>1996</v>
      </c>
      <c r="B29" s="465">
        <v>41739</v>
      </c>
      <c r="C29" s="468">
        <v>6673186</v>
      </c>
      <c r="D29" s="478">
        <v>6.3E-3</v>
      </c>
      <c r="E29" s="477">
        <v>0.09</v>
      </c>
      <c r="F29" s="476">
        <v>6.2E-2</v>
      </c>
      <c r="G29" s="468">
        <v>20183</v>
      </c>
      <c r="H29" s="481">
        <v>24771</v>
      </c>
      <c r="I29" s="475">
        <v>0.81499999999999995</v>
      </c>
      <c r="K29" s="454"/>
      <c r="L29" s="454"/>
    </row>
    <row r="30" spans="1:12">
      <c r="A30" s="480">
        <v>1997</v>
      </c>
      <c r="B30" s="465">
        <v>45125</v>
      </c>
      <c r="C30" s="468">
        <v>7086935</v>
      </c>
      <c r="D30" s="478">
        <v>6.4000000000000003E-3</v>
      </c>
      <c r="E30" s="477">
        <v>8.1000000000000003E-2</v>
      </c>
      <c r="F30" s="476">
        <v>6.2E-2</v>
      </c>
      <c r="G30" s="468">
        <v>21288</v>
      </c>
      <c r="H30" s="481">
        <v>25993</v>
      </c>
      <c r="I30" s="475">
        <v>0.81899999999999995</v>
      </c>
      <c r="K30" s="454"/>
      <c r="L30" s="454"/>
    </row>
    <row r="31" spans="1:12">
      <c r="A31" s="480">
        <v>1998</v>
      </c>
      <c r="B31" s="479">
        <v>48228</v>
      </c>
      <c r="C31" s="449">
        <v>7601594</v>
      </c>
      <c r="D31" s="478">
        <v>6.3E-3</v>
      </c>
      <c r="E31" s="477">
        <v>6.9000000000000006E-2</v>
      </c>
      <c r="F31" s="476">
        <v>7.2999999999999995E-2</v>
      </c>
      <c r="G31" s="449">
        <v>22266</v>
      </c>
      <c r="H31" s="481">
        <v>27557</v>
      </c>
      <c r="I31" s="475">
        <v>0.80800000000000005</v>
      </c>
      <c r="K31" s="454"/>
      <c r="L31" s="454"/>
    </row>
    <row r="32" spans="1:12">
      <c r="A32" s="480">
        <v>1999</v>
      </c>
      <c r="B32" s="479">
        <v>50859</v>
      </c>
      <c r="C32" s="449">
        <v>8006585</v>
      </c>
      <c r="D32" s="478">
        <v>6.4000000000000003E-3</v>
      </c>
      <c r="E32" s="477">
        <v>5.5E-2</v>
      </c>
      <c r="F32" s="476">
        <v>5.2999999999999999E-2</v>
      </c>
      <c r="G32" s="449">
        <v>23081</v>
      </c>
      <c r="H32" s="481">
        <v>28693</v>
      </c>
      <c r="I32" s="475">
        <v>0.80400000000000005</v>
      </c>
      <c r="K32" s="454"/>
      <c r="L32" s="454"/>
    </row>
    <row r="33" spans="1:13">
      <c r="A33" s="480">
        <v>2000</v>
      </c>
      <c r="B33" s="479">
        <v>54451</v>
      </c>
      <c r="C33" s="449">
        <v>8654561</v>
      </c>
      <c r="D33" s="478">
        <v>6.3E-3</v>
      </c>
      <c r="E33" s="477">
        <v>7.0999999999999994E-2</v>
      </c>
      <c r="F33" s="476">
        <v>8.1000000000000003E-2</v>
      </c>
      <c r="G33" s="449">
        <v>24260</v>
      </c>
      <c r="H33" s="481">
        <v>30672</v>
      </c>
      <c r="I33" s="475">
        <v>0.79100000000000004</v>
      </c>
      <c r="K33" s="454"/>
      <c r="L33" s="454"/>
    </row>
    <row r="34" spans="1:13">
      <c r="A34" s="480">
        <v>2001</v>
      </c>
      <c r="B34" s="479">
        <v>56923</v>
      </c>
      <c r="C34" s="449">
        <v>9009842</v>
      </c>
      <c r="D34" s="478">
        <v>6.3E-3</v>
      </c>
      <c r="E34" s="477">
        <v>4.4999999999999998E-2</v>
      </c>
      <c r="F34" s="476">
        <v>4.1000000000000002E-2</v>
      </c>
      <c r="G34" s="449">
        <v>24925</v>
      </c>
      <c r="H34" s="481">
        <v>31617</v>
      </c>
      <c r="I34" s="475">
        <v>0.78800000000000003</v>
      </c>
      <c r="K34" s="454"/>
      <c r="L34" s="454"/>
    </row>
    <row r="35" spans="1:13">
      <c r="A35" s="480">
        <v>2002</v>
      </c>
      <c r="B35" s="479">
        <v>58563</v>
      </c>
      <c r="C35" s="449">
        <v>9157682</v>
      </c>
      <c r="D35" s="478">
        <v>6.4000000000000003E-3</v>
      </c>
      <c r="E35" s="477">
        <v>2.9000000000000001E-2</v>
      </c>
      <c r="F35" s="476">
        <v>1.6E-2</v>
      </c>
      <c r="G35" s="449">
        <v>25190</v>
      </c>
      <c r="H35" s="481">
        <v>31839</v>
      </c>
      <c r="I35" s="475">
        <v>0.79100000000000004</v>
      </c>
      <c r="K35" s="454"/>
      <c r="L35" s="454"/>
    </row>
    <row r="36" spans="1:13">
      <c r="A36" s="480">
        <v>2003</v>
      </c>
      <c r="B36" s="479">
        <v>60873</v>
      </c>
      <c r="C36" s="449">
        <v>9491393</v>
      </c>
      <c r="D36" s="478">
        <v>6.4000000000000003E-3</v>
      </c>
      <c r="E36" s="477">
        <v>3.9E-2</v>
      </c>
      <c r="F36" s="476">
        <v>3.5999999999999997E-2</v>
      </c>
      <c r="G36" s="449">
        <v>25792</v>
      </c>
      <c r="H36" s="481">
        <v>32717</v>
      </c>
      <c r="I36" s="475">
        <v>0.78800000000000003</v>
      </c>
      <c r="K36" s="454"/>
      <c r="L36" s="454"/>
    </row>
    <row r="37" spans="1:13">
      <c r="A37" s="480">
        <v>2004</v>
      </c>
      <c r="B37" s="479">
        <v>64887</v>
      </c>
      <c r="C37" s="449">
        <v>10037313</v>
      </c>
      <c r="D37" s="478">
        <v>6.4999999999999997E-3</v>
      </c>
      <c r="E37" s="477">
        <v>6.6000000000000003E-2</v>
      </c>
      <c r="F37" s="476">
        <v>5.8000000000000003E-2</v>
      </c>
      <c r="G37" s="449">
        <v>27018</v>
      </c>
      <c r="H37" s="481">
        <v>34280</v>
      </c>
      <c r="I37" s="475">
        <v>0.78800000000000003</v>
      </c>
      <c r="K37" s="454"/>
      <c r="L37" s="454"/>
    </row>
    <row r="38" spans="1:13">
      <c r="A38" s="480">
        <v>2005</v>
      </c>
      <c r="B38" s="479">
        <v>71095</v>
      </c>
      <c r="C38" s="449">
        <v>10599603</v>
      </c>
      <c r="D38" s="478">
        <v>6.7000000000000002E-3</v>
      </c>
      <c r="E38" s="477">
        <v>9.6000000000000002E-2</v>
      </c>
      <c r="F38" s="476">
        <v>5.6000000000000001E-2</v>
      </c>
      <c r="G38" s="449">
        <v>28927</v>
      </c>
      <c r="H38" s="481">
        <v>35868</v>
      </c>
      <c r="I38" s="475">
        <v>0.80600000000000005</v>
      </c>
      <c r="K38" s="454"/>
      <c r="L38" s="454"/>
    </row>
    <row r="39" spans="1:13">
      <c r="A39" s="480">
        <v>2006</v>
      </c>
      <c r="B39" s="479">
        <v>79116</v>
      </c>
      <c r="C39" s="449">
        <v>11374142</v>
      </c>
      <c r="D39" s="478">
        <v>7.0000000000000001E-3</v>
      </c>
      <c r="E39" s="477">
        <v>0.113</v>
      </c>
      <c r="F39" s="476">
        <v>7.2999999999999995E-2</v>
      </c>
      <c r="G39" s="449">
        <v>31327</v>
      </c>
      <c r="H39" s="481">
        <v>38120</v>
      </c>
      <c r="I39" s="475">
        <v>0.82199999999999995</v>
      </c>
      <c r="K39" s="454"/>
      <c r="L39" s="454"/>
    </row>
    <row r="40" spans="1:13">
      <c r="A40" s="480">
        <v>2007</v>
      </c>
      <c r="B40" s="479">
        <v>86153</v>
      </c>
      <c r="C40" s="449">
        <v>12014107</v>
      </c>
      <c r="D40" s="478">
        <v>7.1999999999999998E-3</v>
      </c>
      <c r="E40" s="477">
        <v>8.8999999999999996E-2</v>
      </c>
      <c r="F40" s="476">
        <v>5.6000000000000001E-2</v>
      </c>
      <c r="G40" s="449">
        <v>33165</v>
      </c>
      <c r="H40" s="481">
        <v>39883</v>
      </c>
      <c r="I40" s="475">
        <v>0.83199999999999996</v>
      </c>
      <c r="K40" s="454"/>
      <c r="L40" s="454"/>
    </row>
    <row r="41" spans="1:13">
      <c r="A41" s="480">
        <v>2008</v>
      </c>
      <c r="B41" s="479">
        <v>90387</v>
      </c>
      <c r="C41" s="449">
        <v>12475898</v>
      </c>
      <c r="D41" s="478">
        <v>7.1999999999999998E-3</v>
      </c>
      <c r="E41" s="477">
        <v>4.9000000000000002E-2</v>
      </c>
      <c r="F41" s="476">
        <v>3.7999999999999999E-2</v>
      </c>
      <c r="G41" s="449">
        <v>33941</v>
      </c>
      <c r="H41" s="481">
        <v>41026</v>
      </c>
      <c r="I41" s="475">
        <v>0.82699999999999996</v>
      </c>
      <c r="K41" s="454"/>
      <c r="L41" s="454"/>
    </row>
    <row r="42" spans="1:13">
      <c r="A42" s="480">
        <v>2009</v>
      </c>
      <c r="B42" s="479">
        <v>86762</v>
      </c>
      <c r="C42" s="449">
        <v>12073407</v>
      </c>
      <c r="D42" s="478">
        <v>7.1999999999999998E-3</v>
      </c>
      <c r="E42" s="477">
        <v>-0.04</v>
      </c>
      <c r="F42" s="476">
        <v>-3.2000000000000001E-2</v>
      </c>
      <c r="G42" s="449">
        <v>31858</v>
      </c>
      <c r="H42" s="481">
        <v>39356</v>
      </c>
      <c r="I42" s="475">
        <v>0.80900000000000005</v>
      </c>
      <c r="K42" s="454"/>
      <c r="L42" s="454"/>
    </row>
    <row r="43" spans="1:13">
      <c r="A43" s="480">
        <v>2010</v>
      </c>
      <c r="B43" s="479">
        <v>89439</v>
      </c>
      <c r="C43" s="449">
        <v>12586509</v>
      </c>
      <c r="D43" s="478">
        <v>7.1000000000000004E-3</v>
      </c>
      <c r="E43" s="477">
        <v>3.1E-2</v>
      </c>
      <c r="F43" s="476">
        <v>4.2000000000000003E-2</v>
      </c>
      <c r="G43" s="449">
        <v>32226</v>
      </c>
      <c r="H43" s="482">
        <v>40690</v>
      </c>
      <c r="I43" s="475">
        <v>0.79200000000000004</v>
      </c>
      <c r="K43" s="454"/>
      <c r="L43" s="454"/>
    </row>
    <row r="44" spans="1:13">
      <c r="A44" s="480">
        <v>2011</v>
      </c>
      <c r="B44" s="479">
        <v>96357</v>
      </c>
      <c r="C44" s="449">
        <v>13330436</v>
      </c>
      <c r="D44" s="478">
        <v>7.1999999999999998E-3</v>
      </c>
      <c r="E44" s="477">
        <v>7.6999999999999999E-2</v>
      </c>
      <c r="F44" s="476">
        <v>5.8999999999999997E-2</v>
      </c>
      <c r="G44" s="449">
        <v>34232</v>
      </c>
      <c r="H44" s="481">
        <v>42783</v>
      </c>
      <c r="I44" s="475">
        <v>0.8</v>
      </c>
      <c r="K44" s="454"/>
      <c r="L44" s="454"/>
    </row>
    <row r="45" spans="1:13">
      <c r="A45" s="480">
        <v>2012</v>
      </c>
      <c r="B45" s="479">
        <v>102991</v>
      </c>
      <c r="C45" s="449">
        <v>14003346</v>
      </c>
      <c r="D45" s="478">
        <v>7.4000000000000003E-3</v>
      </c>
      <c r="E45" s="477">
        <v>6.9000000000000006E-2</v>
      </c>
      <c r="F45" s="476">
        <v>0.05</v>
      </c>
      <c r="G45" s="449">
        <v>36085</v>
      </c>
      <c r="H45" s="449">
        <v>44614</v>
      </c>
      <c r="I45" s="475">
        <v>0.80900000000000005</v>
      </c>
      <c r="K45" s="454"/>
      <c r="L45" s="454"/>
    </row>
    <row r="46" spans="1:13">
      <c r="A46" s="480">
        <v>2013</v>
      </c>
      <c r="B46" s="479">
        <v>106176</v>
      </c>
      <c r="C46" s="449">
        <v>14189228</v>
      </c>
      <c r="D46" s="478">
        <v>7.4999999999999997E-3</v>
      </c>
      <c r="E46" s="477">
        <v>3.1E-2</v>
      </c>
      <c r="F46" s="476">
        <v>1.2999999999999999E-2</v>
      </c>
      <c r="G46" s="449">
        <v>36628</v>
      </c>
      <c r="H46" s="449">
        <v>44894</v>
      </c>
      <c r="I46" s="475">
        <v>0.81599999999999995</v>
      </c>
      <c r="K46" s="454"/>
      <c r="L46" s="454"/>
    </row>
    <row r="47" spans="1:13">
      <c r="A47" s="480">
        <v>2014</v>
      </c>
      <c r="B47" s="479">
        <v>112620</v>
      </c>
      <c r="C47" s="449">
        <v>14969527</v>
      </c>
      <c r="D47" s="478">
        <v>7.4999999999999997E-3</v>
      </c>
      <c r="E47" s="477">
        <v>6.0999999999999999E-2</v>
      </c>
      <c r="F47" s="476">
        <v>5.5E-2</v>
      </c>
      <c r="G47" s="449">
        <v>38328</v>
      </c>
      <c r="H47" s="449">
        <v>47017</v>
      </c>
      <c r="I47" s="475">
        <v>0.81499999999999995</v>
      </c>
      <c r="K47" s="454"/>
      <c r="L47" s="454"/>
      <c r="M47" s="454"/>
    </row>
    <row r="48" spans="1:13">
      <c r="A48" s="473">
        <v>2015</v>
      </c>
      <c r="B48" s="474">
        <v>121339</v>
      </c>
      <c r="C48" s="464">
        <v>15681233</v>
      </c>
      <c r="D48" s="467">
        <v>7.7000000000000002E-3</v>
      </c>
      <c r="E48" s="466">
        <v>7.6999999999999999E-2</v>
      </c>
      <c r="F48" s="463">
        <v>4.8000000000000001E-2</v>
      </c>
      <c r="G48" s="464">
        <v>40668</v>
      </c>
      <c r="H48" s="464">
        <v>48891</v>
      </c>
      <c r="I48" s="463">
        <v>0.83199999999999996</v>
      </c>
      <c r="J48" s="455"/>
      <c r="K48" s="454"/>
      <c r="L48" s="454"/>
    </row>
    <row r="49" spans="1:16">
      <c r="A49" s="473">
        <v>2016</v>
      </c>
      <c r="B49" s="474">
        <v>127881</v>
      </c>
      <c r="C49" s="464">
        <v>16092713</v>
      </c>
      <c r="D49" s="467">
        <v>7.9000000000000008E-3</v>
      </c>
      <c r="E49" s="466">
        <v>5.3999999999999999E-2</v>
      </c>
      <c r="F49" s="463">
        <v>2.5999999999999999E-2</v>
      </c>
      <c r="G49" s="464">
        <v>42008</v>
      </c>
      <c r="H49" s="464">
        <v>49812</v>
      </c>
      <c r="I49" s="463">
        <v>0.84299999999999997</v>
      </c>
      <c r="J49" s="455"/>
      <c r="K49" s="454"/>
      <c r="L49" s="454"/>
    </row>
    <row r="50" spans="1:16">
      <c r="A50" s="473">
        <v>2017</v>
      </c>
      <c r="B50" s="474">
        <v>135659</v>
      </c>
      <c r="C50" s="464">
        <v>16845028</v>
      </c>
      <c r="D50" s="467">
        <v>8.0999999999999996E-3</v>
      </c>
      <c r="E50" s="466">
        <v>6.0999999999999999E-2</v>
      </c>
      <c r="F50" s="463">
        <v>4.7E-2</v>
      </c>
      <c r="G50" s="472">
        <v>43711</v>
      </c>
      <c r="H50" s="464">
        <v>51811</v>
      </c>
      <c r="I50" s="463">
        <v>0.84399999999999997</v>
      </c>
      <c r="J50" s="455"/>
      <c r="K50" s="454"/>
      <c r="L50" s="454"/>
    </row>
    <row r="51" spans="1:16">
      <c r="A51" s="473">
        <v>2018</v>
      </c>
      <c r="B51" s="470">
        <v>146326</v>
      </c>
      <c r="C51" s="472">
        <v>17681159</v>
      </c>
      <c r="D51" s="467">
        <v>8.3000000000000001E-3</v>
      </c>
      <c r="E51" s="466">
        <v>7.9000000000000001E-2</v>
      </c>
      <c r="F51" s="463">
        <v>0.05</v>
      </c>
      <c r="G51" s="470">
        <v>46377</v>
      </c>
      <c r="H51" s="464">
        <v>54098</v>
      </c>
      <c r="I51" s="463">
        <v>0.85699999999999998</v>
      </c>
      <c r="J51" s="455"/>
      <c r="K51" s="454"/>
      <c r="L51" s="454"/>
    </row>
    <row r="52" spans="1:16">
      <c r="A52" s="469">
        <v>2019</v>
      </c>
      <c r="B52" s="470">
        <v>157335</v>
      </c>
      <c r="C52" s="472">
        <v>18402004</v>
      </c>
      <c r="D52" s="467">
        <v>8.5000000000000006E-3</v>
      </c>
      <c r="E52" s="471">
        <v>7.4999999999999997E-2</v>
      </c>
      <c r="F52" s="471">
        <v>4.1000000000000002E-2</v>
      </c>
      <c r="G52" s="470">
        <v>49115</v>
      </c>
      <c r="H52" s="464">
        <v>56047</v>
      </c>
      <c r="I52" s="463">
        <v>0.876</v>
      </c>
      <c r="J52" s="455"/>
      <c r="K52" s="454"/>
      <c r="L52" s="454"/>
    </row>
    <row r="53" spans="1:16">
      <c r="A53" s="469">
        <v>2020</v>
      </c>
      <c r="B53" s="465">
        <v>169656</v>
      </c>
      <c r="C53" s="468">
        <v>19607447</v>
      </c>
      <c r="D53" s="467">
        <f>B53/C53</f>
        <v>8.6526308091002362E-3</v>
      </c>
      <c r="E53" s="466">
        <v>7.8E-2</v>
      </c>
      <c r="F53" s="463">
        <v>6.6000000000000003E-2</v>
      </c>
      <c r="G53" s="465">
        <v>52204</v>
      </c>
      <c r="H53" s="464">
        <v>59510</v>
      </c>
      <c r="I53" s="463">
        <v>0.877</v>
      </c>
      <c r="J53" s="455"/>
      <c r="K53" s="454"/>
      <c r="L53" s="454"/>
    </row>
    <row r="54" spans="1:16">
      <c r="A54" s="469" t="s">
        <v>624</v>
      </c>
      <c r="B54" s="465">
        <v>179242.04491262897</v>
      </c>
      <c r="C54" s="468">
        <v>20891708.75</v>
      </c>
      <c r="D54" s="467">
        <f>B54/C54</f>
        <v>8.5795780066400245E-3</v>
      </c>
      <c r="E54" s="466">
        <v>5.7000000000000002E-2</v>
      </c>
      <c r="F54" s="463">
        <v>6.4000000000000001E-2</v>
      </c>
      <c r="G54" s="465">
        <v>53858.7114499975</v>
      </c>
      <c r="H54" s="464">
        <v>62926.402418314108</v>
      </c>
      <c r="I54" s="463">
        <f>G54/H54</f>
        <v>0.85590005753010368</v>
      </c>
      <c r="J54" s="455">
        <f>G54/G53-1</f>
        <v>3.1697024174344834E-2</v>
      </c>
      <c r="K54" s="455">
        <f>H54/H53-1</f>
        <v>5.7408879487718112E-2</v>
      </c>
      <c r="L54" s="454"/>
    </row>
    <row r="55" spans="1:16">
      <c r="A55" s="462" t="s">
        <v>623</v>
      </c>
      <c r="B55" s="458">
        <v>182511.36548595893</v>
      </c>
      <c r="C55" s="461">
        <v>21008220</v>
      </c>
      <c r="D55" s="460">
        <f>B55/C55</f>
        <v>8.6876168226512739E-3</v>
      </c>
      <c r="E55" s="459">
        <v>1.7999999999999999E-2</v>
      </c>
      <c r="F55" s="456">
        <v>6.0000000000000001E-3</v>
      </c>
      <c r="G55" s="458">
        <v>54045.45797327521</v>
      </c>
      <c r="H55" s="457">
        <v>63059.415985741602</v>
      </c>
      <c r="I55" s="456">
        <f>G55/H55</f>
        <v>0.85705611332485954</v>
      </c>
      <c r="J55" s="455"/>
      <c r="K55" s="454"/>
      <c r="L55" s="454"/>
    </row>
    <row r="56" spans="1:16">
      <c r="A56" s="453"/>
      <c r="B56" s="452"/>
      <c r="C56" s="452"/>
      <c r="D56" s="451"/>
      <c r="E56" s="450"/>
      <c r="F56" s="450"/>
      <c r="G56" s="449"/>
      <c r="H56" s="449"/>
      <c r="I56" s="448"/>
    </row>
    <row r="57" spans="1:16">
      <c r="A57" s="1952" t="s">
        <v>711</v>
      </c>
      <c r="B57" s="1952"/>
      <c r="C57" s="1952"/>
      <c r="D57" s="1952"/>
      <c r="E57" s="1952"/>
      <c r="F57" s="1952"/>
      <c r="G57" s="1952"/>
      <c r="H57" s="1952"/>
      <c r="I57" s="1952"/>
    </row>
    <row r="58" spans="1:16">
      <c r="A58" s="1951" t="s">
        <v>596</v>
      </c>
      <c r="B58" s="1951"/>
      <c r="C58" s="1951"/>
      <c r="D58" s="1951"/>
      <c r="E58" s="1951"/>
      <c r="F58" s="1951"/>
      <c r="G58" s="1951"/>
      <c r="H58" s="1951"/>
      <c r="I58" s="1951"/>
    </row>
    <row r="59" spans="1:16">
      <c r="A59" s="1950" t="s">
        <v>595</v>
      </c>
      <c r="B59" s="1950"/>
      <c r="C59" s="1950"/>
      <c r="D59" s="1950"/>
      <c r="E59" s="1950"/>
      <c r="F59" s="1950"/>
      <c r="G59" s="1950"/>
      <c r="H59" s="1950"/>
      <c r="I59" s="1950"/>
    </row>
    <row r="60" spans="1:16" ht="37.5" customHeight="1">
      <c r="A60" s="447"/>
      <c r="B60" s="443"/>
      <c r="C60" s="443"/>
      <c r="D60" s="443"/>
      <c r="E60" s="443"/>
      <c r="F60" s="443"/>
      <c r="G60" s="446"/>
      <c r="H60" s="446"/>
      <c r="I60" s="443"/>
      <c r="J60" s="445"/>
      <c r="K60" s="445"/>
      <c r="L60" s="445"/>
      <c r="M60" s="445"/>
      <c r="N60" s="445"/>
      <c r="O60" s="445"/>
      <c r="P60" s="445"/>
    </row>
    <row r="61" spans="1:16" ht="39" customHeight="1">
      <c r="A61" s="1949" t="s">
        <v>710</v>
      </c>
      <c r="B61" s="1949"/>
      <c r="C61" s="1949"/>
      <c r="D61" s="1949"/>
      <c r="E61" s="1949"/>
      <c r="F61" s="1949"/>
      <c r="G61" s="1949"/>
      <c r="H61" s="1949"/>
      <c r="I61" s="1949"/>
      <c r="J61" s="444"/>
    </row>
    <row r="62" spans="1:16" ht="14.15" customHeight="1">
      <c r="A62" s="444"/>
      <c r="B62" s="444"/>
      <c r="C62" s="444"/>
      <c r="D62" s="444"/>
      <c r="E62" s="444"/>
      <c r="F62" s="444"/>
      <c r="G62" s="444"/>
      <c r="H62" s="444"/>
      <c r="I62" s="444"/>
    </row>
    <row r="63" spans="1:16">
      <c r="I63" s="443"/>
    </row>
    <row r="65" spans="1:1">
      <c r="A65" s="442"/>
    </row>
  </sheetData>
  <mergeCells count="8">
    <mergeCell ref="A61:I61"/>
    <mergeCell ref="A59:I59"/>
    <mergeCell ref="A58:I58"/>
    <mergeCell ref="A57:I57"/>
    <mergeCell ref="B1:D1"/>
    <mergeCell ref="G1:I1"/>
    <mergeCell ref="E1:F1"/>
    <mergeCell ref="A1:A2"/>
  </mergeCells>
  <printOptions horizontalCentered="1"/>
  <pageMargins left="0.7" right="0.7" top="1" bottom="1" header="0.5" footer="0.5"/>
  <pageSetup scale="69" fitToWidth="0" orientation="portrait" r:id="rId1"/>
  <headerFooter scaleWithDoc="0" alignWithMargins="0">
    <oddHeader>&amp;C&amp;"-,Bold"&amp;10Table 3.1
Total and Per Capita Personal Income</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EF497-CB89-4F22-B3A5-99506D715BE4}">
  <sheetPr>
    <pageSetUpPr fitToPage="1"/>
  </sheetPr>
  <dimension ref="A1:L36"/>
  <sheetViews>
    <sheetView showGridLines="0" view="pageLayout" zoomScale="140" zoomScaleSheetLayoutView="100" zoomScalePageLayoutView="140" workbookViewId="0">
      <selection activeCell="G2" sqref="G2"/>
    </sheetView>
  </sheetViews>
  <sheetFormatPr defaultColWidth="7.08984375" defaultRowHeight="13"/>
  <cols>
    <col min="1" max="1" width="11.453125" style="492" customWidth="1"/>
    <col min="2" max="7" width="9.08984375" style="492" customWidth="1"/>
    <col min="8" max="10" width="8.26953125" style="492" customWidth="1"/>
    <col min="11" max="11" width="8.54296875" style="492" customWidth="1"/>
    <col min="12" max="12" width="8.1796875" style="492" customWidth="1"/>
    <col min="13" max="16384" width="7.08984375" style="492"/>
  </cols>
  <sheetData>
    <row r="1" spans="1:12" s="513" customFormat="1">
      <c r="A1" s="520" t="s">
        <v>723</v>
      </c>
      <c r="B1" s="519">
        <v>2015</v>
      </c>
      <c r="C1" s="518">
        <v>2016</v>
      </c>
      <c r="D1" s="518">
        <v>2017</v>
      </c>
      <c r="E1" s="518">
        <v>2018</v>
      </c>
      <c r="F1" s="518">
        <v>2019</v>
      </c>
      <c r="G1" s="517">
        <v>2020</v>
      </c>
      <c r="H1" s="516" t="s">
        <v>722</v>
      </c>
      <c r="I1" s="515" t="s">
        <v>721</v>
      </c>
      <c r="J1" s="515" t="s">
        <v>720</v>
      </c>
      <c r="K1" s="515" t="s">
        <v>719</v>
      </c>
      <c r="L1" s="514" t="s">
        <v>718</v>
      </c>
    </row>
    <row r="2" spans="1:12">
      <c r="A2" s="512" t="s">
        <v>76</v>
      </c>
      <c r="B2" s="511">
        <v>40668</v>
      </c>
      <c r="C2" s="510">
        <v>42008</v>
      </c>
      <c r="D2" s="510">
        <v>43711</v>
      </c>
      <c r="E2" s="510">
        <v>46377</v>
      </c>
      <c r="F2" s="510">
        <v>49115</v>
      </c>
      <c r="G2" s="509">
        <v>52204</v>
      </c>
      <c r="H2" s="508">
        <v>3.3000000000000002E-2</v>
      </c>
      <c r="I2" s="508">
        <v>4.1000000000000002E-2</v>
      </c>
      <c r="J2" s="508">
        <v>6.0999999999999999E-2</v>
      </c>
      <c r="K2" s="508">
        <v>5.8999999999999997E-2</v>
      </c>
      <c r="L2" s="507">
        <v>6.3E-2</v>
      </c>
    </row>
    <row r="3" spans="1:12">
      <c r="A3" s="506"/>
      <c r="B3" s="505"/>
      <c r="C3" s="505"/>
      <c r="D3" s="505"/>
      <c r="E3" s="505"/>
      <c r="F3" s="505"/>
      <c r="G3" s="504"/>
      <c r="H3" s="500"/>
      <c r="I3" s="500"/>
      <c r="J3" s="500"/>
      <c r="K3" s="500"/>
      <c r="L3" s="499"/>
    </row>
    <row r="4" spans="1:12">
      <c r="A4" s="503" t="s">
        <v>214</v>
      </c>
      <c r="B4" s="502">
        <v>112861</v>
      </c>
      <c r="C4" s="502">
        <v>117417</v>
      </c>
      <c r="D4" s="502">
        <v>124876</v>
      </c>
      <c r="E4" s="502">
        <v>144148</v>
      </c>
      <c r="F4" s="502">
        <v>152310</v>
      </c>
      <c r="G4" s="501">
        <v>156537</v>
      </c>
      <c r="H4" s="500">
        <v>0.04</v>
      </c>
      <c r="I4" s="500">
        <v>6.4000000000000001E-2</v>
      </c>
      <c r="J4" s="500">
        <v>0.154</v>
      </c>
      <c r="K4" s="500">
        <v>5.7000000000000002E-2</v>
      </c>
      <c r="L4" s="499">
        <v>2.8000000000000001E-2</v>
      </c>
    </row>
    <row r="5" spans="1:12">
      <c r="A5" s="503" t="s">
        <v>211</v>
      </c>
      <c r="B5" s="502">
        <v>43214</v>
      </c>
      <c r="C5" s="502">
        <v>48275</v>
      </c>
      <c r="D5" s="502">
        <v>50915</v>
      </c>
      <c r="E5" s="502">
        <v>56575</v>
      </c>
      <c r="F5" s="502">
        <v>59263</v>
      </c>
      <c r="G5" s="501">
        <v>61653</v>
      </c>
      <c r="H5" s="500">
        <v>0.11700000000000001</v>
      </c>
      <c r="I5" s="500">
        <v>5.5E-2</v>
      </c>
      <c r="J5" s="500">
        <v>0.111</v>
      </c>
      <c r="K5" s="500">
        <v>4.8000000000000001E-2</v>
      </c>
      <c r="L5" s="499">
        <v>0.04</v>
      </c>
    </row>
    <row r="6" spans="1:12">
      <c r="A6" s="503" t="s">
        <v>226</v>
      </c>
      <c r="B6" s="502">
        <v>43506</v>
      </c>
      <c r="C6" s="502">
        <v>46919</v>
      </c>
      <c r="D6" s="502">
        <v>51226</v>
      </c>
      <c r="E6" s="502">
        <v>55584</v>
      </c>
      <c r="F6" s="502">
        <v>58620</v>
      </c>
      <c r="G6" s="501">
        <v>60928</v>
      </c>
      <c r="H6" s="500">
        <v>7.8E-2</v>
      </c>
      <c r="I6" s="500">
        <v>9.1999999999999998E-2</v>
      </c>
      <c r="J6" s="500">
        <v>8.5000000000000006E-2</v>
      </c>
      <c r="K6" s="500">
        <v>5.5E-2</v>
      </c>
      <c r="L6" s="499">
        <v>3.9E-2</v>
      </c>
    </row>
    <row r="7" spans="1:12">
      <c r="A7" s="503" t="s">
        <v>218</v>
      </c>
      <c r="B7" s="502">
        <v>46104</v>
      </c>
      <c r="C7" s="502">
        <v>47524</v>
      </c>
      <c r="D7" s="502">
        <v>49323</v>
      </c>
      <c r="E7" s="502">
        <v>52130</v>
      </c>
      <c r="F7" s="502">
        <v>55481</v>
      </c>
      <c r="G7" s="501">
        <v>59077</v>
      </c>
      <c r="H7" s="500">
        <v>3.1E-2</v>
      </c>
      <c r="I7" s="500">
        <v>3.7999999999999999E-2</v>
      </c>
      <c r="J7" s="500">
        <v>5.7000000000000002E-2</v>
      </c>
      <c r="K7" s="500">
        <v>6.4000000000000001E-2</v>
      </c>
      <c r="L7" s="499">
        <v>6.5000000000000002E-2</v>
      </c>
    </row>
    <row r="8" spans="1:12">
      <c r="A8" s="503" t="s">
        <v>221</v>
      </c>
      <c r="B8" s="502">
        <v>45539</v>
      </c>
      <c r="C8" s="502">
        <v>47581</v>
      </c>
      <c r="D8" s="502">
        <v>49381</v>
      </c>
      <c r="E8" s="502">
        <v>53152</v>
      </c>
      <c r="F8" s="502">
        <v>56156</v>
      </c>
      <c r="G8" s="501">
        <v>58631</v>
      </c>
      <c r="H8" s="500">
        <v>4.4999999999999998E-2</v>
      </c>
      <c r="I8" s="500">
        <v>3.7999999999999999E-2</v>
      </c>
      <c r="J8" s="500">
        <v>7.5999999999999998E-2</v>
      </c>
      <c r="K8" s="500">
        <v>5.7000000000000002E-2</v>
      </c>
      <c r="L8" s="499">
        <v>4.3999999999999997E-2</v>
      </c>
    </row>
    <row r="9" spans="1:12">
      <c r="A9" s="503" t="s">
        <v>230</v>
      </c>
      <c r="B9" s="502">
        <v>40895</v>
      </c>
      <c r="C9" s="502">
        <v>42655</v>
      </c>
      <c r="D9" s="502">
        <v>43885</v>
      </c>
      <c r="E9" s="502">
        <v>46123</v>
      </c>
      <c r="F9" s="502">
        <v>48778</v>
      </c>
      <c r="G9" s="501">
        <v>51852</v>
      </c>
      <c r="H9" s="500">
        <v>4.2999999999999997E-2</v>
      </c>
      <c r="I9" s="500">
        <v>2.9000000000000001E-2</v>
      </c>
      <c r="J9" s="500">
        <v>5.0999999999999997E-2</v>
      </c>
      <c r="K9" s="500">
        <v>5.8000000000000003E-2</v>
      </c>
      <c r="L9" s="499">
        <v>6.3E-2</v>
      </c>
    </row>
    <row r="10" spans="1:12">
      <c r="A10" s="503" t="s">
        <v>231</v>
      </c>
      <c r="B10" s="502">
        <v>40324</v>
      </c>
      <c r="C10" s="502">
        <v>39845</v>
      </c>
      <c r="D10" s="502">
        <v>41995</v>
      </c>
      <c r="E10" s="502">
        <v>42613</v>
      </c>
      <c r="F10" s="502">
        <v>47457</v>
      </c>
      <c r="G10" s="501">
        <v>48761</v>
      </c>
      <c r="H10" s="500">
        <v>-1.2E-2</v>
      </c>
      <c r="I10" s="500">
        <v>5.3999999999999999E-2</v>
      </c>
      <c r="J10" s="500">
        <v>1.4999999999999999E-2</v>
      </c>
      <c r="K10" s="500">
        <v>0.114</v>
      </c>
      <c r="L10" s="499">
        <v>2.7E-2</v>
      </c>
    </row>
    <row r="11" spans="1:12">
      <c r="A11" s="503" t="s">
        <v>220</v>
      </c>
      <c r="B11" s="502">
        <v>36412</v>
      </c>
      <c r="C11" s="502">
        <v>36837</v>
      </c>
      <c r="D11" s="502">
        <v>42984</v>
      </c>
      <c r="E11" s="502">
        <v>43381</v>
      </c>
      <c r="F11" s="502">
        <v>45577</v>
      </c>
      <c r="G11" s="501">
        <v>48595</v>
      </c>
      <c r="H11" s="500">
        <v>1.2E-2</v>
      </c>
      <c r="I11" s="500">
        <v>0.16700000000000001</v>
      </c>
      <c r="J11" s="500">
        <v>8.9999999999999993E-3</v>
      </c>
      <c r="K11" s="500">
        <v>5.0999999999999997E-2</v>
      </c>
      <c r="L11" s="499">
        <v>6.6000000000000003E-2</v>
      </c>
    </row>
    <row r="12" spans="1:12">
      <c r="A12" s="503" t="s">
        <v>209</v>
      </c>
      <c r="B12" s="502">
        <v>36641</v>
      </c>
      <c r="C12" s="502">
        <v>37680</v>
      </c>
      <c r="D12" s="502">
        <v>39320</v>
      </c>
      <c r="E12" s="502">
        <v>41132</v>
      </c>
      <c r="F12" s="502">
        <v>43477</v>
      </c>
      <c r="G12" s="501">
        <v>46675</v>
      </c>
      <c r="H12" s="500">
        <v>2.8000000000000001E-2</v>
      </c>
      <c r="I12" s="500">
        <v>4.3999999999999997E-2</v>
      </c>
      <c r="J12" s="500">
        <v>4.5999999999999999E-2</v>
      </c>
      <c r="K12" s="500">
        <v>5.7000000000000002E-2</v>
      </c>
      <c r="L12" s="499">
        <v>7.3999999999999996E-2</v>
      </c>
    </row>
    <row r="13" spans="1:12">
      <c r="A13" s="503" t="s">
        <v>76</v>
      </c>
      <c r="B13" s="502">
        <v>35553</v>
      </c>
      <c r="C13" s="502">
        <v>37185</v>
      </c>
      <c r="D13" s="502">
        <v>38634</v>
      </c>
      <c r="E13" s="502">
        <v>40961</v>
      </c>
      <c r="F13" s="502">
        <v>43611</v>
      </c>
      <c r="G13" s="501">
        <v>46465</v>
      </c>
      <c r="H13" s="500">
        <v>4.5999999999999999E-2</v>
      </c>
      <c r="I13" s="500">
        <v>3.9E-2</v>
      </c>
      <c r="J13" s="500">
        <v>0.06</v>
      </c>
      <c r="K13" s="500">
        <v>6.5000000000000002E-2</v>
      </c>
      <c r="L13" s="499">
        <v>6.5000000000000002E-2</v>
      </c>
    </row>
    <row r="14" spans="1:12">
      <c r="A14" s="503" t="s">
        <v>210</v>
      </c>
      <c r="B14" s="502">
        <v>33306</v>
      </c>
      <c r="C14" s="502">
        <v>34026</v>
      </c>
      <c r="D14" s="502">
        <v>36938</v>
      </c>
      <c r="E14" s="502">
        <v>39667</v>
      </c>
      <c r="F14" s="502">
        <v>41350</v>
      </c>
      <c r="G14" s="501">
        <v>46145</v>
      </c>
      <c r="H14" s="500">
        <v>2.1999999999999999E-2</v>
      </c>
      <c r="I14" s="500">
        <v>8.5999999999999993E-2</v>
      </c>
      <c r="J14" s="500">
        <v>7.3999999999999996E-2</v>
      </c>
      <c r="K14" s="500">
        <v>4.2000000000000003E-2</v>
      </c>
      <c r="L14" s="499">
        <v>0.11600000000000001</v>
      </c>
    </row>
    <row r="15" spans="1:12">
      <c r="A15" s="503" t="s">
        <v>223</v>
      </c>
      <c r="B15" s="502">
        <v>37575</v>
      </c>
      <c r="C15" s="502">
        <v>37771</v>
      </c>
      <c r="D15" s="502">
        <v>38916</v>
      </c>
      <c r="E15" s="502">
        <v>40315</v>
      </c>
      <c r="F15" s="502">
        <v>41604</v>
      </c>
      <c r="G15" s="501">
        <v>45074</v>
      </c>
      <c r="H15" s="500">
        <v>5.0000000000000001E-3</v>
      </c>
      <c r="I15" s="500">
        <v>0.03</v>
      </c>
      <c r="J15" s="500">
        <v>3.5999999999999997E-2</v>
      </c>
      <c r="K15" s="500">
        <v>3.2000000000000001E-2</v>
      </c>
      <c r="L15" s="499">
        <v>8.3000000000000004E-2</v>
      </c>
    </row>
    <row r="16" spans="1:12">
      <c r="A16" s="503" t="s">
        <v>233</v>
      </c>
      <c r="B16" s="502">
        <v>34544</v>
      </c>
      <c r="C16" s="502">
        <v>35408</v>
      </c>
      <c r="D16" s="502">
        <v>37269</v>
      </c>
      <c r="E16" s="502">
        <v>39707</v>
      </c>
      <c r="F16" s="502">
        <v>42075</v>
      </c>
      <c r="G16" s="501">
        <v>44947</v>
      </c>
      <c r="H16" s="500">
        <v>2.5000000000000001E-2</v>
      </c>
      <c r="I16" s="500">
        <v>5.2999999999999999E-2</v>
      </c>
      <c r="J16" s="500">
        <v>6.5000000000000002E-2</v>
      </c>
      <c r="K16" s="500">
        <v>0.06</v>
      </c>
      <c r="L16" s="499">
        <v>6.8000000000000005E-2</v>
      </c>
    </row>
    <row r="17" spans="1:12">
      <c r="A17" s="503" t="s">
        <v>227</v>
      </c>
      <c r="B17" s="502">
        <v>35064</v>
      </c>
      <c r="C17" s="502">
        <v>35147</v>
      </c>
      <c r="D17" s="502">
        <v>36978</v>
      </c>
      <c r="E17" s="502">
        <v>37368</v>
      </c>
      <c r="F17" s="502">
        <v>39502</v>
      </c>
      <c r="G17" s="501">
        <v>44411</v>
      </c>
      <c r="H17" s="500">
        <v>2E-3</v>
      </c>
      <c r="I17" s="500">
        <v>5.1999999999999998E-2</v>
      </c>
      <c r="J17" s="500">
        <v>1.0999999999999999E-2</v>
      </c>
      <c r="K17" s="500">
        <v>5.7000000000000002E-2</v>
      </c>
      <c r="L17" s="499">
        <v>0.124</v>
      </c>
    </row>
    <row r="18" spans="1:12">
      <c r="A18" s="503" t="s">
        <v>234</v>
      </c>
      <c r="B18" s="502">
        <v>33558</v>
      </c>
      <c r="C18" s="502">
        <v>34027</v>
      </c>
      <c r="D18" s="502">
        <v>35499</v>
      </c>
      <c r="E18" s="502">
        <v>37853</v>
      </c>
      <c r="F18" s="502">
        <v>40330</v>
      </c>
      <c r="G18" s="501">
        <v>44131</v>
      </c>
      <c r="H18" s="500">
        <v>1.4E-2</v>
      </c>
      <c r="I18" s="500">
        <v>4.2999999999999997E-2</v>
      </c>
      <c r="J18" s="500">
        <v>6.6000000000000003E-2</v>
      </c>
      <c r="K18" s="500">
        <v>6.5000000000000002E-2</v>
      </c>
      <c r="L18" s="499">
        <v>9.4E-2</v>
      </c>
    </row>
    <row r="19" spans="1:12">
      <c r="A19" s="503" t="s">
        <v>73</v>
      </c>
      <c r="B19" s="502">
        <v>33195</v>
      </c>
      <c r="C19" s="502">
        <v>35020</v>
      </c>
      <c r="D19" s="502">
        <v>37213</v>
      </c>
      <c r="E19" s="502">
        <v>39964</v>
      </c>
      <c r="F19" s="502">
        <v>41869</v>
      </c>
      <c r="G19" s="501">
        <v>43782</v>
      </c>
      <c r="H19" s="500">
        <v>5.5E-2</v>
      </c>
      <c r="I19" s="500">
        <v>6.3E-2</v>
      </c>
      <c r="J19" s="500">
        <v>7.3999999999999996E-2</v>
      </c>
      <c r="K19" s="500">
        <v>4.8000000000000001E-2</v>
      </c>
      <c r="L19" s="499">
        <v>4.5999999999999999E-2</v>
      </c>
    </row>
    <row r="20" spans="1:12">
      <c r="A20" s="503" t="s">
        <v>219</v>
      </c>
      <c r="B20" s="502">
        <v>39127</v>
      </c>
      <c r="C20" s="502">
        <v>34919</v>
      </c>
      <c r="D20" s="502">
        <v>35165</v>
      </c>
      <c r="E20" s="502">
        <v>36973</v>
      </c>
      <c r="F20" s="502">
        <v>39387</v>
      </c>
      <c r="G20" s="501">
        <v>42762</v>
      </c>
      <c r="H20" s="500">
        <v>-0.108</v>
      </c>
      <c r="I20" s="500">
        <v>7.0000000000000001E-3</v>
      </c>
      <c r="J20" s="500">
        <v>5.0999999999999997E-2</v>
      </c>
      <c r="K20" s="500">
        <v>6.5000000000000002E-2</v>
      </c>
      <c r="L20" s="499">
        <v>8.5999999999999993E-2</v>
      </c>
    </row>
    <row r="21" spans="1:12">
      <c r="A21" s="503" t="s">
        <v>224</v>
      </c>
      <c r="B21" s="502">
        <v>32471</v>
      </c>
      <c r="C21" s="502">
        <v>32548</v>
      </c>
      <c r="D21" s="502">
        <v>33460</v>
      </c>
      <c r="E21" s="502">
        <v>37396</v>
      </c>
      <c r="F21" s="502">
        <v>38699</v>
      </c>
      <c r="G21" s="501">
        <v>42531</v>
      </c>
      <c r="H21" s="500">
        <v>2E-3</v>
      </c>
      <c r="I21" s="500">
        <v>2.8000000000000001E-2</v>
      </c>
      <c r="J21" s="500">
        <v>0.11799999999999999</v>
      </c>
      <c r="K21" s="500">
        <v>3.5000000000000003E-2</v>
      </c>
      <c r="L21" s="499">
        <v>9.9000000000000005E-2</v>
      </c>
    </row>
    <row r="22" spans="1:12">
      <c r="A22" s="503" t="s">
        <v>232</v>
      </c>
      <c r="B22" s="502">
        <v>35083</v>
      </c>
      <c r="C22" s="502">
        <v>34357</v>
      </c>
      <c r="D22" s="502">
        <v>35672</v>
      </c>
      <c r="E22" s="502">
        <v>38356</v>
      </c>
      <c r="F22" s="502">
        <v>40207</v>
      </c>
      <c r="G22" s="501">
        <v>42459</v>
      </c>
      <c r="H22" s="500">
        <v>-2.1000000000000001E-2</v>
      </c>
      <c r="I22" s="500">
        <v>3.7999999999999999E-2</v>
      </c>
      <c r="J22" s="500">
        <v>7.4999999999999997E-2</v>
      </c>
      <c r="K22" s="500">
        <v>4.8000000000000001E-2</v>
      </c>
      <c r="L22" s="499">
        <v>5.6000000000000001E-2</v>
      </c>
    </row>
    <row r="23" spans="1:12">
      <c r="A23" s="503" t="s">
        <v>222</v>
      </c>
      <c r="B23" s="502">
        <v>34144</v>
      </c>
      <c r="C23" s="502">
        <v>32996</v>
      </c>
      <c r="D23" s="502">
        <v>33508</v>
      </c>
      <c r="E23" s="502">
        <v>35320</v>
      </c>
      <c r="F23" s="502">
        <v>37507</v>
      </c>
      <c r="G23" s="501">
        <v>41843</v>
      </c>
      <c r="H23" s="500">
        <v>-3.4000000000000002E-2</v>
      </c>
      <c r="I23" s="500">
        <v>1.6E-2</v>
      </c>
      <c r="J23" s="500">
        <v>5.3999999999999999E-2</v>
      </c>
      <c r="K23" s="500">
        <v>6.2E-2</v>
      </c>
      <c r="L23" s="499">
        <v>0.11600000000000001</v>
      </c>
    </row>
    <row r="24" spans="1:12">
      <c r="A24" s="503" t="s">
        <v>235</v>
      </c>
      <c r="B24" s="502">
        <v>29542</v>
      </c>
      <c r="C24" s="502">
        <v>27529</v>
      </c>
      <c r="D24" s="502">
        <v>32350</v>
      </c>
      <c r="E24" s="502">
        <v>35149</v>
      </c>
      <c r="F24" s="502">
        <v>39246</v>
      </c>
      <c r="G24" s="501">
        <v>41667</v>
      </c>
      <c r="H24" s="500">
        <v>-6.8000000000000005E-2</v>
      </c>
      <c r="I24" s="500">
        <v>0.17499999999999999</v>
      </c>
      <c r="J24" s="500">
        <v>8.6999999999999994E-2</v>
      </c>
      <c r="K24" s="500">
        <v>0.11700000000000001</v>
      </c>
      <c r="L24" s="499">
        <v>6.2E-2</v>
      </c>
    </row>
    <row r="25" spans="1:12">
      <c r="A25" s="503" t="s">
        <v>213</v>
      </c>
      <c r="B25" s="502">
        <v>32821</v>
      </c>
      <c r="C25" s="502">
        <v>33932</v>
      </c>
      <c r="D25" s="502">
        <v>34825</v>
      </c>
      <c r="E25" s="502">
        <v>36832</v>
      </c>
      <c r="F25" s="502">
        <v>37978</v>
      </c>
      <c r="G25" s="501">
        <v>41301</v>
      </c>
      <c r="H25" s="500">
        <v>3.4000000000000002E-2</v>
      </c>
      <c r="I25" s="500">
        <v>2.5999999999999999E-2</v>
      </c>
      <c r="J25" s="500">
        <v>5.8000000000000003E-2</v>
      </c>
      <c r="K25" s="500">
        <v>3.1E-2</v>
      </c>
      <c r="L25" s="499">
        <v>8.6999999999999994E-2</v>
      </c>
    </row>
    <row r="26" spans="1:12">
      <c r="A26" s="503" t="s">
        <v>229</v>
      </c>
      <c r="B26" s="502">
        <v>36179</v>
      </c>
      <c r="C26" s="502">
        <v>33449</v>
      </c>
      <c r="D26" s="502">
        <v>36016</v>
      </c>
      <c r="E26" s="502">
        <v>36025</v>
      </c>
      <c r="F26" s="502">
        <v>38574</v>
      </c>
      <c r="G26" s="501">
        <v>40780</v>
      </c>
      <c r="H26" s="500">
        <v>-7.4999999999999997E-2</v>
      </c>
      <c r="I26" s="500">
        <v>7.6999999999999999E-2</v>
      </c>
      <c r="J26" s="500">
        <v>0</v>
      </c>
      <c r="K26" s="500">
        <v>7.0999999999999994E-2</v>
      </c>
      <c r="L26" s="499">
        <v>5.7000000000000002E-2</v>
      </c>
    </row>
    <row r="27" spans="1:12">
      <c r="A27" s="503" t="s">
        <v>215</v>
      </c>
      <c r="B27" s="502">
        <v>30268</v>
      </c>
      <c r="C27" s="502">
        <v>30678</v>
      </c>
      <c r="D27" s="502">
        <v>32139</v>
      </c>
      <c r="E27" s="502">
        <v>34836</v>
      </c>
      <c r="F27" s="502">
        <v>36419</v>
      </c>
      <c r="G27" s="501">
        <v>39383</v>
      </c>
      <c r="H27" s="500">
        <v>1.4E-2</v>
      </c>
      <c r="I27" s="500">
        <v>4.8000000000000001E-2</v>
      </c>
      <c r="J27" s="500">
        <v>8.4000000000000005E-2</v>
      </c>
      <c r="K27" s="500">
        <v>4.4999999999999998E-2</v>
      </c>
      <c r="L27" s="499">
        <v>8.1000000000000003E-2</v>
      </c>
    </row>
    <row r="28" spans="1:12">
      <c r="A28" s="503" t="s">
        <v>228</v>
      </c>
      <c r="B28" s="502">
        <v>29580</v>
      </c>
      <c r="C28" s="502">
        <v>29877</v>
      </c>
      <c r="D28" s="502">
        <v>30907</v>
      </c>
      <c r="E28" s="502">
        <v>33387</v>
      </c>
      <c r="F28" s="502">
        <v>34753</v>
      </c>
      <c r="G28" s="501">
        <v>38057</v>
      </c>
      <c r="H28" s="500">
        <v>0.01</v>
      </c>
      <c r="I28" s="500">
        <v>3.4000000000000002E-2</v>
      </c>
      <c r="J28" s="500">
        <v>0.08</v>
      </c>
      <c r="K28" s="500">
        <v>4.1000000000000002E-2</v>
      </c>
      <c r="L28" s="499">
        <v>9.5000000000000001E-2</v>
      </c>
    </row>
    <row r="29" spans="1:12">
      <c r="A29" s="503" t="s">
        <v>225</v>
      </c>
      <c r="B29" s="502">
        <v>28617</v>
      </c>
      <c r="C29" s="502">
        <v>28890</v>
      </c>
      <c r="D29" s="502">
        <v>30228</v>
      </c>
      <c r="E29" s="502">
        <v>32163</v>
      </c>
      <c r="F29" s="502">
        <v>34048</v>
      </c>
      <c r="G29" s="501">
        <v>36412</v>
      </c>
      <c r="H29" s="500">
        <v>0.01</v>
      </c>
      <c r="I29" s="500">
        <v>4.5999999999999999E-2</v>
      </c>
      <c r="J29" s="500">
        <v>6.4000000000000001E-2</v>
      </c>
      <c r="K29" s="500">
        <v>5.8999999999999997E-2</v>
      </c>
      <c r="L29" s="499">
        <v>6.9000000000000006E-2</v>
      </c>
    </row>
    <row r="30" spans="1:12">
      <c r="A30" s="503" t="s">
        <v>212</v>
      </c>
      <c r="B30" s="502">
        <v>30800</v>
      </c>
      <c r="C30" s="502">
        <v>28556</v>
      </c>
      <c r="D30" s="502">
        <v>30117</v>
      </c>
      <c r="E30" s="502">
        <v>31244</v>
      </c>
      <c r="F30" s="502">
        <v>31965</v>
      </c>
      <c r="G30" s="501">
        <v>32945</v>
      </c>
      <c r="H30" s="500">
        <v>-7.2999999999999995E-2</v>
      </c>
      <c r="I30" s="500">
        <v>5.5E-2</v>
      </c>
      <c r="J30" s="500">
        <v>3.6999999999999998E-2</v>
      </c>
      <c r="K30" s="500">
        <v>2.3E-2</v>
      </c>
      <c r="L30" s="499">
        <v>3.1E-2</v>
      </c>
    </row>
    <row r="31" spans="1:12">
      <c r="A31" s="503" t="s">
        <v>216</v>
      </c>
      <c r="B31" s="502">
        <v>28255</v>
      </c>
      <c r="C31" s="502">
        <v>26913</v>
      </c>
      <c r="D31" s="502">
        <v>27313</v>
      </c>
      <c r="E31" s="502">
        <v>29053</v>
      </c>
      <c r="F31" s="502">
        <v>29974</v>
      </c>
      <c r="G31" s="501">
        <v>32927</v>
      </c>
      <c r="H31" s="500">
        <v>-4.7E-2</v>
      </c>
      <c r="I31" s="500">
        <v>1.4999999999999999E-2</v>
      </c>
      <c r="J31" s="500">
        <v>6.4000000000000001E-2</v>
      </c>
      <c r="K31" s="500">
        <v>3.2000000000000001E-2</v>
      </c>
      <c r="L31" s="499">
        <v>9.9000000000000005E-2</v>
      </c>
    </row>
    <row r="32" spans="1:12">
      <c r="A32" s="498" t="s">
        <v>217</v>
      </c>
      <c r="B32" s="497">
        <v>23655</v>
      </c>
      <c r="C32" s="497">
        <v>23932</v>
      </c>
      <c r="D32" s="497">
        <v>25411</v>
      </c>
      <c r="E32" s="497">
        <v>26283</v>
      </c>
      <c r="F32" s="497">
        <v>28142</v>
      </c>
      <c r="G32" s="496">
        <v>30198</v>
      </c>
      <c r="H32" s="495">
        <v>1.2E-2</v>
      </c>
      <c r="I32" s="495">
        <v>6.2E-2</v>
      </c>
      <c r="J32" s="495">
        <v>3.4000000000000002E-2</v>
      </c>
      <c r="K32" s="495">
        <v>7.0999999999999994E-2</v>
      </c>
      <c r="L32" s="494">
        <v>7.2999999999999995E-2</v>
      </c>
    </row>
    <row r="33" spans="1:12">
      <c r="A33" s="493"/>
      <c r="B33" s="493"/>
      <c r="C33" s="493"/>
      <c r="D33" s="493"/>
      <c r="E33" s="493"/>
      <c r="F33" s="493"/>
      <c r="G33" s="493"/>
      <c r="H33" s="493"/>
      <c r="I33" s="493"/>
      <c r="J33" s="493"/>
      <c r="K33" s="493"/>
      <c r="L33" s="493"/>
    </row>
    <row r="34" spans="1:12">
      <c r="A34" s="1958" t="s">
        <v>711</v>
      </c>
      <c r="B34" s="1958"/>
      <c r="C34" s="1958"/>
      <c r="D34" s="1958"/>
      <c r="E34" s="1958"/>
      <c r="F34" s="1958"/>
      <c r="G34" s="1958"/>
      <c r="H34" s="1958"/>
      <c r="I34" s="1958"/>
      <c r="J34" s="1958"/>
      <c r="K34" s="1958"/>
      <c r="L34" s="1958"/>
    </row>
    <row r="35" spans="1:12">
      <c r="A35" s="1959"/>
      <c r="B35" s="1959"/>
      <c r="C35" s="1959"/>
      <c r="D35" s="1959"/>
      <c r="E35" s="1959"/>
      <c r="F35" s="1959"/>
      <c r="G35" s="1959"/>
      <c r="H35" s="1959"/>
      <c r="I35" s="1959"/>
      <c r="J35" s="1959"/>
      <c r="K35" s="1959"/>
      <c r="L35" s="1959"/>
    </row>
    <row r="36" spans="1:12">
      <c r="A36" s="1958" t="s">
        <v>717</v>
      </c>
      <c r="B36" s="1958"/>
      <c r="C36" s="1958"/>
      <c r="D36" s="1958"/>
      <c r="E36" s="1958"/>
      <c r="F36" s="1958"/>
      <c r="G36" s="1958"/>
      <c r="H36" s="1958"/>
      <c r="I36" s="1958"/>
      <c r="J36" s="1958"/>
      <c r="K36" s="1958"/>
      <c r="L36" s="1958"/>
    </row>
  </sheetData>
  <mergeCells count="3">
    <mergeCell ref="A34:L34"/>
    <mergeCell ref="A35:L35"/>
    <mergeCell ref="A36:L36"/>
  </mergeCells>
  <printOptions horizontalCentered="1"/>
  <pageMargins left="0.7" right="0.7" top="1" bottom="1" header="0.5" footer="0.5"/>
  <pageSetup scale="78" orientation="portrait" r:id="rId1"/>
  <headerFooter scaleWithDoc="0" alignWithMargins="0">
    <oddHeader>&amp;C&amp;"-,Bold"&amp;10Table 3.2
Per Capita Personal Income by County</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0A624-8752-458B-B559-23F93D65A0E7}">
  <sheetPr>
    <pageSetUpPr fitToPage="1"/>
  </sheetPr>
  <dimension ref="A1:I61"/>
  <sheetViews>
    <sheetView view="pageLayout" zoomScaleNormal="100" zoomScaleSheetLayoutView="100" workbookViewId="0">
      <selection activeCell="G5" sqref="G5"/>
    </sheetView>
  </sheetViews>
  <sheetFormatPr defaultColWidth="8.81640625" defaultRowHeight="13"/>
  <cols>
    <col min="1" max="1" width="15.453125" style="492" customWidth="1"/>
    <col min="2" max="4" width="11.26953125" style="492" bestFit="1" customWidth="1"/>
    <col min="5" max="7" width="11.1796875" style="492" bestFit="1" customWidth="1"/>
    <col min="8" max="8" width="7.81640625" style="492" customWidth="1"/>
    <col min="9" max="9" width="8.54296875" style="492" customWidth="1"/>
    <col min="10" max="16384" width="8.81640625" style="492"/>
  </cols>
  <sheetData>
    <row r="1" spans="1:9" s="513" customFormat="1" ht="14.25" customHeight="1">
      <c r="A1" s="1969" t="s">
        <v>121</v>
      </c>
      <c r="B1" s="1973" t="s">
        <v>728</v>
      </c>
      <c r="C1" s="1973"/>
      <c r="D1" s="1973"/>
      <c r="E1" s="1973"/>
      <c r="F1" s="1973"/>
      <c r="G1" s="1973"/>
      <c r="H1" s="1963" t="s">
        <v>727</v>
      </c>
      <c r="I1" s="1966" t="s">
        <v>726</v>
      </c>
    </row>
    <row r="2" spans="1:9" s="513" customFormat="1" ht="10.5" customHeight="1">
      <c r="A2" s="1970"/>
      <c r="B2" s="1961">
        <v>2015</v>
      </c>
      <c r="C2" s="1960">
        <v>2016</v>
      </c>
      <c r="D2" s="1960">
        <v>2017</v>
      </c>
      <c r="E2" s="1960">
        <v>2018</v>
      </c>
      <c r="F2" s="1960">
        <v>2019</v>
      </c>
      <c r="G2" s="1974">
        <v>2020</v>
      </c>
      <c r="H2" s="1964"/>
      <c r="I2" s="1967"/>
    </row>
    <row r="3" spans="1:9" s="513" customFormat="1" ht="10.5" customHeight="1">
      <c r="A3" s="1971"/>
      <c r="B3" s="1961"/>
      <c r="C3" s="1960"/>
      <c r="D3" s="1960"/>
      <c r="E3" s="1960"/>
      <c r="F3" s="1960"/>
      <c r="G3" s="1974"/>
      <c r="H3" s="1965"/>
      <c r="I3" s="1968"/>
    </row>
    <row r="4" spans="1:9">
      <c r="A4" s="529" t="s">
        <v>127</v>
      </c>
      <c r="B4" s="535">
        <v>18206023</v>
      </c>
      <c r="C4" s="535">
        <v>18695106</v>
      </c>
      <c r="D4" s="535">
        <v>19479623</v>
      </c>
      <c r="E4" s="535">
        <v>20527159</v>
      </c>
      <c r="F4" s="535">
        <v>21372582</v>
      </c>
      <c r="G4" s="535">
        <v>20893746</v>
      </c>
      <c r="H4" s="534">
        <f>G4/$G$4</f>
        <v>1</v>
      </c>
      <c r="I4" s="526">
        <f>(G4-F4)/F4</f>
        <v>-2.2404218638627751E-2</v>
      </c>
    </row>
    <row r="5" spans="1:9">
      <c r="A5" s="529"/>
      <c r="B5" s="528"/>
      <c r="C5" s="528"/>
      <c r="D5" s="528"/>
      <c r="E5" s="528"/>
      <c r="F5" s="528"/>
      <c r="G5" s="528"/>
      <c r="H5" s="527"/>
      <c r="I5" s="526"/>
    </row>
    <row r="6" spans="1:9">
      <c r="A6" s="529" t="s">
        <v>120</v>
      </c>
      <c r="B6" s="528">
        <v>202372.4</v>
      </c>
      <c r="C6" s="528">
        <v>207368.4</v>
      </c>
      <c r="D6" s="528">
        <v>215085.9</v>
      </c>
      <c r="E6" s="528">
        <v>224046.9</v>
      </c>
      <c r="F6" s="528">
        <v>231171.8</v>
      </c>
      <c r="G6" s="528">
        <v>226896.5</v>
      </c>
      <c r="H6" s="527">
        <f t="shared" ref="H6:H37" si="0">G6/$G$4</f>
        <v>1.0859541414928658E-2</v>
      </c>
      <c r="I6" s="526">
        <f t="shared" ref="I6:I37" si="1">(G6-F6)/F6</f>
        <v>-1.8494037767582329E-2</v>
      </c>
    </row>
    <row r="7" spans="1:9">
      <c r="A7" s="529" t="s">
        <v>119</v>
      </c>
      <c r="B7" s="528">
        <v>51490.9</v>
      </c>
      <c r="C7" s="528">
        <v>50727.7</v>
      </c>
      <c r="D7" s="528">
        <v>53089.3</v>
      </c>
      <c r="E7" s="528">
        <v>54711.7</v>
      </c>
      <c r="F7" s="528">
        <v>54547.1</v>
      </c>
      <c r="G7" s="528">
        <v>49820</v>
      </c>
      <c r="H7" s="527">
        <f t="shared" si="0"/>
        <v>2.3844455656730967E-3</v>
      </c>
      <c r="I7" s="526">
        <f t="shared" si="1"/>
        <v>-8.6660885729947124E-2</v>
      </c>
    </row>
    <row r="8" spans="1:9">
      <c r="A8" s="529" t="s">
        <v>118</v>
      </c>
      <c r="B8" s="528">
        <v>299393.3</v>
      </c>
      <c r="C8" s="528">
        <v>313081.40000000002</v>
      </c>
      <c r="D8" s="528">
        <v>330416.09999999998</v>
      </c>
      <c r="E8" s="528">
        <v>349907.5</v>
      </c>
      <c r="F8" s="528">
        <v>369988.2</v>
      </c>
      <c r="G8" s="528">
        <v>373719</v>
      </c>
      <c r="H8" s="527">
        <f t="shared" si="0"/>
        <v>1.7886644166153834E-2</v>
      </c>
      <c r="I8" s="526">
        <f t="shared" si="1"/>
        <v>1.0083564827202565E-2</v>
      </c>
    </row>
    <row r="9" spans="1:9">
      <c r="A9" s="529" t="s">
        <v>117</v>
      </c>
      <c r="B9" s="528">
        <v>117786.8</v>
      </c>
      <c r="C9" s="528">
        <v>119152.4</v>
      </c>
      <c r="D9" s="528">
        <v>122350.2</v>
      </c>
      <c r="E9" s="528">
        <v>127306.5</v>
      </c>
      <c r="F9" s="528">
        <v>130839.9</v>
      </c>
      <c r="G9" s="528">
        <v>130750.7</v>
      </c>
      <c r="H9" s="527">
        <f t="shared" si="0"/>
        <v>6.2578869294189756E-3</v>
      </c>
      <c r="I9" s="526">
        <f t="shared" si="1"/>
        <v>-6.817492217587838E-4</v>
      </c>
    </row>
    <row r="10" spans="1:9">
      <c r="A10" s="529" t="s">
        <v>116</v>
      </c>
      <c r="B10" s="528">
        <v>2473555.9</v>
      </c>
      <c r="C10" s="528">
        <v>2569634</v>
      </c>
      <c r="D10" s="528">
        <v>2730973.9</v>
      </c>
      <c r="E10" s="528">
        <v>2895101</v>
      </c>
      <c r="F10" s="528">
        <v>3052645.2</v>
      </c>
      <c r="G10" s="528">
        <v>3007187.7</v>
      </c>
      <c r="H10" s="527">
        <f t="shared" si="0"/>
        <v>0.14392764705764108</v>
      </c>
      <c r="I10" s="526">
        <f t="shared" si="1"/>
        <v>-1.4891183554512001E-2</v>
      </c>
    </row>
    <row r="11" spans="1:9">
      <c r="A11" s="529" t="s">
        <v>115</v>
      </c>
      <c r="B11" s="528">
        <v>320721.09999999998</v>
      </c>
      <c r="C11" s="528">
        <v>329911.7</v>
      </c>
      <c r="D11" s="528">
        <v>348898.1</v>
      </c>
      <c r="E11" s="528">
        <v>371424.6</v>
      </c>
      <c r="F11" s="528">
        <v>392218</v>
      </c>
      <c r="G11" s="528">
        <v>382584.7</v>
      </c>
      <c r="H11" s="527">
        <f t="shared" si="0"/>
        <v>1.8310967310505258E-2</v>
      </c>
      <c r="I11" s="526">
        <f t="shared" si="1"/>
        <v>-2.4561085926703998E-2</v>
      </c>
    </row>
    <row r="12" spans="1:9">
      <c r="A12" s="529" t="s">
        <v>114</v>
      </c>
      <c r="B12" s="528">
        <v>259487.8</v>
      </c>
      <c r="C12" s="528">
        <v>263670.3</v>
      </c>
      <c r="D12" s="528">
        <v>271582.59999999998</v>
      </c>
      <c r="E12" s="528">
        <v>280692</v>
      </c>
      <c r="F12" s="528">
        <v>288109.09999999998</v>
      </c>
      <c r="G12" s="528">
        <v>276422.90000000002</v>
      </c>
      <c r="H12" s="527">
        <f t="shared" si="0"/>
        <v>1.3229934928853831E-2</v>
      </c>
      <c r="I12" s="526">
        <f t="shared" si="1"/>
        <v>-4.0561717765943368E-2</v>
      </c>
    </row>
    <row r="13" spans="1:9">
      <c r="A13" s="529" t="s">
        <v>113</v>
      </c>
      <c r="B13" s="528">
        <v>71913.899999999994</v>
      </c>
      <c r="C13" s="528">
        <v>69355</v>
      </c>
      <c r="D13" s="528">
        <v>68763.8</v>
      </c>
      <c r="E13" s="528">
        <v>72488</v>
      </c>
      <c r="F13" s="528">
        <v>77042.2</v>
      </c>
      <c r="G13" s="528">
        <v>75786.5</v>
      </c>
      <c r="H13" s="527">
        <f t="shared" si="0"/>
        <v>3.6272337186448039E-3</v>
      </c>
      <c r="I13" s="526">
        <f t="shared" si="1"/>
        <v>-1.6298859586045013E-2</v>
      </c>
    </row>
    <row r="14" spans="1:9">
      <c r="A14" s="529" t="s">
        <v>112</v>
      </c>
      <c r="B14" s="528">
        <v>124604.7</v>
      </c>
      <c r="C14" s="528">
        <v>129648.6</v>
      </c>
      <c r="D14" s="528">
        <v>133391.20000000001</v>
      </c>
      <c r="E14" s="528">
        <v>139784.79999999999</v>
      </c>
      <c r="F14" s="528">
        <v>144405.70000000001</v>
      </c>
      <c r="G14" s="528">
        <v>144554.79999999999</v>
      </c>
      <c r="H14" s="527">
        <f t="shared" si="0"/>
        <v>6.9185678815086573E-3</v>
      </c>
      <c r="I14" s="526">
        <f t="shared" si="1"/>
        <v>1.0325077195704651E-3</v>
      </c>
    </row>
    <row r="15" spans="1:9">
      <c r="A15" s="529" t="s">
        <v>111</v>
      </c>
      <c r="B15" s="528">
        <v>908519.9</v>
      </c>
      <c r="C15" s="528">
        <v>953352.5</v>
      </c>
      <c r="D15" s="528">
        <v>1002568.1</v>
      </c>
      <c r="E15" s="528">
        <v>1057862.3</v>
      </c>
      <c r="F15" s="528">
        <v>1116435.3999999999</v>
      </c>
      <c r="G15" s="528">
        <v>1106035.5</v>
      </c>
      <c r="H15" s="527">
        <f t="shared" si="0"/>
        <v>5.2936199186110526E-2</v>
      </c>
      <c r="I15" s="526">
        <f t="shared" si="1"/>
        <v>-9.3152725182307078E-3</v>
      </c>
    </row>
    <row r="16" spans="1:9">
      <c r="A16" s="529" t="s">
        <v>110</v>
      </c>
      <c r="B16" s="528">
        <v>521008.2</v>
      </c>
      <c r="C16" s="528">
        <v>547546.69999999995</v>
      </c>
      <c r="D16" s="528">
        <v>574404.4</v>
      </c>
      <c r="E16" s="528">
        <v>602340.1</v>
      </c>
      <c r="F16" s="528">
        <v>637798.69999999995</v>
      </c>
      <c r="G16" s="528">
        <v>622627.80000000005</v>
      </c>
      <c r="H16" s="527">
        <f t="shared" si="0"/>
        <v>2.9799720930846964E-2</v>
      </c>
      <c r="I16" s="526">
        <f t="shared" si="1"/>
        <v>-2.3786345127388794E-2</v>
      </c>
    </row>
    <row r="17" spans="1:9">
      <c r="A17" s="529" t="s">
        <v>109</v>
      </c>
      <c r="B17" s="528">
        <v>81230.3</v>
      </c>
      <c r="C17" s="528">
        <v>83914.4</v>
      </c>
      <c r="D17" s="528">
        <v>87177.8</v>
      </c>
      <c r="E17" s="528">
        <v>90276.4</v>
      </c>
      <c r="F17" s="528">
        <v>91781.1</v>
      </c>
      <c r="G17" s="528">
        <v>82884.600000000006</v>
      </c>
      <c r="H17" s="527">
        <f t="shared" si="0"/>
        <v>3.9669573852386258E-3</v>
      </c>
      <c r="I17" s="526">
        <f t="shared" si="1"/>
        <v>-9.6931721236725207E-2</v>
      </c>
    </row>
    <row r="18" spans="1:9">
      <c r="A18" s="529" t="s">
        <v>108</v>
      </c>
      <c r="B18" s="528">
        <v>65899.899999999994</v>
      </c>
      <c r="C18" s="528">
        <v>68837.399999999994</v>
      </c>
      <c r="D18" s="528">
        <v>71688.399999999994</v>
      </c>
      <c r="E18" s="528">
        <v>77493.899999999994</v>
      </c>
      <c r="F18" s="528">
        <v>82420.100000000006</v>
      </c>
      <c r="G18" s="528">
        <v>83821.600000000006</v>
      </c>
      <c r="H18" s="527">
        <f t="shared" si="0"/>
        <v>4.011803340578564E-3</v>
      </c>
      <c r="I18" s="526">
        <f t="shared" si="1"/>
        <v>1.7004347240539626E-2</v>
      </c>
    </row>
    <row r="19" spans="1:9">
      <c r="A19" s="529" t="s">
        <v>189</v>
      </c>
      <c r="B19" s="528">
        <v>799930.5</v>
      </c>
      <c r="C19" s="528">
        <v>807043.2</v>
      </c>
      <c r="D19" s="528">
        <v>827075.2</v>
      </c>
      <c r="E19" s="528">
        <v>867535.5</v>
      </c>
      <c r="F19" s="528">
        <v>890486.1</v>
      </c>
      <c r="G19" s="528">
        <v>858366.9</v>
      </c>
      <c r="H19" s="527">
        <f t="shared" si="0"/>
        <v>4.1082479896137343E-2</v>
      </c>
      <c r="I19" s="526">
        <f t="shared" si="1"/>
        <v>-3.6069288448185723E-2</v>
      </c>
    </row>
    <row r="20" spans="1:9">
      <c r="A20" s="529" t="s">
        <v>106</v>
      </c>
      <c r="B20" s="528">
        <v>331945.7</v>
      </c>
      <c r="C20" s="528">
        <v>340500.7</v>
      </c>
      <c r="D20" s="528">
        <v>353150.3</v>
      </c>
      <c r="E20" s="528">
        <v>373518.4</v>
      </c>
      <c r="F20" s="528">
        <v>381020.3</v>
      </c>
      <c r="G20" s="528">
        <v>375336.7</v>
      </c>
      <c r="H20" s="527">
        <f t="shared" si="0"/>
        <v>1.796406924828128E-2</v>
      </c>
      <c r="I20" s="526">
        <f t="shared" si="1"/>
        <v>-1.4916790522709621E-2</v>
      </c>
    </row>
    <row r="21" spans="1:9">
      <c r="A21" s="529" t="s">
        <v>105</v>
      </c>
      <c r="B21" s="528">
        <v>180299.3</v>
      </c>
      <c r="C21" s="528">
        <v>181011.4</v>
      </c>
      <c r="D21" s="528">
        <v>183549.8</v>
      </c>
      <c r="E21" s="528">
        <v>190403.1</v>
      </c>
      <c r="F21" s="528">
        <v>194322.6</v>
      </c>
      <c r="G21" s="528">
        <v>194267.6</v>
      </c>
      <c r="H21" s="527">
        <f t="shared" si="0"/>
        <v>9.2978827252901425E-3</v>
      </c>
      <c r="I21" s="526">
        <f t="shared" si="1"/>
        <v>-2.8303450036176953E-4</v>
      </c>
    </row>
    <row r="22" spans="1:9">
      <c r="A22" s="529" t="s">
        <v>104</v>
      </c>
      <c r="B22" s="528">
        <v>154958.20000000001</v>
      </c>
      <c r="C22" s="528">
        <v>160451</v>
      </c>
      <c r="D22" s="528">
        <v>164923.29999999999</v>
      </c>
      <c r="E22" s="528">
        <v>172327.5</v>
      </c>
      <c r="F22" s="528">
        <v>176738.5</v>
      </c>
      <c r="G22" s="528">
        <v>175141.8</v>
      </c>
      <c r="H22" s="527">
        <f t="shared" si="0"/>
        <v>8.382498763026984E-3</v>
      </c>
      <c r="I22" s="526">
        <f t="shared" si="1"/>
        <v>-9.0342511676856571E-3</v>
      </c>
    </row>
    <row r="23" spans="1:9">
      <c r="A23" s="529" t="s">
        <v>103</v>
      </c>
      <c r="B23" s="528">
        <v>193413.1</v>
      </c>
      <c r="C23" s="528">
        <v>196484.9</v>
      </c>
      <c r="D23" s="528">
        <v>201555</v>
      </c>
      <c r="E23" s="528">
        <v>208250.3</v>
      </c>
      <c r="F23" s="528">
        <v>216101.5</v>
      </c>
      <c r="G23" s="528">
        <v>212539.6</v>
      </c>
      <c r="H23" s="527">
        <f t="shared" si="0"/>
        <v>1.0172402785024763E-2</v>
      </c>
      <c r="I23" s="526">
        <f t="shared" si="1"/>
        <v>-1.648253251365675E-2</v>
      </c>
    </row>
    <row r="24" spans="1:9">
      <c r="A24" s="529" t="s">
        <v>102</v>
      </c>
      <c r="B24" s="528">
        <v>235113.5</v>
      </c>
      <c r="C24" s="528">
        <v>227090.7</v>
      </c>
      <c r="D24" s="528">
        <v>241704.2</v>
      </c>
      <c r="E24" s="528">
        <v>255810.3</v>
      </c>
      <c r="F24" s="528">
        <v>254562</v>
      </c>
      <c r="G24" s="528">
        <v>235437.4</v>
      </c>
      <c r="H24" s="527">
        <f t="shared" si="0"/>
        <v>1.1268319237727883E-2</v>
      </c>
      <c r="I24" s="526">
        <f t="shared" si="1"/>
        <v>-7.5127473857056454E-2</v>
      </c>
    </row>
    <row r="25" spans="1:9">
      <c r="A25" s="529" t="s">
        <v>101</v>
      </c>
      <c r="B25" s="528">
        <v>58131.3</v>
      </c>
      <c r="C25" s="528">
        <v>60254.400000000001</v>
      </c>
      <c r="D25" s="528">
        <v>62412.9</v>
      </c>
      <c r="E25" s="528">
        <v>65491.9</v>
      </c>
      <c r="F25" s="528">
        <v>68452.899999999994</v>
      </c>
      <c r="G25" s="528">
        <v>69271.8</v>
      </c>
      <c r="H25" s="527">
        <f t="shared" si="0"/>
        <v>3.3154322829424651E-3</v>
      </c>
      <c r="I25" s="526">
        <f t="shared" si="1"/>
        <v>1.1962970159043792E-2</v>
      </c>
    </row>
    <row r="26" spans="1:9">
      <c r="A26" s="529" t="s">
        <v>100</v>
      </c>
      <c r="B26" s="528">
        <v>369728.1</v>
      </c>
      <c r="C26" s="528">
        <v>387733.4</v>
      </c>
      <c r="D26" s="528">
        <v>400406</v>
      </c>
      <c r="E26" s="528">
        <v>411099.8</v>
      </c>
      <c r="F26" s="528">
        <v>421609.5</v>
      </c>
      <c r="G26" s="528">
        <v>410674.7</v>
      </c>
      <c r="H26" s="527">
        <f t="shared" si="0"/>
        <v>1.9655388746469878E-2</v>
      </c>
      <c r="I26" s="526">
        <f t="shared" si="1"/>
        <v>-2.5935848219738853E-2</v>
      </c>
    </row>
    <row r="27" spans="1:9">
      <c r="A27" s="529" t="s">
        <v>99</v>
      </c>
      <c r="B27" s="528">
        <v>498851.3</v>
      </c>
      <c r="C27" s="528">
        <v>514637.6</v>
      </c>
      <c r="D27" s="528">
        <v>532354.30000000005</v>
      </c>
      <c r="E27" s="528">
        <v>564047.30000000005</v>
      </c>
      <c r="F27" s="528">
        <v>593256.69999999995</v>
      </c>
      <c r="G27" s="528">
        <v>582476.80000000005</v>
      </c>
      <c r="H27" s="527">
        <f t="shared" si="0"/>
        <v>2.7878045420864216E-2</v>
      </c>
      <c r="I27" s="526">
        <f t="shared" si="1"/>
        <v>-1.8170717667410932E-2</v>
      </c>
    </row>
    <row r="28" spans="1:9">
      <c r="A28" s="529" t="s">
        <v>98</v>
      </c>
      <c r="B28" s="528">
        <v>474983.3</v>
      </c>
      <c r="C28" s="528">
        <v>490264</v>
      </c>
      <c r="D28" s="528">
        <v>501751.6</v>
      </c>
      <c r="E28" s="528">
        <v>520802.6</v>
      </c>
      <c r="F28" s="528">
        <v>531434.6</v>
      </c>
      <c r="G28" s="528">
        <v>515119.9</v>
      </c>
      <c r="H28" s="527">
        <f t="shared" si="0"/>
        <v>2.4654262572159153E-2</v>
      </c>
      <c r="I28" s="526">
        <f t="shared" si="1"/>
        <v>-3.0699356044939403E-2</v>
      </c>
    </row>
    <row r="29" spans="1:9">
      <c r="A29" s="529" t="s">
        <v>97</v>
      </c>
      <c r="B29" s="528">
        <v>335530.2</v>
      </c>
      <c r="C29" s="528">
        <v>344060.8</v>
      </c>
      <c r="D29" s="528">
        <v>354684.2</v>
      </c>
      <c r="E29" s="528">
        <v>373419.5</v>
      </c>
      <c r="F29" s="528">
        <v>383039.6</v>
      </c>
      <c r="G29" s="528">
        <v>373739.3</v>
      </c>
      <c r="H29" s="527">
        <f t="shared" si="0"/>
        <v>1.7887615748750845E-2</v>
      </c>
      <c r="I29" s="526">
        <f t="shared" si="1"/>
        <v>-2.4280257184896781E-2</v>
      </c>
    </row>
    <row r="30" spans="1:9">
      <c r="A30" s="529" t="s">
        <v>96</v>
      </c>
      <c r="B30" s="528">
        <v>105914.6</v>
      </c>
      <c r="C30" s="528">
        <v>107291.4</v>
      </c>
      <c r="D30" s="528">
        <v>109962.5</v>
      </c>
      <c r="E30" s="528">
        <v>112406.8</v>
      </c>
      <c r="F30" s="528">
        <v>114733.8</v>
      </c>
      <c r="G30" s="528">
        <v>113845.7</v>
      </c>
      <c r="H30" s="527">
        <f t="shared" si="0"/>
        <v>5.4487931460447539E-3</v>
      </c>
      <c r="I30" s="526">
        <f t="shared" si="1"/>
        <v>-7.7405263313862684E-3</v>
      </c>
    </row>
    <row r="31" spans="1:9">
      <c r="A31" s="529" t="s">
        <v>95</v>
      </c>
      <c r="B31" s="528">
        <v>296929.3</v>
      </c>
      <c r="C31" s="528">
        <v>300914.5</v>
      </c>
      <c r="D31" s="528">
        <v>308722.09999999998</v>
      </c>
      <c r="E31" s="528">
        <v>319393.90000000002</v>
      </c>
      <c r="F31" s="528">
        <v>332272.90000000002</v>
      </c>
      <c r="G31" s="528">
        <v>329367.2</v>
      </c>
      <c r="H31" s="527">
        <f t="shared" si="0"/>
        <v>1.5763913278164673E-2</v>
      </c>
      <c r="I31" s="526">
        <f t="shared" si="1"/>
        <v>-8.7449202146789931E-3</v>
      </c>
    </row>
    <row r="32" spans="1:9">
      <c r="A32" s="529" t="s">
        <v>94</v>
      </c>
      <c r="B32" s="528">
        <v>46604.1</v>
      </c>
      <c r="C32" s="528">
        <v>45490.9</v>
      </c>
      <c r="D32" s="528">
        <v>48439.5</v>
      </c>
      <c r="E32" s="528">
        <v>50903.8</v>
      </c>
      <c r="F32" s="528">
        <v>51789.3</v>
      </c>
      <c r="G32" s="528">
        <v>51508.800000000003</v>
      </c>
      <c r="H32" s="527">
        <f t="shared" si="0"/>
        <v>2.4652735799506704E-3</v>
      </c>
      <c r="I32" s="526">
        <f t="shared" si="1"/>
        <v>-5.4161767005925935E-3</v>
      </c>
    </row>
    <row r="33" spans="1:9">
      <c r="A33" s="529" t="s">
        <v>93</v>
      </c>
      <c r="B33" s="528">
        <v>116514.6</v>
      </c>
      <c r="C33" s="528">
        <v>118145.9</v>
      </c>
      <c r="D33" s="528">
        <v>121946.3</v>
      </c>
      <c r="E33" s="528">
        <v>126922.7</v>
      </c>
      <c r="F33" s="528">
        <v>131352.4</v>
      </c>
      <c r="G33" s="528">
        <v>133439</v>
      </c>
      <c r="H33" s="527">
        <f t="shared" si="0"/>
        <v>6.386552224766205E-3</v>
      </c>
      <c r="I33" s="526">
        <f t="shared" si="1"/>
        <v>1.5885511037483944E-2</v>
      </c>
    </row>
    <row r="34" spans="1:9">
      <c r="A34" s="529" t="s">
        <v>92</v>
      </c>
      <c r="B34" s="528">
        <v>145115.9</v>
      </c>
      <c r="C34" s="528">
        <v>151840.4</v>
      </c>
      <c r="D34" s="528">
        <v>160785</v>
      </c>
      <c r="E34" s="528">
        <v>170352.9</v>
      </c>
      <c r="F34" s="528">
        <v>181743.3</v>
      </c>
      <c r="G34" s="528">
        <v>170943.8</v>
      </c>
      <c r="H34" s="527">
        <f t="shared" si="0"/>
        <v>8.1815773964132605E-3</v>
      </c>
      <c r="I34" s="526">
        <f t="shared" si="1"/>
        <v>-5.9421722836550235E-2</v>
      </c>
    </row>
    <row r="35" spans="1:9">
      <c r="A35" s="529" t="s">
        <v>91</v>
      </c>
      <c r="B35" s="528">
        <v>76478</v>
      </c>
      <c r="C35" s="528">
        <v>79090.100000000006</v>
      </c>
      <c r="D35" s="528">
        <v>80665.899999999994</v>
      </c>
      <c r="E35" s="528">
        <v>83844</v>
      </c>
      <c r="F35" s="528">
        <v>87507.6</v>
      </c>
      <c r="G35" s="528">
        <v>87621</v>
      </c>
      <c r="H35" s="527">
        <f t="shared" si="0"/>
        <v>4.1936472282184346E-3</v>
      </c>
      <c r="I35" s="526">
        <f t="shared" si="1"/>
        <v>1.2958874429191769E-3</v>
      </c>
    </row>
    <row r="36" spans="1:9">
      <c r="A36" s="529" t="s">
        <v>90</v>
      </c>
      <c r="B36" s="528">
        <v>563233.80000000005</v>
      </c>
      <c r="C36" s="528">
        <v>575501</v>
      </c>
      <c r="D36" s="528">
        <v>586374.6</v>
      </c>
      <c r="E36" s="528">
        <v>613508.69999999995</v>
      </c>
      <c r="F36" s="528">
        <v>639436.69999999995</v>
      </c>
      <c r="G36" s="528">
        <v>618579.30000000005</v>
      </c>
      <c r="H36" s="527">
        <f t="shared" si="0"/>
        <v>2.960595481537873E-2</v>
      </c>
      <c r="I36" s="526">
        <f t="shared" si="1"/>
        <v>-3.2618396785795853E-2</v>
      </c>
    </row>
    <row r="37" spans="1:9">
      <c r="A37" s="529" t="s">
        <v>89</v>
      </c>
      <c r="B37" s="528">
        <v>90274.3</v>
      </c>
      <c r="C37" s="528">
        <v>89769.4</v>
      </c>
      <c r="D37" s="528">
        <v>92311.1</v>
      </c>
      <c r="E37" s="528">
        <v>97269.2</v>
      </c>
      <c r="F37" s="528">
        <v>101971.5</v>
      </c>
      <c r="G37" s="528">
        <v>98472.1</v>
      </c>
      <c r="H37" s="527">
        <f t="shared" si="0"/>
        <v>4.7129940222303841E-3</v>
      </c>
      <c r="I37" s="526">
        <f t="shared" si="1"/>
        <v>-3.4317431831443042E-2</v>
      </c>
    </row>
    <row r="38" spans="1:9">
      <c r="A38" s="529" t="s">
        <v>88</v>
      </c>
      <c r="B38" s="528">
        <v>1487627.6</v>
      </c>
      <c r="C38" s="528">
        <v>1551354.1</v>
      </c>
      <c r="D38" s="528">
        <v>1603903.4</v>
      </c>
      <c r="E38" s="528">
        <v>1694957.9</v>
      </c>
      <c r="F38" s="528">
        <v>1777751.8</v>
      </c>
      <c r="G38" s="528">
        <v>1724759.1</v>
      </c>
      <c r="H38" s="527">
        <f t="shared" ref="H38:H69" si="2">G38/$G$4</f>
        <v>8.254906037433403E-2</v>
      </c>
      <c r="I38" s="526">
        <f t="shared" ref="I38:I56" si="3">(G38-F38)/F38</f>
        <v>-2.9808829331518578E-2</v>
      </c>
    </row>
    <row r="39" spans="1:9">
      <c r="A39" s="529" t="s">
        <v>87</v>
      </c>
      <c r="B39" s="528">
        <v>508928.7</v>
      </c>
      <c r="C39" s="528">
        <v>526029.80000000005</v>
      </c>
      <c r="D39" s="528">
        <v>549670.6</v>
      </c>
      <c r="E39" s="528">
        <v>569981.69999999995</v>
      </c>
      <c r="F39" s="528">
        <v>595655.4</v>
      </c>
      <c r="G39" s="528">
        <v>589829</v>
      </c>
      <c r="H39" s="527">
        <f t="shared" si="2"/>
        <v>2.8229930621344778E-2</v>
      </c>
      <c r="I39" s="526">
        <f t="shared" si="3"/>
        <v>-9.7814944681102918E-3</v>
      </c>
    </row>
    <row r="40" spans="1:9">
      <c r="A40" s="529" t="s">
        <v>86</v>
      </c>
      <c r="B40" s="528">
        <v>55996.9</v>
      </c>
      <c r="C40" s="528">
        <v>51989.2</v>
      </c>
      <c r="D40" s="528">
        <v>55228</v>
      </c>
      <c r="E40" s="528">
        <v>59092.6</v>
      </c>
      <c r="F40" s="528">
        <v>59004.5</v>
      </c>
      <c r="G40" s="528">
        <v>54854.2</v>
      </c>
      <c r="H40" s="527">
        <f t="shared" si="2"/>
        <v>2.6253884774898669E-3</v>
      </c>
      <c r="I40" s="526">
        <f t="shared" si="3"/>
        <v>-7.033870298028122E-2</v>
      </c>
    </row>
    <row r="41" spans="1:9">
      <c r="A41" s="529" t="s">
        <v>85</v>
      </c>
      <c r="B41" s="528">
        <v>611019.5</v>
      </c>
      <c r="C41" s="528">
        <v>623265.30000000005</v>
      </c>
      <c r="D41" s="528">
        <v>641745.80000000005</v>
      </c>
      <c r="E41" s="528">
        <v>666973.9</v>
      </c>
      <c r="F41" s="528">
        <v>693199.3</v>
      </c>
      <c r="G41" s="528">
        <v>677561.2</v>
      </c>
      <c r="H41" s="527">
        <f t="shared" si="2"/>
        <v>3.2428900016301526E-2</v>
      </c>
      <c r="I41" s="526">
        <f t="shared" si="3"/>
        <v>-2.2559313028735158E-2</v>
      </c>
    </row>
    <row r="42" spans="1:9">
      <c r="A42" s="529" t="s">
        <v>84</v>
      </c>
      <c r="B42" s="528">
        <v>186815.6</v>
      </c>
      <c r="C42" s="528">
        <v>181244.4</v>
      </c>
      <c r="D42" s="528">
        <v>190674.5</v>
      </c>
      <c r="E42" s="528">
        <v>202466.6</v>
      </c>
      <c r="F42" s="528">
        <v>203699.7</v>
      </c>
      <c r="G42" s="528">
        <v>188056.6</v>
      </c>
      <c r="H42" s="527">
        <f t="shared" si="2"/>
        <v>9.0006167395736501E-3</v>
      </c>
      <c r="I42" s="526">
        <f t="shared" si="3"/>
        <v>-7.6794909369036893E-2</v>
      </c>
    </row>
    <row r="43" spans="1:9">
      <c r="A43" s="529" t="s">
        <v>83</v>
      </c>
      <c r="B43" s="528">
        <v>200659.6</v>
      </c>
      <c r="C43" s="528">
        <v>211305.9</v>
      </c>
      <c r="D43" s="528">
        <v>222613.8</v>
      </c>
      <c r="E43" s="528">
        <v>237066</v>
      </c>
      <c r="F43" s="528">
        <v>246647.1</v>
      </c>
      <c r="G43" s="528">
        <v>243776.8</v>
      </c>
      <c r="H43" s="527">
        <f t="shared" si="2"/>
        <v>1.1667453026374494E-2</v>
      </c>
      <c r="I43" s="526">
        <f t="shared" si="3"/>
        <v>-1.1637274470285754E-2</v>
      </c>
    </row>
    <row r="44" spans="1:9">
      <c r="A44" s="529" t="s">
        <v>82</v>
      </c>
      <c r="B44" s="528">
        <v>714202.9</v>
      </c>
      <c r="C44" s="528">
        <v>726561.9</v>
      </c>
      <c r="D44" s="528">
        <v>745011.3</v>
      </c>
      <c r="E44" s="528">
        <v>772611.4</v>
      </c>
      <c r="F44" s="528">
        <v>799686.2</v>
      </c>
      <c r="G44" s="528">
        <v>771897.9</v>
      </c>
      <c r="H44" s="527">
        <f t="shared" si="2"/>
        <v>3.6943968783769078E-2</v>
      </c>
      <c r="I44" s="526">
        <f t="shared" si="3"/>
        <v>-3.4749005297327794E-2</v>
      </c>
    </row>
    <row r="45" spans="1:9">
      <c r="A45" s="529" t="s">
        <v>81</v>
      </c>
      <c r="B45" s="528">
        <v>56390.8</v>
      </c>
      <c r="C45" s="528">
        <v>57353.5</v>
      </c>
      <c r="D45" s="528">
        <v>57940.800000000003</v>
      </c>
      <c r="E45" s="528">
        <v>59129</v>
      </c>
      <c r="F45" s="528">
        <v>61319.1</v>
      </c>
      <c r="G45" s="528">
        <v>60556.3</v>
      </c>
      <c r="H45" s="527">
        <f t="shared" si="2"/>
        <v>2.8982978925846999E-3</v>
      </c>
      <c r="I45" s="526">
        <f t="shared" si="3"/>
        <v>-1.2439843376696586E-2</v>
      </c>
    </row>
    <row r="46" spans="1:9">
      <c r="A46" s="529" t="s">
        <v>80</v>
      </c>
      <c r="B46" s="528">
        <v>205816.7</v>
      </c>
      <c r="C46" s="528">
        <v>215120.2</v>
      </c>
      <c r="D46" s="528">
        <v>223044.9</v>
      </c>
      <c r="E46" s="528">
        <v>233665.3</v>
      </c>
      <c r="F46" s="528">
        <v>244662.3</v>
      </c>
      <c r="G46" s="528">
        <v>244881.7</v>
      </c>
      <c r="H46" s="527">
        <f t="shared" si="2"/>
        <v>1.1720334879154748E-2</v>
      </c>
      <c r="I46" s="526">
        <f t="shared" si="3"/>
        <v>8.9674624983098459E-4</v>
      </c>
    </row>
    <row r="47" spans="1:9">
      <c r="A47" s="529" t="s">
        <v>79</v>
      </c>
      <c r="B47" s="528">
        <v>48070.2</v>
      </c>
      <c r="C47" s="528">
        <v>49151.4</v>
      </c>
      <c r="D47" s="528">
        <v>50299.4</v>
      </c>
      <c r="E47" s="528">
        <v>52404.3</v>
      </c>
      <c r="F47" s="528">
        <v>53939.9</v>
      </c>
      <c r="G47" s="528">
        <v>54789.4</v>
      </c>
      <c r="H47" s="527">
        <f t="shared" si="2"/>
        <v>2.622287070973295E-3</v>
      </c>
      <c r="I47" s="526">
        <f t="shared" si="3"/>
        <v>1.5749009545809316E-2</v>
      </c>
    </row>
    <row r="48" spans="1:9">
      <c r="A48" s="529" t="s">
        <v>78</v>
      </c>
      <c r="B48" s="528">
        <v>325294</v>
      </c>
      <c r="C48" s="528">
        <v>336413.9</v>
      </c>
      <c r="D48" s="528">
        <v>349837.7</v>
      </c>
      <c r="E48" s="528">
        <v>361381.5</v>
      </c>
      <c r="F48" s="528">
        <v>376916.5</v>
      </c>
      <c r="G48" s="528">
        <v>369574.3</v>
      </c>
      <c r="H48" s="527">
        <f t="shared" si="2"/>
        <v>1.7688273802122415E-2</v>
      </c>
      <c r="I48" s="526">
        <f t="shared" si="3"/>
        <v>-1.9479646022394912E-2</v>
      </c>
    </row>
    <row r="49" spans="1:9">
      <c r="A49" s="529" t="s">
        <v>77</v>
      </c>
      <c r="B49" s="528">
        <v>1573498.4</v>
      </c>
      <c r="C49" s="528">
        <v>1579014.9</v>
      </c>
      <c r="D49" s="528">
        <v>1677110.9</v>
      </c>
      <c r="E49" s="528">
        <v>1809706.4</v>
      </c>
      <c r="F49" s="528">
        <v>1863953.8</v>
      </c>
      <c r="G49" s="528">
        <v>1775587.8</v>
      </c>
      <c r="H49" s="527">
        <f t="shared" si="2"/>
        <v>8.4981783544224199E-2</v>
      </c>
      <c r="I49" s="526">
        <f t="shared" si="3"/>
        <v>-4.7407827382846074E-2</v>
      </c>
    </row>
    <row r="50" spans="1:9">
      <c r="A50" s="533" t="s">
        <v>76</v>
      </c>
      <c r="B50" s="532">
        <v>149153.4</v>
      </c>
      <c r="C50" s="532">
        <v>157827.29999999999</v>
      </c>
      <c r="D50" s="532">
        <v>168058.4</v>
      </c>
      <c r="E50" s="532">
        <v>182643.6</v>
      </c>
      <c r="F50" s="532">
        <v>195088.4</v>
      </c>
      <c r="G50" s="532">
        <v>197561.9</v>
      </c>
      <c r="H50" s="531">
        <f t="shared" si="2"/>
        <v>9.4555519149127198E-3</v>
      </c>
      <c r="I50" s="530">
        <f t="shared" si="3"/>
        <v>1.2678867631289201E-2</v>
      </c>
    </row>
    <row r="51" spans="1:9">
      <c r="A51" s="529" t="s">
        <v>75</v>
      </c>
      <c r="B51" s="528">
        <v>30933.3</v>
      </c>
      <c r="C51" s="528">
        <v>31661.200000000001</v>
      </c>
      <c r="D51" s="528">
        <v>32246.9</v>
      </c>
      <c r="E51" s="528">
        <v>33032.699999999997</v>
      </c>
      <c r="F51" s="528">
        <v>34127.5</v>
      </c>
      <c r="G51" s="528">
        <v>33435</v>
      </c>
      <c r="H51" s="527">
        <f t="shared" si="2"/>
        <v>1.6002396123701323E-3</v>
      </c>
      <c r="I51" s="526">
        <f t="shared" si="3"/>
        <v>-2.0291553732327303E-2</v>
      </c>
    </row>
    <row r="52" spans="1:9">
      <c r="A52" s="529" t="s">
        <v>74</v>
      </c>
      <c r="B52" s="528">
        <v>483786.5</v>
      </c>
      <c r="C52" s="528">
        <v>496021.1</v>
      </c>
      <c r="D52" s="528">
        <v>509892.8</v>
      </c>
      <c r="E52" s="528">
        <v>531757.1</v>
      </c>
      <c r="F52" s="528">
        <v>554305.80000000005</v>
      </c>
      <c r="G52" s="528">
        <v>549535.80000000005</v>
      </c>
      <c r="H52" s="527">
        <f t="shared" si="2"/>
        <v>2.6301449247061778E-2</v>
      </c>
      <c r="I52" s="526">
        <f t="shared" si="3"/>
        <v>-8.6053582697492963E-3</v>
      </c>
    </row>
    <row r="53" spans="1:9">
      <c r="A53" s="529" t="s">
        <v>73</v>
      </c>
      <c r="B53" s="528">
        <v>466689.7</v>
      </c>
      <c r="C53" s="528">
        <v>487275.1</v>
      </c>
      <c r="D53" s="528">
        <v>519942.9</v>
      </c>
      <c r="E53" s="528">
        <v>564480.69999999995</v>
      </c>
      <c r="F53" s="528">
        <v>597873.80000000005</v>
      </c>
      <c r="G53" s="528">
        <v>604253.80000000005</v>
      </c>
      <c r="H53" s="527">
        <f t="shared" si="2"/>
        <v>2.8920319027521443E-2</v>
      </c>
      <c r="I53" s="526">
        <f t="shared" si="3"/>
        <v>1.0671148325951061E-2</v>
      </c>
    </row>
    <row r="54" spans="1:9">
      <c r="A54" s="529" t="s">
        <v>72</v>
      </c>
      <c r="B54" s="528">
        <v>71318.5</v>
      </c>
      <c r="C54" s="528">
        <v>70924.399999999994</v>
      </c>
      <c r="D54" s="528">
        <v>74799.5</v>
      </c>
      <c r="E54" s="528">
        <v>79044.800000000003</v>
      </c>
      <c r="F54" s="528">
        <v>79139.7</v>
      </c>
      <c r="G54" s="528">
        <v>75855</v>
      </c>
      <c r="H54" s="527">
        <f t="shared" si="2"/>
        <v>3.6305122116445754E-3</v>
      </c>
      <c r="I54" s="526">
        <f t="shared" si="3"/>
        <v>-4.1505085311164903E-2</v>
      </c>
    </row>
    <row r="55" spans="1:9">
      <c r="A55" s="529" t="s">
        <v>71</v>
      </c>
      <c r="B55" s="528">
        <v>307507.90000000002</v>
      </c>
      <c r="C55" s="528">
        <v>314073.3</v>
      </c>
      <c r="D55" s="528">
        <v>318364.2</v>
      </c>
      <c r="E55" s="528">
        <v>332263.5</v>
      </c>
      <c r="F55" s="528">
        <v>344724.8</v>
      </c>
      <c r="G55" s="528">
        <v>337714</v>
      </c>
      <c r="H55" s="527">
        <f t="shared" si="2"/>
        <v>1.6163401239777681E-2</v>
      </c>
      <c r="I55" s="526">
        <f t="shared" si="3"/>
        <v>-2.0337382166876271E-2</v>
      </c>
    </row>
    <row r="56" spans="1:9">
      <c r="A56" s="525" t="s">
        <v>70</v>
      </c>
      <c r="B56" s="524">
        <v>38426.9</v>
      </c>
      <c r="C56" s="524">
        <v>35879</v>
      </c>
      <c r="D56" s="524">
        <v>36863.699999999997</v>
      </c>
      <c r="E56" s="524">
        <v>39032.300000000003</v>
      </c>
      <c r="F56" s="524">
        <v>39600.800000000003</v>
      </c>
      <c r="G56" s="524">
        <v>36323.5</v>
      </c>
      <c r="H56" s="523">
        <f t="shared" si="2"/>
        <v>1.7384867222947958E-3</v>
      </c>
      <c r="I56" s="522">
        <f t="shared" si="3"/>
        <v>-8.2758429122644056E-2</v>
      </c>
    </row>
    <row r="57" spans="1:9">
      <c r="A57" s="521"/>
      <c r="B57" s="521"/>
      <c r="C57" s="521"/>
      <c r="D57" s="521"/>
      <c r="E57" s="521"/>
      <c r="F57" s="521"/>
      <c r="G57" s="521"/>
      <c r="H57" s="521"/>
      <c r="I57" s="521"/>
    </row>
    <row r="58" spans="1:9">
      <c r="A58" s="1962" t="s">
        <v>725</v>
      </c>
      <c r="B58" s="1962"/>
      <c r="C58" s="1962"/>
      <c r="D58" s="1962"/>
      <c r="E58" s="1962"/>
      <c r="F58" s="1962"/>
      <c r="G58" s="1962"/>
      <c r="H58" s="1962"/>
      <c r="I58" s="1962"/>
    </row>
    <row r="59" spans="1:9">
      <c r="A59" s="1972"/>
      <c r="B59" s="1972"/>
      <c r="C59" s="1972"/>
      <c r="D59" s="1972"/>
      <c r="E59" s="1972"/>
      <c r="F59" s="1972"/>
      <c r="G59" s="1972"/>
      <c r="H59" s="1972"/>
      <c r="I59" s="1972"/>
    </row>
    <row r="60" spans="1:9">
      <c r="A60" s="1962" t="s">
        <v>724</v>
      </c>
      <c r="B60" s="1962"/>
      <c r="C60" s="1962"/>
      <c r="D60" s="1962"/>
      <c r="E60" s="1962"/>
      <c r="F60" s="1962"/>
      <c r="G60" s="1962"/>
      <c r="H60" s="1962"/>
      <c r="I60" s="1962"/>
    </row>
    <row r="61" spans="1:9">
      <c r="A61" s="521"/>
      <c r="B61" s="521"/>
      <c r="C61" s="521"/>
      <c r="D61" s="521"/>
      <c r="E61" s="521"/>
      <c r="F61" s="521"/>
      <c r="G61" s="521"/>
      <c r="H61" s="521"/>
      <c r="I61" s="521"/>
    </row>
  </sheetData>
  <mergeCells count="13">
    <mergeCell ref="D2:D3"/>
    <mergeCell ref="C2:C3"/>
    <mergeCell ref="B2:B3"/>
    <mergeCell ref="A60:I60"/>
    <mergeCell ref="H1:H3"/>
    <mergeCell ref="I1:I3"/>
    <mergeCell ref="A1:A3"/>
    <mergeCell ref="A58:I58"/>
    <mergeCell ref="A59:I59"/>
    <mergeCell ref="B1:G1"/>
    <mergeCell ref="G2:G3"/>
    <mergeCell ref="F2:F3"/>
    <mergeCell ref="E2:E3"/>
  </mergeCells>
  <printOptions horizontalCentered="1"/>
  <pageMargins left="0.7" right="0.7" top="1" bottom="1" header="0.5" footer="0.5"/>
  <pageSetup scale="81" orientation="portrait" r:id="rId1"/>
  <headerFooter scaleWithDoc="0" alignWithMargins="0">
    <oddHeader xml:space="preserve">&amp;C&amp;"-,Bold"&amp;10Table 4.1
Nominal Gross Domestic Product (GDP) by State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BE361-BFFC-482E-BAA2-520B1773C86C}">
  <sheetPr>
    <pageSetUpPr fitToPage="1"/>
  </sheetPr>
  <dimension ref="A1:I62"/>
  <sheetViews>
    <sheetView view="pageLayout" topLeftCell="A4" zoomScaleNormal="100" zoomScaleSheetLayoutView="100" workbookViewId="0">
      <selection activeCell="G5" sqref="G5"/>
    </sheetView>
  </sheetViews>
  <sheetFormatPr defaultColWidth="8.81640625" defaultRowHeight="13"/>
  <cols>
    <col min="1" max="1" width="16.26953125" style="492" customWidth="1"/>
    <col min="2" max="7" width="10.81640625" style="492" bestFit="1" customWidth="1"/>
    <col min="8" max="8" width="7.81640625" style="492" customWidth="1"/>
    <col min="9" max="9" width="8.7265625" style="492" customWidth="1"/>
    <col min="10" max="16384" width="8.81640625" style="492"/>
  </cols>
  <sheetData>
    <row r="1" spans="1:9" s="513" customFormat="1" ht="15" customHeight="1">
      <c r="A1" s="1969" t="s">
        <v>121</v>
      </c>
      <c r="B1" s="1975" t="s">
        <v>732</v>
      </c>
      <c r="C1" s="1976"/>
      <c r="D1" s="1976"/>
      <c r="E1" s="1976"/>
      <c r="F1" s="1976"/>
      <c r="G1" s="1976"/>
      <c r="H1" s="1963" t="s">
        <v>731</v>
      </c>
      <c r="I1" s="1966" t="s">
        <v>730</v>
      </c>
    </row>
    <row r="2" spans="1:9" s="513" customFormat="1" ht="11.25" customHeight="1">
      <c r="A2" s="1970"/>
      <c r="B2" s="1961">
        <v>2014</v>
      </c>
      <c r="C2" s="1960">
        <v>2015</v>
      </c>
      <c r="D2" s="1960">
        <v>2016</v>
      </c>
      <c r="E2" s="1960">
        <v>2017</v>
      </c>
      <c r="F2" s="1960">
        <v>2018</v>
      </c>
      <c r="G2" s="1974">
        <v>2019</v>
      </c>
      <c r="H2" s="1964"/>
      <c r="I2" s="1967"/>
    </row>
    <row r="3" spans="1:9" s="513" customFormat="1" ht="10.5" customHeight="1">
      <c r="A3" s="1971"/>
      <c r="B3" s="1961"/>
      <c r="C3" s="1960"/>
      <c r="D3" s="1960"/>
      <c r="E3" s="1960"/>
      <c r="F3" s="1960"/>
      <c r="G3" s="1974"/>
      <c r="H3" s="1965"/>
      <c r="I3" s="1968"/>
    </row>
    <row r="4" spans="1:9">
      <c r="A4" s="529" t="s">
        <v>127</v>
      </c>
      <c r="B4" s="535">
        <v>16912038</v>
      </c>
      <c r="C4" s="535">
        <v>17432170</v>
      </c>
      <c r="D4" s="535">
        <v>17730509</v>
      </c>
      <c r="E4" s="535">
        <v>18144105</v>
      </c>
      <c r="F4" s="535">
        <v>18687786</v>
      </c>
      <c r="G4" s="535">
        <v>19091662</v>
      </c>
      <c r="H4" s="527">
        <v>0.99971159073930338</v>
      </c>
      <c r="I4" s="526">
        <f>(G4-F4)/F4</f>
        <v>2.1611762891548522E-2</v>
      </c>
    </row>
    <row r="5" spans="1:9">
      <c r="A5" s="529"/>
      <c r="B5" s="528"/>
      <c r="C5" s="528"/>
      <c r="D5" s="528"/>
      <c r="E5" s="528"/>
      <c r="F5" s="528"/>
      <c r="G5" s="528"/>
      <c r="H5" s="527"/>
      <c r="I5" s="526"/>
    </row>
    <row r="6" spans="1:9">
      <c r="A6" s="529" t="s">
        <v>120</v>
      </c>
      <c r="B6" s="528">
        <v>187568</v>
      </c>
      <c r="C6" s="528">
        <v>189428.8</v>
      </c>
      <c r="D6" s="528">
        <v>191523.4</v>
      </c>
      <c r="E6" s="528">
        <v>193693</v>
      </c>
      <c r="F6" s="528">
        <v>198053.7</v>
      </c>
      <c r="G6" s="528">
        <v>200829.4</v>
      </c>
      <c r="H6" s="527">
        <f t="shared" ref="H6:H37" si="0">G6/$G$4</f>
        <v>1.0519220380080057E-2</v>
      </c>
      <c r="I6" s="526">
        <f t="shared" ref="I6:I37" si="1">(G6-F6)/F6</f>
        <v>1.4014885861763665E-2</v>
      </c>
    </row>
    <row r="7" spans="1:9">
      <c r="A7" s="529" t="s">
        <v>119</v>
      </c>
      <c r="B7" s="528">
        <v>53480.6</v>
      </c>
      <c r="C7" s="528">
        <v>54015.3</v>
      </c>
      <c r="D7" s="528">
        <v>53289</v>
      </c>
      <c r="E7" s="528">
        <v>52825.9</v>
      </c>
      <c r="F7" s="528">
        <v>52928.7</v>
      </c>
      <c r="G7" s="528">
        <v>53255.199999999997</v>
      </c>
      <c r="H7" s="527">
        <f t="shared" si="0"/>
        <v>2.7894480847188681E-3</v>
      </c>
      <c r="I7" s="526">
        <f t="shared" si="1"/>
        <v>6.1686759735266501E-3</v>
      </c>
    </row>
    <row r="8" spans="1:9">
      <c r="A8" s="529" t="s">
        <v>118</v>
      </c>
      <c r="B8" s="528">
        <v>274112.90000000002</v>
      </c>
      <c r="C8" s="528">
        <v>281935.59999999998</v>
      </c>
      <c r="D8" s="528">
        <v>291259.59999999998</v>
      </c>
      <c r="E8" s="528">
        <v>302117.8</v>
      </c>
      <c r="F8" s="528">
        <v>314016.09999999998</v>
      </c>
      <c r="G8" s="528">
        <v>323597.59999999998</v>
      </c>
      <c r="H8" s="527">
        <f t="shared" si="0"/>
        <v>1.6949682013016991E-2</v>
      </c>
      <c r="I8" s="526">
        <f t="shared" si="1"/>
        <v>3.051276670208948E-2</v>
      </c>
    </row>
    <row r="9" spans="1:9">
      <c r="A9" s="529" t="s">
        <v>117</v>
      </c>
      <c r="B9" s="528">
        <v>111729.9</v>
      </c>
      <c r="C9" s="528">
        <v>112938.9</v>
      </c>
      <c r="D9" s="528">
        <v>113490.4</v>
      </c>
      <c r="E9" s="528">
        <v>114950.7</v>
      </c>
      <c r="F9" s="528">
        <v>116698.8</v>
      </c>
      <c r="G9" s="528">
        <v>117447.1</v>
      </c>
      <c r="H9" s="527">
        <f t="shared" si="0"/>
        <v>6.1517483391440725E-3</v>
      </c>
      <c r="I9" s="526">
        <f t="shared" si="1"/>
        <v>6.4122338875807023E-3</v>
      </c>
    </row>
    <row r="10" spans="1:9">
      <c r="A10" s="529" t="s">
        <v>116</v>
      </c>
      <c r="B10" s="528">
        <v>2316331.2000000002</v>
      </c>
      <c r="C10" s="528">
        <v>2437366.9</v>
      </c>
      <c r="D10" s="528">
        <v>2519133.6</v>
      </c>
      <c r="E10" s="528">
        <v>2628314.6</v>
      </c>
      <c r="F10" s="528">
        <v>2708966.9</v>
      </c>
      <c r="G10" s="528">
        <v>2800505.4</v>
      </c>
      <c r="H10" s="527">
        <f t="shared" si="0"/>
        <v>0.14668735493012602</v>
      </c>
      <c r="I10" s="526">
        <f t="shared" si="1"/>
        <v>3.3790925979937221E-2</v>
      </c>
    </row>
    <row r="11" spans="1:9">
      <c r="A11" s="529" t="s">
        <v>115</v>
      </c>
      <c r="B11" s="528">
        <v>294812</v>
      </c>
      <c r="C11" s="528">
        <v>308898.90000000002</v>
      </c>
      <c r="D11" s="528">
        <v>315793</v>
      </c>
      <c r="E11" s="528">
        <v>328510.2</v>
      </c>
      <c r="F11" s="528">
        <v>342865.6</v>
      </c>
      <c r="G11" s="528">
        <v>356280.2</v>
      </c>
      <c r="H11" s="527">
        <f t="shared" si="0"/>
        <v>1.8661560214087176E-2</v>
      </c>
      <c r="I11" s="526">
        <f t="shared" si="1"/>
        <v>3.9124951584527688E-2</v>
      </c>
    </row>
    <row r="12" spans="1:9">
      <c r="A12" s="529" t="s">
        <v>114</v>
      </c>
      <c r="B12" s="528">
        <v>237700.4</v>
      </c>
      <c r="C12" s="528">
        <v>245304.5</v>
      </c>
      <c r="D12" s="528">
        <v>245966.1</v>
      </c>
      <c r="E12" s="528">
        <v>248077.1</v>
      </c>
      <c r="F12" s="528">
        <v>249043.3</v>
      </c>
      <c r="G12" s="528">
        <v>251329.8</v>
      </c>
      <c r="H12" s="527">
        <f t="shared" si="0"/>
        <v>1.3164375107835032E-2</v>
      </c>
      <c r="I12" s="526">
        <f t="shared" si="1"/>
        <v>9.1811343649879362E-3</v>
      </c>
    </row>
    <row r="13" spans="1:9">
      <c r="A13" s="529" t="s">
        <v>113</v>
      </c>
      <c r="B13" s="528">
        <v>64123.6</v>
      </c>
      <c r="C13" s="528">
        <v>66527</v>
      </c>
      <c r="D13" s="528">
        <v>62889</v>
      </c>
      <c r="E13" s="528">
        <v>61851.1</v>
      </c>
      <c r="F13" s="528">
        <v>63162.6</v>
      </c>
      <c r="G13" s="528">
        <v>64319.3</v>
      </c>
      <c r="H13" s="527">
        <f t="shared" si="0"/>
        <v>3.3689733245853611E-3</v>
      </c>
      <c r="I13" s="526">
        <f t="shared" si="1"/>
        <v>1.8313052344267087E-2</v>
      </c>
    </row>
    <row r="14" spans="1:9">
      <c r="A14" s="529" t="s">
        <v>112</v>
      </c>
      <c r="B14" s="528">
        <v>114814.8</v>
      </c>
      <c r="C14" s="528">
        <v>117011</v>
      </c>
      <c r="D14" s="528">
        <v>119420.2</v>
      </c>
      <c r="E14" s="528">
        <v>120210.9</v>
      </c>
      <c r="F14" s="528">
        <v>122661.9</v>
      </c>
      <c r="G14" s="528">
        <v>123929.3</v>
      </c>
      <c r="H14" s="527">
        <f t="shared" si="0"/>
        <v>6.4912787582348782E-3</v>
      </c>
      <c r="I14" s="526">
        <f t="shared" si="1"/>
        <v>1.0332466723571123E-2</v>
      </c>
    </row>
    <row r="15" spans="1:9">
      <c r="A15" s="529" t="s">
        <v>111</v>
      </c>
      <c r="B15" s="528">
        <v>806029.4</v>
      </c>
      <c r="C15" s="528">
        <v>842269.4</v>
      </c>
      <c r="D15" s="528">
        <v>870963.19999999995</v>
      </c>
      <c r="E15" s="528">
        <v>901903.5</v>
      </c>
      <c r="F15" s="528">
        <v>936580.3</v>
      </c>
      <c r="G15" s="528">
        <v>963255.9</v>
      </c>
      <c r="H15" s="527">
        <f t="shared" si="0"/>
        <v>5.0454271608202574E-2</v>
      </c>
      <c r="I15" s="526">
        <f t="shared" si="1"/>
        <v>2.8481914471188401E-2</v>
      </c>
    </row>
    <row r="16" spans="1:9">
      <c r="A16" s="529" t="s">
        <v>110</v>
      </c>
      <c r="B16" s="528">
        <v>465137.8</v>
      </c>
      <c r="C16" s="528">
        <v>484378.4</v>
      </c>
      <c r="D16" s="528">
        <v>500909.3</v>
      </c>
      <c r="E16" s="528">
        <v>519452.6</v>
      </c>
      <c r="F16" s="528">
        <v>538730.80000000005</v>
      </c>
      <c r="G16" s="528">
        <v>547422.69999999995</v>
      </c>
      <c r="H16" s="527">
        <f t="shared" si="0"/>
        <v>2.8673391557005354E-2</v>
      </c>
      <c r="I16" s="526">
        <f t="shared" si="1"/>
        <v>1.6134032062024125E-2</v>
      </c>
    </row>
    <row r="17" spans="1:9">
      <c r="A17" s="529" t="s">
        <v>109</v>
      </c>
      <c r="B17" s="528">
        <v>74490.600000000006</v>
      </c>
      <c r="C17" s="528">
        <v>77176.600000000006</v>
      </c>
      <c r="D17" s="528">
        <v>79093.5</v>
      </c>
      <c r="E17" s="528">
        <v>81039.5</v>
      </c>
      <c r="F17" s="528">
        <v>82203.899999999994</v>
      </c>
      <c r="G17" s="528">
        <v>82471.399999999994</v>
      </c>
      <c r="H17" s="527">
        <f t="shared" si="0"/>
        <v>4.3197601130797302E-3</v>
      </c>
      <c r="I17" s="526">
        <f t="shared" si="1"/>
        <v>3.2541035157699332E-3</v>
      </c>
    </row>
    <row r="18" spans="1:9">
      <c r="A18" s="529" t="s">
        <v>108</v>
      </c>
      <c r="B18" s="528">
        <v>61663.199999999997</v>
      </c>
      <c r="C18" s="528">
        <v>63235.7</v>
      </c>
      <c r="D18" s="528">
        <v>65643.199999999997</v>
      </c>
      <c r="E18" s="528">
        <v>68412.2</v>
      </c>
      <c r="F18" s="528">
        <v>72455.399999999994</v>
      </c>
      <c r="G18" s="528">
        <v>74937.100000000006</v>
      </c>
      <c r="H18" s="527">
        <f t="shared" si="0"/>
        <v>3.9251218673366419E-3</v>
      </c>
      <c r="I18" s="526">
        <f t="shared" si="1"/>
        <v>3.4251415353445176E-2</v>
      </c>
    </row>
    <row r="19" spans="1:9">
      <c r="A19" s="529" t="s">
        <v>189</v>
      </c>
      <c r="B19" s="528">
        <v>735876.3</v>
      </c>
      <c r="C19" s="528">
        <v>747666.8</v>
      </c>
      <c r="D19" s="528">
        <v>746370</v>
      </c>
      <c r="E19" s="528">
        <v>752459.2</v>
      </c>
      <c r="F19" s="528">
        <v>769631.2</v>
      </c>
      <c r="G19" s="528">
        <v>773135.5</v>
      </c>
      <c r="H19" s="527">
        <f t="shared" si="0"/>
        <v>4.0495976725336953E-2</v>
      </c>
      <c r="I19" s="526">
        <f t="shared" si="1"/>
        <v>4.5532197759135112E-3</v>
      </c>
    </row>
    <row r="20" spans="1:9">
      <c r="A20" s="529" t="s">
        <v>106</v>
      </c>
      <c r="B20" s="528">
        <v>313830.90000000002</v>
      </c>
      <c r="C20" s="528">
        <v>311850.40000000002</v>
      </c>
      <c r="D20" s="528">
        <v>316545.59999999998</v>
      </c>
      <c r="E20" s="528">
        <v>322969.3</v>
      </c>
      <c r="F20" s="528">
        <v>332156.79999999999</v>
      </c>
      <c r="G20" s="528">
        <v>337636.1</v>
      </c>
      <c r="H20" s="527">
        <f t="shared" si="0"/>
        <v>1.7685003013357348E-2</v>
      </c>
      <c r="I20" s="526">
        <f t="shared" si="1"/>
        <v>1.6496124721818096E-2</v>
      </c>
    </row>
    <row r="21" spans="1:9">
      <c r="A21" s="529" t="s">
        <v>105</v>
      </c>
      <c r="B21" s="528">
        <v>165641.4</v>
      </c>
      <c r="C21" s="528">
        <v>170545.9</v>
      </c>
      <c r="D21" s="528">
        <v>169488.8</v>
      </c>
      <c r="E21" s="528">
        <v>168976.5</v>
      </c>
      <c r="F21" s="528">
        <v>172844.7</v>
      </c>
      <c r="G21" s="528">
        <v>173515.4</v>
      </c>
      <c r="H21" s="527">
        <f t="shared" si="0"/>
        <v>9.0885434699189624E-3</v>
      </c>
      <c r="I21" s="526">
        <f t="shared" si="1"/>
        <v>3.8803619665513751E-3</v>
      </c>
    </row>
    <row r="22" spans="1:9">
      <c r="A22" s="529" t="s">
        <v>104</v>
      </c>
      <c r="B22" s="528">
        <v>144131.5</v>
      </c>
      <c r="C22" s="528">
        <v>147929.79999999999</v>
      </c>
      <c r="D22" s="528">
        <v>152511.5</v>
      </c>
      <c r="E22" s="528">
        <v>154456.6</v>
      </c>
      <c r="F22" s="528">
        <v>158192.70000000001</v>
      </c>
      <c r="G22" s="528">
        <v>160059.29999999999</v>
      </c>
      <c r="H22" s="527">
        <f t="shared" si="0"/>
        <v>8.3837279331678925E-3</v>
      </c>
      <c r="I22" s="526">
        <f t="shared" si="1"/>
        <v>1.1799533101084794E-2</v>
      </c>
    </row>
    <row r="23" spans="1:9">
      <c r="A23" s="529" t="s">
        <v>103</v>
      </c>
      <c r="B23" s="528">
        <v>179888.5</v>
      </c>
      <c r="C23" s="528">
        <v>182487.9</v>
      </c>
      <c r="D23" s="528">
        <v>183454.9</v>
      </c>
      <c r="E23" s="528">
        <v>184600.8</v>
      </c>
      <c r="F23" s="528">
        <v>187507.4</v>
      </c>
      <c r="G23" s="528">
        <v>190811.5</v>
      </c>
      <c r="H23" s="527">
        <f t="shared" si="0"/>
        <v>9.9944939314345702E-3</v>
      </c>
      <c r="I23" s="526">
        <f t="shared" si="1"/>
        <v>1.7621171217775969E-2</v>
      </c>
    </row>
    <row r="24" spans="1:9">
      <c r="A24" s="529" t="s">
        <v>102</v>
      </c>
      <c r="B24" s="528">
        <v>232746.2</v>
      </c>
      <c r="C24" s="528">
        <v>230434</v>
      </c>
      <c r="D24" s="528">
        <v>225361.8</v>
      </c>
      <c r="E24" s="528">
        <v>228819.3</v>
      </c>
      <c r="F24" s="528">
        <v>235021.9</v>
      </c>
      <c r="G24" s="528">
        <v>239967.2</v>
      </c>
      <c r="H24" s="527">
        <f t="shared" si="0"/>
        <v>1.2569214770301297E-2</v>
      </c>
      <c r="I24" s="526">
        <f t="shared" si="1"/>
        <v>2.1041868864135716E-2</v>
      </c>
    </row>
    <row r="25" spans="1:9">
      <c r="A25" s="529" t="s">
        <v>101</v>
      </c>
      <c r="B25" s="528">
        <v>53445.1</v>
      </c>
      <c r="C25" s="528">
        <v>53879.3</v>
      </c>
      <c r="D25" s="528">
        <v>55088.1</v>
      </c>
      <c r="E25" s="528">
        <v>55964.7</v>
      </c>
      <c r="F25" s="528">
        <v>57302.7</v>
      </c>
      <c r="G25" s="528">
        <v>58793.3</v>
      </c>
      <c r="H25" s="527">
        <f t="shared" si="0"/>
        <v>3.0795275969163921E-3</v>
      </c>
      <c r="I25" s="526">
        <f t="shared" si="1"/>
        <v>2.6012735874574949E-2</v>
      </c>
    </row>
    <row r="26" spans="1:9">
      <c r="A26" s="529" t="s">
        <v>100</v>
      </c>
      <c r="B26" s="528">
        <v>339991.3</v>
      </c>
      <c r="C26" s="528">
        <v>349146.8</v>
      </c>
      <c r="D26" s="528">
        <v>359987.5</v>
      </c>
      <c r="E26" s="528">
        <v>365857</v>
      </c>
      <c r="F26" s="528">
        <v>368810.4</v>
      </c>
      <c r="G26" s="528">
        <v>374039.3</v>
      </c>
      <c r="H26" s="527">
        <f t="shared" si="0"/>
        <v>1.9591762100125174E-2</v>
      </c>
      <c r="I26" s="526">
        <f t="shared" si="1"/>
        <v>1.4177745529952423E-2</v>
      </c>
    </row>
    <row r="27" spans="1:9">
      <c r="A27" s="529" t="s">
        <v>99</v>
      </c>
      <c r="B27" s="528">
        <v>453778.2</v>
      </c>
      <c r="C27" s="528">
        <v>471979.2</v>
      </c>
      <c r="D27" s="528">
        <v>479184.9</v>
      </c>
      <c r="E27" s="528">
        <v>490874.1</v>
      </c>
      <c r="F27" s="528">
        <v>507806</v>
      </c>
      <c r="G27" s="528">
        <v>519961.59999999998</v>
      </c>
      <c r="H27" s="527">
        <f t="shared" si="0"/>
        <v>2.7235009712616953E-2</v>
      </c>
      <c r="I27" s="526">
        <f t="shared" si="1"/>
        <v>2.3937487938307103E-2</v>
      </c>
    </row>
    <row r="28" spans="1:9">
      <c r="A28" s="529" t="s">
        <v>98</v>
      </c>
      <c r="B28" s="528">
        <v>430935.6</v>
      </c>
      <c r="C28" s="528">
        <v>442287.6</v>
      </c>
      <c r="D28" s="528">
        <v>451025.9</v>
      </c>
      <c r="E28" s="528">
        <v>457341.5</v>
      </c>
      <c r="F28" s="528">
        <v>467828</v>
      </c>
      <c r="G28" s="528">
        <v>471648.1</v>
      </c>
      <c r="H28" s="527">
        <f t="shared" si="0"/>
        <v>2.4704402372093114E-2</v>
      </c>
      <c r="I28" s="526">
        <f t="shared" si="1"/>
        <v>8.165607872978908E-3</v>
      </c>
    </row>
    <row r="29" spans="1:9">
      <c r="A29" s="529" t="s">
        <v>97</v>
      </c>
      <c r="B29" s="528">
        <v>312084</v>
      </c>
      <c r="C29" s="528">
        <v>316863.3</v>
      </c>
      <c r="D29" s="528">
        <v>321980</v>
      </c>
      <c r="E29" s="528">
        <v>327667.5</v>
      </c>
      <c r="F29" s="528">
        <v>337215.9</v>
      </c>
      <c r="G29" s="528">
        <v>341041.4</v>
      </c>
      <c r="H29" s="527">
        <f t="shared" si="0"/>
        <v>1.7863368836091905E-2</v>
      </c>
      <c r="I29" s="526">
        <f t="shared" si="1"/>
        <v>1.1344364248542254E-2</v>
      </c>
    </row>
    <row r="30" spans="1:9">
      <c r="A30" s="529" t="s">
        <v>96</v>
      </c>
      <c r="B30" s="528">
        <v>99501.2</v>
      </c>
      <c r="C30" s="528">
        <v>100013.6</v>
      </c>
      <c r="D30" s="528">
        <v>100412.1</v>
      </c>
      <c r="E30" s="528">
        <v>101071.7</v>
      </c>
      <c r="F30" s="528">
        <v>102061.7</v>
      </c>
      <c r="G30" s="528">
        <v>102656.4</v>
      </c>
      <c r="H30" s="527">
        <f t="shared" si="0"/>
        <v>5.3770279402599935E-3</v>
      </c>
      <c r="I30" s="526">
        <f t="shared" si="1"/>
        <v>5.8268674733028851E-3</v>
      </c>
    </row>
    <row r="31" spans="1:9">
      <c r="A31" s="529" t="s">
        <v>95</v>
      </c>
      <c r="B31" s="528">
        <v>272786.8</v>
      </c>
      <c r="C31" s="528">
        <v>276316.7</v>
      </c>
      <c r="D31" s="528">
        <v>276210.90000000002</v>
      </c>
      <c r="E31" s="528">
        <v>279264.3</v>
      </c>
      <c r="F31" s="528">
        <v>284696.3</v>
      </c>
      <c r="G31" s="528">
        <v>287659.3</v>
      </c>
      <c r="H31" s="527">
        <f t="shared" si="0"/>
        <v>1.5067273870656206E-2</v>
      </c>
      <c r="I31" s="526">
        <f t="shared" si="1"/>
        <v>1.0407581693193765E-2</v>
      </c>
    </row>
    <row r="32" spans="1:9">
      <c r="A32" s="529" t="s">
        <v>94</v>
      </c>
      <c r="B32" s="528">
        <v>43285.1</v>
      </c>
      <c r="C32" s="528">
        <v>45042.5</v>
      </c>
      <c r="D32" s="528">
        <v>44580.7</v>
      </c>
      <c r="E32" s="528">
        <v>45480.6</v>
      </c>
      <c r="F32" s="528">
        <v>46627.5</v>
      </c>
      <c r="G32" s="528">
        <v>47916.3</v>
      </c>
      <c r="H32" s="527">
        <f t="shared" si="0"/>
        <v>2.5098024467435052E-3</v>
      </c>
      <c r="I32" s="526">
        <f t="shared" si="1"/>
        <v>2.7640341000482609E-2</v>
      </c>
    </row>
    <row r="33" spans="1:9">
      <c r="A33" s="529" t="s">
        <v>93</v>
      </c>
      <c r="B33" s="528">
        <v>107394.4</v>
      </c>
      <c r="C33" s="528">
        <v>110752.9</v>
      </c>
      <c r="D33" s="528">
        <v>111611.7</v>
      </c>
      <c r="E33" s="528">
        <v>113754.2</v>
      </c>
      <c r="F33" s="528">
        <v>115087.9</v>
      </c>
      <c r="G33" s="528">
        <v>117395.2</v>
      </c>
      <c r="H33" s="527">
        <f t="shared" si="0"/>
        <v>6.1490298749265516E-3</v>
      </c>
      <c r="I33" s="526">
        <f t="shared" si="1"/>
        <v>2.0048154497562323E-2</v>
      </c>
    </row>
    <row r="34" spans="1:9">
      <c r="A34" s="529" t="s">
        <v>92</v>
      </c>
      <c r="B34" s="528">
        <v>129405.2</v>
      </c>
      <c r="C34" s="528">
        <v>134892.20000000001</v>
      </c>
      <c r="D34" s="528">
        <v>138638.9</v>
      </c>
      <c r="E34" s="528">
        <v>143590.9</v>
      </c>
      <c r="F34" s="528">
        <v>149663</v>
      </c>
      <c r="G34" s="528">
        <v>153728.6</v>
      </c>
      <c r="H34" s="527">
        <f t="shared" si="0"/>
        <v>8.0521329154056888E-3</v>
      </c>
      <c r="I34" s="526">
        <f t="shared" si="1"/>
        <v>2.7165030769128014E-2</v>
      </c>
    </row>
    <row r="35" spans="1:9">
      <c r="A35" s="529" t="s">
        <v>91</v>
      </c>
      <c r="B35" s="528">
        <v>69506.5</v>
      </c>
      <c r="C35" s="528">
        <v>71419.100000000006</v>
      </c>
      <c r="D35" s="528">
        <v>73022.7</v>
      </c>
      <c r="E35" s="528">
        <v>74253.600000000006</v>
      </c>
      <c r="F35" s="528">
        <v>76165.3</v>
      </c>
      <c r="G35" s="528">
        <v>77240.3</v>
      </c>
      <c r="H35" s="527">
        <f t="shared" si="0"/>
        <v>4.0457609190860389E-3</v>
      </c>
      <c r="I35" s="526">
        <f t="shared" si="1"/>
        <v>1.4114038807698518E-2</v>
      </c>
    </row>
    <row r="36" spans="1:9">
      <c r="A36" s="529" t="s">
        <v>90</v>
      </c>
      <c r="B36" s="528">
        <v>524420.4</v>
      </c>
      <c r="C36" s="528">
        <v>535284.5</v>
      </c>
      <c r="D36" s="528">
        <v>540380.30000000005</v>
      </c>
      <c r="E36" s="528">
        <v>540656.6</v>
      </c>
      <c r="F36" s="528">
        <v>549000.80000000005</v>
      </c>
      <c r="G36" s="528">
        <v>556731</v>
      </c>
      <c r="H36" s="527">
        <f t="shared" si="0"/>
        <v>2.9160949947678729E-2</v>
      </c>
      <c r="I36" s="526">
        <f t="shared" si="1"/>
        <v>1.4080489500197364E-2</v>
      </c>
    </row>
    <row r="37" spans="1:9">
      <c r="A37" s="529" t="s">
        <v>89</v>
      </c>
      <c r="B37" s="528">
        <v>89372.2</v>
      </c>
      <c r="C37" s="528">
        <v>91679.5</v>
      </c>
      <c r="D37" s="528">
        <v>91713.9</v>
      </c>
      <c r="E37" s="528">
        <v>91772.3</v>
      </c>
      <c r="F37" s="528">
        <v>93870.9</v>
      </c>
      <c r="G37" s="528">
        <v>98765.7</v>
      </c>
      <c r="H37" s="527">
        <f t="shared" si="0"/>
        <v>5.173237405941924E-3</v>
      </c>
      <c r="I37" s="526">
        <f t="shared" si="1"/>
        <v>5.214395515543159E-2</v>
      </c>
    </row>
    <row r="38" spans="1:9">
      <c r="A38" s="529" t="s">
        <v>88</v>
      </c>
      <c r="B38" s="528">
        <v>1347559.8</v>
      </c>
      <c r="C38" s="528">
        <v>1372232.4</v>
      </c>
      <c r="D38" s="528">
        <v>1397723.7</v>
      </c>
      <c r="E38" s="528">
        <v>1424905.5</v>
      </c>
      <c r="F38" s="528">
        <v>1467076.8</v>
      </c>
      <c r="G38" s="528">
        <v>1490678.5</v>
      </c>
      <c r="H38" s="527">
        <f t="shared" ref="H38:H69" si="2">G38/$G$4</f>
        <v>7.8080080194170634E-2</v>
      </c>
      <c r="I38" s="526">
        <f t="shared" ref="I38:I56" si="3">(G38-F38)/F38</f>
        <v>1.6087569512379961E-2</v>
      </c>
    </row>
    <row r="39" spans="1:9">
      <c r="A39" s="529" t="s">
        <v>87</v>
      </c>
      <c r="B39" s="528">
        <v>455295.7</v>
      </c>
      <c r="C39" s="528">
        <v>469535.6</v>
      </c>
      <c r="D39" s="528">
        <v>477523.8</v>
      </c>
      <c r="E39" s="528">
        <v>489026.6</v>
      </c>
      <c r="F39" s="528">
        <v>501955</v>
      </c>
      <c r="G39" s="528">
        <v>511539.9</v>
      </c>
      <c r="H39" s="527">
        <f t="shared" si="2"/>
        <v>2.679389044285406E-2</v>
      </c>
      <c r="I39" s="526">
        <f t="shared" si="3"/>
        <v>1.9095138010379462E-2</v>
      </c>
    </row>
    <row r="40" spans="1:9">
      <c r="A40" s="529" t="s">
        <v>86</v>
      </c>
      <c r="B40" s="528">
        <v>56554.6</v>
      </c>
      <c r="C40" s="528">
        <v>55067.4</v>
      </c>
      <c r="D40" s="528">
        <v>51137.3</v>
      </c>
      <c r="E40" s="528">
        <v>51291.199999999997</v>
      </c>
      <c r="F40" s="528">
        <v>53472.800000000003</v>
      </c>
      <c r="G40" s="528">
        <v>53930.2</v>
      </c>
      <c r="H40" s="527">
        <f t="shared" si="2"/>
        <v>2.8248038332126346E-3</v>
      </c>
      <c r="I40" s="526">
        <f t="shared" si="3"/>
        <v>8.5538815996168919E-3</v>
      </c>
    </row>
    <row r="41" spans="1:9">
      <c r="A41" s="529" t="s">
        <v>85</v>
      </c>
      <c r="B41" s="528">
        <v>571424.69999999995</v>
      </c>
      <c r="C41" s="528">
        <v>579943.19999999995</v>
      </c>
      <c r="D41" s="528">
        <v>585044.69999999995</v>
      </c>
      <c r="E41" s="528">
        <v>592725.69999999995</v>
      </c>
      <c r="F41" s="528">
        <v>606141.5</v>
      </c>
      <c r="G41" s="528">
        <v>615474.4</v>
      </c>
      <c r="H41" s="527">
        <f t="shared" si="2"/>
        <v>3.2237863838150915E-2</v>
      </c>
      <c r="I41" s="526">
        <f t="shared" si="3"/>
        <v>1.5397229854745176E-2</v>
      </c>
    </row>
    <row r="42" spans="1:9">
      <c r="A42" s="529" t="s">
        <v>84</v>
      </c>
      <c r="B42" s="528">
        <v>186307</v>
      </c>
      <c r="C42" s="528">
        <v>193237.7</v>
      </c>
      <c r="D42" s="528">
        <v>188063.3</v>
      </c>
      <c r="E42" s="528">
        <v>188157.2</v>
      </c>
      <c r="F42" s="528">
        <v>193204.7</v>
      </c>
      <c r="G42" s="528">
        <v>197900.4</v>
      </c>
      <c r="H42" s="527">
        <f t="shared" si="2"/>
        <v>1.036580262106044E-2</v>
      </c>
      <c r="I42" s="526">
        <f t="shared" si="3"/>
        <v>2.4304274171383939E-2</v>
      </c>
    </row>
    <row r="43" spans="1:9">
      <c r="A43" s="529" t="s">
        <v>83</v>
      </c>
      <c r="B43" s="528">
        <v>181754.9</v>
      </c>
      <c r="C43" s="528">
        <v>191864.2</v>
      </c>
      <c r="D43" s="528">
        <v>201059.5</v>
      </c>
      <c r="E43" s="528">
        <v>209581.3</v>
      </c>
      <c r="F43" s="528">
        <v>219279.9</v>
      </c>
      <c r="G43" s="528">
        <v>225336.8</v>
      </c>
      <c r="H43" s="527">
        <f t="shared" si="2"/>
        <v>1.1802890706948404E-2</v>
      </c>
      <c r="I43" s="526">
        <f t="shared" si="3"/>
        <v>2.7621774727186552E-2</v>
      </c>
    </row>
    <row r="44" spans="1:9">
      <c r="A44" s="529" t="s">
        <v>82</v>
      </c>
      <c r="B44" s="528">
        <v>666555.80000000005</v>
      </c>
      <c r="C44" s="528">
        <v>682527</v>
      </c>
      <c r="D44" s="528">
        <v>691316.2</v>
      </c>
      <c r="E44" s="528">
        <v>695560.8</v>
      </c>
      <c r="F44" s="528">
        <v>708856.9</v>
      </c>
      <c r="G44" s="528">
        <v>726165.9</v>
      </c>
      <c r="H44" s="527">
        <f t="shared" si="2"/>
        <v>3.8035761370592044E-2</v>
      </c>
      <c r="I44" s="526">
        <f t="shared" si="3"/>
        <v>2.441818651973339E-2</v>
      </c>
    </row>
    <row r="45" spans="1:9">
      <c r="A45" s="529" t="s">
        <v>81</v>
      </c>
      <c r="B45" s="528">
        <v>52005.5</v>
      </c>
      <c r="C45" s="528">
        <v>52957.8</v>
      </c>
      <c r="D45" s="528">
        <v>53030.2</v>
      </c>
      <c r="E45" s="528">
        <v>52727.7</v>
      </c>
      <c r="F45" s="528">
        <v>53135.5</v>
      </c>
      <c r="G45" s="528">
        <v>53668</v>
      </c>
      <c r="H45" s="527">
        <f t="shared" si="2"/>
        <v>2.8110700891310564E-3</v>
      </c>
      <c r="I45" s="526">
        <f t="shared" si="3"/>
        <v>1.0021548682142823E-2</v>
      </c>
    </row>
    <row r="46" spans="1:9">
      <c r="A46" s="529" t="s">
        <v>80</v>
      </c>
      <c r="B46" s="528">
        <v>183579.7</v>
      </c>
      <c r="C46" s="528">
        <v>190294.1</v>
      </c>
      <c r="D46" s="528">
        <v>196477.4</v>
      </c>
      <c r="E46" s="528">
        <v>202644.5</v>
      </c>
      <c r="F46" s="528">
        <v>209012.5</v>
      </c>
      <c r="G46" s="528">
        <v>214933.7</v>
      </c>
      <c r="H46" s="527">
        <f t="shared" si="2"/>
        <v>1.1257987911162476E-2</v>
      </c>
      <c r="I46" s="526">
        <f t="shared" si="3"/>
        <v>2.8329406135996705E-2</v>
      </c>
    </row>
    <row r="47" spans="1:9">
      <c r="A47" s="529" t="s">
        <v>79</v>
      </c>
      <c r="B47" s="528">
        <v>44449.7</v>
      </c>
      <c r="C47" s="528">
        <v>45371.8</v>
      </c>
      <c r="D47" s="528">
        <v>45733.599999999999</v>
      </c>
      <c r="E47" s="528">
        <v>46023.9</v>
      </c>
      <c r="F47" s="528">
        <v>47287</v>
      </c>
      <c r="G47" s="528">
        <v>47559.7</v>
      </c>
      <c r="H47" s="527">
        <f t="shared" si="2"/>
        <v>2.4911241357614645E-3</v>
      </c>
      <c r="I47" s="526">
        <f t="shared" si="3"/>
        <v>5.7669126821324485E-3</v>
      </c>
    </row>
    <row r="48" spans="1:9">
      <c r="A48" s="529" t="s">
        <v>78</v>
      </c>
      <c r="B48" s="528">
        <v>291661.7</v>
      </c>
      <c r="C48" s="528">
        <v>302970.2</v>
      </c>
      <c r="D48" s="528">
        <v>308157.40000000002</v>
      </c>
      <c r="E48" s="528">
        <v>314849.90000000002</v>
      </c>
      <c r="F48" s="528">
        <v>323316.8</v>
      </c>
      <c r="G48" s="528">
        <v>328406.3</v>
      </c>
      <c r="H48" s="527">
        <f t="shared" si="2"/>
        <v>1.7201556365286582E-2</v>
      </c>
      <c r="I48" s="526">
        <f t="shared" si="3"/>
        <v>1.5741526577029093E-2</v>
      </c>
    </row>
    <row r="49" spans="1:9">
      <c r="A49" s="529" t="s">
        <v>77</v>
      </c>
      <c r="B49" s="528">
        <v>1518613.7</v>
      </c>
      <c r="C49" s="528">
        <v>1595969.5</v>
      </c>
      <c r="D49" s="528">
        <v>1606579.8</v>
      </c>
      <c r="E49" s="528">
        <v>1651329.5</v>
      </c>
      <c r="F49" s="528">
        <v>1715231</v>
      </c>
      <c r="G49" s="528">
        <v>1764357.2</v>
      </c>
      <c r="H49" s="527">
        <f t="shared" si="2"/>
        <v>9.2415065802023938E-2</v>
      </c>
      <c r="I49" s="526">
        <f t="shared" si="3"/>
        <v>2.8641156788794017E-2</v>
      </c>
    </row>
    <row r="50" spans="1:9">
      <c r="A50" s="533" t="s">
        <v>76</v>
      </c>
      <c r="B50" s="532">
        <v>136325.20000000001</v>
      </c>
      <c r="C50" s="532">
        <v>141602</v>
      </c>
      <c r="D50" s="532">
        <v>147555.5</v>
      </c>
      <c r="E50" s="532">
        <v>153986</v>
      </c>
      <c r="F50" s="532">
        <v>162574.39999999999</v>
      </c>
      <c r="G50" s="532">
        <v>168792.7</v>
      </c>
      <c r="H50" s="531">
        <f t="shared" si="2"/>
        <v>8.8411737019019089E-3</v>
      </c>
      <c r="I50" s="530">
        <f t="shared" si="3"/>
        <v>3.824894940408833E-2</v>
      </c>
    </row>
    <row r="51" spans="1:9">
      <c r="A51" s="529" t="s">
        <v>75</v>
      </c>
      <c r="B51" s="528">
        <v>28510.1</v>
      </c>
      <c r="C51" s="528">
        <v>28876.6</v>
      </c>
      <c r="D51" s="528">
        <v>29206.3</v>
      </c>
      <c r="E51" s="528">
        <v>29312.400000000001</v>
      </c>
      <c r="F51" s="528">
        <v>29565.4</v>
      </c>
      <c r="G51" s="528">
        <v>29806.2</v>
      </c>
      <c r="H51" s="527">
        <f t="shared" si="2"/>
        <v>1.5612155714887473E-3</v>
      </c>
      <c r="I51" s="526">
        <f t="shared" si="3"/>
        <v>8.1446555771272928E-3</v>
      </c>
    </row>
    <row r="52" spans="1:9">
      <c r="A52" s="529" t="s">
        <v>74</v>
      </c>
      <c r="B52" s="528">
        <v>446790.6</v>
      </c>
      <c r="C52" s="528">
        <v>455830</v>
      </c>
      <c r="D52" s="528">
        <v>460185</v>
      </c>
      <c r="E52" s="528">
        <v>468125.4</v>
      </c>
      <c r="F52" s="528">
        <v>478835</v>
      </c>
      <c r="G52" s="528">
        <v>489168.4</v>
      </c>
      <c r="H52" s="527">
        <f t="shared" si="2"/>
        <v>2.5622096179997323E-2</v>
      </c>
      <c r="I52" s="526">
        <f t="shared" si="3"/>
        <v>2.1580293838169774E-2</v>
      </c>
    </row>
    <row r="53" spans="1:9">
      <c r="A53" s="529" t="s">
        <v>73</v>
      </c>
      <c r="B53" s="528">
        <v>426481.6</v>
      </c>
      <c r="C53" s="528">
        <v>446628.3</v>
      </c>
      <c r="D53" s="528">
        <v>463974</v>
      </c>
      <c r="E53" s="528">
        <v>489435</v>
      </c>
      <c r="F53" s="528">
        <v>524486.9</v>
      </c>
      <c r="G53" s="528">
        <v>548686.69999999995</v>
      </c>
      <c r="H53" s="527">
        <f t="shared" si="2"/>
        <v>2.8739598469740349E-2</v>
      </c>
      <c r="I53" s="526">
        <f t="shared" si="3"/>
        <v>4.613995125521711E-2</v>
      </c>
    </row>
    <row r="54" spans="1:9">
      <c r="A54" s="529" t="s">
        <v>72</v>
      </c>
      <c r="B54" s="528">
        <v>69720.7</v>
      </c>
      <c r="C54" s="528">
        <v>70332.7</v>
      </c>
      <c r="D54" s="528">
        <v>69276.399999999994</v>
      </c>
      <c r="E54" s="528">
        <v>69743.199999999997</v>
      </c>
      <c r="F54" s="528">
        <v>71858.7</v>
      </c>
      <c r="G54" s="528">
        <v>72340.399999999994</v>
      </c>
      <c r="H54" s="527">
        <f t="shared" si="2"/>
        <v>3.7891096123532876E-3</v>
      </c>
      <c r="I54" s="526">
        <f t="shared" si="3"/>
        <v>6.7034332655614018E-3</v>
      </c>
    </row>
    <row r="55" spans="1:9">
      <c r="A55" s="529" t="s">
        <v>71</v>
      </c>
      <c r="B55" s="528">
        <v>282031.2</v>
      </c>
      <c r="C55" s="528">
        <v>288260.09999999998</v>
      </c>
      <c r="D55" s="528">
        <v>291320.5</v>
      </c>
      <c r="E55" s="528">
        <v>294151.7</v>
      </c>
      <c r="F55" s="528">
        <v>303767.40000000002</v>
      </c>
      <c r="G55" s="528">
        <v>308044.7</v>
      </c>
      <c r="H55" s="527">
        <f t="shared" si="2"/>
        <v>1.613503842672262E-2</v>
      </c>
      <c r="I55" s="526">
        <f t="shared" si="3"/>
        <v>1.4080839484421265E-2</v>
      </c>
    </row>
    <row r="56" spans="1:9">
      <c r="A56" s="525" t="s">
        <v>70</v>
      </c>
      <c r="B56" s="524">
        <v>38711.1</v>
      </c>
      <c r="C56" s="524">
        <v>39899</v>
      </c>
      <c r="D56" s="524">
        <v>38079.699999999997</v>
      </c>
      <c r="E56" s="524">
        <v>37866.300000000003</v>
      </c>
      <c r="F56" s="524">
        <v>38696.300000000003</v>
      </c>
      <c r="G56" s="524">
        <v>39214</v>
      </c>
      <c r="H56" s="523">
        <f t="shared" si="2"/>
        <v>2.0539856613845352E-3</v>
      </c>
      <c r="I56" s="522">
        <f t="shared" si="3"/>
        <v>1.3378540067138126E-2</v>
      </c>
    </row>
    <row r="57" spans="1:9">
      <c r="A57" s="521"/>
      <c r="B57" s="521"/>
      <c r="C57" s="521"/>
      <c r="D57" s="521"/>
      <c r="E57" s="521"/>
      <c r="F57" s="521"/>
      <c r="G57" s="521"/>
      <c r="H57" s="521"/>
      <c r="I57" s="521"/>
    </row>
    <row r="58" spans="1:9">
      <c r="A58" s="1962" t="s">
        <v>729</v>
      </c>
      <c r="B58" s="1962"/>
      <c r="C58" s="1962"/>
      <c r="D58" s="1962"/>
      <c r="E58" s="1962"/>
      <c r="F58" s="1962"/>
      <c r="G58" s="1962"/>
      <c r="H58" s="1962"/>
      <c r="I58" s="1962"/>
    </row>
    <row r="59" spans="1:9">
      <c r="A59" s="1972"/>
      <c r="B59" s="1972"/>
      <c r="C59" s="1972"/>
      <c r="D59" s="1972"/>
      <c r="E59" s="1972"/>
      <c r="F59" s="1972"/>
      <c r="G59" s="1972"/>
      <c r="H59" s="1972"/>
      <c r="I59" s="1972"/>
    </row>
    <row r="60" spans="1:9">
      <c r="A60" s="1962" t="s">
        <v>724</v>
      </c>
      <c r="B60" s="1962"/>
      <c r="C60" s="1962"/>
      <c r="D60" s="1962"/>
      <c r="E60" s="1962"/>
      <c r="F60" s="1962"/>
      <c r="G60" s="1962"/>
      <c r="H60" s="1962"/>
      <c r="I60" s="1962"/>
    </row>
    <row r="62" spans="1:9">
      <c r="I62" s="536"/>
    </row>
  </sheetData>
  <mergeCells count="13">
    <mergeCell ref="D2:D3"/>
    <mergeCell ref="C2:C3"/>
    <mergeCell ref="B2:B3"/>
    <mergeCell ref="A60:I60"/>
    <mergeCell ref="A1:A3"/>
    <mergeCell ref="H1:H3"/>
    <mergeCell ref="I1:I3"/>
    <mergeCell ref="A58:I58"/>
    <mergeCell ref="A59:I59"/>
    <mergeCell ref="B1:G1"/>
    <mergeCell ref="G2:G3"/>
    <mergeCell ref="F2:F3"/>
    <mergeCell ref="E2:E3"/>
  </mergeCells>
  <printOptions horizontalCentered="1"/>
  <pageMargins left="0.7" right="0.7" top="1" bottom="1" header="0.5" footer="0.5"/>
  <pageSetup scale="81" orientation="portrait" r:id="rId1"/>
  <headerFooter scaleWithDoc="0" alignWithMargins="0">
    <oddHeader xml:space="preserve">&amp;C&amp;"-,Bold"&amp;10Table 4.2
Real Gross Domestic Product (GDP) by State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F9745-7B31-492E-9064-7EC5E6027296}">
  <sheetPr>
    <pageSetUpPr fitToPage="1"/>
  </sheetPr>
  <dimension ref="A1:N52"/>
  <sheetViews>
    <sheetView view="pageLayout" zoomScale="80" zoomScaleNormal="100" zoomScalePageLayoutView="80" workbookViewId="0">
      <selection activeCell="A52" sqref="A52"/>
    </sheetView>
  </sheetViews>
  <sheetFormatPr defaultRowHeight="12.5"/>
  <cols>
    <col min="1" max="1" width="8.7265625" style="1"/>
    <col min="2" max="8" width="13" style="1" customWidth="1"/>
    <col min="9" max="16384" width="8.7265625" style="1"/>
  </cols>
  <sheetData>
    <row r="1" spans="1:8" ht="26">
      <c r="A1" s="28" t="s">
        <v>13</v>
      </c>
      <c r="B1" s="25" t="s">
        <v>12</v>
      </c>
      <c r="C1" s="27" t="s">
        <v>11</v>
      </c>
      <c r="D1" s="26" t="s">
        <v>10</v>
      </c>
      <c r="E1" s="25" t="s">
        <v>9</v>
      </c>
      <c r="F1" s="25" t="s">
        <v>8</v>
      </c>
      <c r="G1" s="25" t="s">
        <v>7</v>
      </c>
      <c r="H1" s="25" t="s">
        <v>6</v>
      </c>
    </row>
    <row r="2" spans="1:8" ht="13">
      <c r="A2" s="23">
        <v>1980</v>
      </c>
      <c r="B2" s="20">
        <v>1474000</v>
      </c>
      <c r="C2" s="22">
        <v>4.0997210353473035E-2</v>
      </c>
      <c r="D2" s="19">
        <v>58050</v>
      </c>
      <c r="E2" s="21">
        <v>24536</v>
      </c>
      <c r="F2" s="21">
        <f t="shared" ref="F2:F42" si="0">G2-H2</f>
        <v>33514</v>
      </c>
      <c r="G2" s="20">
        <v>41645</v>
      </c>
      <c r="H2" s="19">
        <v>8131</v>
      </c>
    </row>
    <row r="3" spans="1:8" ht="13">
      <c r="A3" s="23">
        <v>1981</v>
      </c>
      <c r="B3" s="20">
        <v>1515000</v>
      </c>
      <c r="C3" s="22">
        <f t="shared" ref="C3:C43" si="1">B3/B2-1</f>
        <v>2.7815468113975506E-2</v>
      </c>
      <c r="D3" s="19">
        <f t="shared" ref="D3:D43" si="2">B3-B2</f>
        <v>41000</v>
      </c>
      <c r="E3" s="21">
        <v>7612</v>
      </c>
      <c r="F3" s="21">
        <f t="shared" si="0"/>
        <v>33388</v>
      </c>
      <c r="G3" s="20">
        <v>41509</v>
      </c>
      <c r="H3" s="19">
        <v>8121</v>
      </c>
    </row>
    <row r="4" spans="1:8" ht="13">
      <c r="A4" s="23">
        <v>1982</v>
      </c>
      <c r="B4" s="20">
        <v>1558000</v>
      </c>
      <c r="C4" s="22">
        <f t="shared" si="1"/>
        <v>2.8382838283828482E-2</v>
      </c>
      <c r="D4" s="19">
        <f t="shared" si="2"/>
        <v>43000</v>
      </c>
      <c r="E4" s="21">
        <v>9662</v>
      </c>
      <c r="F4" s="21">
        <f t="shared" si="0"/>
        <v>33338</v>
      </c>
      <c r="G4" s="20">
        <v>41773</v>
      </c>
      <c r="H4" s="19">
        <v>8435</v>
      </c>
    </row>
    <row r="5" spans="1:8" ht="13">
      <c r="A5" s="23">
        <v>1983</v>
      </c>
      <c r="B5" s="20">
        <v>1595000</v>
      </c>
      <c r="C5" s="22">
        <f t="shared" si="1"/>
        <v>2.3748395378690557E-2</v>
      </c>
      <c r="D5" s="19">
        <f t="shared" si="2"/>
        <v>37000</v>
      </c>
      <c r="E5" s="21">
        <v>4914</v>
      </c>
      <c r="F5" s="21">
        <f t="shared" si="0"/>
        <v>32086</v>
      </c>
      <c r="G5" s="20">
        <v>40555</v>
      </c>
      <c r="H5" s="19">
        <v>8469</v>
      </c>
    </row>
    <row r="6" spans="1:8" ht="13">
      <c r="A6" s="23">
        <v>1984</v>
      </c>
      <c r="B6" s="20">
        <v>1622000</v>
      </c>
      <c r="C6" s="22">
        <f t="shared" si="1"/>
        <v>1.6927899686520309E-2</v>
      </c>
      <c r="D6" s="19">
        <f t="shared" si="2"/>
        <v>27000</v>
      </c>
      <c r="E6" s="21">
        <v>-2793</v>
      </c>
      <c r="F6" s="21">
        <f t="shared" si="0"/>
        <v>29793</v>
      </c>
      <c r="G6" s="20">
        <v>38643</v>
      </c>
      <c r="H6" s="19">
        <v>8850</v>
      </c>
    </row>
    <row r="7" spans="1:8" ht="13">
      <c r="A7" s="23">
        <v>1985</v>
      </c>
      <c r="B7" s="20">
        <v>1643000</v>
      </c>
      <c r="C7" s="22">
        <f t="shared" si="1"/>
        <v>1.2946979038224393E-2</v>
      </c>
      <c r="D7" s="19">
        <f t="shared" si="2"/>
        <v>21000</v>
      </c>
      <c r="E7" s="21">
        <v>-7714</v>
      </c>
      <c r="F7" s="21">
        <f t="shared" si="0"/>
        <v>28714</v>
      </c>
      <c r="G7" s="20">
        <v>37664</v>
      </c>
      <c r="H7" s="19">
        <v>8950</v>
      </c>
    </row>
    <row r="8" spans="1:8" ht="13">
      <c r="A8" s="23">
        <v>1986</v>
      </c>
      <c r="B8" s="20">
        <v>1663000</v>
      </c>
      <c r="C8" s="22">
        <f t="shared" si="1"/>
        <v>1.2172854534388211E-2</v>
      </c>
      <c r="D8" s="19">
        <f t="shared" si="2"/>
        <v>20000</v>
      </c>
      <c r="E8" s="21">
        <v>-8408</v>
      </c>
      <c r="F8" s="21">
        <f t="shared" si="0"/>
        <v>28408</v>
      </c>
      <c r="G8" s="20">
        <v>37309</v>
      </c>
      <c r="H8" s="19">
        <v>8901</v>
      </c>
    </row>
    <row r="9" spans="1:8" ht="13">
      <c r="A9" s="23">
        <v>1987</v>
      </c>
      <c r="B9" s="20">
        <v>1678000</v>
      </c>
      <c r="C9" s="22">
        <f t="shared" si="1"/>
        <v>9.0198436560433581E-3</v>
      </c>
      <c r="D9" s="19">
        <f t="shared" si="2"/>
        <v>15000</v>
      </c>
      <c r="E9" s="21">
        <v>-11713</v>
      </c>
      <c r="F9" s="21">
        <f t="shared" si="0"/>
        <v>26713</v>
      </c>
      <c r="G9" s="20">
        <v>35631</v>
      </c>
      <c r="H9" s="19">
        <v>8918</v>
      </c>
    </row>
    <row r="10" spans="1:8" ht="13">
      <c r="A10" s="23">
        <v>1988</v>
      </c>
      <c r="B10" s="20">
        <v>1690000</v>
      </c>
      <c r="C10" s="22">
        <f t="shared" si="1"/>
        <v>7.151370679380209E-3</v>
      </c>
      <c r="D10" s="19">
        <f t="shared" si="2"/>
        <v>12000</v>
      </c>
      <c r="E10" s="21">
        <v>-14557</v>
      </c>
      <c r="F10" s="21">
        <f t="shared" si="0"/>
        <v>26557</v>
      </c>
      <c r="G10" s="20">
        <v>35809</v>
      </c>
      <c r="H10" s="19">
        <v>9252</v>
      </c>
    </row>
    <row r="11" spans="1:8" ht="13">
      <c r="A11" s="23">
        <v>1989</v>
      </c>
      <c r="B11" s="20">
        <v>1706000</v>
      </c>
      <c r="C11" s="22">
        <f t="shared" si="1"/>
        <v>9.4674556213016903E-3</v>
      </c>
      <c r="D11" s="19">
        <f t="shared" si="2"/>
        <v>16000</v>
      </c>
      <c r="E11" s="21">
        <v>-10355</v>
      </c>
      <c r="F11" s="21">
        <f t="shared" si="0"/>
        <v>26355</v>
      </c>
      <c r="G11" s="20">
        <v>35439</v>
      </c>
      <c r="H11" s="19">
        <v>9084</v>
      </c>
    </row>
    <row r="12" spans="1:8" ht="13">
      <c r="A12" s="23">
        <v>1990</v>
      </c>
      <c r="B12" s="20">
        <v>1729227</v>
      </c>
      <c r="C12" s="22">
        <f t="shared" si="1"/>
        <v>1.3614888628370458E-2</v>
      </c>
      <c r="D12" s="19">
        <f t="shared" si="2"/>
        <v>23227</v>
      </c>
      <c r="E12" s="21">
        <v>-3480</v>
      </c>
      <c r="F12" s="21">
        <f t="shared" si="0"/>
        <v>26707</v>
      </c>
      <c r="G12" s="20">
        <v>35830</v>
      </c>
      <c r="H12" s="19">
        <v>9123</v>
      </c>
    </row>
    <row r="13" spans="1:8" ht="13">
      <c r="A13" s="23">
        <v>1991</v>
      </c>
      <c r="B13" s="20">
        <v>1780870</v>
      </c>
      <c r="C13" s="22">
        <f t="shared" si="1"/>
        <v>2.9864789296026428E-2</v>
      </c>
      <c r="D13" s="19">
        <f t="shared" si="2"/>
        <v>51643</v>
      </c>
      <c r="E13" s="21">
        <v>24878</v>
      </c>
      <c r="F13" s="21">
        <f t="shared" si="0"/>
        <v>26765</v>
      </c>
      <c r="G13" s="20">
        <v>36194</v>
      </c>
      <c r="H13" s="19">
        <v>9429</v>
      </c>
    </row>
    <row r="14" spans="1:8" ht="13">
      <c r="A14" s="23">
        <v>1992</v>
      </c>
      <c r="B14" s="20">
        <v>1838149</v>
      </c>
      <c r="C14" s="22">
        <f t="shared" si="1"/>
        <v>3.2163493124147235E-2</v>
      </c>
      <c r="D14" s="19">
        <f t="shared" si="2"/>
        <v>57279</v>
      </c>
      <c r="E14" s="21">
        <v>30042</v>
      </c>
      <c r="F14" s="21">
        <f t="shared" si="0"/>
        <v>27237</v>
      </c>
      <c r="G14" s="20">
        <v>36796</v>
      </c>
      <c r="H14" s="19">
        <v>9559</v>
      </c>
    </row>
    <row r="15" spans="1:8" ht="13">
      <c r="A15" s="23">
        <v>1993</v>
      </c>
      <c r="B15" s="20">
        <v>1889393</v>
      </c>
      <c r="C15" s="22">
        <f t="shared" si="1"/>
        <v>2.7878044706930671E-2</v>
      </c>
      <c r="D15" s="19">
        <f t="shared" si="2"/>
        <v>51244</v>
      </c>
      <c r="E15" s="21">
        <v>24561</v>
      </c>
      <c r="F15" s="21">
        <f t="shared" si="0"/>
        <v>26700</v>
      </c>
      <c r="G15" s="20">
        <v>36755</v>
      </c>
      <c r="H15" s="19">
        <v>10055</v>
      </c>
    </row>
    <row r="16" spans="1:8" ht="13">
      <c r="A16" s="23">
        <v>1994</v>
      </c>
      <c r="B16" s="20">
        <v>1946721</v>
      </c>
      <c r="C16" s="22">
        <f t="shared" si="1"/>
        <v>3.03420198973956E-2</v>
      </c>
      <c r="D16" s="19">
        <f t="shared" si="2"/>
        <v>57328</v>
      </c>
      <c r="E16" s="21">
        <v>30116</v>
      </c>
      <c r="F16" s="21">
        <f t="shared" si="0"/>
        <v>27209</v>
      </c>
      <c r="G16" s="20">
        <v>37619</v>
      </c>
      <c r="H16" s="19">
        <v>10410</v>
      </c>
    </row>
    <row r="17" spans="1:8" ht="13">
      <c r="A17" s="23">
        <v>1995</v>
      </c>
      <c r="B17" s="20">
        <v>1995228</v>
      </c>
      <c r="C17" s="22">
        <f t="shared" si="1"/>
        <v>2.4917283986765515E-2</v>
      </c>
      <c r="D17" s="19">
        <f t="shared" si="2"/>
        <v>48507</v>
      </c>
      <c r="E17" s="21">
        <v>20024</v>
      </c>
      <c r="F17" s="21">
        <f t="shared" si="0"/>
        <v>28496</v>
      </c>
      <c r="G17" s="20">
        <v>39077</v>
      </c>
      <c r="H17" s="19">
        <v>10581</v>
      </c>
    </row>
    <row r="18" spans="1:8" ht="13">
      <c r="A18" s="23">
        <v>1996</v>
      </c>
      <c r="B18" s="20">
        <v>2042893</v>
      </c>
      <c r="C18" s="22">
        <f t="shared" si="1"/>
        <v>2.3889500347829884E-2</v>
      </c>
      <c r="D18" s="19">
        <f t="shared" si="2"/>
        <v>47665</v>
      </c>
      <c r="E18" s="21">
        <v>18171</v>
      </c>
      <c r="F18" s="21">
        <f t="shared" si="0"/>
        <v>29500</v>
      </c>
      <c r="G18" s="20">
        <v>40501</v>
      </c>
      <c r="H18" s="19">
        <v>11001</v>
      </c>
    </row>
    <row r="19" spans="1:8" ht="13">
      <c r="A19" s="23">
        <v>1997</v>
      </c>
      <c r="B19" s="20">
        <v>2099409</v>
      </c>
      <c r="C19" s="22">
        <f t="shared" si="1"/>
        <v>2.7664689242167917E-2</v>
      </c>
      <c r="D19" s="19">
        <f t="shared" si="2"/>
        <v>56516</v>
      </c>
      <c r="E19" s="21">
        <v>25253</v>
      </c>
      <c r="F19" s="21">
        <f t="shared" si="0"/>
        <v>31303</v>
      </c>
      <c r="G19" s="20">
        <v>42548</v>
      </c>
      <c r="H19" s="19">
        <v>11245</v>
      </c>
    </row>
    <row r="20" spans="1:8" ht="13">
      <c r="A20" s="23">
        <v>1998</v>
      </c>
      <c r="B20" s="20">
        <v>2141632</v>
      </c>
      <c r="C20" s="22">
        <f t="shared" si="1"/>
        <v>2.0111850525552644E-2</v>
      </c>
      <c r="D20" s="19">
        <f t="shared" si="2"/>
        <v>42223</v>
      </c>
      <c r="E20" s="21">
        <v>9745</v>
      </c>
      <c r="F20" s="21">
        <f t="shared" si="0"/>
        <v>32423</v>
      </c>
      <c r="G20" s="20">
        <v>44268</v>
      </c>
      <c r="H20" s="19">
        <v>11845</v>
      </c>
    </row>
    <row r="21" spans="1:8" ht="13">
      <c r="A21" s="23">
        <v>1999</v>
      </c>
      <c r="B21" s="20">
        <v>2193014</v>
      </c>
      <c r="C21" s="22">
        <f t="shared" si="1"/>
        <v>2.3991983683471219E-2</v>
      </c>
      <c r="D21" s="19">
        <f t="shared" si="2"/>
        <v>51382</v>
      </c>
      <c r="E21" s="21">
        <v>17584</v>
      </c>
      <c r="F21" s="21">
        <f t="shared" si="0"/>
        <v>33867</v>
      </c>
      <c r="G21" s="20">
        <v>45648</v>
      </c>
      <c r="H21" s="19">
        <v>11781</v>
      </c>
    </row>
    <row r="22" spans="1:8" ht="13">
      <c r="A22" s="23">
        <v>2000</v>
      </c>
      <c r="B22" s="20">
        <v>2246468</v>
      </c>
      <c r="C22" s="22">
        <f t="shared" si="1"/>
        <v>2.4374673394697899E-2</v>
      </c>
      <c r="D22" s="19">
        <f t="shared" si="2"/>
        <v>53454</v>
      </c>
      <c r="E22" s="21">
        <v>18527</v>
      </c>
      <c r="F22" s="21">
        <f t="shared" si="0"/>
        <v>34927</v>
      </c>
      <c r="G22" s="20">
        <v>46880</v>
      </c>
      <c r="H22" s="19">
        <v>11953</v>
      </c>
    </row>
    <row r="23" spans="1:8" ht="13">
      <c r="A23" s="23">
        <v>2001</v>
      </c>
      <c r="B23" s="20">
        <v>2290634</v>
      </c>
      <c r="C23" s="22">
        <f t="shared" si="1"/>
        <v>1.9660195471290942E-2</v>
      </c>
      <c r="D23" s="19">
        <f t="shared" si="2"/>
        <v>44166</v>
      </c>
      <c r="E23" s="21">
        <v>8915</v>
      </c>
      <c r="F23" s="21">
        <f t="shared" si="0"/>
        <v>35251</v>
      </c>
      <c r="G23" s="20">
        <v>47688</v>
      </c>
      <c r="H23" s="19">
        <v>12437</v>
      </c>
    </row>
    <row r="24" spans="1:8" ht="13">
      <c r="A24" s="23">
        <v>2002</v>
      </c>
      <c r="B24" s="21">
        <v>2331826</v>
      </c>
      <c r="C24" s="22">
        <f t="shared" si="1"/>
        <v>1.7982794283154746E-2</v>
      </c>
      <c r="D24" s="19">
        <f t="shared" si="2"/>
        <v>41192</v>
      </c>
      <c r="E24" s="21">
        <v>5813</v>
      </c>
      <c r="F24" s="21">
        <f t="shared" si="0"/>
        <v>35379</v>
      </c>
      <c r="G24" s="20">
        <v>48041</v>
      </c>
      <c r="H24" s="19">
        <v>12662</v>
      </c>
    </row>
    <row r="25" spans="1:8" ht="13">
      <c r="A25" s="23">
        <v>2003</v>
      </c>
      <c r="B25" s="21">
        <v>2372458</v>
      </c>
      <c r="C25" s="22">
        <f t="shared" si="1"/>
        <v>1.7424970816861896E-2</v>
      </c>
      <c r="D25" s="19">
        <f t="shared" si="2"/>
        <v>40632</v>
      </c>
      <c r="E25" s="21">
        <v>3912</v>
      </c>
      <c r="F25" s="21">
        <f t="shared" si="0"/>
        <v>36720</v>
      </c>
      <c r="G25" s="20">
        <v>49518</v>
      </c>
      <c r="H25" s="19">
        <v>12798</v>
      </c>
    </row>
    <row r="26" spans="1:8" ht="13">
      <c r="A26" s="23">
        <v>2004</v>
      </c>
      <c r="B26" s="21">
        <v>2430223</v>
      </c>
      <c r="C26" s="22">
        <f t="shared" si="1"/>
        <v>2.4348165489125551E-2</v>
      </c>
      <c r="D26" s="19">
        <f t="shared" si="2"/>
        <v>57765</v>
      </c>
      <c r="E26" s="21">
        <v>20520</v>
      </c>
      <c r="F26" s="21">
        <f t="shared" si="0"/>
        <v>37245</v>
      </c>
      <c r="G26" s="20">
        <v>50527</v>
      </c>
      <c r="H26" s="19">
        <v>13282</v>
      </c>
    </row>
    <row r="27" spans="1:8" ht="13">
      <c r="A27" s="23">
        <v>2005</v>
      </c>
      <c r="B27" s="20">
        <v>2505843</v>
      </c>
      <c r="C27" s="22">
        <f t="shared" si="1"/>
        <v>3.1116486017949807E-2</v>
      </c>
      <c r="D27" s="19">
        <f t="shared" si="2"/>
        <v>75620</v>
      </c>
      <c r="E27" s="21">
        <v>38108</v>
      </c>
      <c r="F27" s="21">
        <f t="shared" si="0"/>
        <v>37512</v>
      </c>
      <c r="G27" s="20">
        <v>50431</v>
      </c>
      <c r="H27" s="19">
        <v>12919</v>
      </c>
    </row>
    <row r="28" spans="1:8" ht="13">
      <c r="A28" s="23">
        <v>2006</v>
      </c>
      <c r="B28" s="20">
        <v>2576229</v>
      </c>
      <c r="C28" s="22">
        <f t="shared" si="1"/>
        <v>2.8088750971229981E-2</v>
      </c>
      <c r="D28" s="19">
        <f t="shared" si="2"/>
        <v>70386</v>
      </c>
      <c r="E28" s="21">
        <v>31376</v>
      </c>
      <c r="F28" s="21">
        <f t="shared" si="0"/>
        <v>39010</v>
      </c>
      <c r="G28" s="20">
        <v>52368</v>
      </c>
      <c r="H28" s="19">
        <v>13358</v>
      </c>
    </row>
    <row r="29" spans="1:8" ht="13">
      <c r="A29" s="23">
        <v>2007</v>
      </c>
      <c r="B29" s="21">
        <v>2636075</v>
      </c>
      <c r="C29" s="22">
        <f t="shared" si="1"/>
        <v>2.3230077760944434E-2</v>
      </c>
      <c r="D29" s="19">
        <f t="shared" si="2"/>
        <v>59846</v>
      </c>
      <c r="E29" s="21">
        <f t="shared" ref="E29:E41" si="3">D29-F29</f>
        <v>19673</v>
      </c>
      <c r="F29" s="21">
        <f t="shared" si="0"/>
        <v>40173</v>
      </c>
      <c r="G29" s="20">
        <v>53953</v>
      </c>
      <c r="H29" s="19">
        <v>13780</v>
      </c>
    </row>
    <row r="30" spans="1:8" ht="13">
      <c r="A30" s="23">
        <v>2008</v>
      </c>
      <c r="B30" s="21">
        <v>2691122</v>
      </c>
      <c r="C30" s="22">
        <f t="shared" si="1"/>
        <v>2.0882182790701975E-2</v>
      </c>
      <c r="D30" s="19">
        <f t="shared" si="2"/>
        <v>55047</v>
      </c>
      <c r="E30" s="21">
        <f t="shared" si="3"/>
        <v>13470</v>
      </c>
      <c r="F30" s="21">
        <f t="shared" si="0"/>
        <v>41577</v>
      </c>
      <c r="G30" s="20">
        <v>55357</v>
      </c>
      <c r="H30" s="19">
        <v>13780</v>
      </c>
    </row>
    <row r="31" spans="1:8" ht="13">
      <c r="A31" s="23">
        <v>2009</v>
      </c>
      <c r="B31" s="21">
        <v>2731560</v>
      </c>
      <c r="C31" s="22">
        <f t="shared" si="1"/>
        <v>1.5026446218343148E-2</v>
      </c>
      <c r="D31" s="19">
        <f t="shared" si="2"/>
        <v>40438</v>
      </c>
      <c r="E31" s="21">
        <f t="shared" si="3"/>
        <v>-325</v>
      </c>
      <c r="F31" s="21">
        <f t="shared" si="0"/>
        <v>40763</v>
      </c>
      <c r="G31" s="20">
        <v>54548</v>
      </c>
      <c r="H31" s="19">
        <v>13785</v>
      </c>
    </row>
    <row r="32" spans="1:8" ht="13">
      <c r="A32" s="23">
        <v>2010</v>
      </c>
      <c r="B32" s="21">
        <v>2772666.6</v>
      </c>
      <c r="C32" s="22">
        <f t="shared" si="1"/>
        <v>1.5048763344023275E-2</v>
      </c>
      <c r="D32" s="19">
        <f t="shared" si="2"/>
        <v>41106.600000000093</v>
      </c>
      <c r="E32" s="21">
        <f t="shared" si="3"/>
        <v>2509.6000000000931</v>
      </c>
      <c r="F32" s="21">
        <f t="shared" si="0"/>
        <v>38597</v>
      </c>
      <c r="G32" s="20">
        <v>52899</v>
      </c>
      <c r="H32" s="19">
        <v>14302</v>
      </c>
    </row>
    <row r="33" spans="1:14" ht="13">
      <c r="A33" s="23">
        <v>2011</v>
      </c>
      <c r="B33" s="21">
        <v>2822091</v>
      </c>
      <c r="C33" s="22">
        <f t="shared" si="1"/>
        <v>1.7825583501456688E-2</v>
      </c>
      <c r="D33" s="19">
        <f t="shared" si="2"/>
        <v>49424.399999999907</v>
      </c>
      <c r="E33" s="21">
        <f t="shared" si="3"/>
        <v>12485.399999999907</v>
      </c>
      <c r="F33" s="21">
        <f t="shared" si="0"/>
        <v>36939</v>
      </c>
      <c r="G33" s="20">
        <v>51836</v>
      </c>
      <c r="H33" s="19">
        <v>14897</v>
      </c>
      <c r="M33" s="24"/>
    </row>
    <row r="34" spans="1:14" ht="13">
      <c r="A34" s="23">
        <v>2012</v>
      </c>
      <c r="B34" s="21">
        <v>2867404.4</v>
      </c>
      <c r="C34" s="22">
        <f t="shared" si="1"/>
        <v>1.6056675706063395E-2</v>
      </c>
      <c r="D34" s="19">
        <f t="shared" si="2"/>
        <v>45313.399999999907</v>
      </c>
      <c r="E34" s="21">
        <f t="shared" si="3"/>
        <v>10214.399999999907</v>
      </c>
      <c r="F34" s="21">
        <f t="shared" si="0"/>
        <v>35099</v>
      </c>
      <c r="G34" s="20">
        <v>50388</v>
      </c>
      <c r="H34" s="19">
        <v>15289</v>
      </c>
    </row>
    <row r="35" spans="1:14" ht="13">
      <c r="A35" s="23">
        <v>2013</v>
      </c>
      <c r="B35" s="21">
        <v>2906021.8</v>
      </c>
      <c r="C35" s="22">
        <f t="shared" si="1"/>
        <v>1.3467720144392681E-2</v>
      </c>
      <c r="D35" s="19">
        <f t="shared" si="2"/>
        <v>38617.399999999907</v>
      </c>
      <c r="E35" s="21">
        <f t="shared" si="3"/>
        <v>2732.3999999999069</v>
      </c>
      <c r="F35" s="21">
        <f t="shared" si="0"/>
        <v>35885</v>
      </c>
      <c r="G35" s="20">
        <v>51801</v>
      </c>
      <c r="H35" s="19">
        <v>15916</v>
      </c>
    </row>
    <row r="36" spans="1:14" ht="13">
      <c r="A36" s="23">
        <v>2014</v>
      </c>
      <c r="B36" s="21">
        <v>2946989.2</v>
      </c>
      <c r="C36" s="22">
        <f t="shared" si="1"/>
        <v>1.4097416612635305E-2</v>
      </c>
      <c r="D36" s="19">
        <f t="shared" si="2"/>
        <v>40967.400000000373</v>
      </c>
      <c r="E36" s="21">
        <f t="shared" si="3"/>
        <v>6101.4000000003725</v>
      </c>
      <c r="F36" s="21">
        <f t="shared" si="0"/>
        <v>34866</v>
      </c>
      <c r="G36" s="20">
        <v>50807</v>
      </c>
      <c r="H36" s="19">
        <v>15941</v>
      </c>
    </row>
    <row r="37" spans="1:14" ht="13">
      <c r="A37" s="23">
        <v>2015</v>
      </c>
      <c r="B37" s="21">
        <v>3003791.6</v>
      </c>
      <c r="C37" s="22">
        <f t="shared" si="1"/>
        <v>1.927472282558762E-2</v>
      </c>
      <c r="D37" s="19">
        <f t="shared" si="2"/>
        <v>56802.399999999907</v>
      </c>
      <c r="E37" s="21">
        <f t="shared" si="3"/>
        <v>22852.399999999907</v>
      </c>
      <c r="F37" s="21">
        <f t="shared" si="0"/>
        <v>33950</v>
      </c>
      <c r="G37" s="20">
        <v>51024</v>
      </c>
      <c r="H37" s="19">
        <v>17074</v>
      </c>
    </row>
    <row r="38" spans="1:14" ht="13">
      <c r="A38" s="23">
        <v>2016</v>
      </c>
      <c r="B38" s="21">
        <v>3062384</v>
      </c>
      <c r="C38" s="22">
        <f t="shared" si="1"/>
        <v>1.950614683122498E-2</v>
      </c>
      <c r="D38" s="19">
        <f t="shared" si="2"/>
        <v>58592.399999999907</v>
      </c>
      <c r="E38" s="21">
        <f t="shared" si="3"/>
        <v>25443.399999999907</v>
      </c>
      <c r="F38" s="21">
        <f t="shared" si="0"/>
        <v>33149</v>
      </c>
      <c r="G38" s="20">
        <v>50704</v>
      </c>
      <c r="H38" s="19">
        <v>17555</v>
      </c>
    </row>
    <row r="39" spans="1:14" ht="13">
      <c r="A39" s="23">
        <v>2017</v>
      </c>
      <c r="B39" s="21">
        <v>3122477.4</v>
      </c>
      <c r="C39" s="22">
        <f t="shared" si="1"/>
        <v>1.9623077968014435E-2</v>
      </c>
      <c r="D39" s="19">
        <f t="shared" si="2"/>
        <v>60093.399999999907</v>
      </c>
      <c r="E39" s="21">
        <f t="shared" si="3"/>
        <v>28195.399999999907</v>
      </c>
      <c r="F39" s="21">
        <f t="shared" si="0"/>
        <v>31898</v>
      </c>
      <c r="G39" s="20">
        <v>49494</v>
      </c>
      <c r="H39" s="19">
        <v>17596</v>
      </c>
      <c r="I39" s="18"/>
      <c r="J39" s="18"/>
      <c r="K39" s="18"/>
      <c r="L39" s="18"/>
      <c r="M39" s="18"/>
      <c r="N39" s="18"/>
    </row>
    <row r="40" spans="1:14" ht="13">
      <c r="A40" s="23">
        <v>2018</v>
      </c>
      <c r="B40" s="21">
        <v>3176341.8</v>
      </c>
      <c r="C40" s="22">
        <f t="shared" si="1"/>
        <v>1.7250533182401773E-2</v>
      </c>
      <c r="D40" s="19">
        <f t="shared" si="2"/>
        <v>53864.399999999907</v>
      </c>
      <c r="E40" s="21">
        <f t="shared" si="3"/>
        <v>24381.399999999907</v>
      </c>
      <c r="F40" s="21">
        <f t="shared" si="0"/>
        <v>29483</v>
      </c>
      <c r="G40" s="20">
        <v>47628</v>
      </c>
      <c r="H40" s="19">
        <v>18145</v>
      </c>
      <c r="I40" s="18"/>
      <c r="J40" s="18"/>
      <c r="K40" s="18"/>
      <c r="L40" s="18"/>
      <c r="M40" s="18"/>
      <c r="N40" s="18"/>
    </row>
    <row r="41" spans="1:14" ht="13">
      <c r="A41" s="23">
        <v>2019</v>
      </c>
      <c r="B41" s="21">
        <v>3231108.2</v>
      </c>
      <c r="C41" s="22">
        <f t="shared" si="1"/>
        <v>1.7241973140296185E-2</v>
      </c>
      <c r="D41" s="19">
        <f t="shared" si="2"/>
        <v>54766.400000000373</v>
      </c>
      <c r="E41" s="21">
        <f t="shared" si="3"/>
        <v>26191.400000000373</v>
      </c>
      <c r="F41" s="21">
        <f t="shared" si="0"/>
        <v>28575</v>
      </c>
      <c r="G41" s="20">
        <v>47115</v>
      </c>
      <c r="H41" s="19">
        <v>18540</v>
      </c>
      <c r="I41" s="18"/>
      <c r="J41" s="18"/>
      <c r="K41" s="18"/>
      <c r="L41" s="18"/>
      <c r="M41" s="18"/>
      <c r="N41" s="18"/>
    </row>
    <row r="42" spans="1:14" ht="13">
      <c r="A42" s="23">
        <v>2020</v>
      </c>
      <c r="B42" s="21">
        <v>3284823.1740538441</v>
      </c>
      <c r="C42" s="22">
        <f t="shared" si="1"/>
        <v>1.6624319189881609E-2</v>
      </c>
      <c r="D42" s="19">
        <f t="shared" si="2"/>
        <v>53714.974053843878</v>
      </c>
      <c r="E42" s="21">
        <v>26142</v>
      </c>
      <c r="F42" s="21">
        <f t="shared" si="0"/>
        <v>27573</v>
      </c>
      <c r="G42" s="20">
        <v>46510</v>
      </c>
      <c r="H42" s="19">
        <v>18937</v>
      </c>
      <c r="I42" s="18"/>
      <c r="J42" s="18"/>
      <c r="K42" s="18"/>
      <c r="L42" s="18"/>
      <c r="M42" s="18"/>
      <c r="N42" s="18"/>
    </row>
    <row r="43" spans="1:14" ht="13">
      <c r="A43" s="17">
        <v>2021</v>
      </c>
      <c r="B43" s="14">
        <v>3343552.1935590692</v>
      </c>
      <c r="C43" s="16">
        <f t="shared" si="1"/>
        <v>1.7878898313039793E-2</v>
      </c>
      <c r="D43" s="15">
        <f t="shared" si="2"/>
        <v>58729.019505225122</v>
      </c>
      <c r="E43" s="14">
        <v>34858.019505225122</v>
      </c>
      <c r="F43" s="13">
        <v>23871</v>
      </c>
      <c r="G43" s="13">
        <v>45639</v>
      </c>
      <c r="H43" s="12">
        <v>21768</v>
      </c>
    </row>
    <row r="44" spans="1:14" ht="13">
      <c r="A44" s="2"/>
      <c r="B44" s="2"/>
      <c r="C44" s="2"/>
      <c r="D44" s="2"/>
      <c r="E44" s="2"/>
      <c r="F44" s="2"/>
      <c r="G44" s="2"/>
      <c r="H44" s="2"/>
    </row>
    <row r="45" spans="1:14">
      <c r="A45" s="1867"/>
      <c r="B45" s="1867"/>
      <c r="C45" s="1867"/>
      <c r="D45" s="1867"/>
      <c r="E45" s="1867"/>
      <c r="F45" s="1867"/>
      <c r="G45" s="1867"/>
      <c r="H45" s="1867"/>
    </row>
    <row r="46" spans="1:14">
      <c r="A46" s="1867"/>
      <c r="B46" s="1867"/>
      <c r="C46" s="1867"/>
      <c r="D46" s="1867"/>
      <c r="E46" s="1867"/>
      <c r="F46" s="1867"/>
      <c r="G46" s="1867"/>
      <c r="H46" s="1867"/>
    </row>
    <row r="47" spans="1:14" ht="13">
      <c r="A47" s="11" t="s">
        <v>5</v>
      </c>
      <c r="B47" s="8"/>
      <c r="C47" s="6"/>
      <c r="D47" s="7"/>
      <c r="E47" s="6"/>
      <c r="F47" s="5"/>
      <c r="G47" s="3"/>
      <c r="H47" s="2"/>
    </row>
    <row r="48" spans="1:14" ht="13">
      <c r="A48" s="10" t="s">
        <v>4</v>
      </c>
      <c r="B48" s="8"/>
      <c r="C48" s="6"/>
      <c r="D48" s="7"/>
      <c r="E48" s="6"/>
      <c r="F48" s="5"/>
      <c r="G48" s="3"/>
      <c r="H48" s="2"/>
    </row>
    <row r="49" spans="1:8" ht="13">
      <c r="A49" s="10" t="s">
        <v>3</v>
      </c>
      <c r="B49" s="8"/>
      <c r="C49" s="6"/>
      <c r="D49" s="7"/>
      <c r="E49" s="6"/>
      <c r="F49" s="5"/>
      <c r="G49" s="3"/>
      <c r="H49" s="2"/>
    </row>
    <row r="50" spans="1:8" ht="13">
      <c r="A50" s="10" t="s">
        <v>2</v>
      </c>
      <c r="B50" s="8"/>
      <c r="C50" s="6"/>
      <c r="D50" s="7"/>
      <c r="E50" s="6"/>
      <c r="F50" s="5"/>
      <c r="G50" s="3"/>
      <c r="H50" s="2"/>
    </row>
    <row r="51" spans="1:8" ht="13">
      <c r="A51" s="9" t="s">
        <v>1</v>
      </c>
      <c r="B51" s="8"/>
      <c r="C51" s="6"/>
      <c r="D51" s="7"/>
      <c r="E51" s="6"/>
      <c r="F51" s="5"/>
      <c r="G51" s="3"/>
      <c r="H51" s="2"/>
    </row>
    <row r="52" spans="1:8" ht="13">
      <c r="A52" s="4" t="s">
        <v>0</v>
      </c>
      <c r="B52" s="3"/>
      <c r="C52" s="3"/>
      <c r="D52" s="2"/>
      <c r="E52" s="3"/>
      <c r="F52" s="2"/>
      <c r="G52" s="3"/>
      <c r="H52" s="2"/>
    </row>
  </sheetData>
  <mergeCells count="1">
    <mergeCell ref="A45:H46"/>
  </mergeCells>
  <pageMargins left="0.7" right="0.3515625" top="1" bottom="1" header="0.5" footer="0.5"/>
  <pageSetup scale="95" fitToHeight="0" orientation="portrait" horizontalDpi="1200" verticalDpi="1200" r:id="rId1"/>
  <headerFooter>
    <oddHeader>&amp;C&amp;"-,Regular"Table 1.1
Utah Population Estimates by Components of Change</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DA3A4-BF4D-4FA8-894C-F45BBFC0EB28}">
  <sheetPr>
    <pageSetUpPr fitToPage="1"/>
  </sheetPr>
  <dimension ref="A1:R38"/>
  <sheetViews>
    <sheetView zoomScaleNormal="100" zoomScaleSheetLayoutView="100" workbookViewId="0">
      <selection activeCell="I5" sqref="I5"/>
    </sheetView>
  </sheetViews>
  <sheetFormatPr defaultColWidth="9.1796875" defaultRowHeight="13"/>
  <cols>
    <col min="1" max="1" width="6.54296875" style="537" customWidth="1"/>
    <col min="2" max="2" width="9.54296875" style="537" customWidth="1"/>
    <col min="3" max="3" width="11.1796875" style="537" customWidth="1"/>
    <col min="4" max="4" width="9.453125" style="537" customWidth="1"/>
    <col min="5" max="5" width="8.7265625" style="537" customWidth="1"/>
    <col min="6" max="6" width="9.7265625" style="537" customWidth="1"/>
    <col min="7" max="8" width="0.81640625" style="537" customWidth="1"/>
    <col min="9" max="9" width="6" style="537" bestFit="1" customWidth="1"/>
    <col min="10" max="10" width="11.26953125" style="537" customWidth="1"/>
    <col min="11" max="11" width="8" style="537" bestFit="1" customWidth="1"/>
    <col min="12" max="12" width="7.26953125" style="537" customWidth="1"/>
    <col min="13" max="13" width="7.7265625" style="537" bestFit="1" customWidth="1"/>
    <col min="14" max="16384" width="9.1796875" style="537"/>
  </cols>
  <sheetData>
    <row r="1" spans="1:14" ht="14.5">
      <c r="A1" s="574" t="s">
        <v>740</v>
      </c>
      <c r="N1" s="573"/>
    </row>
    <row r="2" spans="1:14">
      <c r="N2" s="573"/>
    </row>
    <row r="3" spans="1:14" ht="15" customHeight="1">
      <c r="A3" s="572"/>
      <c r="B3" s="1980" t="s">
        <v>728</v>
      </c>
      <c r="C3" s="1980"/>
      <c r="D3" s="1980"/>
      <c r="E3" s="1980"/>
      <c r="F3" s="1980"/>
      <c r="G3" s="1981"/>
      <c r="H3" s="1978" t="s">
        <v>593</v>
      </c>
      <c r="I3" s="1978"/>
      <c r="J3" s="1978"/>
      <c r="K3" s="1978"/>
      <c r="L3" s="1978"/>
      <c r="M3" s="1979"/>
    </row>
    <row r="4" spans="1:14" ht="39">
      <c r="A4" s="571" t="s">
        <v>13</v>
      </c>
      <c r="B4" s="566" t="s">
        <v>739</v>
      </c>
      <c r="C4" s="566" t="s">
        <v>738</v>
      </c>
      <c r="D4" s="566" t="s">
        <v>737</v>
      </c>
      <c r="E4" s="567" t="s">
        <v>736</v>
      </c>
      <c r="F4" s="567" t="s">
        <v>735</v>
      </c>
      <c r="G4" s="570"/>
      <c r="H4" s="569"/>
      <c r="I4" s="568" t="s">
        <v>739</v>
      </c>
      <c r="J4" s="566" t="s">
        <v>738</v>
      </c>
      <c r="K4" s="566" t="s">
        <v>737</v>
      </c>
      <c r="L4" s="567" t="s">
        <v>736</v>
      </c>
      <c r="M4" s="566" t="s">
        <v>735</v>
      </c>
    </row>
    <row r="5" spans="1:14">
      <c r="A5" s="561">
        <v>2001</v>
      </c>
      <c r="B5" s="564">
        <v>15664.0995933101</v>
      </c>
      <c r="C5" s="565">
        <v>5661.2820811100401</v>
      </c>
      <c r="D5" s="565">
        <v>9371.7918773600995</v>
      </c>
      <c r="E5" s="565">
        <v>1780.4681869942201</v>
      </c>
      <c r="F5" s="564">
        <v>32477.6417387744</v>
      </c>
      <c r="G5" s="563"/>
      <c r="H5" s="562"/>
      <c r="I5" s="556"/>
      <c r="J5" s="556"/>
      <c r="K5" s="556"/>
      <c r="L5" s="556"/>
      <c r="M5" s="555"/>
    </row>
    <row r="6" spans="1:14">
      <c r="A6" s="561">
        <v>2002</v>
      </c>
      <c r="B6" s="559">
        <v>16351.5770417801</v>
      </c>
      <c r="C6" s="560">
        <v>5168.2266457600199</v>
      </c>
      <c r="D6" s="560">
        <v>9348.5711156200286</v>
      </c>
      <c r="E6" s="560">
        <v>1552.1613776350998</v>
      </c>
      <c r="F6" s="559">
        <v>32420.536180795301</v>
      </c>
      <c r="G6" s="558"/>
      <c r="H6" s="557"/>
      <c r="I6" s="556">
        <f t="shared" ref="I6:I26" si="0">(B6/B5-1)*100</f>
        <v>4.3888730684757071</v>
      </c>
      <c r="J6" s="556">
        <f t="shared" ref="J6:J26" si="1">(C6/C5-1)*100</f>
        <v>-8.7092539867461234</v>
      </c>
      <c r="K6" s="556">
        <f t="shared" ref="K6:K26" si="2">(D6/D5-1)*100</f>
        <v>-0.24777291305589921</v>
      </c>
      <c r="L6" s="556">
        <f t="shared" ref="L6:L26" si="3">(E6/E5-1)*100</f>
        <v>-12.822852496148606</v>
      </c>
      <c r="M6" s="555">
        <f t="shared" ref="M6:M26" si="4">(F6/F5-1)*100</f>
        <v>-0.17583037105468602</v>
      </c>
    </row>
    <row r="7" spans="1:14">
      <c r="A7" s="561">
        <v>2003</v>
      </c>
      <c r="B7" s="559">
        <v>16639.131905790102</v>
      </c>
      <c r="C7" s="560">
        <v>5068.9000286500104</v>
      </c>
      <c r="D7" s="560">
        <v>9258.6525381400388</v>
      </c>
      <c r="E7" s="560">
        <v>1565.3486340561499</v>
      </c>
      <c r="F7" s="559">
        <v>32532.0331066363</v>
      </c>
      <c r="G7" s="558"/>
      <c r="H7" s="557"/>
      <c r="I7" s="556">
        <f t="shared" si="0"/>
        <v>1.7585757219335418</v>
      </c>
      <c r="J7" s="556">
        <f t="shared" si="1"/>
        <v>-1.9218703806555437</v>
      </c>
      <c r="K7" s="556">
        <f t="shared" si="2"/>
        <v>-0.96184300646491305</v>
      </c>
      <c r="L7" s="556">
        <f t="shared" si="3"/>
        <v>0.84960601462344965</v>
      </c>
      <c r="M7" s="555">
        <f t="shared" si="4"/>
        <v>0.34390833396225062</v>
      </c>
    </row>
    <row r="8" spans="1:14">
      <c r="A8" s="561">
        <v>2004</v>
      </c>
      <c r="B8" s="559">
        <v>18028.190674009998</v>
      </c>
      <c r="C8" s="560">
        <v>5934.8388048500201</v>
      </c>
      <c r="D8" s="560">
        <v>9918.8549988001305</v>
      </c>
      <c r="E8" s="560">
        <v>1529.073041655</v>
      </c>
      <c r="F8" s="559">
        <v>35410.957519315198</v>
      </c>
      <c r="G8" s="558"/>
      <c r="H8" s="557"/>
      <c r="I8" s="556">
        <f t="shared" si="0"/>
        <v>8.3481444590058906</v>
      </c>
      <c r="J8" s="556">
        <f t="shared" si="1"/>
        <v>17.083366633897356</v>
      </c>
      <c r="K8" s="556">
        <f t="shared" si="2"/>
        <v>7.1306538175015977</v>
      </c>
      <c r="L8" s="556">
        <f t="shared" si="3"/>
        <v>-2.3174129782930319</v>
      </c>
      <c r="M8" s="555">
        <f t="shared" si="4"/>
        <v>8.8495065870679355</v>
      </c>
    </row>
    <row r="9" spans="1:14">
      <c r="A9" s="561">
        <v>2005</v>
      </c>
      <c r="B9" s="559">
        <v>19833.871293879904</v>
      </c>
      <c r="C9" s="560">
        <v>7171.6638799299899</v>
      </c>
      <c r="D9" s="560">
        <v>10774.02552062</v>
      </c>
      <c r="E9" s="560">
        <v>1632.4052312764002</v>
      </c>
      <c r="F9" s="559">
        <v>39411.965925706296</v>
      </c>
      <c r="G9" s="558"/>
      <c r="H9" s="557"/>
      <c r="I9" s="556">
        <f t="shared" si="0"/>
        <v>10.015872654780766</v>
      </c>
      <c r="J9" s="556">
        <f t="shared" si="1"/>
        <v>20.840078656714688</v>
      </c>
      <c r="K9" s="556">
        <f t="shared" si="2"/>
        <v>8.6216657257649043</v>
      </c>
      <c r="L9" s="556">
        <f t="shared" si="3"/>
        <v>6.7578321510107786</v>
      </c>
      <c r="M9" s="555">
        <f t="shared" si="4"/>
        <v>11.298786270347861</v>
      </c>
    </row>
    <row r="10" spans="1:14">
      <c r="A10" s="561">
        <v>2006</v>
      </c>
      <c r="B10" s="559">
        <v>22334.1386914699</v>
      </c>
      <c r="C10" s="560">
        <v>8741.8897643699893</v>
      </c>
      <c r="D10" s="560">
        <v>11972.82331113</v>
      </c>
      <c r="E10" s="560">
        <v>1915.53350531674</v>
      </c>
      <c r="F10" s="559">
        <v>44964.385272286694</v>
      </c>
      <c r="G10" s="558"/>
      <c r="H10" s="557"/>
      <c r="I10" s="556">
        <f t="shared" si="0"/>
        <v>12.606048312723983</v>
      </c>
      <c r="J10" s="556">
        <f t="shared" si="1"/>
        <v>21.89486164897243</v>
      </c>
      <c r="K10" s="556">
        <f t="shared" si="2"/>
        <v>11.126739844969414</v>
      </c>
      <c r="L10" s="556">
        <f t="shared" si="3"/>
        <v>17.344239568440866</v>
      </c>
      <c r="M10" s="555">
        <f t="shared" si="4"/>
        <v>14.088156264640572</v>
      </c>
    </row>
    <row r="11" spans="1:14">
      <c r="A11" s="561">
        <v>2007</v>
      </c>
      <c r="B11" s="559">
        <v>23634.239000560003</v>
      </c>
      <c r="C11" s="560">
        <v>9359.3630349599807</v>
      </c>
      <c r="D11" s="560">
        <v>12635.2831059</v>
      </c>
      <c r="E11" s="560">
        <v>2230.7321447836698</v>
      </c>
      <c r="F11" s="559">
        <v>47859.617286203596</v>
      </c>
      <c r="G11" s="558"/>
      <c r="H11" s="557"/>
      <c r="I11" s="556">
        <f t="shared" si="0"/>
        <v>5.821134752721191</v>
      </c>
      <c r="J11" s="556">
        <f t="shared" si="1"/>
        <v>7.0633843165887944</v>
      </c>
      <c r="K11" s="556">
        <f t="shared" si="2"/>
        <v>5.5330290738874854</v>
      </c>
      <c r="L11" s="556">
        <f t="shared" si="3"/>
        <v>16.454874769460659</v>
      </c>
      <c r="M11" s="555">
        <f t="shared" si="4"/>
        <v>6.4389449480616978</v>
      </c>
    </row>
    <row r="12" spans="1:14">
      <c r="A12" s="561">
        <v>2008</v>
      </c>
      <c r="B12" s="559">
        <v>22656.855044</v>
      </c>
      <c r="C12" s="560">
        <v>8767.692626</v>
      </c>
      <c r="D12" s="560">
        <v>12459.466356999999</v>
      </c>
      <c r="E12" s="560">
        <v>1944.6262987499999</v>
      </c>
      <c r="F12" s="559">
        <v>45828.640325749999</v>
      </c>
      <c r="G12" s="558"/>
      <c r="H12" s="557"/>
      <c r="I12" s="556">
        <f t="shared" si="0"/>
        <v>-4.1354576998939745</v>
      </c>
      <c r="J12" s="556">
        <f t="shared" si="1"/>
        <v>-6.3216952558621475</v>
      </c>
      <c r="K12" s="556">
        <f t="shared" si="2"/>
        <v>-1.3914745512738302</v>
      </c>
      <c r="L12" s="556">
        <f t="shared" si="3"/>
        <v>-12.825647700585563</v>
      </c>
      <c r="M12" s="555">
        <f t="shared" si="4"/>
        <v>-4.2436130408403105</v>
      </c>
    </row>
    <row r="13" spans="1:14">
      <c r="A13" s="561">
        <v>2009</v>
      </c>
      <c r="B13" s="559">
        <v>20292.144346000001</v>
      </c>
      <c r="C13" s="560">
        <v>6729.2858820000001</v>
      </c>
      <c r="D13" s="560">
        <v>11609.471905</v>
      </c>
      <c r="E13" s="560">
        <v>1936.165784</v>
      </c>
      <c r="F13" s="559">
        <v>40567.067917</v>
      </c>
      <c r="G13" s="558"/>
      <c r="H13" s="557"/>
      <c r="I13" s="556">
        <f t="shared" si="0"/>
        <v>-10.43706504458668</v>
      </c>
      <c r="J13" s="556">
        <f t="shared" si="1"/>
        <v>-23.249067125770839</v>
      </c>
      <c r="K13" s="556">
        <f t="shared" si="2"/>
        <v>-6.822077508339297</v>
      </c>
      <c r="L13" s="556">
        <f t="shared" si="3"/>
        <v>-0.43507149705001025</v>
      </c>
      <c r="M13" s="555">
        <f t="shared" si="4"/>
        <v>-11.480969916084661</v>
      </c>
    </row>
    <row r="14" spans="1:14">
      <c r="A14" s="561">
        <v>2010</v>
      </c>
      <c r="B14" s="559">
        <v>20535.550367</v>
      </c>
      <c r="C14" s="560">
        <v>7204.0619630000001</v>
      </c>
      <c r="D14" s="560">
        <v>11976.580677</v>
      </c>
      <c r="E14" s="560">
        <v>1689.665982</v>
      </c>
      <c r="F14" s="559">
        <v>41405.858989</v>
      </c>
      <c r="G14" s="558"/>
      <c r="H14" s="557"/>
      <c r="I14" s="556">
        <f t="shared" si="0"/>
        <v>1.1995086219065865</v>
      </c>
      <c r="J14" s="556">
        <f t="shared" si="1"/>
        <v>7.0553709461202541</v>
      </c>
      <c r="K14" s="556">
        <f t="shared" si="2"/>
        <v>3.1621487609776011</v>
      </c>
      <c r="L14" s="556">
        <f t="shared" si="3"/>
        <v>-12.731337576410763</v>
      </c>
      <c r="M14" s="555">
        <f t="shared" si="4"/>
        <v>2.0676650176348899</v>
      </c>
    </row>
    <row r="15" spans="1:14">
      <c r="A15" s="561">
        <v>2011</v>
      </c>
      <c r="B15" s="559">
        <v>21899.872155000001</v>
      </c>
      <c r="C15" s="560">
        <v>7958.5986810000004</v>
      </c>
      <c r="D15" s="560">
        <v>12582.149975</v>
      </c>
      <c r="E15" s="560">
        <v>1674.401593</v>
      </c>
      <c r="F15" s="559">
        <v>44115.022404000003</v>
      </c>
      <c r="G15" s="558"/>
      <c r="H15" s="557"/>
      <c r="I15" s="556">
        <f t="shared" si="0"/>
        <v>6.6437069550978611</v>
      </c>
      <c r="J15" s="556">
        <f t="shared" si="1"/>
        <v>10.473767742077932</v>
      </c>
      <c r="K15" s="556">
        <f t="shared" si="2"/>
        <v>5.0562787020083766</v>
      </c>
      <c r="L15" s="556">
        <f t="shared" si="3"/>
        <v>-0.9033968347952448</v>
      </c>
      <c r="M15" s="555">
        <f t="shared" si="4"/>
        <v>6.542947015589573</v>
      </c>
    </row>
    <row r="16" spans="1:14">
      <c r="A16" s="561">
        <v>2012</v>
      </c>
      <c r="B16" s="559">
        <v>23677.9882</v>
      </c>
      <c r="C16" s="560">
        <v>8751.936925</v>
      </c>
      <c r="D16" s="560">
        <v>13411.419432999999</v>
      </c>
      <c r="E16" s="560">
        <v>1685.425381</v>
      </c>
      <c r="F16" s="559">
        <v>47526.769938999998</v>
      </c>
      <c r="G16" s="558"/>
      <c r="H16" s="557"/>
      <c r="I16" s="556">
        <f t="shared" si="0"/>
        <v>8.1192987448286615</v>
      </c>
      <c r="J16" s="556">
        <f t="shared" si="1"/>
        <v>9.9683157274154333</v>
      </c>
      <c r="K16" s="556">
        <f t="shared" si="2"/>
        <v>6.5908406722834156</v>
      </c>
      <c r="L16" s="556">
        <f t="shared" si="3"/>
        <v>0.65837180555046171</v>
      </c>
      <c r="M16" s="555">
        <f t="shared" si="4"/>
        <v>7.7337545105511385</v>
      </c>
    </row>
    <row r="17" spans="1:18">
      <c r="A17" s="561">
        <v>2013</v>
      </c>
      <c r="B17" s="559">
        <v>25187.611371999999</v>
      </c>
      <c r="C17" s="560">
        <v>8292.4233249999997</v>
      </c>
      <c r="D17" s="560">
        <v>14076.569722</v>
      </c>
      <c r="E17" s="560">
        <v>1835.5867900000001</v>
      </c>
      <c r="F17" s="559">
        <v>49392.191208999997</v>
      </c>
      <c r="G17" s="558"/>
      <c r="H17" s="557"/>
      <c r="I17" s="556">
        <f t="shared" si="0"/>
        <v>6.3756395148469647</v>
      </c>
      <c r="J17" s="556">
        <f t="shared" si="1"/>
        <v>-5.2504217516398555</v>
      </c>
      <c r="K17" s="556">
        <f t="shared" si="2"/>
        <v>4.95958158883123</v>
      </c>
      <c r="L17" s="556">
        <f t="shared" si="3"/>
        <v>8.9094071261052186</v>
      </c>
      <c r="M17" s="555">
        <f t="shared" si="4"/>
        <v>3.9249906366332965</v>
      </c>
    </row>
    <row r="18" spans="1:18">
      <c r="A18" s="561">
        <v>2014</v>
      </c>
      <c r="B18" s="559">
        <v>26459.070968</v>
      </c>
      <c r="C18" s="560">
        <v>8725.8176239999993</v>
      </c>
      <c r="D18" s="560">
        <v>14993.569909</v>
      </c>
      <c r="E18" s="560">
        <v>1529.918482</v>
      </c>
      <c r="F18" s="559">
        <v>51708.376983000002</v>
      </c>
      <c r="G18" s="558"/>
      <c r="H18" s="557"/>
      <c r="I18" s="556">
        <f t="shared" si="0"/>
        <v>5.0479562242786935</v>
      </c>
      <c r="J18" s="556">
        <f t="shared" si="1"/>
        <v>5.2263889820169052</v>
      </c>
      <c r="K18" s="556">
        <f t="shared" si="2"/>
        <v>6.5143725006159503</v>
      </c>
      <c r="L18" s="556">
        <f t="shared" si="3"/>
        <v>-16.652348429681176</v>
      </c>
      <c r="M18" s="555">
        <f t="shared" si="4"/>
        <v>4.6893764323984177</v>
      </c>
      <c r="O18" s="547"/>
      <c r="P18" s="547"/>
    </row>
    <row r="19" spans="1:18">
      <c r="A19" s="561">
        <v>2015</v>
      </c>
      <c r="B19" s="559">
        <v>28168.577111999999</v>
      </c>
      <c r="C19" s="560">
        <v>8454.4243470000001</v>
      </c>
      <c r="D19" s="560">
        <v>15672.683691</v>
      </c>
      <c r="E19" s="560">
        <v>1686.187596</v>
      </c>
      <c r="F19" s="559">
        <v>53981.872746000001</v>
      </c>
      <c r="G19" s="558"/>
      <c r="H19" s="557"/>
      <c r="I19" s="556">
        <f t="shared" si="0"/>
        <v>6.4609454582419179</v>
      </c>
      <c r="J19" s="556">
        <f t="shared" si="1"/>
        <v>-3.1102332032879487</v>
      </c>
      <c r="K19" s="556">
        <f t="shared" si="2"/>
        <v>4.5293668293923561</v>
      </c>
      <c r="L19" s="556">
        <f t="shared" si="3"/>
        <v>10.214211792233252</v>
      </c>
      <c r="M19" s="555">
        <f t="shared" si="4"/>
        <v>4.3967648873362464</v>
      </c>
      <c r="O19" s="547"/>
      <c r="P19" s="547"/>
    </row>
    <row r="20" spans="1:18">
      <c r="A20" s="561">
        <v>2016</v>
      </c>
      <c r="B20" s="559">
        <v>29721.176501000002</v>
      </c>
      <c r="C20" s="560">
        <v>8337.3201989999998</v>
      </c>
      <c r="D20" s="560">
        <v>16461.229455000001</v>
      </c>
      <c r="E20" s="560">
        <v>1922.9638299999999</v>
      </c>
      <c r="F20" s="559">
        <v>56442.689984999997</v>
      </c>
      <c r="G20" s="558"/>
      <c r="H20" s="557"/>
      <c r="I20" s="556">
        <f t="shared" si="0"/>
        <v>5.5118133330866126</v>
      </c>
      <c r="J20" s="556">
        <f t="shared" si="1"/>
        <v>-1.3851226670631211</v>
      </c>
      <c r="K20" s="556">
        <f t="shared" si="2"/>
        <v>5.0313384711057507</v>
      </c>
      <c r="L20" s="556">
        <f t="shared" si="3"/>
        <v>14.042105075478206</v>
      </c>
      <c r="M20" s="555">
        <f t="shared" si="4"/>
        <v>4.5585992367823902</v>
      </c>
      <c r="O20" s="547"/>
      <c r="P20" s="547"/>
    </row>
    <row r="21" spans="1:18">
      <c r="A21" s="561">
        <v>2017</v>
      </c>
      <c r="B21" s="559">
        <v>32304.505874999999</v>
      </c>
      <c r="C21" s="560">
        <v>9296.2171490000001</v>
      </c>
      <c r="D21" s="560">
        <v>17274.164034000001</v>
      </c>
      <c r="E21" s="560">
        <v>2170.5175199999999</v>
      </c>
      <c r="F21" s="559">
        <v>61045.404578000001</v>
      </c>
      <c r="G21" s="558"/>
      <c r="H21" s="557"/>
      <c r="I21" s="556">
        <f t="shared" si="0"/>
        <v>8.6918812716349834</v>
      </c>
      <c r="J21" s="556">
        <f t="shared" si="1"/>
        <v>11.501260922124757</v>
      </c>
      <c r="K21" s="556">
        <f t="shared" si="2"/>
        <v>4.9384803317535697</v>
      </c>
      <c r="L21" s="556">
        <f t="shared" si="3"/>
        <v>12.873548952816227</v>
      </c>
      <c r="M21" s="555">
        <f t="shared" si="4"/>
        <v>8.1546690886334474</v>
      </c>
      <c r="O21" s="547"/>
      <c r="P21" s="547"/>
    </row>
    <row r="22" spans="1:18">
      <c r="A22" s="561">
        <v>2018</v>
      </c>
      <c r="B22" s="559">
        <v>34219.595417999997</v>
      </c>
      <c r="C22" s="560">
        <v>10236.491463</v>
      </c>
      <c r="D22" s="560">
        <v>18115.285264999999</v>
      </c>
      <c r="E22" s="560">
        <v>2392.0777819999998</v>
      </c>
      <c r="F22" s="559">
        <v>64963.449928000002</v>
      </c>
      <c r="G22" s="558"/>
      <c r="H22" s="557"/>
      <c r="I22" s="556">
        <f t="shared" si="0"/>
        <v>5.9282427981109054</v>
      </c>
      <c r="J22" s="556">
        <f t="shared" si="1"/>
        <v>10.11459068704248</v>
      </c>
      <c r="K22" s="556">
        <f t="shared" si="2"/>
        <v>4.86924420391317</v>
      </c>
      <c r="L22" s="556">
        <f t="shared" si="3"/>
        <v>10.207715899938918</v>
      </c>
      <c r="M22" s="555">
        <f t="shared" si="4"/>
        <v>6.4182478223954842</v>
      </c>
      <c r="O22" s="547"/>
      <c r="P22" s="547"/>
      <c r="Q22" s="547"/>
      <c r="R22" s="547"/>
    </row>
    <row r="23" spans="1:18">
      <c r="A23" s="561">
        <v>2019</v>
      </c>
      <c r="B23" s="559">
        <v>36785.343455000002</v>
      </c>
      <c r="C23" s="560">
        <v>10358.517830000001</v>
      </c>
      <c r="D23" s="560">
        <v>19107.156494999999</v>
      </c>
      <c r="E23" s="560">
        <v>2672.122288</v>
      </c>
      <c r="F23" s="559">
        <v>68923.140067999993</v>
      </c>
      <c r="G23" s="558"/>
      <c r="H23" s="557"/>
      <c r="I23" s="556">
        <f t="shared" si="0"/>
        <v>7.4978912101642869</v>
      </c>
      <c r="J23" s="556">
        <f t="shared" si="1"/>
        <v>1.1920721806008228</v>
      </c>
      <c r="K23" s="556">
        <f t="shared" si="2"/>
        <v>5.4753276886915225</v>
      </c>
      <c r="L23" s="556">
        <f t="shared" si="3"/>
        <v>11.707165549017251</v>
      </c>
      <c r="M23" s="555">
        <f t="shared" si="4"/>
        <v>6.0952584020531164</v>
      </c>
      <c r="O23" s="547"/>
      <c r="P23" s="547"/>
      <c r="Q23" s="547"/>
      <c r="R23" s="547"/>
    </row>
    <row r="24" spans="1:18">
      <c r="A24" s="561">
        <v>2020</v>
      </c>
      <c r="B24" s="559">
        <v>42656.249559000004</v>
      </c>
      <c r="C24" s="560">
        <v>11417.69024</v>
      </c>
      <c r="D24" s="560">
        <v>18083.947209999998</v>
      </c>
      <c r="E24" s="560">
        <v>2572.8187750000002</v>
      </c>
      <c r="F24" s="559">
        <v>74730.705784000005</v>
      </c>
      <c r="G24" s="558"/>
      <c r="H24" s="557"/>
      <c r="I24" s="556">
        <f t="shared" si="0"/>
        <v>15.959905637912453</v>
      </c>
      <c r="J24" s="556">
        <f t="shared" si="1"/>
        <v>10.225134786489033</v>
      </c>
      <c r="K24" s="556">
        <f t="shared" si="2"/>
        <v>-5.3551101927058369</v>
      </c>
      <c r="L24" s="556">
        <f t="shared" si="3"/>
        <v>-3.7162787588709278</v>
      </c>
      <c r="M24" s="555">
        <f t="shared" si="4"/>
        <v>8.426147894988878</v>
      </c>
      <c r="O24" s="547"/>
      <c r="P24" s="547"/>
      <c r="Q24" s="547"/>
      <c r="R24" s="547"/>
    </row>
    <row r="25" spans="1:18">
      <c r="A25" s="561" t="s">
        <v>624</v>
      </c>
      <c r="B25" s="559">
        <v>49299.696732002776</v>
      </c>
      <c r="C25" s="560">
        <v>14001.112634039173</v>
      </c>
      <c r="D25" s="560">
        <v>22100.828095863675</v>
      </c>
      <c r="E25" s="560">
        <v>3460.2312817500001</v>
      </c>
      <c r="F25" s="559">
        <v>88861.868743655621</v>
      </c>
      <c r="G25" s="558"/>
      <c r="H25" s="557"/>
      <c r="I25" s="556">
        <f t="shared" si="0"/>
        <v>15.574381812010651</v>
      </c>
      <c r="J25" s="556">
        <f t="shared" si="1"/>
        <v>22.626488718257363</v>
      </c>
      <c r="K25" s="556">
        <f t="shared" si="2"/>
        <v>22.212412142203309</v>
      </c>
      <c r="L25" s="556">
        <f t="shared" si="3"/>
        <v>34.491838887875012</v>
      </c>
      <c r="M25" s="555">
        <f t="shared" si="4"/>
        <v>18.909446674436637</v>
      </c>
      <c r="O25" s="547"/>
      <c r="P25" s="547"/>
      <c r="Q25" s="547"/>
      <c r="R25" s="547"/>
    </row>
    <row r="26" spans="1:18">
      <c r="A26" s="554" t="s">
        <v>623</v>
      </c>
      <c r="B26" s="552">
        <v>51060</v>
      </c>
      <c r="C26" s="553">
        <v>14610</v>
      </c>
      <c r="D26" s="553">
        <v>23270</v>
      </c>
      <c r="E26" s="553">
        <v>3570</v>
      </c>
      <c r="F26" s="552">
        <v>92510</v>
      </c>
      <c r="G26" s="551"/>
      <c r="H26" s="550"/>
      <c r="I26" s="549">
        <f t="shared" si="0"/>
        <v>3.5706168286721462</v>
      </c>
      <c r="J26" s="549">
        <f t="shared" si="1"/>
        <v>4.34884985126478</v>
      </c>
      <c r="K26" s="549">
        <f t="shared" si="2"/>
        <v>5.2901723820708124</v>
      </c>
      <c r="L26" s="549">
        <f t="shared" si="3"/>
        <v>3.1722942575816759</v>
      </c>
      <c r="M26" s="548">
        <f t="shared" si="4"/>
        <v>4.105395607724982</v>
      </c>
      <c r="O26" s="547"/>
    </row>
    <row r="27" spans="1:18">
      <c r="A27" s="546"/>
      <c r="B27" s="545"/>
      <c r="C27" s="545"/>
      <c r="D27" s="545"/>
      <c r="E27" s="545"/>
      <c r="F27" s="545"/>
      <c r="G27" s="544"/>
      <c r="H27" s="544"/>
      <c r="I27" s="543"/>
      <c r="J27" s="543"/>
      <c r="K27" s="543"/>
      <c r="L27" s="543"/>
      <c r="M27" s="543"/>
    </row>
    <row r="28" spans="1:18" ht="116.5" customHeight="1">
      <c r="A28" s="1977" t="s">
        <v>734</v>
      </c>
      <c r="B28" s="1977"/>
      <c r="C28" s="1977"/>
      <c r="D28" s="1977"/>
      <c r="E28" s="1977"/>
      <c r="F28" s="1977"/>
      <c r="G28" s="1977"/>
      <c r="H28" s="1977"/>
      <c r="I28" s="1977"/>
      <c r="J28" s="1977"/>
      <c r="K28" s="1977"/>
      <c r="L28" s="1977"/>
      <c r="M28" s="1977"/>
    </row>
    <row r="29" spans="1:18">
      <c r="A29" s="541"/>
      <c r="B29" s="541"/>
      <c r="C29" s="541"/>
      <c r="D29" s="541"/>
      <c r="E29" s="541"/>
      <c r="F29" s="541"/>
      <c r="G29" s="541"/>
      <c r="H29" s="541"/>
      <c r="I29" s="541"/>
      <c r="J29" s="541"/>
      <c r="K29" s="541"/>
      <c r="L29" s="541"/>
      <c r="M29" s="541"/>
    </row>
    <row r="30" spans="1:18">
      <c r="A30" s="540" t="s">
        <v>596</v>
      </c>
      <c r="B30" s="542"/>
      <c r="C30" s="542"/>
      <c r="D30" s="542"/>
      <c r="E30" s="542"/>
      <c r="F30" s="542"/>
      <c r="G30" s="542"/>
      <c r="H30" s="542"/>
      <c r="I30" s="542"/>
      <c r="J30" s="542"/>
      <c r="K30" s="542"/>
      <c r="L30" s="542"/>
      <c r="M30" s="542"/>
    </row>
    <row r="31" spans="1:18">
      <c r="A31" s="540" t="s">
        <v>595</v>
      </c>
      <c r="B31" s="542"/>
      <c r="C31" s="542"/>
      <c r="D31" s="542"/>
      <c r="E31" s="542"/>
      <c r="F31" s="542"/>
      <c r="G31" s="542"/>
      <c r="H31" s="542"/>
      <c r="I31" s="542"/>
      <c r="J31" s="542"/>
      <c r="K31" s="542"/>
      <c r="L31" s="542"/>
      <c r="M31" s="542"/>
    </row>
    <row r="32" spans="1:18">
      <c r="A32" s="541"/>
      <c r="B32" s="541"/>
      <c r="C32" s="541"/>
      <c r="D32" s="541"/>
      <c r="E32" s="541"/>
      <c r="F32" s="541"/>
      <c r="G32" s="541"/>
      <c r="H32" s="541"/>
      <c r="I32" s="541"/>
      <c r="J32" s="541"/>
      <c r="K32" s="541"/>
      <c r="L32" s="541"/>
      <c r="M32" s="541"/>
    </row>
    <row r="33" spans="1:13">
      <c r="A33" s="540" t="s">
        <v>733</v>
      </c>
      <c r="B33" s="540"/>
      <c r="C33" s="540"/>
      <c r="D33" s="540"/>
      <c r="E33" s="540"/>
      <c r="F33" s="540"/>
      <c r="G33" s="540"/>
      <c r="H33" s="540"/>
      <c r="I33" s="540"/>
      <c r="J33" s="540"/>
      <c r="K33" s="540"/>
      <c r="L33" s="540"/>
      <c r="M33" s="540"/>
    </row>
    <row r="36" spans="1:13">
      <c r="B36" s="539"/>
      <c r="C36" s="539"/>
      <c r="D36" s="539"/>
      <c r="E36" s="539"/>
      <c r="F36" s="539"/>
      <c r="G36" s="539"/>
      <c r="H36" s="539"/>
    </row>
    <row r="38" spans="1:13">
      <c r="F38" s="538"/>
      <c r="G38" s="538"/>
      <c r="H38" s="538"/>
    </row>
  </sheetData>
  <mergeCells count="3">
    <mergeCell ref="A28:M28"/>
    <mergeCell ref="H3:M3"/>
    <mergeCell ref="B3:G3"/>
  </mergeCells>
  <printOptions horizontalCentered="1"/>
  <pageMargins left="0.7" right="0.7" top="1" bottom="1" header="0.5" footer="0.5"/>
  <pageSetup scale="93" orientation="portrait" r:id="rId1"/>
  <headerFooter scaleWithDoc="0" alignWithMargins="0"/>
  <colBreaks count="1" manualBreakCount="1">
    <brk id="8"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05E45-AB44-493E-A86C-C4090CD7975B}">
  <sheetPr>
    <pageSetUpPr fitToPage="1"/>
  </sheetPr>
  <dimension ref="A1:J41"/>
  <sheetViews>
    <sheetView zoomScaleNormal="100" zoomScaleSheetLayoutView="100" workbookViewId="0">
      <selection activeCell="L44" sqref="L44"/>
    </sheetView>
  </sheetViews>
  <sheetFormatPr defaultColWidth="19.81640625" defaultRowHeight="13"/>
  <cols>
    <col min="1" max="1" width="17.54296875" style="575" customWidth="1"/>
    <col min="2" max="7" width="8.81640625" style="575" customWidth="1"/>
    <col min="8" max="8" width="13.453125" style="575" bestFit="1" customWidth="1"/>
    <col min="9" max="9" width="9.54296875" style="575" bestFit="1" customWidth="1"/>
    <col min="10" max="16384" width="19.81640625" style="575"/>
  </cols>
  <sheetData>
    <row r="1" spans="1:10" ht="14.5">
      <c r="A1" s="574" t="s">
        <v>745</v>
      </c>
    </row>
    <row r="2" spans="1:10">
      <c r="J2" s="573"/>
    </row>
    <row r="3" spans="1:10" ht="13.5" customHeight="1">
      <c r="A3" s="592"/>
      <c r="B3" s="1984" t="s">
        <v>728</v>
      </c>
      <c r="C3" s="1985"/>
      <c r="D3" s="1985"/>
      <c r="E3" s="1985"/>
      <c r="F3" s="1985"/>
      <c r="G3" s="1986"/>
      <c r="H3" s="1982" t="s">
        <v>744</v>
      </c>
      <c r="I3" s="1982" t="s">
        <v>743</v>
      </c>
    </row>
    <row r="4" spans="1:10">
      <c r="A4" s="591" t="s">
        <v>723</v>
      </c>
      <c r="B4" s="590">
        <v>2015</v>
      </c>
      <c r="C4" s="590">
        <v>2016</v>
      </c>
      <c r="D4" s="590">
        <v>2017</v>
      </c>
      <c r="E4" s="590">
        <v>2018</v>
      </c>
      <c r="F4" s="590">
        <v>2019</v>
      </c>
      <c r="G4" s="590">
        <v>2020</v>
      </c>
      <c r="H4" s="1982"/>
      <c r="I4" s="1982"/>
    </row>
    <row r="5" spans="1:10">
      <c r="A5" s="588" t="s">
        <v>235</v>
      </c>
      <c r="B5" s="589">
        <v>108.47841200000001</v>
      </c>
      <c r="C5" s="589">
        <v>119.862556</v>
      </c>
      <c r="D5" s="589">
        <v>99.635942999999997</v>
      </c>
      <c r="E5" s="589">
        <v>104.457576</v>
      </c>
      <c r="F5" s="589">
        <v>114.80587</v>
      </c>
      <c r="G5" s="589">
        <v>134.22444200000001</v>
      </c>
      <c r="H5" s="586">
        <f t="shared" ref="H5:H35" si="0">(G5/F5-1)*100</f>
        <v>16.914267537017057</v>
      </c>
      <c r="I5" s="585">
        <f t="shared" ref="I5:I35" si="1">G5/$G$35*100</f>
        <v>0.17961083144050508</v>
      </c>
    </row>
    <row r="6" spans="1:10">
      <c r="A6" s="588" t="s">
        <v>234</v>
      </c>
      <c r="B6" s="587">
        <v>641.04563099999996</v>
      </c>
      <c r="C6" s="587">
        <v>707.071866</v>
      </c>
      <c r="D6" s="587">
        <v>769.94362799999999</v>
      </c>
      <c r="E6" s="587">
        <v>791.12778100000003</v>
      </c>
      <c r="F6" s="587">
        <v>828.51533500000005</v>
      </c>
      <c r="G6" s="587">
        <v>970.86823500000003</v>
      </c>
      <c r="H6" s="586">
        <f t="shared" si="0"/>
        <v>17.181685599096362</v>
      </c>
      <c r="I6" s="585">
        <f t="shared" si="1"/>
        <v>1.2991557149295181</v>
      </c>
    </row>
    <row r="7" spans="1:10">
      <c r="A7" s="588" t="s">
        <v>233</v>
      </c>
      <c r="B7" s="587">
        <v>1638.350011</v>
      </c>
      <c r="C7" s="587">
        <v>1721.5716050000001</v>
      </c>
      <c r="D7" s="587">
        <v>1874.897935</v>
      </c>
      <c r="E7" s="587">
        <v>1955.0202489999999</v>
      </c>
      <c r="F7" s="587">
        <v>2090.9005659999998</v>
      </c>
      <c r="G7" s="587">
        <v>2452.3820569999998</v>
      </c>
      <c r="H7" s="586">
        <f t="shared" si="0"/>
        <v>17.288315708457279</v>
      </c>
      <c r="I7" s="585">
        <f t="shared" si="1"/>
        <v>3.2816257136501705</v>
      </c>
    </row>
    <row r="8" spans="1:10">
      <c r="A8" s="588" t="s">
        <v>232</v>
      </c>
      <c r="B8" s="587">
        <v>391.07461499999999</v>
      </c>
      <c r="C8" s="587">
        <v>362.41011900000001</v>
      </c>
      <c r="D8" s="587">
        <v>382.68477899999999</v>
      </c>
      <c r="E8" s="587">
        <v>411.28515199999998</v>
      </c>
      <c r="F8" s="587">
        <v>420.11170299999998</v>
      </c>
      <c r="G8" s="587">
        <v>439.12104699999998</v>
      </c>
      <c r="H8" s="586">
        <f t="shared" si="0"/>
        <v>4.5248308638524248</v>
      </c>
      <c r="I8" s="585">
        <f t="shared" si="1"/>
        <v>0.58760457618214634</v>
      </c>
    </row>
    <row r="9" spans="1:10">
      <c r="A9" s="588" t="s">
        <v>231</v>
      </c>
      <c r="B9" s="587">
        <v>18.415396999999999</v>
      </c>
      <c r="C9" s="587">
        <v>16.469138000000001</v>
      </c>
      <c r="D9" s="587">
        <v>19.684484000000001</v>
      </c>
      <c r="E9" s="587">
        <v>21.188064000000001</v>
      </c>
      <c r="F9" s="587">
        <v>21.641266000000002</v>
      </c>
      <c r="G9" s="587">
        <v>24.987369999999999</v>
      </c>
      <c r="H9" s="586">
        <f t="shared" si="0"/>
        <v>15.461683249029878</v>
      </c>
      <c r="I9" s="585">
        <f t="shared" si="1"/>
        <v>3.3436550261177714E-2</v>
      </c>
    </row>
    <row r="10" spans="1:10">
      <c r="A10" s="588" t="s">
        <v>230</v>
      </c>
      <c r="B10" s="587">
        <v>4902.9393120000004</v>
      </c>
      <c r="C10" s="587">
        <v>5132.059268</v>
      </c>
      <c r="D10" s="587">
        <v>5483.5434219999997</v>
      </c>
      <c r="E10" s="587">
        <v>5703.8525289999998</v>
      </c>
      <c r="F10" s="587">
        <v>6028.60934</v>
      </c>
      <c r="G10" s="587">
        <v>6665.8934310000004</v>
      </c>
      <c r="H10" s="586">
        <f t="shared" si="0"/>
        <v>10.570996643813046</v>
      </c>
      <c r="I10" s="585">
        <f t="shared" si="1"/>
        <v>8.9198855558342416</v>
      </c>
    </row>
    <row r="11" spans="1:10">
      <c r="A11" s="588" t="s">
        <v>229</v>
      </c>
      <c r="B11" s="587">
        <v>442.78543000000002</v>
      </c>
      <c r="C11" s="587">
        <v>372.861513</v>
      </c>
      <c r="D11" s="587">
        <v>478.86551900000001</v>
      </c>
      <c r="E11" s="587">
        <v>531.07130600000005</v>
      </c>
      <c r="F11" s="587">
        <v>537.20569999999998</v>
      </c>
      <c r="G11" s="587">
        <v>476.83060899999998</v>
      </c>
      <c r="H11" s="586">
        <f t="shared" si="0"/>
        <v>-11.238728665760622</v>
      </c>
      <c r="I11" s="585">
        <f t="shared" si="1"/>
        <v>0.63806517548251285</v>
      </c>
    </row>
    <row r="12" spans="1:10">
      <c r="A12" s="588" t="s">
        <v>228</v>
      </c>
      <c r="B12" s="587">
        <v>127.77348600000001</v>
      </c>
      <c r="C12" s="587">
        <v>136.538456</v>
      </c>
      <c r="D12" s="587">
        <v>129.14792399999999</v>
      </c>
      <c r="E12" s="587">
        <v>153.519948</v>
      </c>
      <c r="F12" s="587">
        <v>153.97769299999999</v>
      </c>
      <c r="G12" s="587">
        <v>162.36647500000001</v>
      </c>
      <c r="H12" s="586">
        <f t="shared" si="0"/>
        <v>5.4480501925691316</v>
      </c>
      <c r="I12" s="585">
        <f t="shared" si="1"/>
        <v>0.21726875625837191</v>
      </c>
    </row>
    <row r="13" spans="1:10">
      <c r="A13" s="588" t="s">
        <v>227</v>
      </c>
      <c r="B13" s="587">
        <v>128.89464699999999</v>
      </c>
      <c r="C13" s="587">
        <v>139.12814700000001</v>
      </c>
      <c r="D13" s="587">
        <v>154.09876399999999</v>
      </c>
      <c r="E13" s="587">
        <v>157.366491</v>
      </c>
      <c r="F13" s="587">
        <v>168.60255900000001</v>
      </c>
      <c r="G13" s="587">
        <v>144.50615099999999</v>
      </c>
      <c r="H13" s="586">
        <f t="shared" si="0"/>
        <v>-14.291840018869472</v>
      </c>
      <c r="I13" s="585">
        <f t="shared" si="1"/>
        <v>0.19336917734682901</v>
      </c>
    </row>
    <row r="14" spans="1:10">
      <c r="A14" s="588" t="s">
        <v>226</v>
      </c>
      <c r="B14" s="587">
        <v>367.66374999999999</v>
      </c>
      <c r="C14" s="587">
        <v>389.40558800000002</v>
      </c>
      <c r="D14" s="587">
        <v>424.32207899999997</v>
      </c>
      <c r="E14" s="587">
        <v>451.04591599999998</v>
      </c>
      <c r="F14" s="587">
        <v>485.46869500000003</v>
      </c>
      <c r="G14" s="587">
        <v>467.107844</v>
      </c>
      <c r="H14" s="586">
        <f t="shared" si="0"/>
        <v>-3.7820875350160321</v>
      </c>
      <c r="I14" s="585">
        <f t="shared" si="1"/>
        <v>0.62505477380357988</v>
      </c>
    </row>
    <row r="15" spans="1:10">
      <c r="A15" s="588" t="s">
        <v>225</v>
      </c>
      <c r="B15" s="587">
        <v>724.01608199999998</v>
      </c>
      <c r="C15" s="587">
        <v>783.841813</v>
      </c>
      <c r="D15" s="587">
        <v>842.61546899999996</v>
      </c>
      <c r="E15" s="587">
        <v>921.94085800000005</v>
      </c>
      <c r="F15" s="587">
        <v>995.36421299999995</v>
      </c>
      <c r="G15" s="587">
        <v>1153.8683020000001</v>
      </c>
      <c r="H15" s="586">
        <f t="shared" si="0"/>
        <v>15.924230239529425</v>
      </c>
      <c r="I15" s="585">
        <f t="shared" si="1"/>
        <v>1.5440350654992017</v>
      </c>
    </row>
    <row r="16" spans="1:10">
      <c r="A16" s="588" t="s">
        <v>224</v>
      </c>
      <c r="B16" s="587">
        <v>106.95654399999999</v>
      </c>
      <c r="C16" s="587">
        <v>108.535982</v>
      </c>
      <c r="D16" s="587">
        <v>116.95482800000001</v>
      </c>
      <c r="E16" s="587">
        <v>128.187107</v>
      </c>
      <c r="F16" s="587">
        <v>142.064232</v>
      </c>
      <c r="G16" s="587">
        <v>164.18344400000001</v>
      </c>
      <c r="H16" s="586">
        <f t="shared" si="0"/>
        <v>15.569867016209971</v>
      </c>
      <c r="I16" s="585">
        <f t="shared" si="1"/>
        <v>0.2197001115907459</v>
      </c>
    </row>
    <row r="17" spans="1:9">
      <c r="A17" s="588" t="s">
        <v>223</v>
      </c>
      <c r="B17" s="587">
        <v>180.91910799999999</v>
      </c>
      <c r="C17" s="587">
        <v>195.25348099999999</v>
      </c>
      <c r="D17" s="587">
        <v>216.47267600000001</v>
      </c>
      <c r="E17" s="587">
        <v>239.93130199999999</v>
      </c>
      <c r="F17" s="587">
        <v>264.33113500000002</v>
      </c>
      <c r="G17" s="587">
        <v>271.78916900000002</v>
      </c>
      <c r="H17" s="586">
        <f t="shared" si="0"/>
        <v>2.8214739062047967</v>
      </c>
      <c r="I17" s="585">
        <f t="shared" si="1"/>
        <v>0.36369142529654874</v>
      </c>
    </row>
    <row r="18" spans="1:9">
      <c r="A18" s="588" t="s">
        <v>222</v>
      </c>
      <c r="B18" s="587">
        <v>168.39326</v>
      </c>
      <c r="C18" s="587">
        <v>181.458775</v>
      </c>
      <c r="D18" s="587">
        <v>190.54755599999999</v>
      </c>
      <c r="E18" s="587">
        <v>195.03587899999999</v>
      </c>
      <c r="F18" s="587">
        <v>201.93888200000001</v>
      </c>
      <c r="G18" s="587">
        <v>235.391537</v>
      </c>
      <c r="H18" s="586">
        <f t="shared" si="0"/>
        <v>16.565732497221596</v>
      </c>
      <c r="I18" s="585">
        <f t="shared" si="1"/>
        <v>0.31498636943209202</v>
      </c>
    </row>
    <row r="19" spans="1:9">
      <c r="A19" s="588" t="s">
        <v>221</v>
      </c>
      <c r="B19" s="587">
        <v>104.628855</v>
      </c>
      <c r="C19" s="587">
        <v>107.04075400000001</v>
      </c>
      <c r="D19" s="587">
        <v>120.10166099999999</v>
      </c>
      <c r="E19" s="587">
        <v>122.473465</v>
      </c>
      <c r="F19" s="587">
        <v>139.89626699999999</v>
      </c>
      <c r="G19" s="587">
        <v>186.37058099999999</v>
      </c>
      <c r="H19" s="586">
        <f t="shared" si="0"/>
        <v>33.22055334042615</v>
      </c>
      <c r="I19" s="585">
        <f t="shared" si="1"/>
        <v>0.24938956355996614</v>
      </c>
    </row>
    <row r="20" spans="1:9">
      <c r="A20" s="588" t="s">
        <v>220</v>
      </c>
      <c r="B20" s="587">
        <v>9.8699580000000005</v>
      </c>
      <c r="C20" s="587">
        <v>9.0733619999999995</v>
      </c>
      <c r="D20" s="587">
        <v>9.5871630000000003</v>
      </c>
      <c r="E20" s="587">
        <v>10.978434</v>
      </c>
      <c r="F20" s="587">
        <v>14.338096999999999</v>
      </c>
      <c r="G20" s="587">
        <v>16.109462000000001</v>
      </c>
      <c r="H20" s="586">
        <f t="shared" si="0"/>
        <v>12.354254542984332</v>
      </c>
      <c r="I20" s="585">
        <f t="shared" si="1"/>
        <v>2.1556683870432639E-2</v>
      </c>
    </row>
    <row r="21" spans="1:9">
      <c r="A21" s="588" t="s">
        <v>219</v>
      </c>
      <c r="B21" s="587">
        <v>36.070073999999998</v>
      </c>
      <c r="C21" s="587">
        <v>40.039762000000003</v>
      </c>
      <c r="D21" s="587">
        <v>47.142566000000002</v>
      </c>
      <c r="E21" s="587">
        <v>54.291530000000002</v>
      </c>
      <c r="F21" s="587">
        <v>62.663271999999999</v>
      </c>
      <c r="G21" s="587">
        <v>76.423384999999996</v>
      </c>
      <c r="H21" s="586">
        <f t="shared" si="0"/>
        <v>21.958816641429134</v>
      </c>
      <c r="I21" s="585">
        <f t="shared" si="1"/>
        <v>0.10226503844469564</v>
      </c>
    </row>
    <row r="22" spans="1:9">
      <c r="A22" s="588" t="s">
        <v>218</v>
      </c>
      <c r="B22" s="587">
        <v>24282.383611000001</v>
      </c>
      <c r="C22" s="587">
        <v>25391.52735</v>
      </c>
      <c r="D22" s="587">
        <v>27077.984344</v>
      </c>
      <c r="E22" s="587">
        <v>28846.015063999999</v>
      </c>
      <c r="F22" s="587">
        <v>30093.152429999998</v>
      </c>
      <c r="G22" s="587">
        <v>31377.749196000001</v>
      </c>
      <c r="H22" s="586">
        <f t="shared" si="0"/>
        <v>4.2687344537536198</v>
      </c>
      <c r="I22" s="585">
        <f t="shared" si="1"/>
        <v>41.987759739207547</v>
      </c>
    </row>
    <row r="23" spans="1:9">
      <c r="A23" s="588" t="s">
        <v>217</v>
      </c>
      <c r="B23" s="587">
        <v>150.72080399999999</v>
      </c>
      <c r="C23" s="587">
        <v>156.33871600000001</v>
      </c>
      <c r="D23" s="587">
        <v>157.81328600000001</v>
      </c>
      <c r="E23" s="587">
        <v>189.26994999999999</v>
      </c>
      <c r="F23" s="587">
        <v>198.46266900000001</v>
      </c>
      <c r="G23" s="587">
        <v>164.191821</v>
      </c>
      <c r="H23" s="586">
        <f t="shared" si="0"/>
        <v>-17.268158375921061</v>
      </c>
      <c r="I23" s="585">
        <f t="shared" si="1"/>
        <v>0.21971132117308842</v>
      </c>
    </row>
    <row r="24" spans="1:9">
      <c r="A24" s="588" t="s">
        <v>216</v>
      </c>
      <c r="B24" s="587">
        <v>237.892538</v>
      </c>
      <c r="C24" s="587">
        <v>246.086117</v>
      </c>
      <c r="D24" s="587">
        <v>272.87983000000003</v>
      </c>
      <c r="E24" s="587">
        <v>285.26451400000002</v>
      </c>
      <c r="F24" s="587">
        <v>305.12779899999998</v>
      </c>
      <c r="G24" s="587">
        <v>373.79639100000003</v>
      </c>
      <c r="H24" s="586">
        <f t="shared" si="0"/>
        <v>22.504862626430189</v>
      </c>
      <c r="I24" s="585">
        <f t="shared" si="1"/>
        <v>0.50019116918340489</v>
      </c>
    </row>
    <row r="25" spans="1:9">
      <c r="A25" s="588" t="s">
        <v>215</v>
      </c>
      <c r="B25" s="587">
        <v>365.93356799999998</v>
      </c>
      <c r="C25" s="587">
        <v>364.32831399999998</v>
      </c>
      <c r="D25" s="587">
        <v>391.33536700000002</v>
      </c>
      <c r="E25" s="587">
        <v>417.40705000000003</v>
      </c>
      <c r="F25" s="587">
        <v>435.243223</v>
      </c>
      <c r="G25" s="587">
        <v>484.55137100000002</v>
      </c>
      <c r="H25" s="586">
        <f t="shared" si="0"/>
        <v>11.328872086768826</v>
      </c>
      <c r="I25" s="585">
        <f t="shared" si="1"/>
        <v>0.64839662079538862</v>
      </c>
    </row>
    <row r="26" spans="1:9">
      <c r="A26" s="588" t="s">
        <v>214</v>
      </c>
      <c r="B26" s="587">
        <v>1745.2441120000001</v>
      </c>
      <c r="C26" s="587">
        <v>1869.9100470000001</v>
      </c>
      <c r="D26" s="587">
        <v>2002.1525810000001</v>
      </c>
      <c r="E26" s="587">
        <v>2102.2541299999998</v>
      </c>
      <c r="F26" s="587">
        <v>2286.8594419999999</v>
      </c>
      <c r="G26" s="587">
        <v>2256.3089129999998</v>
      </c>
      <c r="H26" s="586">
        <f t="shared" si="0"/>
        <v>-1.3359163418142472</v>
      </c>
      <c r="I26" s="585">
        <f t="shared" si="1"/>
        <v>3.0192527814759109</v>
      </c>
    </row>
    <row r="27" spans="1:9">
      <c r="A27" s="588" t="s">
        <v>213</v>
      </c>
      <c r="B27" s="587">
        <v>702.25566000000003</v>
      </c>
      <c r="C27" s="587">
        <v>694.24853900000005</v>
      </c>
      <c r="D27" s="587">
        <v>766.94830300000001</v>
      </c>
      <c r="E27" s="587">
        <v>799.15305999999998</v>
      </c>
      <c r="F27" s="587">
        <v>895.26359400000001</v>
      </c>
      <c r="G27" s="587">
        <v>1080.7262250000001</v>
      </c>
      <c r="H27" s="586">
        <f t="shared" si="0"/>
        <v>20.715980437824012</v>
      </c>
      <c r="I27" s="585">
        <f t="shared" si="1"/>
        <v>1.4461608701029902</v>
      </c>
    </row>
    <row r="28" spans="1:9">
      <c r="A28" s="588" t="s">
        <v>212</v>
      </c>
      <c r="B28" s="587">
        <v>972.20277499999997</v>
      </c>
      <c r="C28" s="587">
        <v>728.46966599999996</v>
      </c>
      <c r="D28" s="587">
        <v>909.49901</v>
      </c>
      <c r="E28" s="587">
        <v>941.13660300000004</v>
      </c>
      <c r="F28" s="587">
        <v>895.69058199999995</v>
      </c>
      <c r="G28" s="587">
        <v>814.94441800000004</v>
      </c>
      <c r="H28" s="586">
        <f t="shared" si="0"/>
        <v>-9.014961820822176</v>
      </c>
      <c r="I28" s="585">
        <f t="shared" si="1"/>
        <v>1.0905081244053783</v>
      </c>
    </row>
    <row r="29" spans="1:9">
      <c r="A29" s="588" t="s">
        <v>76</v>
      </c>
      <c r="B29" s="587">
        <v>8151.6478520000001</v>
      </c>
      <c r="C29" s="587">
        <v>8670.9094980000009</v>
      </c>
      <c r="D29" s="587">
        <v>9565.7607150000003</v>
      </c>
      <c r="E29" s="587">
        <v>10164.378046</v>
      </c>
      <c r="F29" s="587">
        <v>11242.703087</v>
      </c>
      <c r="G29" s="587">
        <v>12811.205910999999</v>
      </c>
      <c r="H29" s="586">
        <f t="shared" si="0"/>
        <v>13.951296337387653</v>
      </c>
      <c r="I29" s="585">
        <f t="shared" si="1"/>
        <v>17.143161939389717</v>
      </c>
    </row>
    <row r="30" spans="1:9">
      <c r="A30" s="588" t="s">
        <v>211</v>
      </c>
      <c r="B30" s="587">
        <v>476.27798799999999</v>
      </c>
      <c r="C30" s="587">
        <v>520.80645700000002</v>
      </c>
      <c r="D30" s="587">
        <v>594.82688399999995</v>
      </c>
      <c r="E30" s="587">
        <v>666.96742800000004</v>
      </c>
      <c r="F30" s="587">
        <v>738.41985999999997</v>
      </c>
      <c r="G30" s="587">
        <v>889.49036899999999</v>
      </c>
      <c r="H30" s="586">
        <f t="shared" si="0"/>
        <v>20.458619436373237</v>
      </c>
      <c r="I30" s="585">
        <f t="shared" si="1"/>
        <v>1.1902608970012452</v>
      </c>
    </row>
    <row r="31" spans="1:9">
      <c r="A31" s="588" t="s">
        <v>73</v>
      </c>
      <c r="B31" s="587">
        <v>2971.9184580000001</v>
      </c>
      <c r="C31" s="587">
        <v>3245.552361</v>
      </c>
      <c r="D31" s="587">
        <v>3611.0553599999998</v>
      </c>
      <c r="E31" s="587">
        <v>3946.5147350000002</v>
      </c>
      <c r="F31" s="587">
        <v>4204.6440679999996</v>
      </c>
      <c r="G31" s="587">
        <v>4886.8386639999999</v>
      </c>
      <c r="H31" s="586">
        <f t="shared" si="0"/>
        <v>16.2247882333711</v>
      </c>
      <c r="I31" s="585">
        <f t="shared" si="1"/>
        <v>6.5392647008109508</v>
      </c>
    </row>
    <row r="32" spans="1:9">
      <c r="A32" s="588" t="s">
        <v>210</v>
      </c>
      <c r="B32" s="587">
        <v>43.570869999999999</v>
      </c>
      <c r="C32" s="587">
        <v>47.842326999999997</v>
      </c>
      <c r="D32" s="587">
        <v>55.095902000000002</v>
      </c>
      <c r="E32" s="587">
        <v>59.595368999999998</v>
      </c>
      <c r="F32" s="587">
        <v>63.112006999999998</v>
      </c>
      <c r="G32" s="587">
        <v>66.793700999999999</v>
      </c>
      <c r="H32" s="586">
        <f t="shared" si="0"/>
        <v>5.8335872601864791</v>
      </c>
      <c r="I32" s="585">
        <f t="shared" si="1"/>
        <v>8.9379191992457613E-2</v>
      </c>
    </row>
    <row r="33" spans="1:9">
      <c r="A33" s="588" t="s">
        <v>209</v>
      </c>
      <c r="B33" s="587">
        <v>3924.1742140000001</v>
      </c>
      <c r="C33" s="587">
        <v>4117.3519470000001</v>
      </c>
      <c r="D33" s="587">
        <v>4385.9157080000004</v>
      </c>
      <c r="E33" s="587">
        <v>4654.4084670000002</v>
      </c>
      <c r="F33" s="587">
        <v>4923.2653680000003</v>
      </c>
      <c r="G33" s="587">
        <v>5589.8220520000004</v>
      </c>
      <c r="H33" s="586">
        <f t="shared" si="0"/>
        <v>13.538914402876845</v>
      </c>
      <c r="I33" s="585">
        <f t="shared" si="1"/>
        <v>7.4799535122238776</v>
      </c>
    </row>
    <row r="34" spans="1:9">
      <c r="A34" s="588" t="s">
        <v>742</v>
      </c>
      <c r="B34" s="587">
        <v>-140.62427600000001</v>
      </c>
      <c r="C34" s="587">
        <v>-133.303539</v>
      </c>
      <c r="D34" s="587">
        <v>-106.10910800000001</v>
      </c>
      <c r="E34" s="587">
        <v>-61.688074999999998</v>
      </c>
      <c r="F34" s="587">
        <v>-29.238886000000001</v>
      </c>
      <c r="G34" s="587">
        <v>-108.13678899999999</v>
      </c>
      <c r="H34" s="586">
        <f t="shared" si="0"/>
        <v>269.83895008859088</v>
      </c>
      <c r="I34" s="585">
        <f t="shared" si="1"/>
        <v>-0.14470195064470046</v>
      </c>
    </row>
    <row r="35" spans="1:9">
      <c r="A35" s="584" t="s">
        <v>16</v>
      </c>
      <c r="B35" s="583">
        <v>53981.872746000001</v>
      </c>
      <c r="C35" s="583">
        <v>56442.68998499999</v>
      </c>
      <c r="D35" s="583">
        <v>61045.404578000001</v>
      </c>
      <c r="E35" s="583">
        <v>64963.449928000002</v>
      </c>
      <c r="F35" s="583">
        <v>68923.140068000008</v>
      </c>
      <c r="G35" s="583">
        <f>SUM(G5:G34)</f>
        <v>74730.705784000005</v>
      </c>
      <c r="H35" s="582">
        <f t="shared" si="0"/>
        <v>8.4261478949888549</v>
      </c>
      <c r="I35" s="581">
        <f t="shared" si="1"/>
        <v>100</v>
      </c>
    </row>
    <row r="36" spans="1:9">
      <c r="A36" s="580"/>
      <c r="B36" s="578"/>
      <c r="C36" s="578"/>
      <c r="D36" s="578"/>
      <c r="E36" s="578"/>
      <c r="F36" s="578"/>
      <c r="G36" s="578"/>
      <c r="H36" s="578"/>
      <c r="I36" s="578"/>
    </row>
    <row r="37" spans="1:9" ht="25.5" customHeight="1">
      <c r="A37" s="1983" t="s">
        <v>741</v>
      </c>
      <c r="B37" s="1983"/>
      <c r="C37" s="1983"/>
      <c r="D37" s="1983"/>
      <c r="E37" s="1983"/>
      <c r="F37" s="1983"/>
      <c r="G37" s="1983"/>
      <c r="H37" s="1983"/>
      <c r="I37" s="1983"/>
    </row>
    <row r="38" spans="1:9" ht="13.5" customHeight="1">
      <c r="A38" s="579"/>
      <c r="B38" s="579"/>
      <c r="C38" s="579"/>
      <c r="D38" s="579"/>
      <c r="E38" s="579"/>
      <c r="F38" s="579"/>
      <c r="G38" s="579"/>
      <c r="H38" s="579"/>
      <c r="I38" s="579"/>
    </row>
    <row r="39" spans="1:9">
      <c r="A39" s="576" t="s">
        <v>733</v>
      </c>
      <c r="B39" s="578"/>
      <c r="C39" s="578"/>
      <c r="D39" s="578"/>
      <c r="E39" s="578"/>
      <c r="F39" s="578"/>
      <c r="G39" s="578"/>
      <c r="H39" s="576"/>
      <c r="I39" s="576"/>
    </row>
    <row r="40" spans="1:9">
      <c r="A40" s="576"/>
      <c r="B40" s="576"/>
      <c r="C40" s="576"/>
      <c r="D40" s="578"/>
      <c r="E40" s="578"/>
      <c r="F40" s="578"/>
      <c r="G40" s="578"/>
      <c r="H40" s="577"/>
      <c r="I40" s="577"/>
    </row>
    <row r="41" spans="1:9">
      <c r="A41" s="576"/>
      <c r="B41" s="576"/>
      <c r="C41" s="576"/>
      <c r="D41" s="576"/>
      <c r="E41" s="576"/>
      <c r="F41" s="576"/>
      <c r="G41" s="576"/>
      <c r="H41" s="576"/>
      <c r="I41" s="576"/>
    </row>
  </sheetData>
  <mergeCells count="4">
    <mergeCell ref="H3:H4"/>
    <mergeCell ref="I3:I4"/>
    <mergeCell ref="A37:I37"/>
    <mergeCell ref="B3:G3"/>
  </mergeCells>
  <printOptions horizontalCentered="1"/>
  <pageMargins left="0.75" right="0.75" top="1" bottom="1" header="0.5" footer="0.5"/>
  <pageSetup scale="95" orientation="portrait" r:id="rId1"/>
  <headerFooter scaleWithDoc="0"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E162B-9FA6-495B-8223-C367187FB08D}">
  <dimension ref="A1:AA54"/>
  <sheetViews>
    <sheetView zoomScaleNormal="100" workbookViewId="0">
      <selection activeCell="A46" sqref="A46"/>
    </sheetView>
  </sheetViews>
  <sheetFormatPr defaultColWidth="9.1796875" defaultRowHeight="12.5"/>
  <cols>
    <col min="1" max="1" width="26.453125" style="593" customWidth="1"/>
    <col min="2" max="16" width="7.81640625" style="593" customWidth="1"/>
    <col min="17" max="17" width="8" style="593" customWidth="1"/>
    <col min="18" max="18" width="9.26953125" style="593" customWidth="1"/>
    <col min="19" max="19" width="8.1796875" style="593" customWidth="1"/>
    <col min="20" max="20" width="11.7265625" style="593" customWidth="1"/>
    <col min="21" max="21" width="13" style="593" customWidth="1"/>
    <col min="22" max="22" width="17.54296875" style="593" customWidth="1"/>
    <col min="23" max="23" width="16.26953125" style="593" customWidth="1"/>
    <col min="24" max="24" width="12.7265625" style="593" bestFit="1" customWidth="1"/>
    <col min="25" max="25" width="9.1796875" style="593"/>
    <col min="26" max="27" width="11.54296875" style="593" bestFit="1" customWidth="1"/>
    <col min="28" max="16384" width="9.1796875" style="593"/>
  </cols>
  <sheetData>
    <row r="1" spans="1:23" ht="13">
      <c r="A1" s="673" t="s">
        <v>781</v>
      </c>
    </row>
    <row r="2" spans="1:23">
      <c r="A2" s="672" t="s">
        <v>780</v>
      </c>
    </row>
    <row r="3" spans="1:23" ht="13">
      <c r="B3" s="671"/>
      <c r="C3" s="671"/>
      <c r="D3" s="671"/>
      <c r="E3" s="671"/>
      <c r="F3" s="670"/>
      <c r="G3" s="670"/>
      <c r="H3" s="669" t="s">
        <v>746</v>
      </c>
      <c r="O3" s="628" t="s">
        <v>746</v>
      </c>
      <c r="P3" s="668" t="s">
        <v>746</v>
      </c>
      <c r="Q3" s="668" t="s">
        <v>746</v>
      </c>
    </row>
    <row r="4" spans="1:23" ht="18" customHeight="1">
      <c r="A4" s="667" t="s">
        <v>779</v>
      </c>
      <c r="B4" s="666">
        <v>2006</v>
      </c>
      <c r="C4" s="665">
        <v>2007</v>
      </c>
      <c r="D4" s="665">
        <v>2008</v>
      </c>
      <c r="E4" s="665">
        <v>2009</v>
      </c>
      <c r="F4" s="665">
        <v>2010</v>
      </c>
      <c r="G4" s="665">
        <v>2011</v>
      </c>
      <c r="H4" s="665">
        <v>2012</v>
      </c>
      <c r="I4" s="665">
        <v>2013</v>
      </c>
      <c r="J4" s="665">
        <v>2014</v>
      </c>
      <c r="K4" s="665">
        <v>2015</v>
      </c>
      <c r="L4" s="665">
        <v>2016</v>
      </c>
      <c r="M4" s="665">
        <v>2017</v>
      </c>
      <c r="N4" s="665">
        <v>2018</v>
      </c>
      <c r="O4" s="665">
        <v>2019</v>
      </c>
      <c r="P4" s="665">
        <v>2020</v>
      </c>
      <c r="Q4" s="665">
        <v>2021</v>
      </c>
      <c r="R4" s="665" t="s">
        <v>623</v>
      </c>
      <c r="S4" s="664" t="s">
        <v>778</v>
      </c>
    </row>
    <row r="5" spans="1:23" ht="7.5" customHeight="1">
      <c r="A5" s="663"/>
      <c r="B5" s="662"/>
      <c r="C5" s="661"/>
      <c r="D5" s="661"/>
      <c r="E5" s="661"/>
      <c r="F5" s="661"/>
      <c r="G5" s="661"/>
      <c r="H5" s="661"/>
      <c r="S5" s="609"/>
    </row>
    <row r="6" spans="1:23" ht="13">
      <c r="A6" s="618" t="s">
        <v>777</v>
      </c>
      <c r="B6" s="660">
        <v>1806.2644228100003</v>
      </c>
      <c r="C6" s="658">
        <v>1857.8134102600004</v>
      </c>
      <c r="D6" s="658">
        <v>1739.3846295999967</v>
      </c>
      <c r="E6" s="658">
        <v>1547.4727472399977</v>
      </c>
      <c r="F6" s="658">
        <v>1402.670262169999</v>
      </c>
      <c r="G6" s="658">
        <v>1601.3994903100008</v>
      </c>
      <c r="H6" s="659">
        <v>1582.5302059999999</v>
      </c>
      <c r="I6" s="658">
        <v>1615.9364969999999</v>
      </c>
      <c r="J6" s="658">
        <v>1656.806</v>
      </c>
      <c r="K6" s="658">
        <v>1714.954</v>
      </c>
      <c r="L6" s="657">
        <v>1778.52423</v>
      </c>
      <c r="M6" s="657">
        <v>1856.7535210000001</v>
      </c>
      <c r="N6" s="643">
        <v>2018.7467770000001</v>
      </c>
      <c r="O6" s="621">
        <v>2116.2551159999998</v>
      </c>
      <c r="P6" s="621">
        <v>2265.2928623800008</v>
      </c>
      <c r="Q6" s="598">
        <v>2625.31819</v>
      </c>
      <c r="R6" s="656">
        <v>2865.726482307</v>
      </c>
      <c r="S6" s="637">
        <v>2766.6771615531702</v>
      </c>
    </row>
    <row r="7" spans="1:23" ht="13">
      <c r="A7" s="655" t="s">
        <v>776</v>
      </c>
      <c r="B7" s="654">
        <v>100.15920876</v>
      </c>
      <c r="C7" s="653">
        <v>250.00211356</v>
      </c>
      <c r="D7" s="653">
        <v>325.32359604999999</v>
      </c>
      <c r="E7" s="653">
        <v>276.31953797000006</v>
      </c>
      <c r="F7" s="653">
        <v>301.04738448000001</v>
      </c>
      <c r="G7" s="653">
        <v>189.16678580000001</v>
      </c>
      <c r="H7" s="653">
        <v>332.1</v>
      </c>
      <c r="I7" s="653">
        <v>422.1</v>
      </c>
      <c r="J7" s="653">
        <v>452.47800000000001</v>
      </c>
      <c r="K7" s="652">
        <v>495.75299999999999</v>
      </c>
      <c r="L7" s="651">
        <v>543.07630700000004</v>
      </c>
      <c r="M7" s="651">
        <v>585.36344099999997</v>
      </c>
      <c r="N7" s="650">
        <v>643.53321500000004</v>
      </c>
      <c r="O7" s="621">
        <v>690.60788500000001</v>
      </c>
      <c r="P7" s="621">
        <v>814.99869000000001</v>
      </c>
      <c r="Q7" s="598">
        <v>929.30005400000005</v>
      </c>
      <c r="R7" s="597">
        <v>1004.35331629802</v>
      </c>
      <c r="S7" s="637">
        <v>961.19249400000001</v>
      </c>
    </row>
    <row r="8" spans="1:23" ht="13">
      <c r="A8" s="649" t="s">
        <v>775</v>
      </c>
      <c r="B8" s="612">
        <v>1906.4236315700002</v>
      </c>
      <c r="C8" s="611">
        <v>2107.8155238200006</v>
      </c>
      <c r="D8" s="611">
        <v>2064.7082256499966</v>
      </c>
      <c r="E8" s="611">
        <v>1823.7922852099978</v>
      </c>
      <c r="F8" s="611">
        <v>1703.7176466499991</v>
      </c>
      <c r="G8" s="611">
        <v>1790.5662761100009</v>
      </c>
      <c r="H8" s="611">
        <v>1914.6302059999998</v>
      </c>
      <c r="I8" s="611">
        <v>2038.0364970000001</v>
      </c>
      <c r="J8" s="611">
        <v>2109.2840000000001</v>
      </c>
      <c r="K8" s="611">
        <v>2210.7069999999999</v>
      </c>
      <c r="L8" s="611">
        <v>2321.6005370000003</v>
      </c>
      <c r="M8" s="629">
        <v>2442.1169620000001</v>
      </c>
      <c r="N8" s="629">
        <v>2662.2799920000002</v>
      </c>
      <c r="O8" s="629">
        <v>2806.8618769999998</v>
      </c>
      <c r="P8" s="629">
        <v>3080.2915523800007</v>
      </c>
      <c r="Q8" s="648">
        <v>3554.6182440000002</v>
      </c>
      <c r="R8" s="611">
        <v>3870.0797986050202</v>
      </c>
      <c r="S8" s="614">
        <v>3727.8696555531701</v>
      </c>
    </row>
    <row r="9" spans="1:23">
      <c r="A9" s="618" t="s">
        <v>774</v>
      </c>
      <c r="B9" s="617">
        <v>20.479029920000002</v>
      </c>
      <c r="C9" s="597">
        <v>20.827704659999998</v>
      </c>
      <c r="D9" s="597">
        <v>24.063007740000003</v>
      </c>
      <c r="E9" s="597">
        <v>24.775969290000003</v>
      </c>
      <c r="F9" s="597">
        <v>25.281300759999993</v>
      </c>
      <c r="G9" s="597">
        <v>25.362422760000001</v>
      </c>
      <c r="H9" s="597">
        <v>28.669504</v>
      </c>
      <c r="I9" s="597">
        <v>26.929690000000001</v>
      </c>
      <c r="J9" s="597">
        <v>25.987490000000001</v>
      </c>
      <c r="K9" s="597">
        <v>28.447046</v>
      </c>
      <c r="L9" s="621">
        <v>28.613776999999999</v>
      </c>
      <c r="M9" s="647">
        <v>31.292863000000001</v>
      </c>
      <c r="N9" s="643">
        <v>29.323748550000001</v>
      </c>
      <c r="O9" s="646">
        <v>28.238295999999998</v>
      </c>
      <c r="P9" s="621">
        <v>28.366873829999996</v>
      </c>
      <c r="Q9" s="598">
        <v>26.699366000000001</v>
      </c>
      <c r="R9" s="597">
        <v>26.113739799833301</v>
      </c>
      <c r="S9" s="637">
        <v>25.664771000000002</v>
      </c>
    </row>
    <row r="10" spans="1:23">
      <c r="A10" s="618" t="s">
        <v>773</v>
      </c>
      <c r="B10" s="617">
        <v>47.291148799999995</v>
      </c>
      <c r="C10" s="597">
        <v>53.192789839999996</v>
      </c>
      <c r="D10" s="597">
        <v>59.679277660000004</v>
      </c>
      <c r="E10" s="597">
        <v>59.675128110000003</v>
      </c>
      <c r="F10" s="597">
        <v>58.359773689999997</v>
      </c>
      <c r="G10" s="597">
        <v>62.313706689999997</v>
      </c>
      <c r="H10" s="597">
        <v>70.787803999999994</v>
      </c>
      <c r="I10" s="597">
        <v>81.350430000000003</v>
      </c>
      <c r="J10" s="597">
        <v>87.808000000000007</v>
      </c>
      <c r="K10" s="622">
        <v>95.412172999999996</v>
      </c>
      <c r="L10" s="621">
        <v>104.03013199999999</v>
      </c>
      <c r="M10" s="621">
        <v>106.344791</v>
      </c>
      <c r="N10" s="638">
        <v>112.311877</v>
      </c>
      <c r="O10" s="645">
        <v>118.13715000000001</v>
      </c>
      <c r="P10" s="621">
        <v>121.74718435</v>
      </c>
      <c r="Q10" s="598">
        <v>123.691272</v>
      </c>
      <c r="R10" s="597">
        <v>128.31</v>
      </c>
      <c r="S10" s="637">
        <v>132.43</v>
      </c>
    </row>
    <row r="11" spans="1:23">
      <c r="A11" s="618" t="s">
        <v>772</v>
      </c>
      <c r="B11" s="617">
        <v>71.417541170000007</v>
      </c>
      <c r="C11" s="597">
        <v>71.777367530000006</v>
      </c>
      <c r="D11" s="597">
        <v>77.202044369999996</v>
      </c>
      <c r="E11" s="597">
        <v>82.97938554000001</v>
      </c>
      <c r="F11" s="597">
        <v>80.012959240000001</v>
      </c>
      <c r="G11" s="597">
        <v>75.891509060000004</v>
      </c>
      <c r="H11" s="597">
        <v>84.413666000000006</v>
      </c>
      <c r="I11" s="597">
        <v>89.591911999999994</v>
      </c>
      <c r="J11" s="597">
        <v>91.212496999999999</v>
      </c>
      <c r="K11" s="597">
        <v>92.385368999999997</v>
      </c>
      <c r="L11" s="621">
        <v>111.658242</v>
      </c>
      <c r="M11" s="621">
        <v>122.02367</v>
      </c>
      <c r="N11" s="643">
        <v>133.56520334000001</v>
      </c>
      <c r="O11" s="597">
        <v>136.635626</v>
      </c>
      <c r="P11" s="621">
        <v>142.17007744999998</v>
      </c>
      <c r="Q11" s="598">
        <v>157.396694</v>
      </c>
      <c r="R11" s="597">
        <v>160.493333333333</v>
      </c>
      <c r="S11" s="637">
        <v>167.792695216667</v>
      </c>
      <c r="V11" s="639"/>
      <c r="W11" s="639"/>
    </row>
    <row r="12" spans="1:23">
      <c r="A12" s="618" t="s">
        <v>771</v>
      </c>
      <c r="B12" s="617">
        <v>60.832357239999993</v>
      </c>
      <c r="C12" s="597">
        <v>62.412646229999986</v>
      </c>
      <c r="D12" s="597">
        <v>62.840382899999994</v>
      </c>
      <c r="E12" s="597">
        <v>60.609448309999955</v>
      </c>
      <c r="F12" s="597">
        <v>58.710791970000024</v>
      </c>
      <c r="G12" s="597">
        <v>125.49696925999997</v>
      </c>
      <c r="H12" s="597">
        <v>125.399304</v>
      </c>
      <c r="I12" s="597">
        <v>120.86153</v>
      </c>
      <c r="J12" s="597">
        <v>113.12</v>
      </c>
      <c r="K12" s="597">
        <v>115.915972</v>
      </c>
      <c r="L12" s="621">
        <v>118.327232</v>
      </c>
      <c r="M12" s="621">
        <v>116.26811600000001</v>
      </c>
      <c r="N12" s="638">
        <v>112.14781051999999</v>
      </c>
      <c r="O12" s="622">
        <v>106.038192</v>
      </c>
      <c r="P12" s="621">
        <v>108.48511841999998</v>
      </c>
      <c r="Q12" s="598">
        <v>103.107026</v>
      </c>
      <c r="R12" s="597">
        <v>102.426666666667</v>
      </c>
      <c r="S12" s="637">
        <v>100.78166666666699</v>
      </c>
      <c r="V12" s="644"/>
      <c r="W12" s="644"/>
    </row>
    <row r="13" spans="1:23">
      <c r="A13" s="618" t="s">
        <v>770</v>
      </c>
      <c r="B13" s="617">
        <v>71.513869039999989</v>
      </c>
      <c r="C13" s="597">
        <v>65.429873259999994</v>
      </c>
      <c r="D13" s="597">
        <v>65.510505789999968</v>
      </c>
      <c r="E13" s="597">
        <v>70.995788619999956</v>
      </c>
      <c r="F13" s="597">
        <v>56.200969680000007</v>
      </c>
      <c r="G13" s="597">
        <v>59.855285930000043</v>
      </c>
      <c r="H13" s="597">
        <v>65.540972999999994</v>
      </c>
      <c r="I13" s="597">
        <v>53.164250000000003</v>
      </c>
      <c r="J13" s="597">
        <v>89.159561999999994</v>
      </c>
      <c r="K13" s="597">
        <v>69.685130999999998</v>
      </c>
      <c r="L13" s="621">
        <v>20.759297</v>
      </c>
      <c r="M13" s="621">
        <v>9.2949190000000002</v>
      </c>
      <c r="N13" s="643">
        <v>17.422053300000002</v>
      </c>
      <c r="O13" s="621">
        <v>14.484438000000001</v>
      </c>
      <c r="P13" s="621">
        <v>19.531477119999991</v>
      </c>
      <c r="Q13" s="598">
        <v>11.432771000000001</v>
      </c>
      <c r="R13" s="597">
        <v>21.19</v>
      </c>
      <c r="S13" s="637">
        <v>21.457524960000001</v>
      </c>
      <c r="V13" s="644"/>
      <c r="W13" s="644"/>
    </row>
    <row r="14" spans="1:23">
      <c r="A14" s="618" t="s">
        <v>769</v>
      </c>
      <c r="B14" s="617">
        <v>17.042798000000001</v>
      </c>
      <c r="C14" s="597">
        <v>23.604498670000002</v>
      </c>
      <c r="D14" s="597">
        <v>26.547270000000001</v>
      </c>
      <c r="E14" s="597">
        <v>14.57369737</v>
      </c>
      <c r="F14" s="597">
        <v>20.865383999999999</v>
      </c>
      <c r="G14" s="597">
        <v>27.118296000000001</v>
      </c>
      <c r="H14" s="597">
        <v>25.401211</v>
      </c>
      <c r="I14" s="597">
        <v>16.940930000000002</v>
      </c>
      <c r="J14" s="597">
        <v>15.850801000000001</v>
      </c>
      <c r="K14" s="597">
        <v>16.346625</v>
      </c>
      <c r="L14" s="621">
        <v>6.9770390000000004</v>
      </c>
      <c r="M14" s="621">
        <v>6.8450030000000002</v>
      </c>
      <c r="N14" s="643">
        <v>7.6186245000000001</v>
      </c>
      <c r="O14" s="621">
        <v>10.035600000000001</v>
      </c>
      <c r="P14" s="621">
        <v>10.76089284</v>
      </c>
      <c r="Q14" s="598">
        <v>10.030054</v>
      </c>
      <c r="R14" s="597">
        <v>13.3866666666667</v>
      </c>
      <c r="S14" s="637">
        <v>16.225416607555601</v>
      </c>
      <c r="V14" s="644"/>
      <c r="W14" s="644"/>
    </row>
    <row r="15" spans="1:23">
      <c r="A15" s="618" t="s">
        <v>768</v>
      </c>
      <c r="B15" s="617">
        <v>7.44803675</v>
      </c>
      <c r="C15" s="597">
        <v>0.49761748</v>
      </c>
      <c r="D15" s="597">
        <v>9.5249140000000052E-2</v>
      </c>
      <c r="E15" s="597">
        <v>0.32074900999999995</v>
      </c>
      <c r="F15" s="597">
        <v>6.0572379999999988E-2</v>
      </c>
      <c r="G15" s="597">
        <v>0.12949489999999997</v>
      </c>
      <c r="H15" s="597">
        <v>0</v>
      </c>
      <c r="I15" s="597">
        <v>0</v>
      </c>
      <c r="J15" s="597">
        <v>0</v>
      </c>
      <c r="K15" s="597">
        <v>0</v>
      </c>
      <c r="L15" s="621">
        <v>0</v>
      </c>
      <c r="M15" s="621">
        <v>0</v>
      </c>
      <c r="N15" s="643">
        <v>0</v>
      </c>
      <c r="O15" s="643">
        <v>0</v>
      </c>
      <c r="P15" s="621">
        <v>0</v>
      </c>
      <c r="Q15" s="598">
        <v>0</v>
      </c>
      <c r="R15" s="598">
        <v>0</v>
      </c>
      <c r="S15" s="642">
        <v>0</v>
      </c>
      <c r="V15" s="641"/>
      <c r="W15" s="640"/>
    </row>
    <row r="16" spans="1:23">
      <c r="A16" s="618" t="s">
        <v>767</v>
      </c>
      <c r="B16" s="617">
        <v>40.006455869999961</v>
      </c>
      <c r="C16" s="597">
        <v>83.504621689999965</v>
      </c>
      <c r="D16" s="597">
        <v>62.769451280000034</v>
      </c>
      <c r="E16" s="597">
        <v>25.072323370000017</v>
      </c>
      <c r="F16" s="597">
        <v>5.320701160000004</v>
      </c>
      <c r="G16" s="597">
        <v>2.3918659199999999</v>
      </c>
      <c r="H16" s="597">
        <v>5.6253770000000003</v>
      </c>
      <c r="I16" s="597">
        <v>6.0069999999999997</v>
      </c>
      <c r="J16" s="597">
        <v>5.0279999999999996</v>
      </c>
      <c r="K16" s="622">
        <v>6.5564669999999996</v>
      </c>
      <c r="L16" s="621">
        <v>7.9326559999999997</v>
      </c>
      <c r="M16" s="621">
        <v>14.300962</v>
      </c>
      <c r="N16" s="638">
        <v>22.166800089999999</v>
      </c>
      <c r="O16" s="624">
        <v>34.771365000000003</v>
      </c>
      <c r="P16" s="621">
        <v>30.455099610000005</v>
      </c>
      <c r="Q16" s="598">
        <v>10.266344999999999</v>
      </c>
      <c r="R16" s="597">
        <v>11.94207507</v>
      </c>
      <c r="S16" s="637">
        <v>14.213143143</v>
      </c>
      <c r="V16" s="639"/>
    </row>
    <row r="17" spans="1:27">
      <c r="A17" s="618" t="s">
        <v>766</v>
      </c>
      <c r="B17" s="617">
        <v>50.780090280000081</v>
      </c>
      <c r="C17" s="597">
        <v>58.042851350000063</v>
      </c>
      <c r="D17" s="597">
        <v>53.392350879999874</v>
      </c>
      <c r="E17" s="597">
        <v>54.378257950000091</v>
      </c>
      <c r="F17" s="597">
        <v>80.253919810000156</v>
      </c>
      <c r="G17" s="597">
        <v>72.277702760000011</v>
      </c>
      <c r="H17" s="597">
        <v>95.897653000000005</v>
      </c>
      <c r="I17" s="597">
        <v>80.431269999999998</v>
      </c>
      <c r="J17" s="597">
        <v>81.813999999999993</v>
      </c>
      <c r="K17" s="622">
        <v>90.910571000000004</v>
      </c>
      <c r="L17" s="621">
        <v>69.826138</v>
      </c>
      <c r="M17" s="621">
        <v>83.794796000000005</v>
      </c>
      <c r="N17" s="638">
        <v>91.424895000000006</v>
      </c>
      <c r="O17" s="621">
        <v>75.449618999999998</v>
      </c>
      <c r="P17" s="621">
        <v>108.04160438999997</v>
      </c>
      <c r="Q17" s="598">
        <v>109.67357611</v>
      </c>
      <c r="R17" s="597">
        <v>102.866666666667</v>
      </c>
      <c r="S17" s="637">
        <v>103.7</v>
      </c>
    </row>
    <row r="18" spans="1:27">
      <c r="A18" s="618" t="s">
        <v>765</v>
      </c>
      <c r="B18" s="617">
        <v>-5.6112610300000059</v>
      </c>
      <c r="C18" s="597">
        <v>-6.1639739999999996</v>
      </c>
      <c r="D18" s="597">
        <v>-6.3985580000000004</v>
      </c>
      <c r="E18" s="597">
        <v>-6.2339790800000001</v>
      </c>
      <c r="F18" s="597">
        <v>-6.3836019999999998</v>
      </c>
      <c r="G18" s="597">
        <v>-5.9741020000000002</v>
      </c>
      <c r="H18" s="597">
        <v>-6.7959569999999996</v>
      </c>
      <c r="I18" s="597">
        <v>-6.2759</v>
      </c>
      <c r="J18" s="597">
        <v>-5.9619999999999997</v>
      </c>
      <c r="K18" s="622">
        <v>-5.4109780000000001</v>
      </c>
      <c r="L18" s="624">
        <v>-5.9634530000000003</v>
      </c>
      <c r="M18" s="621">
        <v>-5.5839619999999996</v>
      </c>
      <c r="N18" s="624">
        <v>-5.6327625599999998</v>
      </c>
      <c r="O18" s="621">
        <v>-5.8072299999999997</v>
      </c>
      <c r="P18" s="621">
        <v>-5.8551828799999992</v>
      </c>
      <c r="Q18" s="598">
        <v>-5.9076639999999996</v>
      </c>
      <c r="R18" s="597">
        <v>-5.93333333333333</v>
      </c>
      <c r="S18" s="637">
        <v>-5.9666666666666703</v>
      </c>
    </row>
    <row r="19" spans="1:27" ht="13">
      <c r="A19" s="613" t="s">
        <v>764</v>
      </c>
      <c r="B19" s="612">
        <v>2187.4644888500002</v>
      </c>
      <c r="C19" s="611">
        <v>2290.9394069700002</v>
      </c>
      <c r="D19" s="611">
        <v>2165.0856113599966</v>
      </c>
      <c r="E19" s="611">
        <v>1934.6195157299981</v>
      </c>
      <c r="F19" s="611">
        <v>1781.3530328599991</v>
      </c>
      <c r="G19" s="611">
        <v>2046.2626415900015</v>
      </c>
      <c r="H19" s="611">
        <v>2077.4697410000003</v>
      </c>
      <c r="I19" s="611">
        <v>2084.9376089999996</v>
      </c>
      <c r="J19" s="611">
        <v>2160.8243499999994</v>
      </c>
      <c r="K19" s="611">
        <v>2225.2023760000002</v>
      </c>
      <c r="L19" s="611">
        <v>2240.6852899999999</v>
      </c>
      <c r="M19" s="611">
        <v>2341.3346789999996</v>
      </c>
      <c r="N19" s="611">
        <v>2539.0950267399999</v>
      </c>
      <c r="O19" s="611">
        <v>2634.2381719999998</v>
      </c>
      <c r="P19" s="611">
        <v>2828.9960075100012</v>
      </c>
      <c r="Q19" s="615">
        <v>3171.7076301099996</v>
      </c>
      <c r="R19" s="611">
        <v>3426.5222971768335</v>
      </c>
      <c r="S19" s="614">
        <v>3342.9757124803932</v>
      </c>
    </row>
    <row r="20" spans="1:27" ht="7.5" customHeight="1">
      <c r="A20" s="613"/>
      <c r="B20" s="612"/>
      <c r="C20" s="611"/>
      <c r="D20" s="611"/>
      <c r="E20" s="611"/>
      <c r="F20" s="611"/>
      <c r="G20" s="611"/>
      <c r="H20" s="611"/>
      <c r="I20" s="611"/>
      <c r="J20" s="611"/>
      <c r="K20" s="611"/>
      <c r="Q20" s="598"/>
      <c r="R20" s="597"/>
      <c r="S20" s="609"/>
    </row>
    <row r="21" spans="1:27" ht="13">
      <c r="A21" s="608" t="s">
        <v>763</v>
      </c>
      <c r="B21" s="607">
        <v>2287.6236976100004</v>
      </c>
      <c r="C21" s="605">
        <v>2540.9415205300002</v>
      </c>
      <c r="D21" s="605">
        <v>2490.4092074099967</v>
      </c>
      <c r="E21" s="605">
        <v>2210.9390536999981</v>
      </c>
      <c r="F21" s="605">
        <v>2082.400417339999</v>
      </c>
      <c r="G21" s="605">
        <v>2235.4294273900014</v>
      </c>
      <c r="H21" s="605">
        <v>2409.5697410000002</v>
      </c>
      <c r="I21" s="605">
        <v>2507.0376089999995</v>
      </c>
      <c r="J21" s="605">
        <v>2613.3023499999995</v>
      </c>
      <c r="K21" s="605">
        <v>2720.9553760000003</v>
      </c>
      <c r="L21" s="605">
        <v>2783.7615969999997</v>
      </c>
      <c r="M21" s="605">
        <v>2926.6981199999996</v>
      </c>
      <c r="N21" s="605">
        <v>3182.6282417399998</v>
      </c>
      <c r="O21" s="605">
        <v>3324.8460569999997</v>
      </c>
      <c r="P21" s="605">
        <v>3643.9946975100011</v>
      </c>
      <c r="Q21" s="606">
        <v>4101.0076841099999</v>
      </c>
      <c r="R21" s="605">
        <v>4430.8756134748537</v>
      </c>
      <c r="S21" s="604">
        <v>4304.1682064803936</v>
      </c>
      <c r="V21" s="636"/>
      <c r="W21" s="634"/>
      <c r="X21" s="634"/>
    </row>
    <row r="22" spans="1:27" ht="7.5" customHeight="1">
      <c r="A22" s="613"/>
      <c r="B22" s="612"/>
      <c r="C22" s="611"/>
      <c r="D22" s="611"/>
      <c r="E22" s="611"/>
      <c r="F22" s="611"/>
      <c r="G22" s="611"/>
      <c r="H22" s="611"/>
      <c r="I22" s="611"/>
      <c r="J22" s="611"/>
      <c r="K22" s="611"/>
      <c r="L22" s="597"/>
      <c r="M22" s="597"/>
      <c r="N22" s="597"/>
      <c r="O22" s="597"/>
      <c r="P22" s="597"/>
      <c r="Q22" s="598"/>
      <c r="R22" s="597"/>
      <c r="S22" s="609"/>
    </row>
    <row r="23" spans="1:27">
      <c r="A23" s="618" t="s">
        <v>762</v>
      </c>
      <c r="B23" s="617">
        <v>2277.6116415300075</v>
      </c>
      <c r="C23" s="597">
        <v>2561.3835721899977</v>
      </c>
      <c r="D23" s="597">
        <v>2598.8389853000008</v>
      </c>
      <c r="E23" s="597">
        <v>2319.5719875899977</v>
      </c>
      <c r="F23" s="597">
        <v>2104.5920330300005</v>
      </c>
      <c r="G23" s="597">
        <v>2298.1751899799942</v>
      </c>
      <c r="H23" s="597">
        <v>2459.4321679999998</v>
      </c>
      <c r="I23" s="597">
        <v>2852.0221849999998</v>
      </c>
      <c r="J23" s="597">
        <v>2889.7922420000004</v>
      </c>
      <c r="K23" s="597">
        <v>3157.67</v>
      </c>
      <c r="L23" s="597">
        <v>3370.3220369999999</v>
      </c>
      <c r="M23" s="597">
        <v>3609.4537190000001</v>
      </c>
      <c r="N23" s="597">
        <v>3998.995762</v>
      </c>
      <c r="O23" s="597">
        <v>4320.0424930000008</v>
      </c>
      <c r="P23" s="597">
        <v>3985.4004260800016</v>
      </c>
      <c r="Q23" s="598">
        <v>6110.5112950000002</v>
      </c>
      <c r="R23" s="601">
        <v>5576.5126273695196</v>
      </c>
      <c r="S23" s="619">
        <v>5700.2123127537297</v>
      </c>
      <c r="T23" s="597"/>
      <c r="U23" s="597"/>
      <c r="V23" s="597"/>
      <c r="W23" s="597"/>
    </row>
    <row r="24" spans="1:27">
      <c r="A24" s="618" t="s">
        <v>761</v>
      </c>
      <c r="B24" s="617">
        <v>366.62580516000003</v>
      </c>
      <c r="C24" s="597">
        <v>414.12965802000031</v>
      </c>
      <c r="D24" s="597">
        <v>405.05047502999986</v>
      </c>
      <c r="E24" s="597">
        <v>255.40613118000013</v>
      </c>
      <c r="F24" s="597">
        <v>258.44486620000072</v>
      </c>
      <c r="G24" s="597">
        <v>260.73914898000089</v>
      </c>
      <c r="H24" s="597">
        <v>268.89378799999997</v>
      </c>
      <c r="I24" s="597">
        <v>338.17342000000002</v>
      </c>
      <c r="J24" s="597">
        <v>313.53679699999998</v>
      </c>
      <c r="K24" s="597">
        <v>373.938199</v>
      </c>
      <c r="L24" s="597">
        <v>338.33379400000001</v>
      </c>
      <c r="M24" s="597">
        <v>328.46804600000002</v>
      </c>
      <c r="N24" s="616">
        <v>447.93437468000002</v>
      </c>
      <c r="O24" s="597">
        <v>520.91762400000005</v>
      </c>
      <c r="P24" s="621">
        <v>355.87469772000003</v>
      </c>
      <c r="Q24" s="598">
        <v>742.69743900000003</v>
      </c>
      <c r="R24" s="601">
        <v>646.43333333333305</v>
      </c>
      <c r="S24" s="619">
        <v>533.4</v>
      </c>
      <c r="V24" s="633"/>
      <c r="W24" s="601"/>
      <c r="Z24" s="630"/>
      <c r="AA24" s="630"/>
    </row>
    <row r="25" spans="1:27">
      <c r="A25" s="618" t="s">
        <v>760</v>
      </c>
      <c r="B25" s="617">
        <v>22.734690000000001</v>
      </c>
      <c r="C25" s="597">
        <v>23.056150529999986</v>
      </c>
      <c r="D25" s="597">
        <v>23.831589650000012</v>
      </c>
      <c r="E25" s="597">
        <v>32.47995684</v>
      </c>
      <c r="F25" s="597">
        <v>24.55644368999997</v>
      </c>
      <c r="G25" s="597">
        <v>26.691524539999993</v>
      </c>
      <c r="H25" s="597">
        <v>28.342124999999999</v>
      </c>
      <c r="I25" s="597">
        <v>26.075559999999999</v>
      </c>
      <c r="J25" s="597">
        <v>32.361752000000003</v>
      </c>
      <c r="K25" s="597">
        <v>27.145522</v>
      </c>
      <c r="L25" s="621">
        <v>15.585001999999999</v>
      </c>
      <c r="M25" s="597">
        <v>15.110562</v>
      </c>
      <c r="N25" s="616">
        <v>21.564072379999999</v>
      </c>
      <c r="O25" s="635">
        <v>28.752884999999999</v>
      </c>
      <c r="P25" s="621">
        <v>26.034215769999999</v>
      </c>
      <c r="Q25" s="598">
        <v>16.154081000000001</v>
      </c>
      <c r="R25" s="601">
        <v>23.626666666666701</v>
      </c>
      <c r="S25" s="619">
        <v>25.9064692596667</v>
      </c>
      <c r="T25" s="630"/>
      <c r="U25" s="634"/>
      <c r="W25" s="633"/>
    </row>
    <row r="26" spans="1:27">
      <c r="A26" s="618" t="s">
        <v>759</v>
      </c>
      <c r="B26" s="632">
        <v>9.7937264299999995</v>
      </c>
      <c r="C26" s="597">
        <v>18.20196189</v>
      </c>
      <c r="D26" s="597">
        <v>20.096827859999998</v>
      </c>
      <c r="E26" s="597">
        <v>19.342873430000012</v>
      </c>
      <c r="F26" s="597">
        <v>24.635301040000002</v>
      </c>
      <c r="G26" s="597">
        <v>26.636766410000003</v>
      </c>
      <c r="H26" s="597">
        <v>25.203558000000001</v>
      </c>
      <c r="I26" s="597">
        <v>27.815670000000001</v>
      </c>
      <c r="J26" s="597">
        <v>23.204999999999998</v>
      </c>
      <c r="K26" s="622">
        <v>21.478155000000001</v>
      </c>
      <c r="L26" s="621">
        <v>25.352160000000001</v>
      </c>
      <c r="M26" s="597">
        <v>27.081755999999999</v>
      </c>
      <c r="N26" s="623">
        <v>30.93661882</v>
      </c>
      <c r="O26" s="622">
        <v>39.032192999999999</v>
      </c>
      <c r="P26" s="621">
        <v>48.069809999999997</v>
      </c>
      <c r="Q26" s="631">
        <v>26.328959000000001</v>
      </c>
      <c r="R26" s="601">
        <v>26.804149660666699</v>
      </c>
      <c r="S26" s="619">
        <v>27.35433007</v>
      </c>
      <c r="T26" s="630"/>
    </row>
    <row r="27" spans="1:27" ht="13">
      <c r="A27" s="608" t="s">
        <v>758</v>
      </c>
      <c r="B27" s="607">
        <v>2676.7658631200075</v>
      </c>
      <c r="C27" s="605">
        <v>3016.7713426299983</v>
      </c>
      <c r="D27" s="605">
        <v>3047.8178778400002</v>
      </c>
      <c r="E27" s="605">
        <v>2626.8009490399977</v>
      </c>
      <c r="F27" s="605">
        <v>2412.2286439600011</v>
      </c>
      <c r="G27" s="605">
        <v>2612.2426299099948</v>
      </c>
      <c r="H27" s="605">
        <v>2781.871639</v>
      </c>
      <c r="I27" s="605">
        <v>3244.0868350000001</v>
      </c>
      <c r="J27" s="605">
        <v>3258.8957909999999</v>
      </c>
      <c r="K27" s="605">
        <v>3580.2318759999998</v>
      </c>
      <c r="L27" s="605">
        <v>3749.5929929999998</v>
      </c>
      <c r="M27" s="605">
        <v>3980.1140829999999</v>
      </c>
      <c r="N27" s="605">
        <v>4499.4308278799999</v>
      </c>
      <c r="O27" s="605">
        <v>4908.7451950000004</v>
      </c>
      <c r="P27" s="605">
        <v>4415.3791495700016</v>
      </c>
      <c r="Q27" s="606">
        <v>6895.6917739999999</v>
      </c>
      <c r="R27" s="605">
        <v>6273.3767770301865</v>
      </c>
      <c r="S27" s="604">
        <v>6286.8731120833963</v>
      </c>
    </row>
    <row r="28" spans="1:27" ht="7.5" customHeight="1">
      <c r="A28" s="613"/>
      <c r="B28" s="612"/>
      <c r="C28" s="611"/>
      <c r="D28" s="611"/>
      <c r="E28" s="611"/>
      <c r="F28" s="611"/>
      <c r="G28" s="611"/>
      <c r="H28" s="611"/>
      <c r="I28" s="611"/>
      <c r="J28" s="611"/>
      <c r="K28" s="611"/>
      <c r="N28" s="627"/>
      <c r="O28" s="597"/>
      <c r="Q28" s="598"/>
      <c r="R28" s="611"/>
      <c r="S28" s="609"/>
    </row>
    <row r="29" spans="1:27" ht="13">
      <c r="A29" s="613" t="s">
        <v>757</v>
      </c>
      <c r="B29" s="612">
        <v>4864.2303519700072</v>
      </c>
      <c r="C29" s="611">
        <v>5307.710749599999</v>
      </c>
      <c r="D29" s="611">
        <v>5212.9034891999963</v>
      </c>
      <c r="E29" s="611">
        <v>4561.4204647699953</v>
      </c>
      <c r="F29" s="611">
        <v>4193.5816768200002</v>
      </c>
      <c r="G29" s="611">
        <v>4658.5052714999965</v>
      </c>
      <c r="H29" s="611">
        <v>4859.3413799999998</v>
      </c>
      <c r="I29" s="611">
        <v>5329.0244439999997</v>
      </c>
      <c r="J29" s="611">
        <v>5419.7201409999998</v>
      </c>
      <c r="K29" s="629">
        <v>5805.434252</v>
      </c>
      <c r="L29" s="611">
        <v>5990.2782829999996</v>
      </c>
      <c r="M29" s="611">
        <v>6321.448762</v>
      </c>
      <c r="N29" s="611">
        <v>7038.5258546200002</v>
      </c>
      <c r="O29" s="611">
        <v>7542.9833670000007</v>
      </c>
      <c r="P29" s="611">
        <v>7244.3751570800032</v>
      </c>
      <c r="Q29" s="615">
        <v>10067.39940411</v>
      </c>
      <c r="R29" s="611">
        <v>9699.89907420702</v>
      </c>
      <c r="S29" s="614">
        <v>9629.8488245637891</v>
      </c>
      <c r="T29" s="628"/>
    </row>
    <row r="30" spans="1:27" ht="7.5" customHeight="1">
      <c r="A30" s="613"/>
      <c r="B30" s="612"/>
      <c r="C30" s="611"/>
      <c r="D30" s="611"/>
      <c r="E30" s="611"/>
      <c r="F30" s="611"/>
      <c r="G30" s="611"/>
      <c r="H30" s="611"/>
      <c r="I30" s="611"/>
      <c r="J30" s="611"/>
      <c r="K30" s="611"/>
      <c r="N30" s="627"/>
      <c r="O30" s="597"/>
      <c r="Q30" s="598"/>
      <c r="R30" s="611"/>
      <c r="S30" s="609"/>
    </row>
    <row r="31" spans="1:27" ht="13">
      <c r="A31" s="608" t="s">
        <v>756</v>
      </c>
      <c r="B31" s="607">
        <v>4964.3895607300074</v>
      </c>
      <c r="C31" s="605">
        <v>5557.712863159999</v>
      </c>
      <c r="D31" s="605">
        <v>5538.227085249996</v>
      </c>
      <c r="E31" s="605">
        <v>4837.7400027399954</v>
      </c>
      <c r="F31" s="605">
        <v>4494.6290613000001</v>
      </c>
      <c r="G31" s="605">
        <v>4847.6720572999966</v>
      </c>
      <c r="H31" s="605">
        <v>5191.4413800000002</v>
      </c>
      <c r="I31" s="605">
        <v>5751.124444</v>
      </c>
      <c r="J31" s="605">
        <v>5872.1981409999999</v>
      </c>
      <c r="K31" s="605">
        <v>6301.1872519999997</v>
      </c>
      <c r="L31" s="605">
        <v>6533.3545899999999</v>
      </c>
      <c r="M31" s="605">
        <v>6906.8122029999995</v>
      </c>
      <c r="N31" s="605">
        <v>7682.0590696200006</v>
      </c>
      <c r="O31" s="605">
        <v>8233.5912520000002</v>
      </c>
      <c r="P31" s="605">
        <v>8059.3738470800035</v>
      </c>
      <c r="Q31" s="606">
        <v>10996.699458109999</v>
      </c>
      <c r="R31" s="605">
        <v>10704.25239050504</v>
      </c>
      <c r="S31" s="604">
        <v>10591.04131856379</v>
      </c>
    </row>
    <row r="32" spans="1:27" ht="7.5" customHeight="1">
      <c r="A32" s="613"/>
      <c r="B32" s="612"/>
      <c r="C32" s="611"/>
      <c r="D32" s="611"/>
      <c r="E32" s="611"/>
      <c r="N32" s="610"/>
      <c r="O32" s="597"/>
      <c r="Q32" s="598"/>
      <c r="R32" s="597"/>
      <c r="S32" s="609"/>
      <c r="W32" s="593" t="s">
        <v>746</v>
      </c>
    </row>
    <row r="33" spans="1:19">
      <c r="A33" s="618" t="s">
        <v>755</v>
      </c>
      <c r="B33" s="617">
        <v>240.43176800000001</v>
      </c>
      <c r="C33" s="597">
        <v>254.67601999999999</v>
      </c>
      <c r="D33" s="597">
        <v>250.66878600000001</v>
      </c>
      <c r="E33" s="597">
        <v>235.48115300000001</v>
      </c>
      <c r="F33" s="597">
        <v>243.29466199999999</v>
      </c>
      <c r="G33" s="597">
        <v>252.50133600000001</v>
      </c>
      <c r="H33" s="597">
        <v>252.953856</v>
      </c>
      <c r="I33" s="597">
        <v>256.86703899999998</v>
      </c>
      <c r="J33" s="597">
        <v>256.76</v>
      </c>
      <c r="K33" s="597">
        <v>261.74327399999999</v>
      </c>
      <c r="L33" s="621">
        <v>305.23195399999997</v>
      </c>
      <c r="M33" s="621">
        <v>348.75518399999999</v>
      </c>
      <c r="N33" s="616">
        <v>354.02840206000002</v>
      </c>
      <c r="O33" s="597">
        <v>371.61926899999997</v>
      </c>
      <c r="P33" s="621">
        <v>351.03002334999996</v>
      </c>
      <c r="Q33" s="598">
        <v>379.50714900000003</v>
      </c>
      <c r="R33" s="601">
        <v>397.15096599999998</v>
      </c>
      <c r="S33" s="619">
        <v>419.67911099999998</v>
      </c>
    </row>
    <row r="34" spans="1:19">
      <c r="A34" s="618" t="s">
        <v>754</v>
      </c>
      <c r="B34" s="617">
        <v>101.097515</v>
      </c>
      <c r="C34" s="597">
        <v>111.149925</v>
      </c>
      <c r="D34" s="597">
        <v>112.98446</v>
      </c>
      <c r="E34" s="597">
        <v>101.236268</v>
      </c>
      <c r="F34" s="597">
        <v>94.438664000000003</v>
      </c>
      <c r="G34" s="597">
        <v>102.18250999999999</v>
      </c>
      <c r="H34" s="597">
        <v>104.099079</v>
      </c>
      <c r="I34" s="597">
        <v>101.36028899999999</v>
      </c>
      <c r="J34" s="597">
        <v>101.706</v>
      </c>
      <c r="K34" s="597">
        <v>100.07195</v>
      </c>
      <c r="L34" s="621">
        <v>115.53100499999999</v>
      </c>
      <c r="M34" s="621">
        <v>134.912882</v>
      </c>
      <c r="N34" s="626">
        <v>134.86525159999999</v>
      </c>
      <c r="O34" s="597">
        <v>142.33201600000001</v>
      </c>
      <c r="P34" s="621">
        <v>153.38020233000003</v>
      </c>
      <c r="Q34" s="598">
        <v>171.95414299999999</v>
      </c>
      <c r="R34" s="601">
        <v>169.52116733333301</v>
      </c>
      <c r="S34" s="619">
        <v>180.21961899999999</v>
      </c>
    </row>
    <row r="35" spans="1:19">
      <c r="A35" s="618" t="s">
        <v>753</v>
      </c>
      <c r="B35" s="617">
        <v>76.618060999999997</v>
      </c>
      <c r="C35" s="597">
        <v>78.768338999999997</v>
      </c>
      <c r="D35" s="597">
        <v>82.364140000000006</v>
      </c>
      <c r="E35" s="597">
        <v>85.372596999999999</v>
      </c>
      <c r="F35" s="597">
        <v>73.626147000000003</v>
      </c>
      <c r="G35" s="597">
        <v>80.729528999999999</v>
      </c>
      <c r="H35" s="597">
        <v>79.162640999999994</v>
      </c>
      <c r="I35" s="597">
        <v>81.177800000000005</v>
      </c>
      <c r="J35" s="597">
        <v>82.045000000000002</v>
      </c>
      <c r="K35" s="622">
        <v>85.117593999999997</v>
      </c>
      <c r="L35" s="621">
        <v>89.745439000000005</v>
      </c>
      <c r="M35" s="621">
        <v>89.808882999999994</v>
      </c>
      <c r="N35" s="623">
        <v>95.544640999999999</v>
      </c>
      <c r="O35" s="622">
        <v>105.965389</v>
      </c>
      <c r="P35" s="621">
        <v>109.5857944</v>
      </c>
      <c r="Q35" s="598">
        <v>114.485679</v>
      </c>
      <c r="R35" s="601">
        <v>120.56100000000001</v>
      </c>
      <c r="S35" s="619">
        <v>126.577333333333</v>
      </c>
    </row>
    <row r="36" spans="1:19" ht="13">
      <c r="A36" s="608" t="s">
        <v>752</v>
      </c>
      <c r="B36" s="607">
        <v>418.14734400000003</v>
      </c>
      <c r="C36" s="605">
        <v>444.59428400000002</v>
      </c>
      <c r="D36" s="605">
        <v>446.01738600000004</v>
      </c>
      <c r="E36" s="605">
        <v>422.09001799999999</v>
      </c>
      <c r="F36" s="605">
        <v>411.35947299999998</v>
      </c>
      <c r="G36" s="605">
        <v>435.41337500000003</v>
      </c>
      <c r="H36" s="605">
        <v>436.215576</v>
      </c>
      <c r="I36" s="605">
        <v>439.40512799999993</v>
      </c>
      <c r="J36" s="605">
        <v>440.51100000000002</v>
      </c>
      <c r="K36" s="605">
        <v>446.932818</v>
      </c>
      <c r="L36" s="605">
        <v>510.50839799999994</v>
      </c>
      <c r="M36" s="605">
        <v>573.47694899999999</v>
      </c>
      <c r="N36" s="625">
        <v>584.43829466</v>
      </c>
      <c r="O36" s="605">
        <v>619.91667399999994</v>
      </c>
      <c r="P36" s="605">
        <v>613.99602007999999</v>
      </c>
      <c r="Q36" s="606">
        <v>665.94697099999996</v>
      </c>
      <c r="R36" s="605">
        <v>687.23313333333306</v>
      </c>
      <c r="S36" s="604">
        <v>726.47606333333306</v>
      </c>
    </row>
    <row r="37" spans="1:19" ht="7.5" customHeight="1">
      <c r="A37" s="613"/>
      <c r="B37" s="612"/>
      <c r="C37" s="611"/>
      <c r="D37" s="611"/>
      <c r="E37" s="611"/>
      <c r="N37" s="616"/>
      <c r="O37" s="597"/>
      <c r="Q37" s="598"/>
      <c r="R37" s="597"/>
      <c r="S37" s="609"/>
    </row>
    <row r="38" spans="1:19">
      <c r="A38" s="618" t="s">
        <v>751</v>
      </c>
      <c r="B38" s="617">
        <v>170.04452000000001</v>
      </c>
      <c r="C38" s="597">
        <v>160.85416599999999</v>
      </c>
      <c r="D38" s="597">
        <v>150.32409899999999</v>
      </c>
      <c r="E38" s="597">
        <v>189.14262199999999</v>
      </c>
      <c r="F38" s="597">
        <v>147.22734399999999</v>
      </c>
      <c r="G38" s="597">
        <v>152.77913100000001</v>
      </c>
      <c r="H38" s="597">
        <v>193.99030200000001</v>
      </c>
      <c r="I38" s="597">
        <v>136.90700000000001</v>
      </c>
      <c r="J38" s="597">
        <v>167.59700000000001</v>
      </c>
      <c r="K38" s="597">
        <v>141.71275199999999</v>
      </c>
      <c r="L38" s="621">
        <v>71.421565000000001</v>
      </c>
      <c r="M38" s="624">
        <v>75.276897000000005</v>
      </c>
      <c r="N38" s="623">
        <v>78.844172999999998</v>
      </c>
      <c r="O38" s="622">
        <v>79.451032999999995</v>
      </c>
      <c r="P38" s="621">
        <v>60.155911000000003</v>
      </c>
      <c r="Q38" s="620">
        <v>50.471902</v>
      </c>
      <c r="R38" s="601">
        <v>67.540792522999993</v>
      </c>
      <c r="S38" s="619">
        <v>71.854824511000004</v>
      </c>
    </row>
    <row r="39" spans="1:19" ht="7.5" customHeight="1">
      <c r="A39" s="618"/>
      <c r="B39" s="617"/>
      <c r="C39" s="597"/>
      <c r="D39" s="597"/>
      <c r="E39" s="597"/>
      <c r="F39" s="597"/>
      <c r="G39" s="597"/>
      <c r="H39" s="597"/>
      <c r="I39" s="597"/>
      <c r="J39" s="597"/>
      <c r="K39" s="597"/>
      <c r="N39" s="616"/>
      <c r="O39" s="597"/>
      <c r="Q39" s="598"/>
      <c r="R39" s="597"/>
      <c r="S39" s="609"/>
    </row>
    <row r="40" spans="1:19" ht="13">
      <c r="A40" s="613" t="s">
        <v>750</v>
      </c>
      <c r="B40" s="612">
        <v>5452.4222159700075</v>
      </c>
      <c r="C40" s="611">
        <v>5913.1591995999988</v>
      </c>
      <c r="D40" s="611">
        <v>5809.2449741999972</v>
      </c>
      <c r="E40" s="611">
        <v>5172.6531047699955</v>
      </c>
      <c r="F40" s="611">
        <v>4752.1684938200005</v>
      </c>
      <c r="G40" s="611">
        <v>5246.6977774999968</v>
      </c>
      <c r="H40" s="611">
        <v>5489.5472579999996</v>
      </c>
      <c r="I40" s="611">
        <v>5905.3365720000002</v>
      </c>
      <c r="J40" s="611">
        <v>6027.828141</v>
      </c>
      <c r="K40" s="611">
        <v>6394.0798220000006</v>
      </c>
      <c r="L40" s="611">
        <v>6572.2082459999992</v>
      </c>
      <c r="M40" s="611">
        <v>6970.2026079999996</v>
      </c>
      <c r="N40" s="611">
        <v>7701.8083222800005</v>
      </c>
      <c r="O40" s="611">
        <v>8242.3510740000002</v>
      </c>
      <c r="P40" s="611">
        <v>7918.5270881600027</v>
      </c>
      <c r="Q40" s="615">
        <v>10783.818277109998</v>
      </c>
      <c r="R40" s="611">
        <v>10454.673000063352</v>
      </c>
      <c r="S40" s="614">
        <v>10428.179712408122</v>
      </c>
    </row>
    <row r="41" spans="1:19" ht="7.5" customHeight="1">
      <c r="A41" s="613"/>
      <c r="B41" s="612"/>
      <c r="C41" s="611"/>
      <c r="D41" s="611"/>
      <c r="E41" s="611"/>
      <c r="F41" s="611"/>
      <c r="G41" s="611"/>
      <c r="H41" s="611"/>
      <c r="I41" s="611"/>
      <c r="J41" s="611"/>
      <c r="K41" s="611"/>
      <c r="N41" s="610"/>
      <c r="O41" s="597"/>
      <c r="Q41" s="598"/>
      <c r="R41" s="597"/>
      <c r="S41" s="609"/>
    </row>
    <row r="42" spans="1:19" ht="13">
      <c r="A42" s="608" t="s">
        <v>749</v>
      </c>
      <c r="B42" s="607">
        <v>5552.5814247300077</v>
      </c>
      <c r="C42" s="605">
        <v>6163.1613131599988</v>
      </c>
      <c r="D42" s="605">
        <v>6134.5685702499968</v>
      </c>
      <c r="E42" s="605">
        <v>5448.9726427399955</v>
      </c>
      <c r="F42" s="605">
        <v>5053.2158783000004</v>
      </c>
      <c r="G42" s="605">
        <v>5435.8645632999969</v>
      </c>
      <c r="H42" s="605">
        <v>5821.647258</v>
      </c>
      <c r="I42" s="605">
        <v>6327.4365720000005</v>
      </c>
      <c r="J42" s="605">
        <v>6480.306141</v>
      </c>
      <c r="K42" s="605">
        <v>6889.8328220000003</v>
      </c>
      <c r="L42" s="605">
        <v>7115.2845529999995</v>
      </c>
      <c r="M42" s="605">
        <v>7555.5660489999991</v>
      </c>
      <c r="N42" s="605">
        <v>8345.3415372800009</v>
      </c>
      <c r="O42" s="605">
        <v>8932.9589589999996</v>
      </c>
      <c r="P42" s="605">
        <v>8733.525778160003</v>
      </c>
      <c r="Q42" s="606">
        <v>11713.118331109998</v>
      </c>
      <c r="R42" s="605">
        <v>11459.026316361373</v>
      </c>
      <c r="S42" s="604">
        <v>11389.372206408123</v>
      </c>
    </row>
    <row r="43" spans="1:19" ht="7.5" customHeight="1">
      <c r="A43" s="603"/>
      <c r="B43" s="603"/>
      <c r="O43" s="602"/>
      <c r="P43" s="601"/>
      <c r="Q43" s="598"/>
      <c r="R43" s="597"/>
    </row>
    <row r="44" spans="1:19" ht="13">
      <c r="A44" s="593" t="s">
        <v>748</v>
      </c>
      <c r="O44" s="602"/>
      <c r="P44" s="601"/>
      <c r="Q44" s="598"/>
      <c r="R44" s="597"/>
    </row>
    <row r="45" spans="1:19" ht="7.5" customHeight="1">
      <c r="O45" s="602"/>
      <c r="P45" s="601"/>
      <c r="Q45" s="598"/>
      <c r="R45" s="597"/>
    </row>
    <row r="46" spans="1:19" ht="13">
      <c r="A46" s="593" t="s">
        <v>747</v>
      </c>
      <c r="O46" s="602"/>
      <c r="P46" s="601"/>
      <c r="Q46" s="598"/>
      <c r="R46" s="597"/>
    </row>
    <row r="47" spans="1:19" ht="13">
      <c r="O47" s="600"/>
      <c r="P47" s="599"/>
      <c r="Q47" s="598"/>
      <c r="R47" s="597"/>
    </row>
    <row r="48" spans="1:19">
      <c r="O48" s="596"/>
    </row>
    <row r="49" spans="2:15">
      <c r="B49" s="593" t="s">
        <v>746</v>
      </c>
      <c r="O49" s="596"/>
    </row>
    <row r="52" spans="2:15">
      <c r="C52" s="594"/>
      <c r="D52" s="594"/>
      <c r="E52" s="594"/>
      <c r="F52" s="594"/>
      <c r="G52" s="594"/>
      <c r="H52" s="594"/>
      <c r="I52" s="594"/>
      <c r="J52" s="594"/>
      <c r="K52" s="594"/>
      <c r="L52" s="595"/>
      <c r="M52" s="595"/>
      <c r="O52" s="594"/>
    </row>
    <row r="53" spans="2:15">
      <c r="C53" s="594"/>
      <c r="D53" s="594"/>
      <c r="E53" s="594"/>
      <c r="F53" s="594"/>
      <c r="G53" s="594"/>
      <c r="H53" s="594"/>
      <c r="I53" s="594"/>
      <c r="J53" s="594"/>
      <c r="K53" s="594"/>
      <c r="L53" s="595"/>
      <c r="M53" s="595"/>
      <c r="O53" s="594"/>
    </row>
    <row r="54" spans="2:15">
      <c r="C54" s="593" t="s">
        <v>746</v>
      </c>
    </row>
  </sheetData>
  <pageMargins left="0.25" right="0.25" top="0.75" bottom="0.25" header="0.5" footer="0.5"/>
  <pageSetup scale="8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A5C0E-6A7D-4C49-82BD-F748EDB7B899}">
  <sheetPr>
    <pageSetUpPr fitToPage="1"/>
  </sheetPr>
  <dimension ref="A1:R46"/>
  <sheetViews>
    <sheetView zoomScaleNormal="100" workbookViewId="0">
      <selection activeCell="O47" sqref="O47"/>
    </sheetView>
  </sheetViews>
  <sheetFormatPr defaultColWidth="9.1796875" defaultRowHeight="12.5"/>
  <cols>
    <col min="1" max="1" width="29.54296875" style="593" customWidth="1"/>
    <col min="2" max="13" width="7.81640625" style="593" customWidth="1"/>
    <col min="14" max="16384" width="9.1796875" style="593"/>
  </cols>
  <sheetData>
    <row r="1" spans="1:18" ht="13">
      <c r="A1" s="673" t="s">
        <v>783</v>
      </c>
    </row>
    <row r="2" spans="1:18">
      <c r="A2" s="672" t="s">
        <v>782</v>
      </c>
    </row>
    <row r="3" spans="1:18" ht="13">
      <c r="B3" s="1987"/>
      <c r="C3" s="1987"/>
      <c r="D3" s="1987"/>
      <c r="E3" s="1987"/>
      <c r="F3" s="1987"/>
      <c r="G3" s="1987"/>
      <c r="H3" s="1987"/>
      <c r="I3" s="1987"/>
      <c r="J3" s="1987"/>
      <c r="K3" s="1987"/>
      <c r="L3" s="1987"/>
    </row>
    <row r="4" spans="1:18" ht="18" customHeight="1">
      <c r="A4" s="667" t="s">
        <v>779</v>
      </c>
      <c r="B4" s="666">
        <v>2007</v>
      </c>
      <c r="C4" s="665">
        <v>2008</v>
      </c>
      <c r="D4" s="665">
        <v>2009</v>
      </c>
      <c r="E4" s="665">
        <v>2010</v>
      </c>
      <c r="F4" s="665">
        <v>2011</v>
      </c>
      <c r="G4" s="665">
        <v>2012</v>
      </c>
      <c r="H4" s="665">
        <v>2013</v>
      </c>
      <c r="I4" s="665">
        <v>2014</v>
      </c>
      <c r="J4" s="665">
        <v>2015</v>
      </c>
      <c r="K4" s="665">
        <v>2016</v>
      </c>
      <c r="L4" s="665">
        <v>2017</v>
      </c>
      <c r="M4" s="665">
        <v>2018</v>
      </c>
      <c r="N4" s="665">
        <v>2019</v>
      </c>
      <c r="O4" s="665">
        <v>2020</v>
      </c>
      <c r="P4" s="665">
        <v>2021</v>
      </c>
      <c r="Q4" s="665" t="s">
        <v>623</v>
      </c>
      <c r="R4" s="664" t="s">
        <v>778</v>
      </c>
    </row>
    <row r="5" spans="1:18" ht="7.5" customHeight="1">
      <c r="A5" s="663"/>
      <c r="B5" s="662"/>
      <c r="C5" s="661"/>
      <c r="D5" s="661"/>
      <c r="E5" s="661"/>
      <c r="F5" s="661"/>
      <c r="G5" s="661"/>
      <c r="R5" s="609"/>
    </row>
    <row r="6" spans="1:18">
      <c r="A6" s="618" t="s">
        <v>777</v>
      </c>
      <c r="B6" s="683">
        <f>'6.1'!C6/'6.1'!B6-1</f>
        <v>2.853900392380293E-2</v>
      </c>
      <c r="C6" s="682">
        <f>'6.1'!D6/'6.1'!C6-1</f>
        <v>-6.3746326733334135E-2</v>
      </c>
      <c r="D6" s="682">
        <f>'6.1'!E6/'6.1'!D6-1</f>
        <v>-0.11033320583276207</v>
      </c>
      <c r="E6" s="682">
        <f>'6.1'!F6/'6.1'!E6-1</f>
        <v>-9.3573528405112016E-2</v>
      </c>
      <c r="F6" s="682">
        <f>'6.1'!G6/'6.1'!F6-1</f>
        <v>0.14167921962825258</v>
      </c>
      <c r="G6" s="682">
        <f>'6.1'!H6/'6.1'!G6-1</f>
        <v>-1.1782996325512829E-2</v>
      </c>
      <c r="H6" s="682">
        <f>'6.1'!I6/'6.1'!H6-1</f>
        <v>2.1109417610699399E-2</v>
      </c>
      <c r="I6" s="682">
        <f>'6.1'!J6/'6.1'!I6-1</f>
        <v>2.5291527900926036E-2</v>
      </c>
      <c r="J6" s="682">
        <f>'6.1'!K6/'6.1'!J6-1</f>
        <v>3.5096444604860055E-2</v>
      </c>
      <c r="K6" s="682">
        <f>'6.1'!L6/'6.1'!K6-1</f>
        <v>3.7068183753033557E-2</v>
      </c>
      <c r="L6" s="682">
        <f>'6.1'!M6/'6.1'!L6-1</f>
        <v>4.3985507580068361E-2</v>
      </c>
      <c r="M6" s="682">
        <f>'6.1'!N6/'6.1'!M6-1</f>
        <v>8.7245428199190567E-2</v>
      </c>
      <c r="N6" s="682">
        <f>'6.1'!O6/'6.1'!N6-1</f>
        <v>4.8301421511074416E-2</v>
      </c>
      <c r="O6" s="682">
        <f>'6.1'!P6/'6.1'!O6-1</f>
        <v>7.0425226738117352E-2</v>
      </c>
      <c r="P6" s="682">
        <f>'6.1'!Q6/'6.1'!P6-1</f>
        <v>0.15893102988977037</v>
      </c>
      <c r="Q6" s="682">
        <f>'6.1'!R6/'6.1'!Q6-1</f>
        <v>9.157301131067852E-2</v>
      </c>
      <c r="R6" s="681">
        <f>'6.1'!S6/'6.1'!R6-1</f>
        <v>-3.4563424445898994E-2</v>
      </c>
    </row>
    <row r="7" spans="1:18">
      <c r="A7" s="680" t="s">
        <v>776</v>
      </c>
      <c r="B7" s="617">
        <f>('6.1'!C7/'6.1'!B7-1)*100</f>
        <v>149.60472097882814</v>
      </c>
      <c r="C7" s="597">
        <f>('6.1'!D7/'6.1'!C7-1)*100</f>
        <v>30.128338283797351</v>
      </c>
      <c r="D7" s="597">
        <f>('6.1'!E7/'6.1'!D7-1)*100</f>
        <v>-15.063173613901759</v>
      </c>
      <c r="E7" s="597">
        <f>('6.1'!F7/'6.1'!E7-1)*100</f>
        <v>8.9490040015500547</v>
      </c>
      <c r="F7" s="597">
        <f>('6.1'!G7/'6.1'!F7-1)*100</f>
        <v>-37.16378365925739</v>
      </c>
      <c r="G7" s="597">
        <f>('6.1'!H7/'6.1'!G7-1)*100</f>
        <v>75.559360801910927</v>
      </c>
      <c r="H7" s="597">
        <f>('6.1'!I7/'6.1'!H7-1)*100</f>
        <v>27.10027100271002</v>
      </c>
      <c r="I7" s="597">
        <f>('6.1'!J7/'6.1'!I7-1)*100</f>
        <v>7.1968727789623266</v>
      </c>
      <c r="J7" s="597">
        <f>('6.1'!K7/'6.1'!J7-1)*100</f>
        <v>9.5640009017012861</v>
      </c>
      <c r="K7" s="597">
        <f>('6.1'!L7/'6.1'!K7-1)*100</f>
        <v>9.5457429405369396</v>
      </c>
      <c r="L7" s="597">
        <f>('6.1'!M7/'6.1'!L7-1)*100</f>
        <v>7.7865915811348163</v>
      </c>
      <c r="M7" s="597">
        <f>('6.1'!N7/'6.1'!M7-1)*100</f>
        <v>9.9373773498095943</v>
      </c>
      <c r="N7" s="597">
        <f>('6.1'!O7/'6.1'!N7-1)*100</f>
        <v>7.3150334594617616</v>
      </c>
      <c r="O7" s="597">
        <f>('6.1'!P7/'6.1'!O7-1)*100</f>
        <v>18.011784646797068</v>
      </c>
      <c r="P7" s="597">
        <f>('6.1'!Q7/'6.1'!P7-1)*100</f>
        <v>14.024729782081003</v>
      </c>
      <c r="Q7" s="597">
        <f>('6.1'!R7/'6.1'!Q7-1)*100</f>
        <v>8.0763217407517693</v>
      </c>
      <c r="R7" s="637">
        <f>('6.1'!S7/'6.1'!R7-1)*100</f>
        <v>-4.2973743997887004</v>
      </c>
    </row>
    <row r="8" spans="1:18" ht="13">
      <c r="A8" s="649" t="s">
        <v>775</v>
      </c>
      <c r="B8" s="612">
        <f>('6.1'!C8/'6.1'!B8-1)*100</f>
        <v>10.563858363639135</v>
      </c>
      <c r="C8" s="611">
        <f>('6.1'!D8/'6.1'!C8-1)*100</f>
        <v>-2.0451172165143028</v>
      </c>
      <c r="D8" s="611">
        <f>('6.1'!E8/'6.1'!D8-1)*100</f>
        <v>-11.66828016894036</v>
      </c>
      <c r="E8" s="611">
        <f>('6.1'!F8/'6.1'!E8-1)*100</f>
        <v>-6.5837891482347644</v>
      </c>
      <c r="F8" s="611">
        <f>('6.1'!G8/'6.1'!F8-1)*100</f>
        <v>5.0975952283391246</v>
      </c>
      <c r="G8" s="611">
        <f>('6.1'!H8/'6.1'!G8-1)*100</f>
        <v>6.9287538554298811</v>
      </c>
      <c r="H8" s="611">
        <f>('6.1'!I8/'6.1'!H8-1)*100</f>
        <v>6.4454373807158127</v>
      </c>
      <c r="I8" s="611">
        <f>('6.1'!J8/'6.1'!I8-1)*100</f>
        <v>3.4958894556047726</v>
      </c>
      <c r="J8" s="611">
        <f>('6.1'!K8/'6.1'!J8-1)*100</f>
        <v>4.8084089198040525</v>
      </c>
      <c r="K8" s="611">
        <f>('6.1'!L8/'6.1'!K8-1)*100</f>
        <v>5.0162023732679417</v>
      </c>
      <c r="L8" s="611">
        <f>('6.1'!M8/'6.1'!L8-1)*100</f>
        <v>5.1910922262161652</v>
      </c>
      <c r="M8" s="611">
        <f>('6.1'!N8/'6.1'!M8-1)*100</f>
        <v>9.0152532997311852</v>
      </c>
      <c r="N8" s="611">
        <f>('6.1'!O8/'6.1'!N8-1)*100</f>
        <v>5.4307542946068654</v>
      </c>
      <c r="O8" s="611">
        <f>('6.1'!P8/'6.1'!O8-1)*100</f>
        <v>9.7414724116116744</v>
      </c>
      <c r="P8" s="611">
        <f>('6.1'!Q8/'6.1'!P8-1)*100</f>
        <v>15.398759615904179</v>
      </c>
      <c r="Q8" s="611">
        <f>('6.1'!R8/'6.1'!Q8-1)*100</f>
        <v>8.8746957605785539</v>
      </c>
      <c r="R8" s="614">
        <f>('6.1'!S8/'6.1'!R8-1)*100</f>
        <v>-3.6746049294154148</v>
      </c>
    </row>
    <row r="9" spans="1:18" ht="13">
      <c r="A9" s="618" t="s">
        <v>774</v>
      </c>
      <c r="B9" s="617">
        <f>('6.1'!C9/'6.1'!B9-1)*100</f>
        <v>1.7025940259967065</v>
      </c>
      <c r="C9" s="597">
        <f>('6.1'!D9/'6.1'!C9-1)*100</f>
        <v>15.533651608827871</v>
      </c>
      <c r="D9" s="597">
        <f>('6.1'!E9/'6.1'!D9-1)*100</f>
        <v>2.9628945712170562</v>
      </c>
      <c r="E9" s="597">
        <f>('6.1'!F9/'6.1'!E9-1)*100</f>
        <v>2.0396032303928946</v>
      </c>
      <c r="F9" s="597">
        <f>('6.1'!G9/'6.1'!F9-1)*100</f>
        <v>0.32087747687554735</v>
      </c>
      <c r="G9" s="597">
        <f>('6.1'!H9/'6.1'!G9-1)*100</f>
        <v>13.039295462008127</v>
      </c>
      <c r="H9" s="597">
        <f>('6.1'!I9/'6.1'!H9-1)*100</f>
        <v>-6.0685179625011969</v>
      </c>
      <c r="I9" s="597">
        <f>('6.1'!J9/'6.1'!I9-1)*100</f>
        <v>-3.4987406093423323</v>
      </c>
      <c r="J9" s="597">
        <f>('6.1'!K9/'6.1'!J9-1)*100</f>
        <v>9.4643845942797853</v>
      </c>
      <c r="K9" s="597">
        <f>('6.1'!L9/'6.1'!K9-1)*100</f>
        <v>0.58611006569890822</v>
      </c>
      <c r="L9" s="597">
        <f>('6.1'!M9/'6.1'!L9-1)*100</f>
        <v>9.3629233218669441</v>
      </c>
      <c r="M9" s="597">
        <f>('6.1'!N9/'6.1'!M9-1)*100</f>
        <v>-6.2925352979048217</v>
      </c>
      <c r="N9" s="653">
        <f>('6.1'!O9/'6.1'!N9-1)*100</f>
        <v>-3.701615938184688</v>
      </c>
      <c r="O9" s="653">
        <f>('6.1'!P9/'6.1'!O9-1)*100</f>
        <v>0.45533140526607951</v>
      </c>
      <c r="P9" s="653">
        <f>('6.1'!Q9/'6.1'!P9-1)*100</f>
        <v>-5.8783630511885505</v>
      </c>
      <c r="Q9" s="653">
        <f>('6.1'!R9/'6.1'!Q9-1)*100</f>
        <v>-2.1934086381178552</v>
      </c>
      <c r="R9" s="679">
        <f>('6.1'!S9/'6.1'!R9-1)*100</f>
        <v>-1.719281892500768</v>
      </c>
    </row>
    <row r="10" spans="1:18" ht="13">
      <c r="A10" s="618" t="s">
        <v>773</v>
      </c>
      <c r="B10" s="617">
        <f>('6.1'!C10/'6.1'!B10-1)*100</f>
        <v>12.479377620870991</v>
      </c>
      <c r="C10" s="597">
        <f>('6.1'!D10/'6.1'!C10-1)*100</f>
        <v>12.194298963282213</v>
      </c>
      <c r="D10" s="597">
        <f>('6.1'!E10/'6.1'!D10-1)*100</f>
        <v>-6.953083486771483E-3</v>
      </c>
      <c r="E10" s="597">
        <f>('6.1'!F10/'6.1'!E10-1)*100</f>
        <v>-2.2041920338660925</v>
      </c>
      <c r="F10" s="597">
        <f>('6.1'!G10/'6.1'!F10-1)*100</f>
        <v>6.7750999532705691</v>
      </c>
      <c r="G10" s="597">
        <f>('6.1'!H10/'6.1'!G10-1)*100</f>
        <v>13.599090409044635</v>
      </c>
      <c r="H10" s="597">
        <f>('6.1'!I10/'6.1'!H10-1)*100</f>
        <v>14.921533658538145</v>
      </c>
      <c r="I10" s="597">
        <f>('6.1'!J10/'6.1'!I10-1)*100</f>
        <v>7.93796664627342</v>
      </c>
      <c r="J10" s="597">
        <f>('6.1'!K10/'6.1'!J10-1)*100</f>
        <v>8.6600002277696717</v>
      </c>
      <c r="K10" s="597">
        <f>('6.1'!L10/'6.1'!K10-1)*100</f>
        <v>9.0323474762491696</v>
      </c>
      <c r="L10" s="597">
        <f>('6.1'!M10/'6.1'!L10-1)*100</f>
        <v>2.2249890060699107</v>
      </c>
      <c r="M10" s="597">
        <f>('6.1'!N10/'6.1'!M10-1)*100</f>
        <v>5.6110750172991608</v>
      </c>
      <c r="N10" s="653">
        <f>('6.1'!O10/'6.1'!N10-1)*100</f>
        <v>5.1866936566290489</v>
      </c>
      <c r="O10" s="653">
        <f>('6.1'!P10/'6.1'!O10-1)*100</f>
        <v>3.0557994246517728</v>
      </c>
      <c r="P10" s="653">
        <f>('6.1'!Q10/'6.1'!P10-1)*100</f>
        <v>1.5968234997625119</v>
      </c>
      <c r="Q10" s="653">
        <f>('6.1'!R10/'6.1'!Q10-1)*100</f>
        <v>3.7340775345895194</v>
      </c>
      <c r="R10" s="679">
        <f>('6.1'!S10/'6.1'!R10-1)*100</f>
        <v>3.2109734237393939</v>
      </c>
    </row>
    <row r="11" spans="1:18" ht="13">
      <c r="A11" s="618" t="s">
        <v>772</v>
      </c>
      <c r="B11" s="617">
        <f>('6.1'!C11/'6.1'!B11-1)*100</f>
        <v>0.50383470797947805</v>
      </c>
      <c r="C11" s="597">
        <f>('6.1'!D11/'6.1'!C11-1)*100</f>
        <v>7.5576425085981169</v>
      </c>
      <c r="D11" s="597">
        <f>('6.1'!E11/'6.1'!D11-1)*100</f>
        <v>7.4834043802148864</v>
      </c>
      <c r="E11" s="597">
        <f>('6.1'!F11/'6.1'!E11-1)*100</f>
        <v>-3.5748954763831664</v>
      </c>
      <c r="F11" s="597">
        <f>('6.1'!G11/'6.1'!F11-1)*100</f>
        <v>-5.1509783154471851</v>
      </c>
      <c r="G11" s="597">
        <f>('6.1'!H11/'6.1'!G11-1)*100</f>
        <v>11.229394494267297</v>
      </c>
      <c r="H11" s="597">
        <f>('6.1'!I11/'6.1'!H11-1)*100</f>
        <v>6.1343692856556942</v>
      </c>
      <c r="I11" s="597">
        <f>('6.1'!J11/'6.1'!I11-1)*100</f>
        <v>1.8088518972560808</v>
      </c>
      <c r="J11" s="597">
        <f>('6.1'!K11/'6.1'!J11-1)*100</f>
        <v>1.2858676591213092</v>
      </c>
      <c r="K11" s="597">
        <f>('6.1'!L11/'6.1'!K11-1)*100</f>
        <v>20.861390941676071</v>
      </c>
      <c r="L11" s="597">
        <f>('6.1'!M11/'6.1'!L11-1)*100</f>
        <v>9.2831732027448552</v>
      </c>
      <c r="M11" s="597">
        <f>('6.1'!N11/'6.1'!M11-1)*100</f>
        <v>9.4584381374531734</v>
      </c>
      <c r="N11" s="653">
        <f>('6.1'!O11/'6.1'!N11-1)*100</f>
        <v>2.2988192906681082</v>
      </c>
      <c r="O11" s="653">
        <f>('6.1'!P11/'6.1'!O11-1)*100</f>
        <v>4.0505186033984897</v>
      </c>
      <c r="P11" s="653">
        <f>('6.1'!Q11/'6.1'!P11-1)*100</f>
        <v>10.710141559397467</v>
      </c>
      <c r="Q11" s="653">
        <f>('6.1'!R11/'6.1'!Q11-1)*100</f>
        <v>1.9674106581508033</v>
      </c>
      <c r="R11" s="679">
        <f>('6.1'!S11/'6.1'!R11-1)*100</f>
        <v>4.5480779367786939</v>
      </c>
    </row>
    <row r="12" spans="1:18" ht="13">
      <c r="A12" s="618" t="s">
        <v>771</v>
      </c>
      <c r="B12" s="617">
        <f>('6.1'!C12/'6.1'!B12-1)*100</f>
        <v>2.5977770083203122</v>
      </c>
      <c r="C12" s="597">
        <f>('6.1'!D12/'6.1'!C12-1)*100</f>
        <v>0.68533653968738673</v>
      </c>
      <c r="D12" s="597">
        <f>('6.1'!E12/'6.1'!D12-1)*100</f>
        <v>-3.5501607199787455</v>
      </c>
      <c r="E12" s="597">
        <f>('6.1'!F12/'6.1'!E12-1)*100</f>
        <v>-3.1326078572582405</v>
      </c>
      <c r="F12" s="597">
        <f>('6.1'!G12/'6.1'!F12-1)*100</f>
        <v>113.75451607623734</v>
      </c>
      <c r="G12" s="597">
        <f>('6.1'!H12/'6.1'!G12-1)*100</f>
        <v>-7.7822803670768437E-2</v>
      </c>
      <c r="H12" s="597">
        <f>('6.1'!I12/'6.1'!H12-1)*100</f>
        <v>-3.6186596378557256</v>
      </c>
      <c r="I12" s="597">
        <f>('6.1'!J12/'6.1'!I12-1)*100</f>
        <v>-6.4052887630993922</v>
      </c>
      <c r="J12" s="597">
        <f>('6.1'!K12/'6.1'!J12-1)*100</f>
        <v>2.4716867043847124</v>
      </c>
      <c r="K12" s="597">
        <f>('6.1'!L12/'6.1'!K12-1)*100</f>
        <v>2.0801792526055074</v>
      </c>
      <c r="L12" s="597">
        <f>('6.1'!M12/'6.1'!L12-1)*100</f>
        <v>-1.7401877532299492</v>
      </c>
      <c r="M12" s="597">
        <f>('6.1'!N12/'6.1'!M12-1)*100</f>
        <v>-3.543796546939848</v>
      </c>
      <c r="N12" s="653">
        <f>('6.1'!O12/'6.1'!N12-1)*100</f>
        <v>-5.4478268382336603</v>
      </c>
      <c r="O12" s="653">
        <f>('6.1'!P12/'6.1'!O12-1)*100</f>
        <v>2.3075897220125929</v>
      </c>
      <c r="P12" s="653">
        <f>('6.1'!Q12/'6.1'!P12-1)*100</f>
        <v>-4.9574471580320356</v>
      </c>
      <c r="Q12" s="653">
        <f>('6.1'!R12/'6.1'!Q12-1)*100</f>
        <v>-0.65985739258254128</v>
      </c>
      <c r="R12" s="679">
        <f>('6.1'!S12/'6.1'!R12-1)*100</f>
        <v>-1.6060270762822237</v>
      </c>
    </row>
    <row r="13" spans="1:18" ht="13">
      <c r="A13" s="618" t="s">
        <v>770</v>
      </c>
      <c r="B13" s="617">
        <f>('6.1'!C13/'6.1'!B13-1)*100</f>
        <v>-8.5074347978530191</v>
      </c>
      <c r="C13" s="597">
        <f>('6.1'!D13/'6.1'!C13-1)*100</f>
        <v>0.12323503926037205</v>
      </c>
      <c r="D13" s="597">
        <f>('6.1'!E13/'6.1'!D13-1)*100</f>
        <v>8.3731346046748136</v>
      </c>
      <c r="E13" s="597">
        <f>('6.1'!F13/'6.1'!E13-1)*100</f>
        <v>-20.839009225164318</v>
      </c>
      <c r="F13" s="597">
        <f>('6.1'!G13/'6.1'!F13-1)*100</f>
        <v>6.5022298917744248</v>
      </c>
      <c r="G13" s="597">
        <f>('6.1'!H13/'6.1'!G13-1)*100</f>
        <v>9.499055900675657</v>
      </c>
      <c r="H13" s="597">
        <f>('6.1'!I13/'6.1'!H13-1)*100</f>
        <v>-18.883947603280149</v>
      </c>
      <c r="I13" s="597">
        <f>('6.1'!J13/'6.1'!I13-1)*100</f>
        <v>67.705858730255741</v>
      </c>
      <c r="J13" s="597">
        <f>('6.1'!K13/'6.1'!J13-1)*100</f>
        <v>-21.84222372021074</v>
      </c>
      <c r="K13" s="597">
        <f>('6.1'!L13/'6.1'!K13-1)*100</f>
        <v>-70.209861555688263</v>
      </c>
      <c r="L13" s="597">
        <f>('6.1'!M13/'6.1'!L13-1)*100</f>
        <v>-55.22527087502047</v>
      </c>
      <c r="M13" s="597">
        <f>('6.1'!N13/'6.1'!M13-1)*100</f>
        <v>87.436311171727283</v>
      </c>
      <c r="N13" s="653">
        <f>('6.1'!O13/'6.1'!N13-1)*100</f>
        <v>-16.861475794015625</v>
      </c>
      <c r="O13" s="653">
        <f>('6.1'!P13/'6.1'!O13-1)*100</f>
        <v>34.844562971652678</v>
      </c>
      <c r="P13" s="653">
        <f>('6.1'!Q13/'6.1'!P13-1)*100</f>
        <v>-41.464893158065429</v>
      </c>
      <c r="Q13" s="653">
        <f>('6.1'!R13/'6.1'!Q13-1)*100</f>
        <v>85.344392886029112</v>
      </c>
      <c r="R13" s="679">
        <f>('6.1'!S13/'6.1'!R13-1)*100</f>
        <v>1.2625057102406689</v>
      </c>
    </row>
    <row r="14" spans="1:18" ht="13">
      <c r="A14" s="618" t="s">
        <v>769</v>
      </c>
      <c r="B14" s="617">
        <f>('6.1'!C14/'6.1'!B14-1)*100</f>
        <v>38.501311052328369</v>
      </c>
      <c r="C14" s="597">
        <f>('6.1'!D14/'6.1'!C14-1)*100</f>
        <v>12.466993563985728</v>
      </c>
      <c r="D14" s="597">
        <f>('6.1'!E14/'6.1'!D14-1)*100</f>
        <v>-45.102839689354127</v>
      </c>
      <c r="E14" s="597">
        <f>('6.1'!F14/'6.1'!E14-1)*100</f>
        <v>43.171519692397723</v>
      </c>
      <c r="F14" s="597">
        <f>('6.1'!G14/'6.1'!F14-1)*100</f>
        <v>29.967874063568644</v>
      </c>
      <c r="G14" s="597">
        <f>('6.1'!H14/'6.1'!G14-1)*100</f>
        <v>-6.3318322065663786</v>
      </c>
      <c r="H14" s="597">
        <f>('6.1'!I14/'6.1'!H14-1)*100</f>
        <v>-33.306604948874288</v>
      </c>
      <c r="I14" s="597">
        <f>('6.1'!J14/'6.1'!I14-1)*100</f>
        <v>-6.4348828547193149</v>
      </c>
      <c r="J14" s="597">
        <f>('6.1'!K14/'6.1'!J14-1)*100</f>
        <v>3.128069048371751</v>
      </c>
      <c r="K14" s="597">
        <f>('6.1'!L14/'6.1'!K14-1)*100</f>
        <v>-57.318168123389377</v>
      </c>
      <c r="L14" s="597">
        <f>('6.1'!M14/'6.1'!L14-1)*100</f>
        <v>-1.8924360319614086</v>
      </c>
      <c r="M14" s="597">
        <f>('6.1'!N14/'6.1'!M14-1)*100</f>
        <v>11.301989202926578</v>
      </c>
      <c r="N14" s="653">
        <f>('6.1'!O14/'6.1'!N14-1)*100</f>
        <v>31.724565241402836</v>
      </c>
      <c r="O14" s="653">
        <f>('6.1'!P14/'6.1'!O14-1)*100</f>
        <v>7.2271995695324609</v>
      </c>
      <c r="P14" s="653">
        <f>('6.1'!Q14/'6.1'!P14-1)*100</f>
        <v>-6.7916189749920424</v>
      </c>
      <c r="Q14" s="653">
        <f>('6.1'!R14/'6.1'!Q14-1)*100</f>
        <v>33.4655493047864</v>
      </c>
      <c r="R14" s="679">
        <f>('6.1'!S14/'6.1'!R14-1)*100</f>
        <v>21.205801351261666</v>
      </c>
    </row>
    <row r="15" spans="1:18">
      <c r="A15" s="618" t="s">
        <v>768</v>
      </c>
      <c r="B15" s="617">
        <f>('6.1'!C15/'6.1'!B15-1)*100</f>
        <v>-93.318810087772462</v>
      </c>
      <c r="C15" s="597">
        <f>('6.1'!D15/'6.1'!C15-1)*100</f>
        <v>-80.858964198765676</v>
      </c>
      <c r="D15" s="597">
        <f>('6.1'!E15/'6.1'!D15-1)*100</f>
        <v>236.74740790310526</v>
      </c>
      <c r="E15" s="597">
        <f>('6.1'!F15/'6.1'!E15-1)*100</f>
        <v>-81.115333762058995</v>
      </c>
      <c r="F15" s="597">
        <f>('6.1'!G15/'6.1'!F15-1)*100</f>
        <v>113.7853919558716</v>
      </c>
      <c r="G15" s="597">
        <f>('6.1'!H15/'6.1'!G15-1)*100</f>
        <v>-100</v>
      </c>
      <c r="H15" s="597" t="e">
        <f>('6.1'!I15/'6.1'!H15-1)*100</f>
        <v>#DIV/0!</v>
      </c>
      <c r="I15" s="597" t="s">
        <v>746</v>
      </c>
      <c r="J15" s="597" t="s">
        <v>746</v>
      </c>
      <c r="K15" s="597" t="s">
        <v>746</v>
      </c>
      <c r="L15" s="597"/>
      <c r="M15" s="597"/>
      <c r="N15" s="597"/>
      <c r="O15" s="597"/>
      <c r="P15" s="597"/>
      <c r="Q15" s="597"/>
      <c r="R15" s="637"/>
    </row>
    <row r="16" spans="1:18">
      <c r="A16" s="618" t="s">
        <v>767</v>
      </c>
      <c r="B16" s="617">
        <f>('6.1'!C16/'6.1'!B16-1)*100</f>
        <v>108.72786622575683</v>
      </c>
      <c r="C16" s="597">
        <f>('6.1'!D16/'6.1'!C16-1)*100</f>
        <v>-24.831165018598078</v>
      </c>
      <c r="D16" s="597">
        <f>('6.1'!E16/'6.1'!D16-1)*100</f>
        <v>-60.056487895428347</v>
      </c>
      <c r="E16" s="597">
        <f>('6.1'!F16/'6.1'!E16-1)*100</f>
        <v>-78.778587522660843</v>
      </c>
      <c r="F16" s="597">
        <f>('6.1'!G16/'6.1'!F16-1)*100</f>
        <v>-55.046039082563361</v>
      </c>
      <c r="G16" s="597">
        <f>('6.1'!H16/'6.1'!G16-1)*100</f>
        <v>135.18780684830364</v>
      </c>
      <c r="H16" s="597">
        <f>('6.1'!I16/'6.1'!H16-1)*100</f>
        <v>6.7839542132020592</v>
      </c>
      <c r="I16" s="597">
        <f>('6.1'!J16/'6.1'!I16-1)*100</f>
        <v>-16.29765273847179</v>
      </c>
      <c r="J16" s="597">
        <f>('6.1'!K16/'6.1'!J16-1)*100</f>
        <v>30.39910501193317</v>
      </c>
      <c r="K16" s="597">
        <f>('6.1'!L16/'6.1'!K16-1)*100</f>
        <v>20.989795266261545</v>
      </c>
      <c r="L16" s="597">
        <f>('6.1'!M16/'6.1'!L16-1)*100</f>
        <v>80.279618831322082</v>
      </c>
      <c r="M16" s="597">
        <f>('6.1'!N16/'6.1'!M16-1)*100</f>
        <v>55.002160623879703</v>
      </c>
      <c r="N16" s="597">
        <f>('6.1'!O16/'6.1'!N16-1)*100</f>
        <v>56.862356582023033</v>
      </c>
      <c r="O16" s="597">
        <f>('6.1'!P16/'6.1'!O16-1)*100</f>
        <v>-12.413275665191737</v>
      </c>
      <c r="P16" s="597">
        <f>('6.1'!Q16/'6.1'!P16-1)*100</f>
        <v>-66.290226820899917</v>
      </c>
      <c r="Q16" s="597">
        <f>('6.1'!R16/'6.1'!Q16-1)*100</f>
        <v>16.322557541169715</v>
      </c>
      <c r="R16" s="637">
        <f>('6.1'!S16/'6.1'!R16-1)*100</f>
        <v>19.017365572464119</v>
      </c>
    </row>
    <row r="17" spans="1:18" ht="13">
      <c r="A17" s="618" t="s">
        <v>766</v>
      </c>
      <c r="B17" s="617">
        <f>('6.1'!C17/'6.1'!B17-1)*100</f>
        <v>14.302379200102466</v>
      </c>
      <c r="C17" s="597">
        <f>('6.1'!D17/'6.1'!C17-1)*100</f>
        <v>-8.0121847253118883</v>
      </c>
      <c r="D17" s="597">
        <f>('6.1'!E17/'6.1'!D17-1)*100</f>
        <v>1.8465324222491253</v>
      </c>
      <c r="E17" s="597">
        <f>('6.1'!F17/'6.1'!E17-1)*100</f>
        <v>47.584573017753364</v>
      </c>
      <c r="F17" s="597">
        <f>('6.1'!G17/'6.1'!F17-1)*100</f>
        <v>-9.9387258203508466</v>
      </c>
      <c r="G17" s="597">
        <f>('6.1'!H17/'6.1'!G17-1)*100</f>
        <v>32.679442397928241</v>
      </c>
      <c r="H17" s="597">
        <f>('6.1'!I17/'6.1'!H17-1)*100</f>
        <v>-16.128009931588217</v>
      </c>
      <c r="I17" s="597">
        <f>('6.1'!J17/'6.1'!I17-1)*100</f>
        <v>1.7191448052479963</v>
      </c>
      <c r="J17" s="597">
        <f>('6.1'!K17/'6.1'!J17-1)*100</f>
        <v>11.118599506197002</v>
      </c>
      <c r="K17" s="597">
        <f>('6.1'!L17/'6.1'!K17-1)*100</f>
        <v>-23.192498702928621</v>
      </c>
      <c r="L17" s="597">
        <f>('6.1'!M17/'6.1'!L17-1)*100</f>
        <v>20.004912773494652</v>
      </c>
      <c r="M17" s="597">
        <f>('6.1'!N17/'6.1'!M17-1)*100</f>
        <v>9.1056955374651203</v>
      </c>
      <c r="N17" s="653">
        <f>('6.1'!O17/'6.1'!N17-1)*100</f>
        <v>-17.473660757280619</v>
      </c>
      <c r="O17" s="653">
        <f>('6.1'!P17/'6.1'!O17-1)*100</f>
        <v>43.197017853728291</v>
      </c>
      <c r="P17" s="653">
        <f>('6.1'!Q17/'6.1'!P17-1)*100</f>
        <v>1.5105030411331821</v>
      </c>
      <c r="Q17" s="653">
        <f>('6.1'!R17/'6.1'!Q17-1)*100</f>
        <v>-6.2065172713123058</v>
      </c>
      <c r="R17" s="679">
        <f>('6.1'!S17/'6.1'!R17-1)*100</f>
        <v>0.81011017498346938</v>
      </c>
    </row>
    <row r="18" spans="1:18" ht="13">
      <c r="A18" s="618" t="s">
        <v>765</v>
      </c>
      <c r="B18" s="617">
        <f>('6.1'!C18/'6.1'!B18-1)*100</f>
        <v>9.8500669821805396</v>
      </c>
      <c r="C18" s="597">
        <f>('6.1'!D18/'6.1'!C18-1)*100</f>
        <v>3.8057266302551129</v>
      </c>
      <c r="D18" s="597">
        <f>('6.1'!E18/'6.1'!D18-1)*100</f>
        <v>-2.5721251569494341</v>
      </c>
      <c r="E18" s="597">
        <f>('6.1'!F18/'6.1'!E18-1)*100</f>
        <v>2.4001190584681753</v>
      </c>
      <c r="F18" s="597">
        <f>('6.1'!G18/'6.1'!F18-1)*100</f>
        <v>-6.4148736089749914</v>
      </c>
      <c r="G18" s="597">
        <f>('6.1'!H18/'6.1'!G18-1)*100</f>
        <v>13.756962971171216</v>
      </c>
      <c r="H18" s="597">
        <f>('6.1'!I18/'6.1'!H18-1)*100</f>
        <v>-7.6524468886427606</v>
      </c>
      <c r="I18" s="597">
        <f>('6.1'!J18/'6.1'!I18-1)*100</f>
        <v>-5.0016730668111409</v>
      </c>
      <c r="J18" s="597">
        <f>('6.1'!K18/'6.1'!J18-1)*100</f>
        <v>-9.2422341496142142</v>
      </c>
      <c r="K18" s="597">
        <f>('6.1'!L18/'6.1'!K18-1)*100</f>
        <v>10.210261435178648</v>
      </c>
      <c r="L18" s="597">
        <f>('6.1'!M18/'6.1'!L18-1)*100</f>
        <v>-6.3636118201988108</v>
      </c>
      <c r="M18" s="597">
        <f>('6.1'!N18/'6.1'!M18-1)*100</f>
        <v>0.8739414773954346</v>
      </c>
      <c r="N18" s="653">
        <f>('6.1'!O18/'6.1'!N18-1)*100</f>
        <v>3.0973689755529055</v>
      </c>
      <c r="O18" s="653">
        <f>('6.1'!P18/'6.1'!O18-1)*100</f>
        <v>0.82574445992322776</v>
      </c>
      <c r="P18" s="653">
        <f>('6.1'!Q18/'6.1'!P18-1)*100</f>
        <v>0.89631905741602846</v>
      </c>
      <c r="Q18" s="653">
        <f>('6.1'!R18/'6.1'!Q18-1)*100</f>
        <v>0.43450902646682277</v>
      </c>
      <c r="R18" s="679">
        <f>('6.1'!S18/'6.1'!R18-1)*100</f>
        <v>0.56179775280911226</v>
      </c>
    </row>
    <row r="19" spans="1:18" ht="13">
      <c r="A19" s="613" t="s">
        <v>764</v>
      </c>
      <c r="B19" s="612">
        <f>('6.1'!C19/'6.1'!B19-1)*100</f>
        <v>4.7303587622763654</v>
      </c>
      <c r="C19" s="611">
        <f>('6.1'!D19/'6.1'!C19-1)*100</f>
        <v>-5.4935453651503536</v>
      </c>
      <c r="D19" s="611">
        <f>('6.1'!E19/'6.1'!D19-1)*100</f>
        <v>-10.644664322776197</v>
      </c>
      <c r="E19" s="611">
        <f>('6.1'!F19/'6.1'!E19-1)*100</f>
        <v>-7.9223062531841748</v>
      </c>
      <c r="F19" s="611">
        <f>('6.1'!G19/'6.1'!F19-1)*100</f>
        <v>14.871258186519309</v>
      </c>
      <c r="G19" s="611">
        <f>('6.1'!H19/'6.1'!G19-1)*100</f>
        <v>1.5250779042591533</v>
      </c>
      <c r="H19" s="611">
        <f>('6.1'!I19/'6.1'!H19-1)*100</f>
        <v>0.35946939936677413</v>
      </c>
      <c r="I19" s="611">
        <f>('6.1'!J19/'6.1'!I19-1)*100</f>
        <v>3.6397607617811412</v>
      </c>
      <c r="J19" s="611">
        <f>('6.1'!K19/'6.1'!J19-1)*100</f>
        <v>2.9793271257795961</v>
      </c>
      <c r="K19" s="611">
        <f>('6.1'!L19/'6.1'!K19-1)*100</f>
        <v>0.69579801671035835</v>
      </c>
      <c r="L19" s="611">
        <f>('6.1'!M19/'6.1'!L19-1)*100</f>
        <v>4.491902073405396</v>
      </c>
      <c r="M19" s="611">
        <f>('6.1'!N19/'6.1'!M19-1)*100</f>
        <v>8.4464792459514992</v>
      </c>
      <c r="N19" s="611">
        <f>('6.1'!O19/'6.1'!N19-1)*100</f>
        <v>3.7471281798443057</v>
      </c>
      <c r="O19" s="611">
        <f>('6.1'!P19/'6.1'!O19-1)*100</f>
        <v>7.3933267530678526</v>
      </c>
      <c r="P19" s="611">
        <f>('6.1'!Q19/'6.1'!P19-1)*100</f>
        <v>12.114249072470162</v>
      </c>
      <c r="Q19" s="611">
        <f>('6.1'!R19/'6.1'!Q19-1)*100</f>
        <v>8.0339897866940735</v>
      </c>
      <c r="R19" s="614">
        <f>('6.1'!S19/'6.1'!R19-1)*100</f>
        <v>-2.4382326291959577</v>
      </c>
    </row>
    <row r="20" spans="1:18" ht="7.5" customHeight="1">
      <c r="A20" s="613"/>
      <c r="B20" s="612"/>
      <c r="C20" s="611"/>
      <c r="D20" s="611"/>
      <c r="E20" s="611"/>
      <c r="F20" s="611"/>
      <c r="G20" s="611"/>
      <c r="H20" s="611"/>
      <c r="I20" s="611"/>
      <c r="J20" s="611"/>
      <c r="K20" s="611"/>
      <c r="L20" s="597"/>
      <c r="M20" s="597"/>
      <c r="N20" s="597"/>
      <c r="O20" s="597"/>
      <c r="P20" s="597"/>
      <c r="Q20" s="597"/>
      <c r="R20" s="637"/>
    </row>
    <row r="21" spans="1:18" ht="13">
      <c r="A21" s="608" t="s">
        <v>763</v>
      </c>
      <c r="B21" s="607">
        <f>('6.1'!C21/'6.1'!B21-1)*100</f>
        <v>11.073404388346475</v>
      </c>
      <c r="C21" s="605">
        <f>('6.1'!D21/'6.1'!C21-1)*100</f>
        <v>-1.9887239714774352</v>
      </c>
      <c r="D21" s="605">
        <f>('6.1'!E21/'6.1'!D21-1)*100</f>
        <v>-11.22185674862024</v>
      </c>
      <c r="E21" s="605">
        <f>('6.1'!F21/'6.1'!E21-1)*100</f>
        <v>-5.813757559028609</v>
      </c>
      <c r="F21" s="605">
        <f>('6.1'!G21/'6.1'!F21-1)*100</f>
        <v>7.3486832203710994</v>
      </c>
      <c r="G21" s="605">
        <f>('6.1'!H21/'6.1'!G21-1)*100</f>
        <v>7.7900161586992311</v>
      </c>
      <c r="H21" s="605">
        <f>('6.1'!I21/'6.1'!H21-1)*100</f>
        <v>4.0450320379417093</v>
      </c>
      <c r="I21" s="605">
        <f>('6.1'!J21/'6.1'!I21-1)*100</f>
        <v>4.2386576339549453</v>
      </c>
      <c r="J21" s="605">
        <f>('6.1'!K21/'6.1'!J21-1)*100</f>
        <v>4.1194248342523831</v>
      </c>
      <c r="K21" s="605">
        <f>('6.1'!L21/'6.1'!K21-1)*100</f>
        <v>2.3082414931894002</v>
      </c>
      <c r="L21" s="605">
        <f>('6.1'!M21/'6.1'!L21-1)*100</f>
        <v>5.1346538853772383</v>
      </c>
      <c r="M21" s="605">
        <f>('6.1'!N21/'6.1'!M21-1)*100</f>
        <v>8.7446709994128291</v>
      </c>
      <c r="N21" s="605">
        <f>('6.1'!O21/'6.1'!N21-1)*100</f>
        <v>4.4685651121554537</v>
      </c>
      <c r="O21" s="605">
        <f>('6.1'!P21/'6.1'!O21-1)*100</f>
        <v>9.5988997697525882</v>
      </c>
      <c r="P21" s="605">
        <f>('6.1'!Q21/'6.1'!P21-1)*100</f>
        <v>12.5415381891824</v>
      </c>
      <c r="Q21" s="605">
        <f>('6.1'!R21/'6.1'!Q21-1)*100</f>
        <v>8.0435823283867336</v>
      </c>
      <c r="R21" s="604">
        <f>('6.1'!S21/'6.1'!R21-1)*100</f>
        <v>-2.8596471227747111</v>
      </c>
    </row>
    <row r="22" spans="1:18" ht="7.5" customHeight="1">
      <c r="A22" s="613"/>
      <c r="B22" s="612"/>
      <c r="C22" s="611"/>
      <c r="D22" s="611"/>
      <c r="E22" s="611"/>
      <c r="F22" s="611"/>
      <c r="G22" s="611"/>
      <c r="H22" s="611"/>
      <c r="I22" s="611"/>
      <c r="J22" s="611"/>
      <c r="K22" s="597"/>
      <c r="L22" s="597"/>
      <c r="M22" s="597"/>
      <c r="N22" s="597"/>
      <c r="O22" s="597"/>
      <c r="P22" s="597"/>
      <c r="Q22" s="597"/>
      <c r="R22" s="637"/>
    </row>
    <row r="23" spans="1:18">
      <c r="A23" s="618" t="s">
        <v>762</v>
      </c>
      <c r="B23" s="617">
        <f>('6.1'!C23/'6.1'!B23-1)*100</f>
        <v>12.459188629250395</v>
      </c>
      <c r="C23" s="597">
        <f>('6.1'!D23/'6.1'!C23-1)*100</f>
        <v>1.4623117566877619</v>
      </c>
      <c r="D23" s="597">
        <f>('6.1'!E23/'6.1'!D23-1)*100</f>
        <v>-10.745836863678015</v>
      </c>
      <c r="E23" s="597">
        <f>('6.1'!F23/'6.1'!E23-1)*100</f>
        <v>-9.2680872035947548</v>
      </c>
      <c r="F23" s="597">
        <f>('6.1'!G23/'6.1'!F23-1)*100</f>
        <v>9.1981321753504162</v>
      </c>
      <c r="G23" s="597">
        <f>('6.1'!H23/'6.1'!G23-1)*100</f>
        <v>7.0167400084677256</v>
      </c>
      <c r="H23" s="597">
        <f>('6.1'!I23/'6.1'!H23-1)*100</f>
        <v>15.962628370403586</v>
      </c>
      <c r="I23" s="597">
        <f>('6.1'!J23/'6.1'!I23-1)*100</f>
        <v>1.3243254978397179</v>
      </c>
      <c r="J23" s="597">
        <f>('6.1'!K23/'6.1'!J23-1)*100</f>
        <v>9.2697929666599066</v>
      </c>
      <c r="K23" s="597">
        <f>('6.1'!L23/'6.1'!K23-1)*100</f>
        <v>6.7344604407680198</v>
      </c>
      <c r="L23" s="597">
        <f>('6.1'!M23/'6.1'!L23-1)*100</f>
        <v>7.095217589736813</v>
      </c>
      <c r="M23" s="597">
        <f>('6.1'!N23/'6.1'!M23-1)*100</f>
        <v>10.792271443999081</v>
      </c>
      <c r="N23" s="597">
        <f>('6.1'!O23/'6.1'!N23-1)*100</f>
        <v>8.028183826817493</v>
      </c>
      <c r="O23" s="597">
        <f>('6.1'!P23/'6.1'!O23-1)*100</f>
        <v>-7.746267946721308</v>
      </c>
      <c r="P23" s="597">
        <f>('6.1'!Q23/'6.1'!P23-1)*100</f>
        <v>53.322392776733743</v>
      </c>
      <c r="Q23" s="597">
        <f>('6.1'!R23/'6.1'!Q23-1)*100</f>
        <v>-8.7390177654598453</v>
      </c>
      <c r="R23" s="637">
        <f>('6.1'!S23/'6.1'!R23-1)*100</f>
        <v>2.2182265808400103</v>
      </c>
    </row>
    <row r="24" spans="1:18">
      <c r="A24" s="618" t="s">
        <v>761</v>
      </c>
      <c r="B24" s="617">
        <f>('6.1'!C24/'6.1'!B24-1)*100</f>
        <v>12.957040173227586</v>
      </c>
      <c r="C24" s="597">
        <f>('6.1'!D24/'6.1'!C24-1)*100</f>
        <v>-2.1923527605844595</v>
      </c>
      <c r="D24" s="597">
        <f>('6.1'!E24/'6.1'!D24-1)*100</f>
        <v>-36.944616307119851</v>
      </c>
      <c r="E24" s="597">
        <f>('6.1'!F24/'6.1'!E24-1)*100</f>
        <v>1.189765886183447</v>
      </c>
      <c r="F24" s="597">
        <f>('6.1'!G24/'6.1'!F24-1)*100</f>
        <v>0.88772619620338666</v>
      </c>
      <c r="G24" s="597">
        <f>('6.1'!H24/'6.1'!G24-1)*100</f>
        <v>3.1275084895765026</v>
      </c>
      <c r="H24" s="597">
        <f>('6.1'!I24/'6.1'!H24-1)*100</f>
        <v>25.764682968429177</v>
      </c>
      <c r="I24" s="597">
        <f>('6.1'!J24/'6.1'!I24-1)*100</f>
        <v>-7.2852038460030517</v>
      </c>
      <c r="J24" s="597">
        <f>('6.1'!K24/'6.1'!J24-1)*100</f>
        <v>19.264533725526324</v>
      </c>
      <c r="K24" s="597">
        <f>('6.1'!L24/'6.1'!K24-1)*100</f>
        <v>-9.5214677439252391</v>
      </c>
      <c r="L24" s="597">
        <f>('6.1'!M24/'6.1'!L24-1)*100</f>
        <v>-2.9159806602115479</v>
      </c>
      <c r="M24" s="597">
        <f>('6.1'!N24/'6.1'!M24-1)*100</f>
        <v>36.37076121553693</v>
      </c>
      <c r="N24" s="597">
        <f>('6.1'!O24/'6.1'!N24-1)*100</f>
        <v>16.293290590198307</v>
      </c>
      <c r="O24" s="597">
        <f>('6.1'!P24/'6.1'!O24-1)*100</f>
        <v>-31.68311431137143</v>
      </c>
      <c r="P24" s="597">
        <f>('6.1'!Q24/'6.1'!P24-1)*100</f>
        <v>108.69633153418219</v>
      </c>
      <c r="Q24" s="597">
        <f>('6.1'!R24/'6.1'!Q24-1)*100</f>
        <v>-12.961416131484327</v>
      </c>
      <c r="R24" s="637">
        <f>('6.1'!S24/'6.1'!R24-1)*100</f>
        <v>-17.485690713143885</v>
      </c>
    </row>
    <row r="25" spans="1:18">
      <c r="A25" s="618" t="s">
        <v>760</v>
      </c>
      <c r="B25" s="617">
        <f>('6.1'!C25/'6.1'!B25-1)*100</f>
        <v>1.413964870424822</v>
      </c>
      <c r="C25" s="597">
        <f>('6.1'!D25/'6.1'!C25-1)*100</f>
        <v>3.3632636072142619</v>
      </c>
      <c r="D25" s="597">
        <f>('6.1'!E25/'6.1'!D25-1)*100</f>
        <v>36.289510339063689</v>
      </c>
      <c r="E25" s="597">
        <f>('6.1'!F25/'6.1'!E25-1)*100</f>
        <v>-24.39508521834609</v>
      </c>
      <c r="F25" s="597">
        <f>('6.1'!G25/'6.1'!F25-1)*100</f>
        <v>8.6945849201669478</v>
      </c>
      <c r="G25" s="597">
        <f>('6.1'!H25/'6.1'!G25-1)*100</f>
        <v>6.1839871961094417</v>
      </c>
      <c r="H25" s="597">
        <f>('6.1'!I25/'6.1'!H25-1)*100</f>
        <v>-7.9971597048562826</v>
      </c>
      <c r="I25" s="597">
        <f>('6.1'!J25/'6.1'!I25-1)*100</f>
        <v>24.107601140684999</v>
      </c>
      <c r="J25" s="597">
        <f>('6.1'!K25/'6.1'!J25-1)*100</f>
        <v>-16.118503102057026</v>
      </c>
      <c r="K25" s="597">
        <f>('6.1'!L25/'6.1'!K25-1)*100</f>
        <v>-42.587208306401322</v>
      </c>
      <c r="L25" s="597">
        <f>('6.1'!M25/'6.1'!L25-1)*100</f>
        <v>-3.0442087848304378</v>
      </c>
      <c r="M25" s="597">
        <f>('6.1'!N25/'6.1'!M25-1)*100</f>
        <v>42.708605940665876</v>
      </c>
      <c r="N25" s="597">
        <f>('6.1'!O25/'6.1'!N25-1)*100</f>
        <v>33.336989847369459</v>
      </c>
      <c r="O25" s="597">
        <f>('6.1'!P25/'6.1'!O25-1)*100</f>
        <v>-9.4552919820045886</v>
      </c>
      <c r="P25" s="597">
        <f>('6.1'!Q25/'6.1'!P25-1)*100</f>
        <v>-37.950575724217408</v>
      </c>
      <c r="Q25" s="597">
        <f>('6.1'!R25/'6.1'!Q25-1)*100</f>
        <v>46.258191144805451</v>
      </c>
      <c r="R25" s="637">
        <f>('6.1'!S25/'6.1'!R25-1)*100</f>
        <v>9.6492773405756118</v>
      </c>
    </row>
    <row r="26" spans="1:18">
      <c r="A26" s="618" t="s">
        <v>759</v>
      </c>
      <c r="B26" s="632">
        <f>('6.1'!C26/'6.1'!B26-1)*100</f>
        <v>85.853280874213695</v>
      </c>
      <c r="C26" s="597">
        <f>('6.1'!D26/'6.1'!C26-1)*100</f>
        <v>10.410229300837193</v>
      </c>
      <c r="D26" s="597">
        <f>('6.1'!E26/'6.1'!D26-1)*100</f>
        <v>-3.7516091357911785</v>
      </c>
      <c r="E26" s="597">
        <f>('6.1'!F26/'6.1'!E26-1)*100</f>
        <v>27.361124132630941</v>
      </c>
      <c r="F26" s="597">
        <f>('6.1'!G26/'6.1'!F26-1)*100</f>
        <v>8.1243795915067132</v>
      </c>
      <c r="G26" s="597">
        <f>('6.1'!H26/'6.1'!G26-1)*100</f>
        <v>-5.3805645472865926</v>
      </c>
      <c r="H26" s="597">
        <f>('6.1'!I26/'6.1'!H26-1)*100</f>
        <v>10.36406050288614</v>
      </c>
      <c r="I26" s="597">
        <f>('6.1'!J26/'6.1'!I26-1)*100</f>
        <v>-16.575800618859805</v>
      </c>
      <c r="J26" s="597">
        <f>('6.1'!K26/'6.1'!J26-1)*100</f>
        <v>-7.4416936005171186</v>
      </c>
      <c r="K26" s="597">
        <f>('6.1'!L26/'6.1'!K26-1)*100</f>
        <v>18.036954291464991</v>
      </c>
      <c r="L26" s="597">
        <f>('6.1'!M26/'6.1'!L26-1)*100</f>
        <v>6.8222825984058044</v>
      </c>
      <c r="M26" s="597">
        <f>('6.1'!N26/'6.1'!M26-1)*100</f>
        <v>14.234168641058575</v>
      </c>
      <c r="N26" s="597">
        <f>('6.1'!O26/'6.1'!N26-1)*100</f>
        <v>26.168257840660814</v>
      </c>
      <c r="O26" s="597">
        <f>('6.1'!P26/'6.1'!O26-1)*100</f>
        <v>23.154263968719356</v>
      </c>
      <c r="P26" s="597">
        <f>('6.1'!Q26/'6.1'!P26-1)*100</f>
        <v>-45.227661602989478</v>
      </c>
      <c r="Q26" s="597">
        <f>('6.1'!R26/'6.1'!Q26-1)*100</f>
        <v>1.8048213021513604</v>
      </c>
      <c r="R26" s="637">
        <f>('6.1'!S26/'6.1'!R26-1)*100</f>
        <v>2.052594155376819</v>
      </c>
    </row>
    <row r="27" spans="1:18" ht="13">
      <c r="A27" s="608" t="s">
        <v>758</v>
      </c>
      <c r="B27" s="607">
        <f>('6.1'!C27/'6.1'!B27-1)*100</f>
        <v>12.702100105000746</v>
      </c>
      <c r="C27" s="605">
        <f>('6.1'!D27/'6.1'!C27-1)*100</f>
        <v>1.0291312029945043</v>
      </c>
      <c r="D27" s="605">
        <f>('6.1'!E27/'6.1'!D27-1)*100</f>
        <v>-13.813716753258854</v>
      </c>
      <c r="E27" s="605">
        <f>('6.1'!F27/'6.1'!E27-1)*100</f>
        <v>-8.1685787862386441</v>
      </c>
      <c r="F27" s="605">
        <f>('6.1'!G27/'6.1'!F27-1)*100</f>
        <v>8.2916678089703488</v>
      </c>
      <c r="G27" s="605">
        <f>('6.1'!H27/'6.1'!G27-1)*100</f>
        <v>6.4936161422283201</v>
      </c>
      <c r="H27" s="605">
        <f>('6.1'!I27/'6.1'!H27-1)*100</f>
        <v>16.61525965181314</v>
      </c>
      <c r="I27" s="605">
        <f>('6.1'!J27/'6.1'!I27-1)*100</f>
        <v>0.45649074002052092</v>
      </c>
      <c r="J27" s="605">
        <f>('6.1'!K27/'6.1'!J27-1)*100</f>
        <v>9.8602749399788969</v>
      </c>
      <c r="K27" s="605">
        <f>('6.1'!L27/'6.1'!K27-1)*100</f>
        <v>4.7304510675777234</v>
      </c>
      <c r="L27" s="605">
        <f>('6.1'!M27/'6.1'!L27-1)*100</f>
        <v>6.1478963298243983</v>
      </c>
      <c r="M27" s="605">
        <f>('6.1'!N27/'6.1'!M27-1)*100</f>
        <v>13.047785416456371</v>
      </c>
      <c r="N27" s="605">
        <f>('6.1'!O27/'6.1'!N27-1)*100</f>
        <v>9.0970254411680163</v>
      </c>
      <c r="O27" s="605">
        <f>('6.1'!P27/'6.1'!O27-1)*100</f>
        <v>-10.050756880445466</v>
      </c>
      <c r="P27" s="605">
        <f>('6.1'!Q27/'6.1'!P27-1)*100</f>
        <v>56.174397269406583</v>
      </c>
      <c r="Q27" s="605">
        <f>('6.1'!R27/'6.1'!Q27-1)*100</f>
        <v>-9.0246927700021846</v>
      </c>
      <c r="R27" s="604">
        <f>('6.1'!S27/'6.1'!R27-1)*100</f>
        <v>0.21513668846777634</v>
      </c>
    </row>
    <row r="28" spans="1:18" ht="7.5" customHeight="1">
      <c r="A28" s="613"/>
      <c r="B28" s="612"/>
      <c r="C28" s="611"/>
      <c r="D28" s="611"/>
      <c r="E28" s="611"/>
      <c r="F28" s="611"/>
      <c r="G28" s="611"/>
      <c r="H28" s="611"/>
      <c r="I28" s="611"/>
      <c r="J28" s="611"/>
      <c r="K28" s="611"/>
      <c r="L28" s="653" t="s">
        <v>746</v>
      </c>
      <c r="M28" s="597"/>
      <c r="N28" s="597"/>
      <c r="O28" s="597"/>
      <c r="P28" s="597"/>
      <c r="Q28" s="597"/>
      <c r="R28" s="637"/>
    </row>
    <row r="29" spans="1:18" ht="13">
      <c r="A29" s="613" t="s">
        <v>757</v>
      </c>
      <c r="B29" s="612">
        <f>('6.1'!C29/'6.1'!B29-1)*100</f>
        <v>9.1171750830094425</v>
      </c>
      <c r="C29" s="611">
        <f>('6.1'!D29/'6.1'!C29-1)*100</f>
        <v>-1.7862175403425606</v>
      </c>
      <c r="D29" s="611">
        <f>('6.1'!E29/'6.1'!D29-1)*100</f>
        <v>-12.49750788173486</v>
      </c>
      <c r="E29" s="611">
        <f>('6.1'!F29/'6.1'!E29-1)*100</f>
        <v>-8.064128066925381</v>
      </c>
      <c r="F29" s="611">
        <f>('6.1'!G29/'6.1'!F29-1)*100</f>
        <v>11.086551556867462</v>
      </c>
      <c r="G29" s="611">
        <f>('6.1'!H29/'6.1'!G29-1)*100</f>
        <v>4.3111705750058293</v>
      </c>
      <c r="H29" s="611">
        <f>('6.1'!I29/'6.1'!H29-1)*100</f>
        <v>9.6655704399183371</v>
      </c>
      <c r="I29" s="611">
        <f>('6.1'!J29/'6.1'!I29-1)*100</f>
        <v>1.7019193278821509</v>
      </c>
      <c r="J29" s="611">
        <f>('6.1'!K29/'6.1'!J29-1)*100</f>
        <v>7.1168639886418861</v>
      </c>
      <c r="K29" s="611">
        <f>('6.1'!L29/'6.1'!K29-1)*100</f>
        <v>3.183982850831879</v>
      </c>
      <c r="L29" s="611">
        <f>('6.1'!M29/'6.1'!L29-1)*100</f>
        <v>5.528465679797212</v>
      </c>
      <c r="M29" s="611">
        <f>('6.1'!N29/'6.1'!M29-1)*100</f>
        <v>11.343556194436811</v>
      </c>
      <c r="N29" s="611">
        <f>('6.1'!O29/'6.1'!N29-1)*100</f>
        <v>7.1670904220502596</v>
      </c>
      <c r="O29" s="611">
        <f>('6.1'!P29/'6.1'!O29-1)*100</f>
        <v>-3.958754718012325</v>
      </c>
      <c r="P29" s="611">
        <f>('6.1'!Q29/'6.1'!P29-1)*100</f>
        <v>38.968498812089059</v>
      </c>
      <c r="Q29" s="611">
        <f>('6.1'!R29/'6.1'!Q29-1)*100</f>
        <v>-3.6503998217548461</v>
      </c>
      <c r="R29" s="614">
        <f>('6.1'!S29/'6.1'!R29-1)*100</f>
        <v>-0.72217503612487244</v>
      </c>
    </row>
    <row r="30" spans="1:18" ht="7.5" customHeight="1">
      <c r="A30" s="613"/>
      <c r="B30" s="612"/>
      <c r="C30" s="611"/>
      <c r="D30" s="611"/>
      <c r="E30" s="611"/>
      <c r="F30" s="611"/>
      <c r="G30" s="611"/>
      <c r="H30" s="611"/>
      <c r="I30" s="611"/>
      <c r="J30" s="611"/>
      <c r="K30" s="611"/>
      <c r="L30" s="653" t="s">
        <v>746</v>
      </c>
      <c r="M30" s="597"/>
      <c r="N30" s="597"/>
      <c r="O30" s="597"/>
      <c r="P30" s="597"/>
      <c r="Q30" s="597"/>
      <c r="R30" s="637"/>
    </row>
    <row r="31" spans="1:18" ht="13">
      <c r="A31" s="608" t="s">
        <v>756</v>
      </c>
      <c r="B31" s="607">
        <f>('6.1'!C31/'6.1'!B31-1)*100</f>
        <v>11.951586296195993</v>
      </c>
      <c r="C31" s="605">
        <f>('6.1'!D31/'6.1'!C31-1)*100</f>
        <v>-0.35060785596116029</v>
      </c>
      <c r="D31" s="605">
        <f>('6.1'!E31/'6.1'!D31-1)*100</f>
        <v>-12.648218856457028</v>
      </c>
      <c r="E31" s="605">
        <f>('6.1'!F31/'6.1'!E31-1)*100</f>
        <v>-7.092380765515804</v>
      </c>
      <c r="F31" s="605">
        <f>('6.1'!G31/'6.1'!F31-1)*100</f>
        <v>7.854774914348206</v>
      </c>
      <c r="G31" s="605">
        <f>('6.1'!H31/'6.1'!G31-1)*100</f>
        <v>7.0914310752999254</v>
      </c>
      <c r="H31" s="605">
        <f>('6.1'!I31/'6.1'!H31-1)*100</f>
        <v>10.780879972105151</v>
      </c>
      <c r="I31" s="605">
        <f>('6.1'!J31/'6.1'!I31-1)*100</f>
        <v>2.1052178261646404</v>
      </c>
      <c r="J31" s="605">
        <f>('6.1'!K31/'6.1'!J31-1)*100</f>
        <v>7.3054263616340709</v>
      </c>
      <c r="K31" s="605">
        <f>('6.1'!L31/'6.1'!K31-1)*100</f>
        <v>3.684501487022307</v>
      </c>
      <c r="L31" s="605">
        <f>('6.1'!M31/'6.1'!L31-1)*100</f>
        <v>5.7161693561163185</v>
      </c>
      <c r="M31" s="605">
        <f>('6.1'!N31/'6.1'!M31-1)*100</f>
        <v>11.22438027608843</v>
      </c>
      <c r="N31" s="605">
        <f>('6.1'!O31/'6.1'!N31-1)*100</f>
        <v>7.1794837475427142</v>
      </c>
      <c r="O31" s="605">
        <f>('6.1'!P31/'6.1'!O31-1)*100</f>
        <v>-2.1159345853812961</v>
      </c>
      <c r="P31" s="605">
        <f>('6.1'!Q31/'6.1'!P31-1)*100</f>
        <v>36.446077161369296</v>
      </c>
      <c r="Q31" s="605">
        <f>('6.1'!R31/'6.1'!Q31-1)*100</f>
        <v>-2.6594076588069449</v>
      </c>
      <c r="R31" s="604">
        <f>('6.1'!S31/'6.1'!R31-1)*100</f>
        <v>-1.0576270795116138</v>
      </c>
    </row>
    <row r="32" spans="1:18" ht="7.5" customHeight="1">
      <c r="A32" s="613"/>
      <c r="B32" s="612"/>
      <c r="C32" s="611"/>
      <c r="D32" s="611"/>
      <c r="E32" s="597"/>
      <c r="F32" s="597"/>
      <c r="G32" s="597"/>
      <c r="H32" s="597"/>
      <c r="I32" s="597"/>
      <c r="J32" s="597"/>
      <c r="K32" s="597"/>
      <c r="L32" s="653" t="s">
        <v>746</v>
      </c>
      <c r="M32" s="597"/>
      <c r="N32" s="597"/>
      <c r="O32" s="597"/>
      <c r="P32" s="597"/>
      <c r="Q32" s="597"/>
      <c r="R32" s="637"/>
    </row>
    <row r="33" spans="1:18">
      <c r="A33" s="618" t="s">
        <v>755</v>
      </c>
      <c r="B33" s="617">
        <f>('6.1'!C33/'6.1'!B33-1)*100</f>
        <v>5.9244467228640074</v>
      </c>
      <c r="C33" s="597">
        <f>('6.1'!D33/'6.1'!C33-1)*100</f>
        <v>-1.573463414419618</v>
      </c>
      <c r="D33" s="597">
        <f>('6.1'!E33/'6.1'!D33-1)*100</f>
        <v>-6.0588449173723635</v>
      </c>
      <c r="E33" s="597">
        <f>('6.1'!F33/'6.1'!E33-1)*100</f>
        <v>3.3181037634888666</v>
      </c>
      <c r="F33" s="597">
        <f>('6.1'!G33/'6.1'!F33-1)*100</f>
        <v>3.7841660496439555</v>
      </c>
      <c r="G33" s="597">
        <f>('6.1'!H33/'6.1'!G33-1)*100</f>
        <v>0.17921489334218332</v>
      </c>
      <c r="H33" s="597">
        <f>('6.1'!I33/'6.1'!H33-1)*100</f>
        <v>1.5469948005062184</v>
      </c>
      <c r="I33" s="597">
        <f>('6.1'!J33/'6.1'!I33-1)*100</f>
        <v>-4.1670975153795808E-2</v>
      </c>
      <c r="J33" s="597">
        <f>('6.1'!K33/'6.1'!J33-1)*100</f>
        <v>1.9408295684686161</v>
      </c>
      <c r="K33" s="597">
        <f>('6.1'!L33/'6.1'!K33-1)*100</f>
        <v>16.615013381394462</v>
      </c>
      <c r="L33" s="597">
        <f>('6.1'!M33/'6.1'!L33-1)*100</f>
        <v>14.259067384537349</v>
      </c>
      <c r="M33" s="597">
        <f>('6.1'!N33/'6.1'!M33-1)*100</f>
        <v>1.5120113770122678</v>
      </c>
      <c r="N33" s="597">
        <f>('6.1'!O33/'6.1'!N33-1)*100</f>
        <v>4.968772798352683</v>
      </c>
      <c r="O33" s="597">
        <f>('6.1'!P33/'6.1'!O33-1)*100</f>
        <v>-5.5404139041024809</v>
      </c>
      <c r="P33" s="597">
        <f>('6.1'!Q33/'6.1'!P33-1)*100</f>
        <v>8.1124472995879557</v>
      </c>
      <c r="Q33" s="597">
        <f>('6.1'!R33/'6.1'!Q33-1)*100</f>
        <v>4.6491395607411778</v>
      </c>
      <c r="R33" s="637">
        <f>('6.1'!S33/'6.1'!R33-1)*100</f>
        <v>5.672438676631586</v>
      </c>
    </row>
    <row r="34" spans="1:18">
      <c r="A34" s="618" t="s">
        <v>754</v>
      </c>
      <c r="B34" s="617">
        <f>('6.1'!C34/'6.1'!B34-1)*100</f>
        <v>9.9432809995379188</v>
      </c>
      <c r="C34" s="597">
        <f>('6.1'!D34/'6.1'!C34-1)*100</f>
        <v>1.6505049373627623</v>
      </c>
      <c r="D34" s="597">
        <f>('6.1'!E34/'6.1'!D34-1)*100</f>
        <v>-10.398060051798275</v>
      </c>
      <c r="E34" s="597">
        <f>('6.1'!F34/'6.1'!E34-1)*100</f>
        <v>-6.7145936276512996</v>
      </c>
      <c r="F34" s="597">
        <f>('6.1'!G34/'6.1'!F34-1)*100</f>
        <v>8.1998682234640583</v>
      </c>
      <c r="G34" s="597">
        <f>('6.1'!H34/'6.1'!G34-1)*100</f>
        <v>1.8756331196013942</v>
      </c>
      <c r="H34" s="597">
        <f>('6.1'!I34/'6.1'!H34-1)*100</f>
        <v>-2.6309454668662413</v>
      </c>
      <c r="I34" s="597">
        <f>('6.1'!J34/'6.1'!I34-1)*100</f>
        <v>0.34107144268304967</v>
      </c>
      <c r="J34" s="597">
        <f>('6.1'!K34/'6.1'!J34-1)*100</f>
        <v>-1.6066407094959989</v>
      </c>
      <c r="K34" s="597">
        <f>('6.1'!L34/'6.1'!K34-1)*100</f>
        <v>15.447940207021048</v>
      </c>
      <c r="L34" s="597">
        <f>('6.1'!M34/'6.1'!L34-1)*100</f>
        <v>16.776342419941727</v>
      </c>
      <c r="M34" s="597">
        <f>('6.1'!N34/'6.1'!M34-1)*100</f>
        <v>-3.5304560464433088E-2</v>
      </c>
      <c r="N34" s="597">
        <f>('6.1'!O34/'6.1'!N34-1)*100</f>
        <v>5.5364627370035002</v>
      </c>
      <c r="O34" s="597">
        <f>('6.1'!P34/'6.1'!O34-1)*100</f>
        <v>7.762263642777345</v>
      </c>
      <c r="P34" s="597">
        <f>('6.1'!Q34/'6.1'!P34-1)*100</f>
        <v>12.109738015625915</v>
      </c>
      <c r="Q34" s="597">
        <f>('6.1'!R34/'6.1'!Q34-1)*100</f>
        <v>-1.4148979630383085</v>
      </c>
      <c r="R34" s="637">
        <f>('6.1'!S34/'6.1'!R34-1)*100</f>
        <v>6.3109827728064172</v>
      </c>
    </row>
    <row r="35" spans="1:18">
      <c r="A35" s="618" t="s">
        <v>753</v>
      </c>
      <c r="B35" s="617">
        <f>('6.1'!C35/'6.1'!B35-1)*100</f>
        <v>2.8064897126540478</v>
      </c>
      <c r="C35" s="597">
        <f>('6.1'!D35/'6.1'!C35-1)*100</f>
        <v>4.5650334203442</v>
      </c>
      <c r="D35" s="597">
        <f>('6.1'!E35/'6.1'!D35-1)*100</f>
        <v>3.652629651690642</v>
      </c>
      <c r="E35" s="597">
        <f>('6.1'!F35/'6.1'!E35-1)*100</f>
        <v>-13.759040269092427</v>
      </c>
      <c r="F35" s="597">
        <f>('6.1'!G35/'6.1'!F35-1)*100</f>
        <v>9.64790674160907</v>
      </c>
      <c r="G35" s="597">
        <f>('6.1'!H35/'6.1'!G35-1)*100</f>
        <v>-1.9409106177245339</v>
      </c>
      <c r="H35" s="597">
        <f>('6.1'!I35/'6.1'!H35-1)*100</f>
        <v>2.5455934447664585</v>
      </c>
      <c r="I35" s="597">
        <f>('6.1'!J35/'6.1'!I35-1)*100</f>
        <v>1.0682723601772803</v>
      </c>
      <c r="J35" s="597">
        <f>('6.1'!K35/'6.1'!J35-1)*100</f>
        <v>3.7450106648790227</v>
      </c>
      <c r="K35" s="597">
        <f>('6.1'!L35/'6.1'!K35-1)*100</f>
        <v>5.4370016614896377</v>
      </c>
      <c r="L35" s="597">
        <f>('6.1'!M35/'6.1'!L35-1)*100</f>
        <v>7.0693286151279899E-2</v>
      </c>
      <c r="M35" s="597">
        <f>('6.1'!N35/'6.1'!M35-1)*100</f>
        <v>6.3866265879289452</v>
      </c>
      <c r="N35" s="597">
        <f>('6.1'!O35/'6.1'!N35-1)*100</f>
        <v>10.906679737275905</v>
      </c>
      <c r="O35" s="597">
        <f>('6.1'!P35/'6.1'!O35-1)*100</f>
        <v>3.4165923743270543</v>
      </c>
      <c r="P35" s="597">
        <f>('6.1'!Q35/'6.1'!P35-1)*100</f>
        <v>4.4712771640043947</v>
      </c>
      <c r="Q35" s="597">
        <f>('6.1'!R35/'6.1'!Q35-1)*100</f>
        <v>5.306620926797323</v>
      </c>
      <c r="R35" s="637">
        <f>('6.1'!S35/'6.1'!R35-1)*100</f>
        <v>4.9902815448884752</v>
      </c>
    </row>
    <row r="36" spans="1:18" ht="13">
      <c r="A36" s="608" t="s">
        <v>752</v>
      </c>
      <c r="B36" s="607">
        <f>('6.1'!C36/'6.1'!B36-1)*100</f>
        <v>6.3247896655299618</v>
      </c>
      <c r="C36" s="605">
        <f>('6.1'!D36/'6.1'!C36-1)*100</f>
        <v>0.32009003516564327</v>
      </c>
      <c r="D36" s="605">
        <f>('6.1'!E36/'6.1'!D36-1)*100</f>
        <v>-5.3646715915240284</v>
      </c>
      <c r="E36" s="605">
        <f>('6.1'!F36/'6.1'!E36-1)*100</f>
        <v>-2.5422408828440934</v>
      </c>
      <c r="F36" s="605">
        <f>('6.1'!G36/'6.1'!F36-1)*100</f>
        <v>5.8474165732899097</v>
      </c>
      <c r="G36" s="605">
        <f>('6.1'!H36/'6.1'!G36-1)*100</f>
        <v>0.18423894305037436</v>
      </c>
      <c r="H36" s="605">
        <f>('6.1'!I36/'6.1'!H36-1)*100</f>
        <v>0.73118709543740223</v>
      </c>
      <c r="I36" s="605">
        <f>('6.1'!J36/'6.1'!I36-1)*100</f>
        <v>0.25167480521530727</v>
      </c>
      <c r="J36" s="605">
        <f>('6.1'!K36/'6.1'!J36-1)*100</f>
        <v>1.457811042176016</v>
      </c>
      <c r="K36" s="605">
        <f>('6.1'!L36/'6.1'!K36-1)*100</f>
        <v>14.224862762259715</v>
      </c>
      <c r="L36" s="605">
        <f>('6.1'!M36/'6.1'!L36-1)*100</f>
        <v>12.334478971685803</v>
      </c>
      <c r="M36" s="605">
        <f>('6.1'!N36/'6.1'!M36-1)*100</f>
        <v>1.9113838279138928</v>
      </c>
      <c r="N36" s="605">
        <f>('6.1'!O36/'6.1'!N36-1)*100</f>
        <v>6.0705090108168935</v>
      </c>
      <c r="O36" s="605">
        <f>('6.1'!P36/'6.1'!O36-1)*100</f>
        <v>-0.95507253931356173</v>
      </c>
      <c r="P36" s="605">
        <f>('6.1'!Q36/'6.1'!P36-1)*100</f>
        <v>8.4611217696868977</v>
      </c>
      <c r="Q36" s="605">
        <f>('6.1'!R36/'6.1'!Q36-1)*100</f>
        <v>3.1963749758286752</v>
      </c>
      <c r="R36" s="604">
        <f>('6.1'!S36/'6.1'!R36-1)*100</f>
        <v>5.7102791027634714</v>
      </c>
    </row>
    <row r="37" spans="1:18" ht="7.5" customHeight="1">
      <c r="A37" s="613"/>
      <c r="B37" s="612"/>
      <c r="C37" s="611"/>
      <c r="D37" s="611"/>
      <c r="E37" s="597"/>
      <c r="F37" s="597"/>
      <c r="G37" s="597"/>
      <c r="H37" s="597"/>
      <c r="I37" s="597"/>
      <c r="J37" s="597"/>
      <c r="K37" s="597"/>
      <c r="L37" s="653" t="s">
        <v>746</v>
      </c>
      <c r="M37" s="597"/>
      <c r="N37" s="597"/>
      <c r="O37" s="597"/>
      <c r="P37" s="597"/>
      <c r="Q37" s="597"/>
      <c r="R37" s="637"/>
    </row>
    <row r="38" spans="1:18">
      <c r="A38" s="678" t="s">
        <v>751</v>
      </c>
      <c r="B38" s="677">
        <f>('6.1'!C38/'6.1'!B38-1)*100</f>
        <v>-5.4046751991772553</v>
      </c>
      <c r="C38" s="676">
        <f>('6.1'!D38/'6.1'!C38-1)*100</f>
        <v>-6.5463439722164285</v>
      </c>
      <c r="D38" s="676">
        <f>('6.1'!E38/'6.1'!D38-1)*100</f>
        <v>25.823220134517477</v>
      </c>
      <c r="E38" s="676">
        <f>('6.1'!F38/'6.1'!E38-1)*100</f>
        <v>-22.160673018480203</v>
      </c>
      <c r="F38" s="676">
        <f>('6.1'!G38/'6.1'!F38-1)*100</f>
        <v>3.7708939448096057</v>
      </c>
      <c r="G38" s="676">
        <f>('6.1'!H38/'6.1'!G38-1)*100</f>
        <v>26.974345730504258</v>
      </c>
      <c r="H38" s="676">
        <f>('6.1'!I38/'6.1'!H38-1)*100</f>
        <v>-29.425853463540662</v>
      </c>
      <c r="I38" s="676">
        <f>('6.1'!J38/'6.1'!I38-1)*100</f>
        <v>22.416677014323593</v>
      </c>
      <c r="J38" s="676">
        <f>('6.1'!K38/'6.1'!J38-1)*100</f>
        <v>-15.444338502479171</v>
      </c>
      <c r="K38" s="676">
        <f>('6.1'!L38/'6.1'!K38-1)*100</f>
        <v>-49.601172800595947</v>
      </c>
      <c r="L38" s="676">
        <f>('6.1'!M38/'6.1'!L38-1)*100</f>
        <v>5.3979942892598443</v>
      </c>
      <c r="M38" s="676">
        <f>('6.1'!N38/'6.1'!M38-1)*100</f>
        <v>4.7388722731225075</v>
      </c>
      <c r="N38" s="676">
        <f>('6.1'!O38/'6.1'!N38-1)*100</f>
        <v>0.76969543456306688</v>
      </c>
      <c r="O38" s="676">
        <f>('6.1'!P38/'6.1'!O38-1)*100</f>
        <v>-24.285552083381965</v>
      </c>
      <c r="P38" s="676">
        <f>('6.1'!Q38/'6.1'!P38-1)*100</f>
        <v>-16.098183601608163</v>
      </c>
      <c r="Q38" s="676">
        <f>('6.1'!R38/'6.1'!Q38-1)*100</f>
        <v>33.818599748826571</v>
      </c>
      <c r="R38" s="675">
        <f>('6.1'!S38/'6.1'!R38-1)*100</f>
        <v>6.3872984412063794</v>
      </c>
    </row>
    <row r="39" spans="1:18" ht="7.5" customHeight="1">
      <c r="A39" s="618"/>
      <c r="B39" s="617"/>
      <c r="C39" s="597"/>
      <c r="D39" s="597"/>
      <c r="E39" s="597"/>
      <c r="F39" s="597"/>
      <c r="G39" s="597"/>
      <c r="H39" s="597"/>
      <c r="I39" s="597"/>
      <c r="J39" s="597"/>
      <c r="K39" s="597"/>
      <c r="L39" s="597" t="s">
        <v>746</v>
      </c>
      <c r="M39" s="597"/>
      <c r="N39" s="597"/>
      <c r="O39" s="597"/>
      <c r="P39" s="597"/>
      <c r="Q39" s="597"/>
      <c r="R39" s="637"/>
    </row>
    <row r="40" spans="1:18" ht="13">
      <c r="A40" s="613" t="s">
        <v>750</v>
      </c>
      <c r="B40" s="612">
        <f>('6.1'!C40/'6.1'!B40-1)*100</f>
        <v>8.4501340024714988</v>
      </c>
      <c r="C40" s="611">
        <f>('6.1'!D40/'6.1'!C40-1)*100</f>
        <v>-1.7573385375288186</v>
      </c>
      <c r="D40" s="611">
        <f>('6.1'!E40/'6.1'!D40-1)*100</f>
        <v>-10.958254855101334</v>
      </c>
      <c r="E40" s="611">
        <f>('6.1'!F40/'6.1'!E40-1)*100</f>
        <v>-8.1289930415446303</v>
      </c>
      <c r="F40" s="611">
        <f>('6.1'!G40/'6.1'!F40-1)*100</f>
        <v>10.406392036038103</v>
      </c>
      <c r="G40" s="611">
        <f>('6.1'!H40/'6.1'!G40-1)*100</f>
        <v>4.6286157655476501</v>
      </c>
      <c r="H40" s="611">
        <f>('6.1'!I40/'6.1'!H40-1)*100</f>
        <v>7.5742004660596551</v>
      </c>
      <c r="I40" s="611">
        <f>('6.1'!J40/'6.1'!I40-1)*100</f>
        <v>2.0742521193591212</v>
      </c>
      <c r="J40" s="611">
        <f>('6.1'!K40/'6.1'!J40-1)*100</f>
        <v>6.0760139876721908</v>
      </c>
      <c r="K40" s="611">
        <f>('6.1'!L40/'6.1'!K40-1)*100</f>
        <v>2.7858335985596394</v>
      </c>
      <c r="L40" s="611">
        <f>('6.1'!M40/'6.1'!L40-1)*100</f>
        <v>6.0557174560351035</v>
      </c>
      <c r="M40" s="611">
        <f>('6.1'!N40/'6.1'!M40-1)*100</f>
        <v>10.496190074020317</v>
      </c>
      <c r="N40" s="611">
        <f>('6.1'!O40/'6.1'!N40-1)*100</f>
        <v>7.0183874890303644</v>
      </c>
      <c r="O40" s="611">
        <f>('6.1'!P40/'6.1'!O40-1)*100</f>
        <v>-3.9287817630273114</v>
      </c>
      <c r="P40" s="611">
        <f>('6.1'!Q40/'6.1'!P40-1)*100</f>
        <v>36.184648445974979</v>
      </c>
      <c r="Q40" s="611">
        <f>('6.1'!R40/'6.1'!Q40-1)*100</f>
        <v>-3.0522146107125891</v>
      </c>
      <c r="R40" s="614">
        <f>('6.1'!S40/'6.1'!R40-1)*100</f>
        <v>-0.25341096421733766</v>
      </c>
    </row>
    <row r="41" spans="1:18" ht="7.5" customHeight="1">
      <c r="A41" s="613"/>
      <c r="B41" s="612"/>
      <c r="C41" s="611"/>
      <c r="D41" s="611"/>
      <c r="E41" s="611"/>
      <c r="F41" s="611"/>
      <c r="G41" s="611"/>
      <c r="H41" s="611"/>
      <c r="I41" s="611"/>
      <c r="J41" s="611"/>
      <c r="K41" s="611"/>
      <c r="L41" s="653" t="s">
        <v>746</v>
      </c>
      <c r="M41" s="597"/>
      <c r="N41" s="597"/>
      <c r="O41" s="597"/>
      <c r="P41" s="597"/>
      <c r="Q41" s="597"/>
      <c r="R41" s="637"/>
    </row>
    <row r="42" spans="1:18" ht="13">
      <c r="A42" s="674" t="s">
        <v>749</v>
      </c>
      <c r="B42" s="605">
        <f>('6.1'!C42/'6.1'!B42-1)*100</f>
        <v>10.996324803281565</v>
      </c>
      <c r="C42" s="605">
        <f>('6.1'!D42/'6.1'!C42-1)*100</f>
        <v>-0.46392981551446333</v>
      </c>
      <c r="D42" s="605">
        <f>('6.1'!E42/'6.1'!D42-1)*100</f>
        <v>-11.175943665131483</v>
      </c>
      <c r="E42" s="605">
        <f>('6.1'!F42/'6.1'!E42-1)*100</f>
        <v>-7.2629611192356887</v>
      </c>
      <c r="F42" s="605">
        <f>('6.1'!G42/'6.1'!F42-1)*100</f>
        <v>7.5723795344505795</v>
      </c>
      <c r="G42" s="605">
        <f>('6.1'!H42/'6.1'!G42-1)*100</f>
        <v>7.0969887164701984</v>
      </c>
      <c r="H42" s="605">
        <f>('6.1'!I42/'6.1'!H42-1)*100</f>
        <v>8.6880790193008437</v>
      </c>
      <c r="I42" s="605">
        <f>('6.1'!J42/'6.1'!I42-1)*100</f>
        <v>2.4159794770045373</v>
      </c>
      <c r="J42" s="605">
        <f>('6.1'!K42/'6.1'!J42-1)*100</f>
        <v>6.3195576272081055</v>
      </c>
      <c r="K42" s="605">
        <f>('6.1'!L42/'6.1'!K42-1)*100</f>
        <v>3.2722380473457546</v>
      </c>
      <c r="L42" s="605">
        <f>('6.1'!M42/'6.1'!L42-1)*100</f>
        <v>6.1878269620905701</v>
      </c>
      <c r="M42" s="605">
        <f>('6.1'!N42/'6.1'!M42-1)*100</f>
        <v>10.452896356912023</v>
      </c>
      <c r="N42" s="605">
        <f>('6.1'!O42/'6.1'!N42-1)*100</f>
        <v>7.0412627103997538</v>
      </c>
      <c r="O42" s="605">
        <f>('6.1'!P42/'6.1'!O42-1)*100</f>
        <v>-2.2325545404982106</v>
      </c>
      <c r="P42" s="605">
        <f>('6.1'!Q42/'6.1'!P42-1)*100</f>
        <v>34.116720195652086</v>
      </c>
      <c r="Q42" s="605">
        <f>('6.1'!R42/'6.1'!Q42-1)*100</f>
        <v>-2.16929435497768</v>
      </c>
      <c r="R42" s="604">
        <f>('6.1'!S42/'6.1'!R42-1)*100</f>
        <v>-0.6078536520489175</v>
      </c>
    </row>
    <row r="43" spans="1:18" ht="7.5" customHeight="1"/>
    <row r="44" spans="1:18">
      <c r="A44" s="593" t="s">
        <v>748</v>
      </c>
    </row>
    <row r="45" spans="1:18" ht="7.5" customHeight="1"/>
    <row r="46" spans="1:18">
      <c r="A46" s="593" t="s">
        <v>747</v>
      </c>
    </row>
  </sheetData>
  <mergeCells count="1">
    <mergeCell ref="B3:L3"/>
  </mergeCells>
  <pageMargins left="0.25" right="0.25" top="1" bottom="1" header="0.5" footer="0.5"/>
  <pageSetup scale="8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E9F0D-5E97-4632-A7C3-C27DF5456FD3}">
  <dimension ref="A1:J58"/>
  <sheetViews>
    <sheetView zoomScaleNormal="100" workbookViewId="0">
      <selection activeCell="I51" sqref="I51"/>
    </sheetView>
  </sheetViews>
  <sheetFormatPr defaultColWidth="11.81640625" defaultRowHeight="13.5"/>
  <cols>
    <col min="1" max="1" width="6" style="684" customWidth="1"/>
    <col min="2" max="9" width="11.81640625" style="684"/>
    <col min="10" max="10" width="7.90625" style="684" customWidth="1"/>
    <col min="11" max="16384" width="11.81640625" style="684"/>
  </cols>
  <sheetData>
    <row r="1" spans="1:10" ht="13" customHeight="1">
      <c r="A1" s="721"/>
      <c r="B1" s="720"/>
      <c r="C1" s="1991" t="s">
        <v>790</v>
      </c>
      <c r="D1" s="1991"/>
      <c r="E1" s="1991"/>
      <c r="F1" s="1991"/>
      <c r="G1" s="1991"/>
      <c r="H1" s="1991"/>
      <c r="I1" s="1992" t="s">
        <v>789</v>
      </c>
      <c r="J1" s="1988" t="s">
        <v>788</v>
      </c>
    </row>
    <row r="2" spans="1:10" ht="15" customHeight="1">
      <c r="A2" s="719"/>
      <c r="B2" s="718"/>
      <c r="C2" s="1991"/>
      <c r="D2" s="1991"/>
      <c r="E2" s="1991"/>
      <c r="F2" s="1991"/>
      <c r="G2" s="1991"/>
      <c r="H2" s="1991"/>
      <c r="I2" s="1993"/>
      <c r="J2" s="1989"/>
    </row>
    <row r="3" spans="1:10">
      <c r="A3" s="717" t="s">
        <v>129</v>
      </c>
      <c r="B3" s="717" t="s">
        <v>787</v>
      </c>
      <c r="C3" s="717">
        <v>2015</v>
      </c>
      <c r="D3" s="717">
        <v>2016</v>
      </c>
      <c r="E3" s="717">
        <v>2017</v>
      </c>
      <c r="F3" s="717">
        <v>2018</v>
      </c>
      <c r="G3" s="717">
        <v>2019</v>
      </c>
      <c r="H3" s="717">
        <v>2020</v>
      </c>
      <c r="I3" s="716" t="s">
        <v>786</v>
      </c>
      <c r="J3" s="1990"/>
    </row>
    <row r="4" spans="1:10">
      <c r="A4" s="712"/>
      <c r="B4" s="711"/>
      <c r="C4" s="686"/>
      <c r="D4" s="686"/>
      <c r="E4" s="686"/>
      <c r="F4" s="715"/>
      <c r="G4" s="686"/>
      <c r="H4" s="714"/>
      <c r="I4" s="712"/>
      <c r="J4" s="713"/>
    </row>
    <row r="5" spans="1:10">
      <c r="A5" s="712"/>
      <c r="B5" s="711" t="s">
        <v>127</v>
      </c>
      <c r="C5" s="710">
        <v>1503328.349746</v>
      </c>
      <c r="D5" s="710">
        <v>1451459.6838150001</v>
      </c>
      <c r="E5" s="710">
        <v>1547195.4026800001</v>
      </c>
      <c r="F5" s="710">
        <v>1665786.886956</v>
      </c>
      <c r="G5" s="710">
        <v>1642820.3516800001</v>
      </c>
      <c r="H5" s="709">
        <v>1424934.9191330001</v>
      </c>
      <c r="I5" s="695">
        <f>(H5-G5)/G5</f>
        <v>-0.13262888563815481</v>
      </c>
      <c r="J5" s="708">
        <v>1</v>
      </c>
    </row>
    <row r="6" spans="1:10">
      <c r="A6" s="707"/>
      <c r="B6" s="686"/>
      <c r="C6" s="706"/>
      <c r="D6" s="706"/>
      <c r="E6" s="706"/>
      <c r="F6" s="706"/>
      <c r="G6" s="706"/>
      <c r="H6" s="705"/>
      <c r="I6" s="695"/>
      <c r="J6" s="704"/>
    </row>
    <row r="7" spans="1:10">
      <c r="A7" s="699">
        <v>24</v>
      </c>
      <c r="B7" s="698" t="s">
        <v>120</v>
      </c>
      <c r="C7" s="697">
        <v>19322.18707</v>
      </c>
      <c r="D7" s="697">
        <v>20471.198733000001</v>
      </c>
      <c r="E7" s="697">
        <v>21797.744264000001</v>
      </c>
      <c r="F7" s="697">
        <v>21416.285400000001</v>
      </c>
      <c r="G7" s="697">
        <v>20795.766649999998</v>
      </c>
      <c r="H7" s="696">
        <v>17153.391674999999</v>
      </c>
      <c r="I7" s="695">
        <f t="shared" ref="I7:I38" si="0">(H7-G7)/G7</f>
        <v>-0.17514982911197455</v>
      </c>
      <c r="J7" s="694">
        <f t="shared" ref="J7:J38" si="1">H7/$H$5</f>
        <v>1.203801762780644E-2</v>
      </c>
    </row>
    <row r="8" spans="1:10">
      <c r="A8" s="699">
        <v>39</v>
      </c>
      <c r="B8" s="698" t="s">
        <v>119</v>
      </c>
      <c r="C8" s="697">
        <v>4620.0727319999996</v>
      </c>
      <c r="D8" s="697">
        <v>4350.2809350000007</v>
      </c>
      <c r="E8" s="697">
        <v>4941.3751620000003</v>
      </c>
      <c r="F8" s="697">
        <v>4833.7945799999998</v>
      </c>
      <c r="G8" s="697">
        <v>4988.6756430000005</v>
      </c>
      <c r="H8" s="696">
        <v>4610.413313</v>
      </c>
      <c r="I8" s="695">
        <f t="shared" si="0"/>
        <v>-7.5824198057608705E-2</v>
      </c>
      <c r="J8" s="694">
        <f t="shared" si="1"/>
        <v>3.235525532496039E-3</v>
      </c>
    </row>
    <row r="9" spans="1:10">
      <c r="A9" s="699">
        <v>22</v>
      </c>
      <c r="B9" s="698" t="s">
        <v>118</v>
      </c>
      <c r="C9" s="697">
        <v>22654.209482999999</v>
      </c>
      <c r="D9" s="697">
        <v>22003.600453999999</v>
      </c>
      <c r="E9" s="697">
        <v>20917.666033000001</v>
      </c>
      <c r="F9" s="697">
        <v>22515.523538000001</v>
      </c>
      <c r="G9" s="697">
        <v>24582.765361000002</v>
      </c>
      <c r="H9" s="696">
        <v>19756.198243999999</v>
      </c>
      <c r="I9" s="695">
        <f t="shared" si="0"/>
        <v>-0.19633946979200481</v>
      </c>
      <c r="J9" s="694">
        <f t="shared" si="1"/>
        <v>1.3864631976329582E-2</v>
      </c>
    </row>
    <row r="10" spans="1:10">
      <c r="A10" s="699">
        <v>37</v>
      </c>
      <c r="B10" s="698" t="s">
        <v>117</v>
      </c>
      <c r="C10" s="697">
        <v>5870.9147659999999</v>
      </c>
      <c r="D10" s="697">
        <v>5722.1520529999998</v>
      </c>
      <c r="E10" s="697">
        <v>6234.130099</v>
      </c>
      <c r="F10" s="697">
        <v>6449.2712929999998</v>
      </c>
      <c r="G10" s="697">
        <v>6230.9028090000002</v>
      </c>
      <c r="H10" s="696">
        <v>5195.5598899999995</v>
      </c>
      <c r="I10" s="695">
        <f t="shared" si="0"/>
        <v>-0.1661625852203211</v>
      </c>
      <c r="J10" s="694">
        <f t="shared" si="1"/>
        <v>3.6461734639510637E-3</v>
      </c>
    </row>
    <row r="11" spans="1:10">
      <c r="A11" s="699">
        <v>2</v>
      </c>
      <c r="B11" s="698" t="s">
        <v>116</v>
      </c>
      <c r="C11" s="697">
        <v>165360.37779999999</v>
      </c>
      <c r="D11" s="697">
        <v>163260.62358499999</v>
      </c>
      <c r="E11" s="697">
        <v>171920.43058499999</v>
      </c>
      <c r="F11" s="697">
        <v>178175.23564699999</v>
      </c>
      <c r="G11" s="697">
        <v>173728.24325300002</v>
      </c>
      <c r="H11" s="696">
        <v>155885.76255099999</v>
      </c>
      <c r="I11" s="695">
        <f t="shared" si="0"/>
        <v>-0.10270339679896531</v>
      </c>
      <c r="J11" s="694">
        <f t="shared" si="1"/>
        <v>0.1093985138955318</v>
      </c>
    </row>
    <row r="12" spans="1:10">
      <c r="A12" s="699">
        <v>33</v>
      </c>
      <c r="B12" s="698" t="s">
        <v>115</v>
      </c>
      <c r="C12" s="697">
        <v>7949.6464770000002</v>
      </c>
      <c r="D12" s="697">
        <v>7569.4503830000003</v>
      </c>
      <c r="E12" s="697">
        <v>8054.451575000001</v>
      </c>
      <c r="F12" s="697">
        <v>8331.6618749999998</v>
      </c>
      <c r="G12" s="697">
        <v>8097.5199309999998</v>
      </c>
      <c r="H12" s="696">
        <v>8169.0745599999991</v>
      </c>
      <c r="I12" s="695">
        <f t="shared" si="0"/>
        <v>8.8366104201935188E-3</v>
      </c>
      <c r="J12" s="694">
        <f t="shared" si="1"/>
        <v>5.7329457298796937E-3</v>
      </c>
    </row>
    <row r="13" spans="1:10">
      <c r="A13" s="699">
        <v>26</v>
      </c>
      <c r="B13" s="698" t="s">
        <v>114</v>
      </c>
      <c r="C13" s="697">
        <v>15241.755287000002</v>
      </c>
      <c r="D13" s="697">
        <v>14394.037172</v>
      </c>
      <c r="E13" s="697">
        <v>14791.614108</v>
      </c>
      <c r="F13" s="697">
        <v>17403.470211</v>
      </c>
      <c r="G13" s="697">
        <v>16243.307407</v>
      </c>
      <c r="H13" s="696">
        <v>13827.680527</v>
      </c>
      <c r="I13" s="695">
        <f t="shared" si="0"/>
        <v>-0.14871521048471897</v>
      </c>
      <c r="J13" s="694">
        <f t="shared" si="1"/>
        <v>9.7040786504224603E-3</v>
      </c>
    </row>
    <row r="14" spans="1:10">
      <c r="A14" s="699">
        <v>41</v>
      </c>
      <c r="B14" s="698" t="s">
        <v>113</v>
      </c>
      <c r="C14" s="697">
        <v>5407.6575940000002</v>
      </c>
      <c r="D14" s="697">
        <v>4517.4756209999996</v>
      </c>
      <c r="E14" s="697">
        <v>4565.4572879999996</v>
      </c>
      <c r="F14" s="697">
        <v>4703.8076459999993</v>
      </c>
      <c r="G14" s="697">
        <v>4405.5496629999998</v>
      </c>
      <c r="H14" s="696">
        <v>3909.1619010000004</v>
      </c>
      <c r="I14" s="695">
        <f t="shared" si="0"/>
        <v>-0.11267328709716089</v>
      </c>
      <c r="J14" s="694">
        <f t="shared" si="1"/>
        <v>2.7433968025560953E-3</v>
      </c>
    </row>
    <row r="15" spans="1:10">
      <c r="A15" s="699">
        <v>44</v>
      </c>
      <c r="B15" s="698" t="s">
        <v>785</v>
      </c>
      <c r="C15" s="697">
        <v>1088.0137849999999</v>
      </c>
      <c r="D15" s="697">
        <v>1330.74693</v>
      </c>
      <c r="E15" s="697">
        <v>1483.1095439999999</v>
      </c>
      <c r="F15" s="697">
        <v>2724.1565970000001</v>
      </c>
      <c r="G15" s="697">
        <v>3688.9102700000003</v>
      </c>
      <c r="H15" s="696">
        <v>2770.0380089999999</v>
      </c>
      <c r="I15" s="695">
        <f t="shared" si="0"/>
        <v>-0.24909043423276336</v>
      </c>
      <c r="J15" s="694">
        <f t="shared" si="1"/>
        <v>1.9439751049721108E-3</v>
      </c>
    </row>
    <row r="16" spans="1:10">
      <c r="A16" s="699">
        <v>6</v>
      </c>
      <c r="B16" s="698" t="s">
        <v>111</v>
      </c>
      <c r="C16" s="697">
        <v>53903.078437000004</v>
      </c>
      <c r="D16" s="697">
        <v>52036.275171000001</v>
      </c>
      <c r="E16" s="697">
        <v>54897.251957999993</v>
      </c>
      <c r="F16" s="697">
        <v>57251.655692999993</v>
      </c>
      <c r="G16" s="697">
        <v>55976.470724999999</v>
      </c>
      <c r="H16" s="696">
        <v>45726.838635</v>
      </c>
      <c r="I16" s="695">
        <f t="shared" si="0"/>
        <v>-0.18310607934455481</v>
      </c>
      <c r="J16" s="694">
        <f t="shared" si="1"/>
        <v>3.2090475165576289E-2</v>
      </c>
    </row>
    <row r="17" spans="1:10">
      <c r="A17" s="699">
        <v>10</v>
      </c>
      <c r="B17" s="698" t="s">
        <v>110</v>
      </c>
      <c r="C17" s="697">
        <v>38596.033966000003</v>
      </c>
      <c r="D17" s="697">
        <v>35673.171764999999</v>
      </c>
      <c r="E17" s="697">
        <v>37222.459894</v>
      </c>
      <c r="F17" s="697">
        <v>40619.084016000001</v>
      </c>
      <c r="G17" s="697">
        <v>41259.741240999996</v>
      </c>
      <c r="H17" s="696">
        <v>38846.276612000001</v>
      </c>
      <c r="I17" s="695">
        <f t="shared" si="0"/>
        <v>-5.8494419897178698E-2</v>
      </c>
      <c r="J17" s="694">
        <f t="shared" si="1"/>
        <v>2.7261790058198569E-2</v>
      </c>
    </row>
    <row r="18" spans="1:10">
      <c r="A18" s="699">
        <v>51</v>
      </c>
      <c r="B18" s="698" t="s">
        <v>109</v>
      </c>
      <c r="C18" s="697">
        <v>1896.3945039999999</v>
      </c>
      <c r="D18" s="697">
        <v>795.45931200000007</v>
      </c>
      <c r="E18" s="697">
        <v>952.37864500000001</v>
      </c>
      <c r="F18" s="697">
        <v>659.14593500000001</v>
      </c>
      <c r="G18" s="697">
        <v>453.79965000000004</v>
      </c>
      <c r="H18" s="696">
        <v>319.88269300000002</v>
      </c>
      <c r="I18" s="695">
        <f t="shared" si="0"/>
        <v>-0.29510149908665645</v>
      </c>
      <c r="J18" s="694">
        <f t="shared" si="1"/>
        <v>2.2448933541093389E-4</v>
      </c>
    </row>
    <row r="19" spans="1:10">
      <c r="A19" s="699">
        <v>43</v>
      </c>
      <c r="B19" s="698" t="s">
        <v>108</v>
      </c>
      <c r="C19" s="697">
        <v>4302.0895479999999</v>
      </c>
      <c r="D19" s="697">
        <v>4876.9231589999999</v>
      </c>
      <c r="E19" s="697">
        <v>3862.9631249999998</v>
      </c>
      <c r="F19" s="697">
        <v>4027.8940499999999</v>
      </c>
      <c r="G19" s="697">
        <v>3433.4986230000004</v>
      </c>
      <c r="H19" s="696">
        <v>3406.606663</v>
      </c>
      <c r="I19" s="695">
        <f t="shared" si="0"/>
        <v>-7.8322326445273722E-3</v>
      </c>
      <c r="J19" s="694">
        <f t="shared" si="1"/>
        <v>2.39071035263333E-3</v>
      </c>
    </row>
    <row r="20" spans="1:10">
      <c r="A20" s="699">
        <v>5</v>
      </c>
      <c r="B20" s="698" t="s">
        <v>189</v>
      </c>
      <c r="C20" s="697">
        <v>63368.690936000006</v>
      </c>
      <c r="D20" s="697">
        <v>59862.080853000007</v>
      </c>
      <c r="E20" s="697">
        <v>65288.000872999997</v>
      </c>
      <c r="F20" s="697">
        <v>65467.721273999996</v>
      </c>
      <c r="G20" s="697">
        <v>59766.582492000001</v>
      </c>
      <c r="H20" s="696">
        <v>53325.226578000002</v>
      </c>
      <c r="I20" s="695">
        <f t="shared" si="0"/>
        <v>-0.10777520891147158</v>
      </c>
      <c r="J20" s="694">
        <f t="shared" si="1"/>
        <v>3.7422920767809995E-2</v>
      </c>
    </row>
    <row r="21" spans="1:10">
      <c r="A21" s="699">
        <v>13</v>
      </c>
      <c r="B21" s="698" t="s">
        <v>106</v>
      </c>
      <c r="C21" s="697">
        <v>33819.142544000002</v>
      </c>
      <c r="D21" s="697">
        <v>34653.128928999999</v>
      </c>
      <c r="E21" s="697">
        <v>37746.601470000001</v>
      </c>
      <c r="F21" s="697">
        <v>39320.426232999998</v>
      </c>
      <c r="G21" s="697">
        <v>39346.504402999999</v>
      </c>
      <c r="H21" s="696">
        <v>35340.40724</v>
      </c>
      <c r="I21" s="695">
        <f t="shared" si="0"/>
        <v>-0.10181583405652044</v>
      </c>
      <c r="J21" s="694">
        <f t="shared" si="1"/>
        <v>2.4801418482679076E-2</v>
      </c>
    </row>
    <row r="22" spans="1:10">
      <c r="A22" s="699">
        <v>29</v>
      </c>
      <c r="B22" s="698" t="s">
        <v>105</v>
      </c>
      <c r="C22" s="697">
        <v>13238.360274999999</v>
      </c>
      <c r="D22" s="697">
        <v>12330.347367999999</v>
      </c>
      <c r="E22" s="697">
        <v>13422.351583</v>
      </c>
      <c r="F22" s="697">
        <v>14370.379303</v>
      </c>
      <c r="G22" s="697">
        <v>13225.071168</v>
      </c>
      <c r="H22" s="696">
        <v>12639.351828000001</v>
      </c>
      <c r="I22" s="695">
        <f t="shared" si="0"/>
        <v>-4.4288558644374899E-2</v>
      </c>
      <c r="J22" s="694">
        <f t="shared" si="1"/>
        <v>8.8701256866456739E-3</v>
      </c>
    </row>
    <row r="23" spans="1:10">
      <c r="A23" s="699">
        <v>30</v>
      </c>
      <c r="B23" s="698" t="s">
        <v>104</v>
      </c>
      <c r="C23" s="697">
        <v>10689.483822999999</v>
      </c>
      <c r="D23" s="697">
        <v>10154.596117999999</v>
      </c>
      <c r="E23" s="697">
        <v>11244.077581000001</v>
      </c>
      <c r="F23" s="697">
        <v>11581.768319999999</v>
      </c>
      <c r="G23" s="697">
        <v>11663.17632</v>
      </c>
      <c r="H23" s="696">
        <v>10407.517587999999</v>
      </c>
      <c r="I23" s="695">
        <f t="shared" si="0"/>
        <v>-0.10766010026332189</v>
      </c>
      <c r="J23" s="694">
        <f t="shared" si="1"/>
        <v>7.3038546871547231E-3</v>
      </c>
    </row>
    <row r="24" spans="1:10">
      <c r="A24" s="699">
        <v>19</v>
      </c>
      <c r="B24" s="698" t="s">
        <v>103</v>
      </c>
      <c r="C24" s="697">
        <v>27636.602594000004</v>
      </c>
      <c r="D24" s="697">
        <v>29192.167885999999</v>
      </c>
      <c r="E24" s="697">
        <v>30918.815628</v>
      </c>
      <c r="F24" s="697">
        <v>31807.608747000002</v>
      </c>
      <c r="G24" s="697">
        <v>33007.318959000004</v>
      </c>
      <c r="H24" s="696">
        <v>24529.698603999997</v>
      </c>
      <c r="I24" s="695">
        <f t="shared" si="0"/>
        <v>-0.25684062269736208</v>
      </c>
      <c r="J24" s="694">
        <f t="shared" si="1"/>
        <v>1.721460978647717E-2</v>
      </c>
    </row>
    <row r="25" spans="1:10">
      <c r="A25" s="699">
        <v>4</v>
      </c>
      <c r="B25" s="698" t="s">
        <v>102</v>
      </c>
      <c r="C25" s="697">
        <v>48678.638510000004</v>
      </c>
      <c r="D25" s="697">
        <v>48367.038279</v>
      </c>
      <c r="E25" s="697">
        <v>56865.296178000004</v>
      </c>
      <c r="F25" s="697">
        <v>67232.696368000004</v>
      </c>
      <c r="G25" s="697">
        <v>63876.131703000006</v>
      </c>
      <c r="H25" s="696">
        <v>58367.501191999996</v>
      </c>
      <c r="I25" s="695">
        <f t="shared" si="0"/>
        <v>-8.6239262837847955E-2</v>
      </c>
      <c r="J25" s="694">
        <f t="shared" si="1"/>
        <v>4.0961520704056877E-2</v>
      </c>
    </row>
    <row r="26" spans="1:10">
      <c r="A26" s="699">
        <v>47</v>
      </c>
      <c r="B26" s="698" t="s">
        <v>101</v>
      </c>
      <c r="C26" s="697">
        <v>2761.7688699999999</v>
      </c>
      <c r="D26" s="697">
        <v>2863.2259829999998</v>
      </c>
      <c r="E26" s="697">
        <v>2712.3540330000001</v>
      </c>
      <c r="F26" s="697">
        <v>2836.3448349999999</v>
      </c>
      <c r="G26" s="697">
        <v>2724.0317399999999</v>
      </c>
      <c r="H26" s="696">
        <v>2339.4121100000002</v>
      </c>
      <c r="I26" s="695">
        <f t="shared" si="0"/>
        <v>-0.14119498842550188</v>
      </c>
      <c r="J26" s="694">
        <f t="shared" si="1"/>
        <v>1.641767689589229E-3</v>
      </c>
    </row>
    <row r="27" spans="1:10">
      <c r="A27" s="699">
        <v>28</v>
      </c>
      <c r="B27" s="698" t="s">
        <v>100</v>
      </c>
      <c r="C27" s="697">
        <v>10052.096810999999</v>
      </c>
      <c r="D27" s="697">
        <v>9655.988695</v>
      </c>
      <c r="E27" s="697">
        <v>9317.1799300000002</v>
      </c>
      <c r="F27" s="697">
        <v>12104.568520999999</v>
      </c>
      <c r="G27" s="697">
        <v>13050.973592999999</v>
      </c>
      <c r="H27" s="696">
        <v>12686.43979</v>
      </c>
      <c r="I27" s="695">
        <f t="shared" si="0"/>
        <v>-2.7931540923162947E-2</v>
      </c>
      <c r="J27" s="694">
        <f t="shared" si="1"/>
        <v>8.9031713797280299E-3</v>
      </c>
    </row>
    <row r="28" spans="1:10">
      <c r="A28" s="699">
        <v>17</v>
      </c>
      <c r="B28" s="698" t="s">
        <v>99</v>
      </c>
      <c r="C28" s="697">
        <v>25289.294372</v>
      </c>
      <c r="D28" s="697">
        <v>25893.025430999998</v>
      </c>
      <c r="E28" s="697">
        <v>27561.215156000002</v>
      </c>
      <c r="F28" s="697">
        <v>27159.731182</v>
      </c>
      <c r="G28" s="697">
        <v>26132.246674000002</v>
      </c>
      <c r="H28" s="696">
        <v>24893.023899</v>
      </c>
      <c r="I28" s="695">
        <f t="shared" si="0"/>
        <v>-4.7421210677341161E-2</v>
      </c>
      <c r="J28" s="694">
        <f t="shared" si="1"/>
        <v>1.7469586550764107E-2</v>
      </c>
    </row>
    <row r="29" spans="1:10">
      <c r="A29" s="699">
        <v>8</v>
      </c>
      <c r="B29" s="698" t="s">
        <v>98</v>
      </c>
      <c r="C29" s="697">
        <v>53944.933482999993</v>
      </c>
      <c r="D29" s="697">
        <v>54752.035690000004</v>
      </c>
      <c r="E29" s="697">
        <v>59920.731285999995</v>
      </c>
      <c r="F29" s="697">
        <v>58006.639920000001</v>
      </c>
      <c r="G29" s="697">
        <v>55939.466636000005</v>
      </c>
      <c r="H29" s="696">
        <v>44367.005911</v>
      </c>
      <c r="I29" s="695">
        <f t="shared" si="0"/>
        <v>-0.20687470619450837</v>
      </c>
      <c r="J29" s="694">
        <f t="shared" si="1"/>
        <v>3.1136163003146172E-2</v>
      </c>
    </row>
    <row r="30" spans="1:10">
      <c r="A30" s="699">
        <v>21</v>
      </c>
      <c r="B30" s="698" t="s">
        <v>97</v>
      </c>
      <c r="C30" s="697">
        <v>20013.268583000001</v>
      </c>
      <c r="D30" s="697">
        <v>19200.802963999999</v>
      </c>
      <c r="E30" s="697">
        <v>20692.355610999999</v>
      </c>
      <c r="F30" s="697">
        <v>22680.974376999999</v>
      </c>
      <c r="G30" s="697">
        <v>22185.727981</v>
      </c>
      <c r="H30" s="696">
        <v>20077.029816999999</v>
      </c>
      <c r="I30" s="695">
        <f t="shared" si="0"/>
        <v>-9.50475082812655E-2</v>
      </c>
      <c r="J30" s="694">
        <f t="shared" si="1"/>
        <v>1.4089787222854953E-2</v>
      </c>
    </row>
    <row r="31" spans="1:10">
      <c r="A31" s="699">
        <v>32</v>
      </c>
      <c r="B31" s="698" t="s">
        <v>96</v>
      </c>
      <c r="C31" s="697">
        <v>10848.570072999999</v>
      </c>
      <c r="D31" s="697">
        <v>10504.650170999999</v>
      </c>
      <c r="E31" s="697">
        <v>10984.756125</v>
      </c>
      <c r="F31" s="697">
        <v>11585.844220999999</v>
      </c>
      <c r="G31" s="697">
        <v>11832.574107</v>
      </c>
      <c r="H31" s="696">
        <v>10292.046428</v>
      </c>
      <c r="I31" s="695">
        <f t="shared" si="0"/>
        <v>-0.13019379089192809</v>
      </c>
      <c r="J31" s="694">
        <f t="shared" si="1"/>
        <v>7.2228185931903352E-3</v>
      </c>
    </row>
    <row r="32" spans="1:10">
      <c r="A32" s="699">
        <v>27</v>
      </c>
      <c r="B32" s="698" t="s">
        <v>95</v>
      </c>
      <c r="C32" s="697">
        <v>13646.633414</v>
      </c>
      <c r="D32" s="697">
        <v>13935.077893</v>
      </c>
      <c r="E32" s="697">
        <v>14289.454215</v>
      </c>
      <c r="F32" s="697">
        <v>14512.404250000001</v>
      </c>
      <c r="G32" s="697">
        <v>13449.935831000001</v>
      </c>
      <c r="H32" s="696">
        <v>12788.962264</v>
      </c>
      <c r="I32" s="695">
        <f t="shared" si="0"/>
        <v>-4.9143250592806553E-2</v>
      </c>
      <c r="J32" s="694">
        <f t="shared" si="1"/>
        <v>8.9751202614793309E-3</v>
      </c>
    </row>
    <row r="33" spans="1:10">
      <c r="A33" s="699">
        <v>48</v>
      </c>
      <c r="B33" s="698" t="s">
        <v>94</v>
      </c>
      <c r="C33" s="697">
        <v>1404.092314</v>
      </c>
      <c r="D33" s="697">
        <v>1360.0782770000001</v>
      </c>
      <c r="E33" s="697">
        <v>1616.0261829999999</v>
      </c>
      <c r="F33" s="697">
        <v>1665.6011269999999</v>
      </c>
      <c r="G33" s="697">
        <v>1697.2282609999997</v>
      </c>
      <c r="H33" s="696">
        <v>1436.741082</v>
      </c>
      <c r="I33" s="695">
        <f t="shared" si="0"/>
        <v>-0.15347798819147743</v>
      </c>
      <c r="J33" s="694">
        <f t="shared" si="1"/>
        <v>1.0082854049742731E-3</v>
      </c>
    </row>
    <row r="34" spans="1:10">
      <c r="A34" s="699">
        <v>34</v>
      </c>
      <c r="B34" s="698" t="s">
        <v>93</v>
      </c>
      <c r="C34" s="697">
        <v>6663.6664250000003</v>
      </c>
      <c r="D34" s="697">
        <v>6381.3986510000004</v>
      </c>
      <c r="E34" s="697">
        <v>7209.7771340000008</v>
      </c>
      <c r="F34" s="697">
        <v>7947.1624370000009</v>
      </c>
      <c r="G34" s="697">
        <v>7460.7992079999995</v>
      </c>
      <c r="H34" s="696">
        <v>6980.782467</v>
      </c>
      <c r="I34" s="695">
        <f t="shared" si="0"/>
        <v>-6.4338514898684224E-2</v>
      </c>
      <c r="J34" s="694">
        <f t="shared" si="1"/>
        <v>4.8990184556972245E-3</v>
      </c>
    </row>
    <row r="35" spans="1:10">
      <c r="A35" s="699">
        <v>31</v>
      </c>
      <c r="B35" s="698" t="s">
        <v>92</v>
      </c>
      <c r="C35" s="697">
        <v>8666.5154299999995</v>
      </c>
      <c r="D35" s="697">
        <v>9765.664068</v>
      </c>
      <c r="E35" s="697">
        <v>12162.304872999999</v>
      </c>
      <c r="F35" s="697">
        <v>11137.841873000001</v>
      </c>
      <c r="G35" s="697">
        <v>9048.7823079999998</v>
      </c>
      <c r="H35" s="696">
        <v>10318.497483000001</v>
      </c>
      <c r="I35" s="695">
        <f t="shared" si="0"/>
        <v>0.1403188994697607</v>
      </c>
      <c r="J35" s="694">
        <f t="shared" si="1"/>
        <v>7.2413815848363641E-3</v>
      </c>
    </row>
    <row r="36" spans="1:10">
      <c r="A36" s="699">
        <v>35</v>
      </c>
      <c r="B36" s="698" t="s">
        <v>91</v>
      </c>
      <c r="C36" s="697">
        <v>4001.3216780000002</v>
      </c>
      <c r="D36" s="697">
        <v>4143.3946129999995</v>
      </c>
      <c r="E36" s="697">
        <v>5147.7599639999999</v>
      </c>
      <c r="F36" s="697">
        <v>5305.7589849999995</v>
      </c>
      <c r="G36" s="697">
        <v>5827.4324020000004</v>
      </c>
      <c r="H36" s="696">
        <v>5457.3199409999997</v>
      </c>
      <c r="I36" s="695">
        <f t="shared" si="0"/>
        <v>-6.3512098548406393E-2</v>
      </c>
      <c r="J36" s="694">
        <f t="shared" si="1"/>
        <v>3.8298731175178862E-3</v>
      </c>
    </row>
    <row r="37" spans="1:10">
      <c r="A37" s="699">
        <v>11</v>
      </c>
      <c r="B37" s="698" t="s">
        <v>90</v>
      </c>
      <c r="C37" s="697">
        <v>32063.000744000001</v>
      </c>
      <c r="D37" s="697">
        <v>31164.475490000001</v>
      </c>
      <c r="E37" s="697">
        <v>34257.676128999999</v>
      </c>
      <c r="F37" s="697">
        <v>35305.357900999996</v>
      </c>
      <c r="G37" s="697">
        <v>35698.923236999995</v>
      </c>
      <c r="H37" s="696">
        <v>38018.000611000003</v>
      </c>
      <c r="I37" s="695">
        <f t="shared" si="0"/>
        <v>6.4962109882250166E-2</v>
      </c>
      <c r="J37" s="694">
        <f t="shared" si="1"/>
        <v>2.6680517194520019E-2</v>
      </c>
    </row>
    <row r="38" spans="1:10">
      <c r="A38" s="699">
        <v>42</v>
      </c>
      <c r="B38" s="698" t="s">
        <v>89</v>
      </c>
      <c r="C38" s="697">
        <v>3781.7026400000004</v>
      </c>
      <c r="D38" s="697">
        <v>3616.1626470000001</v>
      </c>
      <c r="E38" s="697">
        <v>3695.6864240000004</v>
      </c>
      <c r="F38" s="697">
        <v>3899.206334</v>
      </c>
      <c r="G38" s="697">
        <v>4678.9828010000001</v>
      </c>
      <c r="H38" s="696">
        <v>3688.0391179999997</v>
      </c>
      <c r="I38" s="695">
        <f t="shared" si="0"/>
        <v>-0.21178613496681678</v>
      </c>
      <c r="J38" s="694">
        <f t="shared" si="1"/>
        <v>2.5882158325125351E-3</v>
      </c>
    </row>
    <row r="39" spans="1:10">
      <c r="A39" s="699">
        <v>3</v>
      </c>
      <c r="B39" s="698" t="s">
        <v>88</v>
      </c>
      <c r="C39" s="697">
        <v>83124.545673000001</v>
      </c>
      <c r="D39" s="697">
        <v>76690.88841</v>
      </c>
      <c r="E39" s="697">
        <v>78189.972666000001</v>
      </c>
      <c r="F39" s="697">
        <v>84734.160443000001</v>
      </c>
      <c r="G39" s="697">
        <v>75602.569791000002</v>
      </c>
      <c r="H39" s="696">
        <v>65596.406581999996</v>
      </c>
      <c r="I39" s="695">
        <f t="shared" ref="I39:I70" si="2">(H39-G39)/G39</f>
        <v>-0.13235215729652586</v>
      </c>
      <c r="J39" s="694">
        <f t="shared" ref="J39:J57" si="3">H39/$H$5</f>
        <v>4.6034668461849504E-2</v>
      </c>
    </row>
    <row r="40" spans="1:10">
      <c r="A40" s="699">
        <v>15</v>
      </c>
      <c r="B40" s="698" t="s">
        <v>87</v>
      </c>
      <c r="C40" s="697">
        <v>30201.786518999997</v>
      </c>
      <c r="D40" s="697">
        <v>30183.276640000004</v>
      </c>
      <c r="E40" s="697">
        <v>32620.104496000004</v>
      </c>
      <c r="F40" s="697">
        <v>32764.978139000003</v>
      </c>
      <c r="G40" s="697">
        <v>34336.698682000002</v>
      </c>
      <c r="H40" s="696">
        <v>28463.541188000003</v>
      </c>
      <c r="I40" s="695">
        <f t="shared" si="2"/>
        <v>-0.17104607371817104</v>
      </c>
      <c r="J40" s="694">
        <f t="shared" si="3"/>
        <v>1.9975327157621073E-2</v>
      </c>
    </row>
    <row r="41" spans="1:10">
      <c r="A41" s="699">
        <v>38</v>
      </c>
      <c r="B41" s="698" t="s">
        <v>86</v>
      </c>
      <c r="C41" s="697">
        <v>4027.2205640000002</v>
      </c>
      <c r="D41" s="697">
        <v>5294.2029410000005</v>
      </c>
      <c r="E41" s="697">
        <v>6148.0387179999998</v>
      </c>
      <c r="F41" s="697">
        <v>7800.1769939999995</v>
      </c>
      <c r="G41" s="697">
        <v>6971.656653</v>
      </c>
      <c r="H41" s="696">
        <v>5170.6718000000001</v>
      </c>
      <c r="I41" s="695">
        <f t="shared" si="2"/>
        <v>-0.25832953953993293</v>
      </c>
      <c r="J41" s="694">
        <f t="shared" si="3"/>
        <v>3.6287073399437E-3</v>
      </c>
    </row>
    <row r="42" spans="1:10">
      <c r="A42" s="699">
        <v>7</v>
      </c>
      <c r="B42" s="698" t="s">
        <v>85</v>
      </c>
      <c r="C42" s="697">
        <v>51261.855966999996</v>
      </c>
      <c r="D42" s="697">
        <v>49330.233678999997</v>
      </c>
      <c r="E42" s="697">
        <v>50070.800108000003</v>
      </c>
      <c r="F42" s="697">
        <v>54392.827558999998</v>
      </c>
      <c r="G42" s="697">
        <v>53224.238947999998</v>
      </c>
      <c r="H42" s="696">
        <v>45065.642203000003</v>
      </c>
      <c r="I42" s="695">
        <f t="shared" si="2"/>
        <v>-0.15328724104389604</v>
      </c>
      <c r="J42" s="694">
        <f t="shared" si="3"/>
        <v>3.1626456477338728E-2</v>
      </c>
    </row>
    <row r="43" spans="1:10">
      <c r="A43" s="699">
        <v>36</v>
      </c>
      <c r="B43" s="698" t="s">
        <v>84</v>
      </c>
      <c r="C43" s="697">
        <v>5250.6803319999999</v>
      </c>
      <c r="D43" s="697">
        <v>5046.3070910000006</v>
      </c>
      <c r="E43" s="697">
        <v>5363.4745750000002</v>
      </c>
      <c r="F43" s="697">
        <v>6112.3248760000006</v>
      </c>
      <c r="G43" s="697">
        <v>6142.1177129999996</v>
      </c>
      <c r="H43" s="696">
        <v>5384.4547069999999</v>
      </c>
      <c r="I43" s="695">
        <f t="shared" si="2"/>
        <v>-0.12335533791486614</v>
      </c>
      <c r="J43" s="694">
        <f t="shared" si="3"/>
        <v>3.7787372845604519E-3</v>
      </c>
    </row>
    <row r="44" spans="1:10">
      <c r="A44" s="699">
        <v>18</v>
      </c>
      <c r="B44" s="698" t="s">
        <v>83</v>
      </c>
      <c r="C44" s="697">
        <v>20057.330955999998</v>
      </c>
      <c r="D44" s="697">
        <v>21771.786558</v>
      </c>
      <c r="E44" s="697">
        <v>21894.027834</v>
      </c>
      <c r="F44" s="697">
        <v>22331.605873</v>
      </c>
      <c r="G44" s="697">
        <v>23598.075661000003</v>
      </c>
      <c r="H44" s="696">
        <v>24873.005304999999</v>
      </c>
      <c r="I44" s="695">
        <f t="shared" si="2"/>
        <v>5.4026847880102494E-2</v>
      </c>
      <c r="J44" s="694">
        <f t="shared" si="3"/>
        <v>1.7455537773005063E-2</v>
      </c>
    </row>
    <row r="45" spans="1:10">
      <c r="A45" s="699">
        <v>12</v>
      </c>
      <c r="B45" s="698" t="s">
        <v>82</v>
      </c>
      <c r="C45" s="697">
        <v>39439.356</v>
      </c>
      <c r="D45" s="697">
        <v>36452.574836</v>
      </c>
      <c r="E45" s="697">
        <v>38640.199099999998</v>
      </c>
      <c r="F45" s="697">
        <v>41150.196360000002</v>
      </c>
      <c r="G45" s="697">
        <v>42740.532496</v>
      </c>
      <c r="H45" s="696">
        <v>37398.792050000004</v>
      </c>
      <c r="I45" s="695">
        <f t="shared" si="2"/>
        <v>-0.12498067136856376</v>
      </c>
      <c r="J45" s="694">
        <f t="shared" si="3"/>
        <v>2.6245965024673024E-2</v>
      </c>
    </row>
    <row r="46" spans="1:10">
      <c r="A46" s="699">
        <v>45</v>
      </c>
      <c r="B46" s="698" t="s">
        <v>81</v>
      </c>
      <c r="C46" s="697">
        <v>2132.7062409999999</v>
      </c>
      <c r="D46" s="697">
        <v>2278.401668</v>
      </c>
      <c r="E46" s="697">
        <v>2391.4413990000003</v>
      </c>
      <c r="F46" s="697">
        <v>2405.3618759999999</v>
      </c>
      <c r="G46" s="697">
        <v>2675.2461520000002</v>
      </c>
      <c r="H46" s="696">
        <v>2357.8071840000002</v>
      </c>
      <c r="I46" s="695">
        <f t="shared" si="2"/>
        <v>-0.11865785425490069</v>
      </c>
      <c r="J46" s="694">
        <f t="shared" si="3"/>
        <v>1.6546771030319092E-3</v>
      </c>
    </row>
    <row r="47" spans="1:10">
      <c r="A47" s="699">
        <v>14</v>
      </c>
      <c r="B47" s="698" t="s">
        <v>80</v>
      </c>
      <c r="C47" s="697">
        <v>31021.185320999997</v>
      </c>
      <c r="D47" s="697">
        <v>31323.570455000001</v>
      </c>
      <c r="E47" s="697">
        <v>32201.661421000004</v>
      </c>
      <c r="F47" s="697">
        <v>34626.812991999999</v>
      </c>
      <c r="G47" s="697">
        <v>41461.449417000003</v>
      </c>
      <c r="H47" s="696">
        <v>30291.55891</v>
      </c>
      <c r="I47" s="695">
        <f t="shared" si="2"/>
        <v>-0.26940424572856658</v>
      </c>
      <c r="J47" s="694">
        <f t="shared" si="3"/>
        <v>2.1258205201702029E-2</v>
      </c>
    </row>
    <row r="48" spans="1:10">
      <c r="A48" s="699">
        <v>49</v>
      </c>
      <c r="B48" s="698" t="s">
        <v>79</v>
      </c>
      <c r="C48" s="697">
        <v>1420.507519</v>
      </c>
      <c r="D48" s="697">
        <v>1218.073801</v>
      </c>
      <c r="E48" s="697">
        <v>1356.233913</v>
      </c>
      <c r="F48" s="697">
        <v>1429.6403949999999</v>
      </c>
      <c r="G48" s="697">
        <v>1356.1360950000001</v>
      </c>
      <c r="H48" s="696">
        <v>1378.6441300000001</v>
      </c>
      <c r="I48" s="695">
        <f t="shared" si="2"/>
        <v>1.6597180093492064E-2</v>
      </c>
      <c r="J48" s="694">
        <f t="shared" si="3"/>
        <v>9.6751375202373065E-4</v>
      </c>
    </row>
    <row r="49" spans="1:10">
      <c r="A49" s="699">
        <v>16</v>
      </c>
      <c r="B49" s="698" t="s">
        <v>78</v>
      </c>
      <c r="C49" s="697">
        <v>32616.848576</v>
      </c>
      <c r="D49" s="697">
        <v>31475.693730999999</v>
      </c>
      <c r="E49" s="697">
        <v>33233.226202000005</v>
      </c>
      <c r="F49" s="697">
        <v>32716.892669000001</v>
      </c>
      <c r="G49" s="697">
        <v>31087.209355999999</v>
      </c>
      <c r="H49" s="696">
        <v>28114.635986000001</v>
      </c>
      <c r="I49" s="695">
        <f t="shared" si="2"/>
        <v>-9.5620463579059581E-2</v>
      </c>
      <c r="J49" s="694">
        <f t="shared" si="3"/>
        <v>1.9730470219023279E-2</v>
      </c>
    </row>
    <row r="50" spans="1:10">
      <c r="A50" s="699">
        <v>1</v>
      </c>
      <c r="B50" s="698" t="s">
        <v>77</v>
      </c>
      <c r="C50" s="697">
        <v>248780.41008899998</v>
      </c>
      <c r="D50" s="697">
        <v>231527.47086999999</v>
      </c>
      <c r="E50" s="697">
        <v>265067.81686300004</v>
      </c>
      <c r="F50" s="697">
        <v>315843.02611199999</v>
      </c>
      <c r="G50" s="697">
        <v>328453.49881399999</v>
      </c>
      <c r="H50" s="696">
        <v>276369.086396</v>
      </c>
      <c r="I50" s="695">
        <f t="shared" si="2"/>
        <v>-0.15857469202206576</v>
      </c>
      <c r="J50" s="694">
        <f t="shared" si="3"/>
        <v>0.19395207646687221</v>
      </c>
    </row>
    <row r="51" spans="1:10">
      <c r="A51" s="703">
        <v>23</v>
      </c>
      <c r="B51" s="702" t="s">
        <v>76</v>
      </c>
      <c r="C51" s="701">
        <v>13307.637766999998</v>
      </c>
      <c r="D51" s="701">
        <v>12077.63465</v>
      </c>
      <c r="E51" s="701">
        <v>11583.264336</v>
      </c>
      <c r="F51" s="701">
        <v>14390.033926</v>
      </c>
      <c r="G51" s="701">
        <v>17339.885625999999</v>
      </c>
      <c r="H51" s="700">
        <v>17674.017076</v>
      </c>
      <c r="I51" s="695">
        <f t="shared" si="2"/>
        <v>1.9269530215296978E-2</v>
      </c>
      <c r="J51" s="694">
        <f t="shared" si="3"/>
        <v>1.2403385473038821E-2</v>
      </c>
    </row>
    <row r="52" spans="1:10">
      <c r="A52" s="699">
        <v>46</v>
      </c>
      <c r="B52" s="698" t="s">
        <v>75</v>
      </c>
      <c r="C52" s="697">
        <v>3176.353744</v>
      </c>
      <c r="D52" s="697">
        <v>2993.069911</v>
      </c>
      <c r="E52" s="697">
        <v>2776.4855820000002</v>
      </c>
      <c r="F52" s="697">
        <v>2920.4948450000002</v>
      </c>
      <c r="G52" s="697">
        <v>2841.6409940000003</v>
      </c>
      <c r="H52" s="696">
        <v>2357.3358440000002</v>
      </c>
      <c r="I52" s="695">
        <f t="shared" si="2"/>
        <v>-0.17043150455057099</v>
      </c>
      <c r="J52" s="694">
        <f t="shared" si="3"/>
        <v>1.6543463230126456E-3</v>
      </c>
    </row>
    <row r="53" spans="1:10">
      <c r="A53" s="699">
        <v>25</v>
      </c>
      <c r="B53" s="698" t="s">
        <v>74</v>
      </c>
      <c r="C53" s="697">
        <v>17801.081925999999</v>
      </c>
      <c r="D53" s="697">
        <v>16310.657274000001</v>
      </c>
      <c r="E53" s="697">
        <v>16507.971533</v>
      </c>
      <c r="F53" s="697">
        <v>18336.444824999999</v>
      </c>
      <c r="G53" s="697">
        <v>17825.506128000001</v>
      </c>
      <c r="H53" s="696">
        <v>16392.661227000001</v>
      </c>
      <c r="I53" s="695">
        <f t="shared" si="2"/>
        <v>-8.038172328522622E-2</v>
      </c>
      <c r="J53" s="694">
        <f t="shared" si="3"/>
        <v>1.150414731710982E-2</v>
      </c>
    </row>
    <row r="54" spans="1:10">
      <c r="A54" s="699">
        <v>9</v>
      </c>
      <c r="B54" s="698" t="s">
        <v>73</v>
      </c>
      <c r="C54" s="697">
        <v>86374.679575000002</v>
      </c>
      <c r="D54" s="697">
        <v>79562.375471000007</v>
      </c>
      <c r="E54" s="697">
        <v>76350.910128999996</v>
      </c>
      <c r="F54" s="697">
        <v>77868.227946999992</v>
      </c>
      <c r="G54" s="697">
        <v>60341.271644999993</v>
      </c>
      <c r="H54" s="696">
        <v>41140.212396000003</v>
      </c>
      <c r="I54" s="695">
        <f t="shared" si="2"/>
        <v>-0.31820773287582899</v>
      </c>
      <c r="J54" s="694">
        <f t="shared" si="3"/>
        <v>2.8871643078991788E-2</v>
      </c>
    </row>
    <row r="55" spans="1:10">
      <c r="A55" s="699">
        <v>40</v>
      </c>
      <c r="B55" s="698" t="s">
        <v>72</v>
      </c>
      <c r="C55" s="697">
        <v>5832.7369659999995</v>
      </c>
      <c r="D55" s="697">
        <v>5045.3888710000001</v>
      </c>
      <c r="E55" s="697">
        <v>7110.3152310000005</v>
      </c>
      <c r="F55" s="697">
        <v>8232.5481450000007</v>
      </c>
      <c r="G55" s="697">
        <v>5948.7753429999993</v>
      </c>
      <c r="H55" s="696">
        <v>4565.1431439999997</v>
      </c>
      <c r="I55" s="695">
        <f t="shared" si="2"/>
        <v>-0.23259109971737923</v>
      </c>
      <c r="J55" s="694">
        <f t="shared" si="3"/>
        <v>3.2037555418865413E-3</v>
      </c>
    </row>
    <row r="56" spans="1:10">
      <c r="A56" s="699">
        <v>20</v>
      </c>
      <c r="B56" s="698" t="s">
        <v>71</v>
      </c>
      <c r="C56" s="697">
        <v>22441.969519999999</v>
      </c>
      <c r="D56" s="697">
        <v>21036.367309000001</v>
      </c>
      <c r="E56" s="697">
        <v>22305.369176</v>
      </c>
      <c r="F56" s="697">
        <v>22716.382034999999</v>
      </c>
      <c r="G56" s="697">
        <v>21667.295428999998</v>
      </c>
      <c r="H56" s="696">
        <v>20499.583160999999</v>
      </c>
      <c r="I56" s="695">
        <f t="shared" si="2"/>
        <v>-5.3892848409548465E-2</v>
      </c>
      <c r="J56" s="694">
        <f t="shared" si="3"/>
        <v>1.4386329428626077E-2</v>
      </c>
    </row>
    <row r="57" spans="1:10">
      <c r="A57" s="693">
        <v>50</v>
      </c>
      <c r="B57" s="692" t="s">
        <v>70</v>
      </c>
      <c r="C57" s="691">
        <v>1174.9941590000001</v>
      </c>
      <c r="D57" s="691">
        <v>1098.652374</v>
      </c>
      <c r="E57" s="691">
        <v>1196.3839519999999</v>
      </c>
      <c r="F57" s="691">
        <v>1356.9853870000002</v>
      </c>
      <c r="G57" s="691">
        <v>1367.1684890000001</v>
      </c>
      <c r="H57" s="690">
        <v>1163.7965019999999</v>
      </c>
      <c r="I57" s="689">
        <f t="shared" si="2"/>
        <v>-0.1487541503745119</v>
      </c>
      <c r="J57" s="688">
        <f t="shared" si="3"/>
        <v>8.1673660064988127E-4</v>
      </c>
    </row>
    <row r="58" spans="1:10">
      <c r="A58" s="687" t="s">
        <v>784</v>
      </c>
      <c r="B58" s="686"/>
      <c r="C58" s="686"/>
      <c r="D58" s="686"/>
      <c r="E58" s="686"/>
      <c r="F58" s="686"/>
      <c r="G58" s="686"/>
      <c r="H58" s="686"/>
      <c r="I58" s="685"/>
      <c r="J58" s="685"/>
    </row>
  </sheetData>
  <mergeCells count="3">
    <mergeCell ref="J1:J3"/>
    <mergeCell ref="C1:H2"/>
    <mergeCell ref="I1:I2"/>
  </mergeCells>
  <pageMargins left="0.7" right="0.7" top="1" bottom="1" header="0.5" footer="0.5"/>
  <pageSetup scale="85" orientation="portrait" horizontalDpi="1200" verticalDpi="1200" r:id="rId1"/>
  <headerFooter>
    <oddHeader>&amp;C&amp;10Table 8.1
U.S. Merchandise Exports by State</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920BF-A84F-4307-A650-1C60144BBA29}">
  <dimension ref="A1:K39"/>
  <sheetViews>
    <sheetView topLeftCell="C1" zoomScaleNormal="100" workbookViewId="0">
      <selection activeCell="I51" sqref="I51"/>
    </sheetView>
  </sheetViews>
  <sheetFormatPr defaultColWidth="11.81640625" defaultRowHeight="13.5"/>
  <cols>
    <col min="1" max="1" width="6.90625" style="684" customWidth="1"/>
    <col min="2" max="2" width="11.81640625" style="684"/>
    <col min="3" max="3" width="27.54296875" style="684" customWidth="1"/>
    <col min="4" max="16384" width="11.81640625" style="684"/>
  </cols>
  <sheetData>
    <row r="1" spans="1:11" ht="10.5" customHeight="1">
      <c r="A1" s="746"/>
      <c r="B1" s="715"/>
      <c r="C1" s="745"/>
      <c r="D1" s="1996" t="s">
        <v>790</v>
      </c>
      <c r="E1" s="1997"/>
      <c r="F1" s="1997"/>
      <c r="G1" s="1997"/>
      <c r="H1" s="1997"/>
      <c r="I1" s="1998"/>
      <c r="J1" s="1988" t="s">
        <v>829</v>
      </c>
      <c r="K1" s="1988" t="s">
        <v>828</v>
      </c>
    </row>
    <row r="2" spans="1:11" ht="14.25" customHeight="1">
      <c r="A2" s="712"/>
      <c r="B2" s="744"/>
      <c r="C2" s="743"/>
      <c r="D2" s="1999"/>
      <c r="E2" s="2000"/>
      <c r="F2" s="2000"/>
      <c r="G2" s="2000"/>
      <c r="H2" s="2000"/>
      <c r="I2" s="2001"/>
      <c r="J2" s="1989"/>
      <c r="K2" s="1994"/>
    </row>
    <row r="3" spans="1:11" ht="12" customHeight="1">
      <c r="A3" s="717" t="s">
        <v>129</v>
      </c>
      <c r="B3" s="717" t="s">
        <v>827</v>
      </c>
      <c r="C3" s="717" t="s">
        <v>826</v>
      </c>
      <c r="D3" s="717">
        <v>2015</v>
      </c>
      <c r="E3" s="742">
        <v>2016</v>
      </c>
      <c r="F3" s="741">
        <v>2017</v>
      </c>
      <c r="G3" s="742">
        <v>2018</v>
      </c>
      <c r="H3" s="741">
        <v>2019</v>
      </c>
      <c r="I3" s="741">
        <v>2020</v>
      </c>
      <c r="J3" s="1990"/>
      <c r="K3" s="1995"/>
    </row>
    <row r="4" spans="1:11">
      <c r="A4" s="740"/>
      <c r="B4" s="739"/>
      <c r="C4" s="739"/>
      <c r="D4" s="686"/>
      <c r="E4" s="686"/>
      <c r="F4" s="715"/>
      <c r="G4" s="715"/>
      <c r="H4" s="715"/>
      <c r="I4" s="715"/>
      <c r="J4" s="685"/>
      <c r="K4" s="713"/>
    </row>
    <row r="5" spans="1:11">
      <c r="A5" s="707"/>
      <c r="B5" s="714"/>
      <c r="C5" s="714" t="s">
        <v>825</v>
      </c>
      <c r="D5" s="738">
        <v>13307.637767</v>
      </c>
      <c r="E5" s="738">
        <v>12077.63465</v>
      </c>
      <c r="F5" s="738">
        <v>11583.264336</v>
      </c>
      <c r="G5" s="738">
        <v>14390.036575</v>
      </c>
      <c r="H5" s="738">
        <v>17339.462473</v>
      </c>
      <c r="I5" s="738">
        <v>17674.017076</v>
      </c>
      <c r="J5" s="732">
        <f>(I5-H5)/H5</f>
        <v>1.929440451345879E-2</v>
      </c>
      <c r="K5" s="737">
        <v>1</v>
      </c>
    </row>
    <row r="6" spans="1:11">
      <c r="A6" s="707"/>
      <c r="B6" s="714"/>
      <c r="C6" s="714"/>
      <c r="D6" s="736"/>
      <c r="E6" s="736"/>
      <c r="F6" s="736"/>
      <c r="G6" s="736"/>
      <c r="H6" s="736"/>
      <c r="I6" s="736"/>
      <c r="J6" s="732"/>
      <c r="K6" s="735"/>
    </row>
    <row r="7" spans="1:11">
      <c r="A7" s="707">
        <v>1</v>
      </c>
      <c r="B7" s="713">
        <v>331</v>
      </c>
      <c r="C7" s="714" t="s">
        <v>824</v>
      </c>
      <c r="D7" s="733">
        <v>5562.5447389999999</v>
      </c>
      <c r="E7" s="733">
        <v>4854.3610609999996</v>
      </c>
      <c r="F7" s="733">
        <v>3888.7382189999998</v>
      </c>
      <c r="G7" s="733">
        <v>6422.3376239999998</v>
      </c>
      <c r="H7" s="733">
        <v>9109.4873790000001</v>
      </c>
      <c r="I7" s="733">
        <v>9154.9523210000007</v>
      </c>
      <c r="J7" s="732">
        <f t="shared" ref="J7:J33" si="0">(I7-H7)/H7</f>
        <v>4.9909440683578252E-3</v>
      </c>
      <c r="K7" s="731">
        <f t="shared" ref="K7:K38" si="1">I7/$I$5</f>
        <v>0.51798933324737728</v>
      </c>
    </row>
    <row r="8" spans="1:11">
      <c r="A8" s="707">
        <v>2</v>
      </c>
      <c r="B8" s="713">
        <v>334</v>
      </c>
      <c r="C8" s="714" t="s">
        <v>823</v>
      </c>
      <c r="D8" s="733">
        <v>2121.3705669999999</v>
      </c>
      <c r="E8" s="733">
        <v>1718.1076640000001</v>
      </c>
      <c r="F8" s="733">
        <v>1848.269049</v>
      </c>
      <c r="G8" s="733">
        <v>1569.2838979999999</v>
      </c>
      <c r="H8" s="733">
        <v>1481.4622280000001</v>
      </c>
      <c r="I8" s="733">
        <v>1773.9868590000001</v>
      </c>
      <c r="J8" s="732">
        <f t="shared" si="0"/>
        <v>0.19745669209191608</v>
      </c>
      <c r="K8" s="731">
        <f t="shared" si="1"/>
        <v>0.10037258939898515</v>
      </c>
    </row>
    <row r="9" spans="1:11">
      <c r="A9" s="707">
        <v>3</v>
      </c>
      <c r="B9" s="713">
        <v>325</v>
      </c>
      <c r="C9" s="714" t="s">
        <v>822</v>
      </c>
      <c r="D9" s="733">
        <v>1095.470456</v>
      </c>
      <c r="E9" s="733">
        <v>1063.2688430000001</v>
      </c>
      <c r="F9" s="733">
        <v>1109.976232</v>
      </c>
      <c r="G9" s="733">
        <v>1238.5189250000001</v>
      </c>
      <c r="H9" s="733">
        <v>1301.233377</v>
      </c>
      <c r="I9" s="733">
        <v>1536.8393940000001</v>
      </c>
      <c r="J9" s="732">
        <f t="shared" si="0"/>
        <v>0.18106361331061988</v>
      </c>
      <c r="K9" s="731">
        <f t="shared" si="1"/>
        <v>8.6954730630362104E-2</v>
      </c>
    </row>
    <row r="10" spans="1:11">
      <c r="A10" s="707">
        <v>4</v>
      </c>
      <c r="B10" s="713">
        <v>311</v>
      </c>
      <c r="C10" s="714" t="s">
        <v>821</v>
      </c>
      <c r="D10" s="733">
        <v>932.39443300000005</v>
      </c>
      <c r="E10" s="733">
        <v>921.95941900000003</v>
      </c>
      <c r="F10" s="733">
        <v>909.74566400000003</v>
      </c>
      <c r="G10" s="733">
        <v>999.42375000000004</v>
      </c>
      <c r="H10" s="733">
        <v>975.05837699999995</v>
      </c>
      <c r="I10" s="733">
        <v>1063.3606259999999</v>
      </c>
      <c r="J10" s="732">
        <f t="shared" si="0"/>
        <v>9.0560986996166243E-2</v>
      </c>
      <c r="K10" s="731">
        <f t="shared" si="1"/>
        <v>6.0165191729047524E-2</v>
      </c>
    </row>
    <row r="11" spans="1:11">
      <c r="A11" s="707">
        <v>5</v>
      </c>
      <c r="B11" s="713">
        <v>339</v>
      </c>
      <c r="C11" s="714" t="s">
        <v>820</v>
      </c>
      <c r="D11" s="733">
        <v>634.70399299999997</v>
      </c>
      <c r="E11" s="733">
        <v>702.09377600000005</v>
      </c>
      <c r="F11" s="733">
        <v>739.93116499999996</v>
      </c>
      <c r="G11" s="733">
        <v>782.11618199999998</v>
      </c>
      <c r="H11" s="733">
        <v>807.230142</v>
      </c>
      <c r="I11" s="733">
        <v>861.84643000000005</v>
      </c>
      <c r="J11" s="732">
        <f t="shared" si="0"/>
        <v>6.7658880854823245E-2</v>
      </c>
      <c r="K11" s="731">
        <f t="shared" si="1"/>
        <v>4.876347161451617E-2</v>
      </c>
    </row>
    <row r="12" spans="1:11">
      <c r="A12" s="707">
        <v>6</v>
      </c>
      <c r="B12" s="713">
        <v>336</v>
      </c>
      <c r="C12" s="714" t="s">
        <v>819</v>
      </c>
      <c r="D12" s="733">
        <v>811.85118999999997</v>
      </c>
      <c r="E12" s="733">
        <v>865.38602700000001</v>
      </c>
      <c r="F12" s="733">
        <v>945.72502899999995</v>
      </c>
      <c r="G12" s="733">
        <v>884.26181499999996</v>
      </c>
      <c r="H12" s="733">
        <v>1053.76468</v>
      </c>
      <c r="I12" s="733">
        <v>808.85756200000003</v>
      </c>
      <c r="J12" s="732">
        <f t="shared" si="0"/>
        <v>-0.23241158358050107</v>
      </c>
      <c r="K12" s="731">
        <f t="shared" si="1"/>
        <v>4.5765349129280201E-2</v>
      </c>
    </row>
    <row r="13" spans="1:11" s="734" customFormat="1">
      <c r="A13" s="707">
        <v>7</v>
      </c>
      <c r="B13" s="713">
        <v>212</v>
      </c>
      <c r="C13" s="714" t="s">
        <v>818</v>
      </c>
      <c r="D13" s="733">
        <v>317.458575</v>
      </c>
      <c r="E13" s="733">
        <v>128.56713099999999</v>
      </c>
      <c r="F13" s="733">
        <v>325.54991100000001</v>
      </c>
      <c r="G13" s="733">
        <v>386.857193</v>
      </c>
      <c r="H13" s="733">
        <v>463.31171799999998</v>
      </c>
      <c r="I13" s="733">
        <v>582.32516399999997</v>
      </c>
      <c r="J13" s="732">
        <f t="shared" si="0"/>
        <v>0.25687553622375681</v>
      </c>
      <c r="K13" s="731">
        <f t="shared" si="1"/>
        <v>3.2948093322301593E-2</v>
      </c>
    </row>
    <row r="14" spans="1:11" ht="14.15" customHeight="1">
      <c r="A14" s="707">
        <v>8</v>
      </c>
      <c r="B14" s="713">
        <v>333</v>
      </c>
      <c r="C14" s="714" t="s">
        <v>817</v>
      </c>
      <c r="D14" s="733">
        <v>522.10343599999999</v>
      </c>
      <c r="E14" s="733">
        <v>497.87223999999998</v>
      </c>
      <c r="F14" s="733">
        <v>523.43109700000002</v>
      </c>
      <c r="G14" s="733">
        <v>612.77451299999996</v>
      </c>
      <c r="H14" s="733">
        <v>563.57007499999997</v>
      </c>
      <c r="I14" s="733">
        <v>495.09986800000001</v>
      </c>
      <c r="J14" s="732">
        <f t="shared" si="0"/>
        <v>-0.12149368825163395</v>
      </c>
      <c r="K14" s="731">
        <f t="shared" si="1"/>
        <v>2.8012865771885487E-2</v>
      </c>
    </row>
    <row r="15" spans="1:11" s="734" customFormat="1" ht="14.15" customHeight="1">
      <c r="A15" s="707">
        <v>9</v>
      </c>
      <c r="B15" s="713">
        <v>335</v>
      </c>
      <c r="C15" s="714" t="s">
        <v>816</v>
      </c>
      <c r="D15" s="733">
        <v>331.54520200000002</v>
      </c>
      <c r="E15" s="733">
        <v>371.91911499999998</v>
      </c>
      <c r="F15" s="733">
        <v>379.54559499999999</v>
      </c>
      <c r="G15" s="733">
        <v>410.49832600000002</v>
      </c>
      <c r="H15" s="733">
        <v>436.00779399999999</v>
      </c>
      <c r="I15" s="733">
        <v>315.74108699999999</v>
      </c>
      <c r="J15" s="732">
        <f t="shared" si="0"/>
        <v>-0.27583614021358527</v>
      </c>
      <c r="K15" s="731">
        <f t="shared" si="1"/>
        <v>1.7864704194993277E-2</v>
      </c>
    </row>
    <row r="16" spans="1:11">
      <c r="A16" s="707">
        <v>10</v>
      </c>
      <c r="B16" s="713">
        <v>326</v>
      </c>
      <c r="C16" s="714" t="s">
        <v>815</v>
      </c>
      <c r="D16" s="733">
        <v>178.02664799999999</v>
      </c>
      <c r="E16" s="733">
        <v>161.88846799999999</v>
      </c>
      <c r="F16" s="733">
        <v>175.71826200000001</v>
      </c>
      <c r="G16" s="733">
        <v>206.07187500000001</v>
      </c>
      <c r="H16" s="733">
        <v>225.08587800000001</v>
      </c>
      <c r="I16" s="733">
        <v>222.97726800000001</v>
      </c>
      <c r="J16" s="732">
        <f t="shared" si="0"/>
        <v>-9.3680244124422531E-3</v>
      </c>
      <c r="K16" s="731">
        <f t="shared" si="1"/>
        <v>1.2616105724079363E-2</v>
      </c>
    </row>
    <row r="17" spans="1:11">
      <c r="A17" s="707">
        <v>11</v>
      </c>
      <c r="B17" s="713">
        <v>332</v>
      </c>
      <c r="C17" s="714" t="s">
        <v>814</v>
      </c>
      <c r="D17" s="733">
        <v>198.72135700000001</v>
      </c>
      <c r="E17" s="733">
        <v>174.18564699999999</v>
      </c>
      <c r="F17" s="733">
        <v>155.46846300000001</v>
      </c>
      <c r="G17" s="733">
        <v>192.470111</v>
      </c>
      <c r="H17" s="733">
        <v>203.358441</v>
      </c>
      <c r="I17" s="733">
        <v>173.911663</v>
      </c>
      <c r="J17" s="732">
        <f t="shared" si="0"/>
        <v>-0.14480233943178192</v>
      </c>
      <c r="K17" s="731">
        <f t="shared" si="1"/>
        <v>9.8399623725700189E-3</v>
      </c>
    </row>
    <row r="18" spans="1:11">
      <c r="A18" s="707">
        <v>12</v>
      </c>
      <c r="B18" s="713">
        <v>910</v>
      </c>
      <c r="C18" s="714" t="s">
        <v>813</v>
      </c>
      <c r="D18" s="733">
        <v>168.57577599999999</v>
      </c>
      <c r="E18" s="733">
        <v>159.28233</v>
      </c>
      <c r="F18" s="733">
        <v>136.46731</v>
      </c>
      <c r="G18" s="733">
        <v>221.51728700000001</v>
      </c>
      <c r="H18" s="733">
        <v>160.327967</v>
      </c>
      <c r="I18" s="733">
        <v>157.685665</v>
      </c>
      <c r="J18" s="732">
        <f t="shared" si="0"/>
        <v>-1.648060565752699E-2</v>
      </c>
      <c r="K18" s="731">
        <f t="shared" si="1"/>
        <v>8.9218916289339444E-3</v>
      </c>
    </row>
    <row r="19" spans="1:11">
      <c r="A19" s="707">
        <v>13</v>
      </c>
      <c r="B19" s="713">
        <v>111</v>
      </c>
      <c r="C19" s="714" t="s">
        <v>812</v>
      </c>
      <c r="D19" s="733">
        <v>101.58823700000001</v>
      </c>
      <c r="E19" s="733">
        <v>90.722728000000004</v>
      </c>
      <c r="F19" s="733">
        <v>86.055914999999999</v>
      </c>
      <c r="G19" s="733">
        <v>115.784897</v>
      </c>
      <c r="H19" s="733">
        <v>155.46963099999999</v>
      </c>
      <c r="I19" s="733">
        <v>132.363541</v>
      </c>
      <c r="J19" s="732">
        <f t="shared" si="0"/>
        <v>-0.14862124423515224</v>
      </c>
      <c r="K19" s="731">
        <f t="shared" si="1"/>
        <v>7.4891599589852068E-3</v>
      </c>
    </row>
    <row r="20" spans="1:11">
      <c r="A20" s="707">
        <v>14</v>
      </c>
      <c r="B20" s="713">
        <v>312</v>
      </c>
      <c r="C20" s="714" t="s">
        <v>811</v>
      </c>
      <c r="D20" s="733">
        <v>38.664214999999999</v>
      </c>
      <c r="E20" s="733">
        <v>29.717865</v>
      </c>
      <c r="F20" s="733">
        <v>29.635573000000001</v>
      </c>
      <c r="G20" s="733">
        <v>39.062564000000002</v>
      </c>
      <c r="H20" s="733">
        <v>39.466532999999998</v>
      </c>
      <c r="I20" s="733">
        <v>70.046300000000002</v>
      </c>
      <c r="J20" s="732">
        <f t="shared" si="0"/>
        <v>0.77482780157051057</v>
      </c>
      <c r="K20" s="731">
        <f t="shared" si="1"/>
        <v>3.9632359581182972E-3</v>
      </c>
    </row>
    <row r="21" spans="1:11">
      <c r="A21" s="707">
        <v>15</v>
      </c>
      <c r="B21" s="713">
        <v>322</v>
      </c>
      <c r="C21" s="714" t="s">
        <v>810</v>
      </c>
      <c r="D21" s="733">
        <v>28.124351000000001</v>
      </c>
      <c r="E21" s="733">
        <v>32.024028000000001</v>
      </c>
      <c r="F21" s="733">
        <v>29.182572</v>
      </c>
      <c r="G21" s="733">
        <v>32.653104999999996</v>
      </c>
      <c r="H21" s="733">
        <v>41.65748</v>
      </c>
      <c r="I21" s="733">
        <v>52.893980999999997</v>
      </c>
      <c r="J21" s="732">
        <f t="shared" si="0"/>
        <v>0.26973549528199969</v>
      </c>
      <c r="K21" s="731">
        <f t="shared" si="1"/>
        <v>2.9927537566898747E-3</v>
      </c>
    </row>
    <row r="22" spans="1:11" ht="14.15" customHeight="1">
      <c r="A22" s="707">
        <v>16</v>
      </c>
      <c r="B22" s="713">
        <v>112</v>
      </c>
      <c r="C22" s="714" t="s">
        <v>809</v>
      </c>
      <c r="D22" s="733">
        <v>5.9864769999999998</v>
      </c>
      <c r="E22" s="733">
        <v>4.4809570000000001</v>
      </c>
      <c r="F22" s="733">
        <v>5.2983320000000003</v>
      </c>
      <c r="G22" s="733">
        <v>8.1715789999999995</v>
      </c>
      <c r="H22" s="733">
        <v>11.211968000000001</v>
      </c>
      <c r="I22" s="733">
        <v>37.054637</v>
      </c>
      <c r="J22" s="732">
        <f t="shared" si="0"/>
        <v>2.304918190990199</v>
      </c>
      <c r="K22" s="731">
        <f t="shared" si="1"/>
        <v>2.0965599863721667E-3</v>
      </c>
    </row>
    <row r="23" spans="1:11" s="734" customFormat="1" ht="14.15" customHeight="1">
      <c r="A23" s="707">
        <v>17</v>
      </c>
      <c r="B23" s="713">
        <v>314</v>
      </c>
      <c r="C23" s="714" t="s">
        <v>808</v>
      </c>
      <c r="D23" s="733">
        <v>21.101699</v>
      </c>
      <c r="E23" s="733">
        <v>22.134491000000001</v>
      </c>
      <c r="F23" s="733">
        <v>22.253748999999999</v>
      </c>
      <c r="G23" s="733">
        <v>18.963808</v>
      </c>
      <c r="H23" s="733">
        <v>21.697004</v>
      </c>
      <c r="I23" s="733">
        <v>34.966931000000002</v>
      </c>
      <c r="J23" s="732">
        <f t="shared" si="0"/>
        <v>0.61160181378037271</v>
      </c>
      <c r="K23" s="731">
        <f t="shared" si="1"/>
        <v>1.9784370949535003E-3</v>
      </c>
    </row>
    <row r="24" spans="1:11">
      <c r="A24" s="707">
        <v>18</v>
      </c>
      <c r="B24" s="713">
        <v>313</v>
      </c>
      <c r="C24" s="714" t="s">
        <v>807</v>
      </c>
      <c r="D24" s="733">
        <v>39.065652999999998</v>
      </c>
      <c r="E24" s="733">
        <v>79.395897000000005</v>
      </c>
      <c r="F24" s="733">
        <v>61.587228000000003</v>
      </c>
      <c r="G24" s="733">
        <v>26.49926</v>
      </c>
      <c r="H24" s="733">
        <v>25.147734</v>
      </c>
      <c r="I24" s="733">
        <v>33.764527999999999</v>
      </c>
      <c r="J24" s="732">
        <f t="shared" si="0"/>
        <v>0.34264693590285306</v>
      </c>
      <c r="K24" s="731">
        <f t="shared" si="1"/>
        <v>1.910404853339749E-3</v>
      </c>
    </row>
    <row r="25" spans="1:11">
      <c r="A25" s="707">
        <v>19</v>
      </c>
      <c r="B25" s="713">
        <v>327</v>
      </c>
      <c r="C25" s="714" t="s">
        <v>806</v>
      </c>
      <c r="D25" s="733">
        <v>42.918362999999999</v>
      </c>
      <c r="E25" s="733">
        <v>43.124301000000003</v>
      </c>
      <c r="F25" s="733">
        <v>61.445650999999998</v>
      </c>
      <c r="G25" s="733">
        <v>59.842059999999996</v>
      </c>
      <c r="H25" s="733">
        <v>54.133544000000001</v>
      </c>
      <c r="I25" s="733">
        <v>31.784175999999999</v>
      </c>
      <c r="J25" s="732">
        <f t="shared" si="0"/>
        <v>-0.4128561765695592</v>
      </c>
      <c r="K25" s="731">
        <f t="shared" si="1"/>
        <v>1.7983560762290167E-3</v>
      </c>
    </row>
    <row r="26" spans="1:11" s="734" customFormat="1">
      <c r="A26" s="707">
        <v>20</v>
      </c>
      <c r="B26" s="713">
        <v>990</v>
      </c>
      <c r="C26" s="714" t="s">
        <v>805</v>
      </c>
      <c r="D26" s="733">
        <v>24.618507000000001</v>
      </c>
      <c r="E26" s="733">
        <v>29.918368000000001</v>
      </c>
      <c r="F26" s="733">
        <v>33.754686</v>
      </c>
      <c r="G26" s="733">
        <v>27.118456999999999</v>
      </c>
      <c r="H26" s="733">
        <v>80.890827999999999</v>
      </c>
      <c r="I26" s="733">
        <v>27.935914</v>
      </c>
      <c r="J26" s="732">
        <f t="shared" si="0"/>
        <v>-0.65464670481553244</v>
      </c>
      <c r="K26" s="731">
        <f t="shared" si="1"/>
        <v>1.5806205165397793E-3</v>
      </c>
    </row>
    <row r="27" spans="1:11" ht="14.15" customHeight="1">
      <c r="A27" s="707">
        <v>21</v>
      </c>
      <c r="B27" s="713">
        <v>337</v>
      </c>
      <c r="C27" s="714" t="s">
        <v>804</v>
      </c>
      <c r="D27" s="733">
        <v>48.168284</v>
      </c>
      <c r="E27" s="733">
        <v>34.887971999999998</v>
      </c>
      <c r="F27" s="733">
        <v>26.265332999999998</v>
      </c>
      <c r="G27" s="733">
        <v>30.87688</v>
      </c>
      <c r="H27" s="733">
        <v>32.568322000000002</v>
      </c>
      <c r="I27" s="733">
        <v>27.825603999999998</v>
      </c>
      <c r="J27" s="732">
        <f t="shared" si="0"/>
        <v>-0.14562365233308622</v>
      </c>
      <c r="K27" s="731">
        <f t="shared" si="1"/>
        <v>1.5743791510638007E-3</v>
      </c>
    </row>
    <row r="28" spans="1:11" s="734" customFormat="1">
      <c r="A28" s="707">
        <v>22</v>
      </c>
      <c r="B28" s="713">
        <v>316</v>
      </c>
      <c r="C28" s="714" t="s">
        <v>803</v>
      </c>
      <c r="D28" s="733">
        <v>18.779308</v>
      </c>
      <c r="E28" s="733">
        <v>17.129974000000001</v>
      </c>
      <c r="F28" s="733">
        <v>22.434835</v>
      </c>
      <c r="G28" s="733">
        <v>23.061823</v>
      </c>
      <c r="H28" s="733">
        <v>22.271730999999999</v>
      </c>
      <c r="I28" s="733">
        <v>15.888368</v>
      </c>
      <c r="J28" s="732">
        <f t="shared" si="0"/>
        <v>-0.28661279179422561</v>
      </c>
      <c r="K28" s="731">
        <f t="shared" si="1"/>
        <v>8.9896755964863362E-4</v>
      </c>
    </row>
    <row r="29" spans="1:11" s="734" customFormat="1">
      <c r="A29" s="707">
        <v>23</v>
      </c>
      <c r="B29" s="713">
        <v>323</v>
      </c>
      <c r="C29" s="714" t="s">
        <v>802</v>
      </c>
      <c r="D29" s="733">
        <v>18.667657999999999</v>
      </c>
      <c r="E29" s="733">
        <v>23.164186999999998</v>
      </c>
      <c r="F29" s="733">
        <v>21.179977000000001</v>
      </c>
      <c r="G29" s="733">
        <v>24.855713999999999</v>
      </c>
      <c r="H29" s="733">
        <v>16.418199000000001</v>
      </c>
      <c r="I29" s="733">
        <v>14.708373999999999</v>
      </c>
      <c r="J29" s="732">
        <f t="shared" si="0"/>
        <v>-0.10414205601966464</v>
      </c>
      <c r="K29" s="731">
        <f t="shared" si="1"/>
        <v>8.3220322447084632E-4</v>
      </c>
    </row>
    <row r="30" spans="1:11" s="734" customFormat="1">
      <c r="A30" s="707">
        <v>24</v>
      </c>
      <c r="B30" s="713">
        <v>315</v>
      </c>
      <c r="C30" s="714" t="s">
        <v>801</v>
      </c>
      <c r="D30" s="733">
        <v>14.837277</v>
      </c>
      <c r="E30" s="733">
        <v>12.077163000000001</v>
      </c>
      <c r="F30" s="733">
        <v>13.052531999999999</v>
      </c>
      <c r="G30" s="733">
        <v>14.683237</v>
      </c>
      <c r="H30" s="733">
        <v>21.671747</v>
      </c>
      <c r="I30" s="733">
        <v>14.408842</v>
      </c>
      <c r="J30" s="732">
        <f t="shared" si="0"/>
        <v>-0.33513241918152697</v>
      </c>
      <c r="K30" s="731">
        <f t="shared" si="1"/>
        <v>8.1525563419117297E-4</v>
      </c>
    </row>
    <row r="31" spans="1:11" s="734" customFormat="1">
      <c r="A31" s="707">
        <v>25</v>
      </c>
      <c r="B31" s="713" t="s">
        <v>800</v>
      </c>
      <c r="C31" s="714" t="s">
        <v>799</v>
      </c>
      <c r="D31" s="733">
        <v>13.381341000000001</v>
      </c>
      <c r="E31" s="733">
        <v>12.297927</v>
      </c>
      <c r="F31" s="733">
        <v>15.889108</v>
      </c>
      <c r="G31" s="733">
        <v>19.699902000000002</v>
      </c>
      <c r="H31" s="733">
        <v>18.52993</v>
      </c>
      <c r="I31" s="733">
        <v>13.267554000000001</v>
      </c>
      <c r="J31" s="732">
        <f t="shared" si="0"/>
        <v>-0.28399330164765868</v>
      </c>
      <c r="K31" s="731">
        <f t="shared" si="1"/>
        <v>7.5068129350267247E-4</v>
      </c>
    </row>
    <row r="32" spans="1:11" ht="14.15" customHeight="1">
      <c r="A32" s="707">
        <v>26</v>
      </c>
      <c r="B32" s="713">
        <v>321</v>
      </c>
      <c r="C32" s="714" t="s">
        <v>798</v>
      </c>
      <c r="D32" s="733">
        <v>3.404677</v>
      </c>
      <c r="E32" s="733">
        <v>5.4448720000000002</v>
      </c>
      <c r="F32" s="733">
        <v>7.9143920000000003</v>
      </c>
      <c r="G32" s="733">
        <v>9.3623499999999993</v>
      </c>
      <c r="H32" s="733">
        <v>6.8884319999999999</v>
      </c>
      <c r="I32" s="733">
        <v>8.3529459999999993</v>
      </c>
      <c r="J32" s="732">
        <f t="shared" si="0"/>
        <v>0.21260484243729189</v>
      </c>
      <c r="K32" s="731">
        <f t="shared" si="1"/>
        <v>4.726116289285857E-4</v>
      </c>
    </row>
    <row r="33" spans="1:11" s="734" customFormat="1">
      <c r="A33" s="707">
        <v>27</v>
      </c>
      <c r="B33" s="713">
        <v>324</v>
      </c>
      <c r="C33" s="714" t="s">
        <v>797</v>
      </c>
      <c r="D33" s="733">
        <v>11.376265</v>
      </c>
      <c r="E33" s="733">
        <v>19.363916</v>
      </c>
      <c r="F33" s="733">
        <v>5.7457570000000002</v>
      </c>
      <c r="G33" s="733">
        <v>4.9177200000000001</v>
      </c>
      <c r="H33" s="733">
        <v>6.9058739999999998</v>
      </c>
      <c r="I33" s="733">
        <v>6.4719559999999996</v>
      </c>
      <c r="J33" s="732">
        <f t="shared" si="0"/>
        <v>-6.2833176510315752E-2</v>
      </c>
      <c r="K33" s="731">
        <f t="shared" si="1"/>
        <v>3.6618477690555332E-4</v>
      </c>
    </row>
    <row r="34" spans="1:11">
      <c r="A34" s="707">
        <v>28</v>
      </c>
      <c r="B34" s="713">
        <v>113</v>
      </c>
      <c r="C34" s="714" t="s">
        <v>796</v>
      </c>
      <c r="D34" s="733">
        <v>5.9864769999999998</v>
      </c>
      <c r="E34" s="733">
        <v>4.4809570000000001</v>
      </c>
      <c r="F34" s="733">
        <v>5.2983320000000003</v>
      </c>
      <c r="G34" s="733">
        <v>8.1715789999999995</v>
      </c>
      <c r="H34" s="733">
        <v>11.211968000000001</v>
      </c>
      <c r="I34" s="733">
        <v>2.477395</v>
      </c>
      <c r="J34" s="732">
        <v>0</v>
      </c>
      <c r="K34" s="731">
        <f t="shared" si="1"/>
        <v>1.4017158574346509E-4</v>
      </c>
    </row>
    <row r="35" spans="1:11">
      <c r="A35" s="707">
        <v>29</v>
      </c>
      <c r="B35" s="713">
        <v>114</v>
      </c>
      <c r="C35" s="714" t="s">
        <v>795</v>
      </c>
      <c r="D35" s="733">
        <v>0.57050900000000004</v>
      </c>
      <c r="E35" s="733">
        <v>0.90143499999999999</v>
      </c>
      <c r="F35" s="733">
        <v>1.033722</v>
      </c>
      <c r="G35" s="733">
        <v>1.711103</v>
      </c>
      <c r="H35" s="733">
        <v>0.61057300000000003</v>
      </c>
      <c r="I35" s="733">
        <v>1.3045310000000001</v>
      </c>
      <c r="J35" s="732">
        <f>(I35-H35)/H35</f>
        <v>1.1365684365342064</v>
      </c>
      <c r="K35" s="731">
        <f t="shared" si="1"/>
        <v>7.3810667625270998E-5</v>
      </c>
    </row>
    <row r="36" spans="1:11">
      <c r="A36" s="707">
        <v>30</v>
      </c>
      <c r="B36" s="713">
        <v>211</v>
      </c>
      <c r="C36" s="714" t="s">
        <v>794</v>
      </c>
      <c r="D36" s="733">
        <v>4.3831000000000002E-2</v>
      </c>
      <c r="E36" s="733">
        <v>1.8383E-2</v>
      </c>
      <c r="F36" s="733">
        <v>0.29747600000000002</v>
      </c>
      <c r="G36" s="733">
        <v>4.9686430000000001</v>
      </c>
      <c r="H36" s="733">
        <v>2.0707870000000002</v>
      </c>
      <c r="I36" s="733">
        <v>0.71806999999999999</v>
      </c>
      <c r="J36" s="732">
        <f>(I36-H36)/H36</f>
        <v>-0.65323811671601184</v>
      </c>
      <c r="K36" s="731">
        <f t="shared" si="1"/>
        <v>4.0628567739423858E-5</v>
      </c>
    </row>
    <row r="37" spans="1:11">
      <c r="A37" s="707">
        <v>31</v>
      </c>
      <c r="B37" s="713">
        <v>980</v>
      </c>
      <c r="C37" s="714" t="s">
        <v>793</v>
      </c>
      <c r="D37" s="733">
        <v>0.19489000000000001</v>
      </c>
      <c r="E37" s="733">
        <v>6.4125000000000001E-2</v>
      </c>
      <c r="F37" s="733">
        <v>0.16998099999999999</v>
      </c>
      <c r="G37" s="733">
        <v>0.18274000000000001</v>
      </c>
      <c r="H37" s="733">
        <v>0.187608</v>
      </c>
      <c r="I37" s="733">
        <v>0.199521</v>
      </c>
      <c r="J37" s="732">
        <f>(I37-H37)/H37</f>
        <v>6.349942433158505E-2</v>
      </c>
      <c r="K37" s="731">
        <f t="shared" si="1"/>
        <v>1.1288944620911036E-5</v>
      </c>
    </row>
    <row r="38" spans="1:11">
      <c r="A38" s="707">
        <v>32</v>
      </c>
      <c r="B38" s="730">
        <v>511</v>
      </c>
      <c r="C38" s="729" t="s">
        <v>792</v>
      </c>
      <c r="D38" s="728">
        <v>0</v>
      </c>
      <c r="E38" s="728">
        <v>0</v>
      </c>
      <c r="F38" s="728">
        <v>0</v>
      </c>
      <c r="G38" s="728">
        <v>0</v>
      </c>
      <c r="H38" s="728">
        <v>0</v>
      </c>
      <c r="I38" s="728">
        <v>0</v>
      </c>
      <c r="J38" s="727" t="s">
        <v>791</v>
      </c>
      <c r="K38" s="726">
        <f t="shared" si="1"/>
        <v>0</v>
      </c>
    </row>
    <row r="39" spans="1:11">
      <c r="A39" s="725" t="s">
        <v>784</v>
      </c>
      <c r="B39" s="724"/>
      <c r="C39" s="724"/>
      <c r="D39" s="724"/>
      <c r="E39" s="724"/>
      <c r="F39" s="724"/>
      <c r="G39" s="724"/>
      <c r="H39" s="724"/>
      <c r="I39" s="724"/>
      <c r="J39" s="723"/>
      <c r="K39" s="722"/>
    </row>
  </sheetData>
  <mergeCells count="3">
    <mergeCell ref="K1:K3"/>
    <mergeCell ref="D1:I2"/>
    <mergeCell ref="J1:J3"/>
  </mergeCells>
  <pageMargins left="0.75" right="0.25" top="0.75" bottom="0.75" header="0.3" footer="0.3"/>
  <pageSetup scale="99" orientation="landscape" verticalDpi="1200" r:id="rId1"/>
  <headerFooter>
    <oddHeader>&amp;C&amp;10Table 8.2
Utah Merchandise Exports by Industry</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C9DC5-C33C-4E50-BA90-587AFCFE690E}">
  <dimension ref="A1:J42"/>
  <sheetViews>
    <sheetView zoomScaleNormal="100" workbookViewId="0">
      <selection activeCell="I51" sqref="I51"/>
    </sheetView>
  </sheetViews>
  <sheetFormatPr defaultColWidth="12" defaultRowHeight="13.5"/>
  <cols>
    <col min="1" max="1" width="6.08984375" style="684" customWidth="1"/>
    <col min="2" max="2" width="14.453125" style="684" customWidth="1"/>
    <col min="3" max="16384" width="12" style="684"/>
  </cols>
  <sheetData>
    <row r="1" spans="1:10" ht="10.5" customHeight="1">
      <c r="A1" s="746"/>
      <c r="B1" s="715"/>
      <c r="C1" s="1991" t="s">
        <v>790</v>
      </c>
      <c r="D1" s="1991"/>
      <c r="E1" s="1991"/>
      <c r="F1" s="1991"/>
      <c r="G1" s="1991"/>
      <c r="H1" s="1991"/>
      <c r="I1" s="1988" t="s">
        <v>829</v>
      </c>
      <c r="J1" s="1988" t="s">
        <v>828</v>
      </c>
    </row>
    <row r="2" spans="1:10" ht="12.75" customHeight="1">
      <c r="A2" s="712"/>
      <c r="B2" s="686"/>
      <c r="C2" s="1991" t="s">
        <v>790</v>
      </c>
      <c r="D2" s="1991"/>
      <c r="E2" s="1991"/>
      <c r="F2" s="1991"/>
      <c r="G2" s="1991"/>
      <c r="H2" s="1991"/>
      <c r="I2" s="1989"/>
      <c r="J2" s="1989" t="s">
        <v>867</v>
      </c>
    </row>
    <row r="3" spans="1:10">
      <c r="A3" s="717" t="s">
        <v>129</v>
      </c>
      <c r="B3" s="717" t="s">
        <v>866</v>
      </c>
      <c r="C3" s="717">
        <v>2015</v>
      </c>
      <c r="D3" s="717">
        <v>2016</v>
      </c>
      <c r="E3" s="717">
        <v>2017</v>
      </c>
      <c r="F3" s="717">
        <v>2018</v>
      </c>
      <c r="G3" s="717">
        <v>2019</v>
      </c>
      <c r="H3" s="717">
        <v>2020</v>
      </c>
      <c r="I3" s="1990"/>
      <c r="J3" s="1990"/>
    </row>
    <row r="4" spans="1:10">
      <c r="A4" s="740"/>
      <c r="B4" s="758"/>
      <c r="C4" s="757"/>
      <c r="D4" s="757"/>
      <c r="E4" s="757"/>
      <c r="F4" s="757"/>
      <c r="G4" s="757"/>
      <c r="H4" s="757"/>
      <c r="I4" s="756"/>
      <c r="J4" s="704"/>
    </row>
    <row r="5" spans="1:10">
      <c r="A5" s="707"/>
      <c r="B5" s="753" t="s">
        <v>865</v>
      </c>
      <c r="C5" s="755">
        <v>13307.637767</v>
      </c>
      <c r="D5" s="755">
        <v>12077.63465</v>
      </c>
      <c r="E5" s="755">
        <v>11583.264336</v>
      </c>
      <c r="F5" s="755">
        <v>14390.033926</v>
      </c>
      <c r="G5" s="755">
        <v>17339.885625999999</v>
      </c>
      <c r="H5" s="755">
        <v>17674.017076</v>
      </c>
      <c r="I5" s="695">
        <f>(H5-G5)/G5</f>
        <v>1.9269530215296978E-2</v>
      </c>
      <c r="J5" s="754">
        <v>1</v>
      </c>
    </row>
    <row r="6" spans="1:10">
      <c r="A6" s="707"/>
      <c r="B6" s="753"/>
      <c r="C6" s="706"/>
      <c r="D6" s="706"/>
      <c r="E6" s="706"/>
      <c r="F6" s="706"/>
      <c r="G6" s="706"/>
      <c r="H6" s="706"/>
      <c r="I6" s="695"/>
      <c r="J6" s="704"/>
    </row>
    <row r="7" spans="1:10">
      <c r="A7" s="707">
        <v>1</v>
      </c>
      <c r="B7" s="686" t="s">
        <v>864</v>
      </c>
      <c r="C7" s="751">
        <v>3036.5684339999998</v>
      </c>
      <c r="D7" s="733">
        <v>3074.0364840000002</v>
      </c>
      <c r="E7" s="733">
        <v>2318.7272659999999</v>
      </c>
      <c r="F7" s="733">
        <v>5096.2078590000001</v>
      </c>
      <c r="G7" s="733">
        <v>8751.8160540000008</v>
      </c>
      <c r="H7" s="733">
        <v>8906.2634010000002</v>
      </c>
      <c r="I7" s="695">
        <f t="shared" ref="I7:I41" si="0">(H7-G7)/G7</f>
        <v>1.7647462657697139E-2</v>
      </c>
      <c r="J7" s="694">
        <f t="shared" ref="J7:J41" si="1">H7/$H$5</f>
        <v>0.50391845626844178</v>
      </c>
    </row>
    <row r="8" spans="1:10">
      <c r="A8" s="707">
        <v>2</v>
      </c>
      <c r="B8" s="686" t="s">
        <v>863</v>
      </c>
      <c r="C8" s="751">
        <v>1491.9193519999999</v>
      </c>
      <c r="D8" s="752">
        <v>1322.732786</v>
      </c>
      <c r="E8" s="752">
        <v>1212.6436329999999</v>
      </c>
      <c r="F8" s="752">
        <v>1790.729503</v>
      </c>
      <c r="G8" s="752">
        <v>1391.3017850000001</v>
      </c>
      <c r="H8" s="752">
        <v>1508.450171</v>
      </c>
      <c r="I8" s="695">
        <f t="shared" si="0"/>
        <v>8.4200557537558132E-2</v>
      </c>
      <c r="J8" s="694">
        <f t="shared" si="1"/>
        <v>8.5348461785089202E-2</v>
      </c>
    </row>
    <row r="9" spans="1:10">
      <c r="A9" s="707">
        <v>3</v>
      </c>
      <c r="B9" s="724" t="s">
        <v>862</v>
      </c>
      <c r="C9" s="751">
        <v>853.93881999999996</v>
      </c>
      <c r="D9" s="752">
        <v>740.91618300000005</v>
      </c>
      <c r="E9" s="752">
        <v>674.65303500000005</v>
      </c>
      <c r="F9" s="752">
        <v>725.47702400000003</v>
      </c>
      <c r="G9" s="752">
        <v>762.35382800000002</v>
      </c>
      <c r="H9" s="752">
        <v>942.87555499999996</v>
      </c>
      <c r="I9" s="695">
        <f t="shared" si="0"/>
        <v>0.23679519977434932</v>
      </c>
      <c r="J9" s="694">
        <f t="shared" si="1"/>
        <v>5.3348118367518994E-2</v>
      </c>
    </row>
    <row r="10" spans="1:10">
      <c r="A10" s="707">
        <v>4</v>
      </c>
      <c r="B10" s="724" t="s">
        <v>861</v>
      </c>
      <c r="C10" s="751">
        <v>841.02482999999995</v>
      </c>
      <c r="D10" s="752">
        <v>648.25816299999997</v>
      </c>
      <c r="E10" s="752">
        <v>737.97800400000006</v>
      </c>
      <c r="F10" s="752">
        <v>575.915165</v>
      </c>
      <c r="G10" s="752">
        <v>574.97000300000002</v>
      </c>
      <c r="H10" s="752">
        <v>734.04354899999998</v>
      </c>
      <c r="I10" s="695">
        <f t="shared" si="0"/>
        <v>0.27666407842149632</v>
      </c>
      <c r="J10" s="694">
        <f t="shared" si="1"/>
        <v>4.153235485987939E-2</v>
      </c>
    </row>
    <row r="11" spans="1:10">
      <c r="A11" s="707">
        <v>5</v>
      </c>
      <c r="B11" s="686" t="s">
        <v>860</v>
      </c>
      <c r="C11" s="751">
        <v>547.66223500000001</v>
      </c>
      <c r="D11" s="752">
        <v>504.04476699999998</v>
      </c>
      <c r="E11" s="752">
        <v>611.44018300000005</v>
      </c>
      <c r="F11" s="752">
        <v>811.65196500000002</v>
      </c>
      <c r="G11" s="752">
        <v>838.93155899999999</v>
      </c>
      <c r="H11" s="752">
        <v>663.77445699999998</v>
      </c>
      <c r="I11" s="695">
        <f t="shared" si="0"/>
        <v>-0.20878592552744821</v>
      </c>
      <c r="J11" s="694">
        <f t="shared" si="1"/>
        <v>3.7556513278543577E-2</v>
      </c>
    </row>
    <row r="12" spans="1:10">
      <c r="A12" s="707">
        <v>6</v>
      </c>
      <c r="B12" s="724" t="s">
        <v>859</v>
      </c>
      <c r="C12" s="751">
        <v>710.233655</v>
      </c>
      <c r="D12" s="752">
        <v>610.10686699999997</v>
      </c>
      <c r="E12" s="752">
        <v>636.10071600000003</v>
      </c>
      <c r="F12" s="752">
        <v>712.21714799999995</v>
      </c>
      <c r="G12" s="752">
        <v>639.50530000000003</v>
      </c>
      <c r="H12" s="752">
        <v>649.88659800000005</v>
      </c>
      <c r="I12" s="695">
        <f t="shared" si="0"/>
        <v>1.6233325978690115E-2</v>
      </c>
      <c r="J12" s="694">
        <f t="shared" si="1"/>
        <v>3.6770734983757464E-2</v>
      </c>
    </row>
    <row r="13" spans="1:10">
      <c r="A13" s="707">
        <v>7</v>
      </c>
      <c r="B13" s="724" t="s">
        <v>858</v>
      </c>
      <c r="C13" s="751">
        <v>364.85336599999999</v>
      </c>
      <c r="D13" s="752">
        <v>448.555882</v>
      </c>
      <c r="E13" s="752">
        <v>406.71559200000002</v>
      </c>
      <c r="F13" s="752">
        <v>446.9477</v>
      </c>
      <c r="G13" s="752">
        <v>486.18119799999999</v>
      </c>
      <c r="H13" s="752">
        <v>517.19602499999996</v>
      </c>
      <c r="I13" s="695">
        <f t="shared" si="0"/>
        <v>6.3792732272628869E-2</v>
      </c>
      <c r="J13" s="694">
        <f t="shared" si="1"/>
        <v>2.9263071478091627E-2</v>
      </c>
    </row>
    <row r="14" spans="1:10">
      <c r="A14" s="707">
        <v>8</v>
      </c>
      <c r="B14" s="724" t="s">
        <v>857</v>
      </c>
      <c r="C14" s="751">
        <v>376.790819</v>
      </c>
      <c r="D14" s="752">
        <v>318.32462299999997</v>
      </c>
      <c r="E14" s="752">
        <v>346.65687200000002</v>
      </c>
      <c r="F14" s="752">
        <v>401.63035600000001</v>
      </c>
      <c r="G14" s="752">
        <v>426.18877199999997</v>
      </c>
      <c r="H14" s="752">
        <v>478.06315000000001</v>
      </c>
      <c r="I14" s="695">
        <f t="shared" si="0"/>
        <v>0.12171690435805296</v>
      </c>
      <c r="J14" s="694">
        <f t="shared" si="1"/>
        <v>2.7048924301944586E-2</v>
      </c>
    </row>
    <row r="15" spans="1:10">
      <c r="A15" s="707">
        <v>9</v>
      </c>
      <c r="B15" s="724" t="s">
        <v>856</v>
      </c>
      <c r="C15" s="751">
        <v>266.46509099999997</v>
      </c>
      <c r="D15" s="752">
        <v>343.25385599999998</v>
      </c>
      <c r="E15" s="752">
        <v>394.00713500000001</v>
      </c>
      <c r="F15" s="752">
        <v>404.48820799999999</v>
      </c>
      <c r="G15" s="752">
        <v>400.725461</v>
      </c>
      <c r="H15" s="752">
        <v>370.41535399999998</v>
      </c>
      <c r="I15" s="695">
        <f t="shared" si="0"/>
        <v>-7.5638086295694643E-2</v>
      </c>
      <c r="J15" s="694">
        <f t="shared" si="1"/>
        <v>2.0958186947946118E-2</v>
      </c>
    </row>
    <row r="16" spans="1:10">
      <c r="A16" s="707">
        <v>10</v>
      </c>
      <c r="B16" s="724" t="s">
        <v>855</v>
      </c>
      <c r="C16" s="751">
        <v>190.52404100000001</v>
      </c>
      <c r="D16" s="752">
        <v>189.48697799999999</v>
      </c>
      <c r="E16" s="752">
        <v>250.53224</v>
      </c>
      <c r="F16" s="752">
        <v>273.19975499999998</v>
      </c>
      <c r="G16" s="752">
        <v>258.064819</v>
      </c>
      <c r="H16" s="752">
        <v>252.22865200000001</v>
      </c>
      <c r="I16" s="695">
        <f t="shared" si="0"/>
        <v>-2.2615120583329061E-2</v>
      </c>
      <c r="J16" s="694">
        <f t="shared" si="1"/>
        <v>1.4271155839410597E-2</v>
      </c>
    </row>
    <row r="17" spans="1:10">
      <c r="A17" s="707">
        <v>11</v>
      </c>
      <c r="B17" s="724" t="s">
        <v>854</v>
      </c>
      <c r="C17" s="751">
        <v>358.725031</v>
      </c>
      <c r="D17" s="752">
        <v>291.16673900000001</v>
      </c>
      <c r="E17" s="752">
        <v>396.14481000000001</v>
      </c>
      <c r="F17" s="752">
        <v>180.909052</v>
      </c>
      <c r="G17" s="752">
        <v>204.01818499999999</v>
      </c>
      <c r="H17" s="752">
        <v>238.34775200000001</v>
      </c>
      <c r="I17" s="695">
        <f t="shared" si="0"/>
        <v>0.16826719147609331</v>
      </c>
      <c r="J17" s="694">
        <f t="shared" si="1"/>
        <v>1.3485771286464271E-2</v>
      </c>
    </row>
    <row r="18" spans="1:10">
      <c r="A18" s="707">
        <v>12</v>
      </c>
      <c r="B18" s="724" t="s">
        <v>853</v>
      </c>
      <c r="C18" s="751">
        <v>129.75284600000001</v>
      </c>
      <c r="D18" s="752">
        <v>171.959767</v>
      </c>
      <c r="E18" s="752">
        <v>180.85059200000001</v>
      </c>
      <c r="F18" s="752">
        <v>216.13073700000001</v>
      </c>
      <c r="G18" s="752">
        <v>214.75031300000001</v>
      </c>
      <c r="H18" s="752">
        <v>220.954815</v>
      </c>
      <c r="I18" s="695">
        <f t="shared" si="0"/>
        <v>2.88917017783345E-2</v>
      </c>
      <c r="J18" s="694">
        <f t="shared" si="1"/>
        <v>1.2501674862589116E-2</v>
      </c>
    </row>
    <row r="19" spans="1:10">
      <c r="A19" s="707">
        <v>13</v>
      </c>
      <c r="B19" s="724" t="s">
        <v>852</v>
      </c>
      <c r="C19" s="751">
        <v>127.52789799999999</v>
      </c>
      <c r="D19" s="752">
        <v>87.619089000000002</v>
      </c>
      <c r="E19" s="752">
        <v>98.030226999999996</v>
      </c>
      <c r="F19" s="752">
        <v>128.350413</v>
      </c>
      <c r="G19" s="752">
        <v>167.160258</v>
      </c>
      <c r="H19" s="752">
        <v>198.11783800000001</v>
      </c>
      <c r="I19" s="695">
        <f t="shared" si="0"/>
        <v>0.18519701016494008</v>
      </c>
      <c r="J19" s="694">
        <f t="shared" si="1"/>
        <v>1.1209553388348215E-2</v>
      </c>
    </row>
    <row r="20" spans="1:10">
      <c r="A20" s="707">
        <v>14</v>
      </c>
      <c r="B20" s="724" t="s">
        <v>851</v>
      </c>
      <c r="C20" s="751">
        <v>1947.336622</v>
      </c>
      <c r="D20" s="752">
        <v>1506.7797149999999</v>
      </c>
      <c r="E20" s="752">
        <v>1618.0594450000001</v>
      </c>
      <c r="F20" s="752">
        <v>738.31383900000003</v>
      </c>
      <c r="G20" s="752">
        <v>144.46782899999999</v>
      </c>
      <c r="H20" s="752">
        <v>148.83038199999999</v>
      </c>
      <c r="I20" s="695">
        <f t="shared" si="0"/>
        <v>3.0197401249796529E-2</v>
      </c>
      <c r="J20" s="694">
        <f t="shared" si="1"/>
        <v>8.420857655620383E-3</v>
      </c>
    </row>
    <row r="21" spans="1:10">
      <c r="A21" s="707">
        <v>15</v>
      </c>
      <c r="B21" s="724" t="s">
        <v>850</v>
      </c>
      <c r="C21" s="751">
        <v>167.370182</v>
      </c>
      <c r="D21" s="752">
        <v>173.40859399999999</v>
      </c>
      <c r="E21" s="752">
        <v>193.99141499999999</v>
      </c>
      <c r="F21" s="752">
        <v>162.24920900000001</v>
      </c>
      <c r="G21" s="752">
        <v>128.39849899999999</v>
      </c>
      <c r="H21" s="752">
        <v>146.15498199999999</v>
      </c>
      <c r="I21" s="695">
        <f t="shared" si="0"/>
        <v>0.13829198268119944</v>
      </c>
      <c r="J21" s="694">
        <f t="shared" si="1"/>
        <v>8.2694829008888755E-3</v>
      </c>
    </row>
    <row r="22" spans="1:10">
      <c r="A22" s="707">
        <v>16</v>
      </c>
      <c r="B22" s="724" t="s">
        <v>849</v>
      </c>
      <c r="C22" s="751">
        <v>219.0581</v>
      </c>
      <c r="D22" s="752">
        <v>209.03075000000001</v>
      </c>
      <c r="E22" s="752">
        <v>98.459727000000001</v>
      </c>
      <c r="F22" s="752">
        <v>164.96008399999999</v>
      </c>
      <c r="G22" s="752">
        <v>402.94531499999999</v>
      </c>
      <c r="H22" s="752">
        <v>128.88609</v>
      </c>
      <c r="I22" s="695">
        <f t="shared" si="0"/>
        <v>-0.68013999616796628</v>
      </c>
      <c r="J22" s="694">
        <f t="shared" si="1"/>
        <v>7.2924049719866862E-3</v>
      </c>
    </row>
    <row r="23" spans="1:10">
      <c r="A23" s="707">
        <v>17</v>
      </c>
      <c r="B23" s="724" t="s">
        <v>848</v>
      </c>
      <c r="C23" s="751">
        <v>98.127694000000005</v>
      </c>
      <c r="D23" s="752">
        <v>75.917018999999996</v>
      </c>
      <c r="E23" s="752">
        <v>91.328333999999998</v>
      </c>
      <c r="F23" s="752">
        <v>84.177943999999997</v>
      </c>
      <c r="G23" s="752">
        <v>110.416788</v>
      </c>
      <c r="H23" s="752">
        <v>119.09937600000001</v>
      </c>
      <c r="I23" s="695">
        <f t="shared" si="0"/>
        <v>7.8634672836163377E-2</v>
      </c>
      <c r="J23" s="694">
        <f t="shared" si="1"/>
        <v>6.7386704158913652E-3</v>
      </c>
    </row>
    <row r="24" spans="1:10">
      <c r="A24" s="707">
        <v>18</v>
      </c>
      <c r="B24" s="724" t="s">
        <v>847</v>
      </c>
      <c r="C24" s="751">
        <v>112.559612</v>
      </c>
      <c r="D24" s="752">
        <v>47.764296000000002</v>
      </c>
      <c r="E24" s="752">
        <v>49.247129999999999</v>
      </c>
      <c r="F24" s="752">
        <v>63.168802999999997</v>
      </c>
      <c r="G24" s="752">
        <v>54.729920999999997</v>
      </c>
      <c r="H24" s="752">
        <v>93.346743000000004</v>
      </c>
      <c r="I24" s="695">
        <f t="shared" si="0"/>
        <v>0.7055888496531908</v>
      </c>
      <c r="J24" s="694">
        <f t="shared" si="1"/>
        <v>5.2815804465164819E-3</v>
      </c>
    </row>
    <row r="25" spans="1:10">
      <c r="A25" s="707">
        <v>19</v>
      </c>
      <c r="B25" s="724" t="s">
        <v>846</v>
      </c>
      <c r="C25" s="751">
        <v>92.760985000000005</v>
      </c>
      <c r="D25" s="752">
        <v>103.201671</v>
      </c>
      <c r="E25" s="752">
        <v>155.814842</v>
      </c>
      <c r="F25" s="752">
        <v>103.650813</v>
      </c>
      <c r="G25" s="752">
        <v>105.8449</v>
      </c>
      <c r="H25" s="752">
        <v>82.216116</v>
      </c>
      <c r="I25" s="695">
        <f t="shared" si="0"/>
        <v>-0.22323970262147724</v>
      </c>
      <c r="J25" s="694">
        <f t="shared" si="1"/>
        <v>4.6518069800692546E-3</v>
      </c>
    </row>
    <row r="26" spans="1:10">
      <c r="A26" s="707">
        <v>20</v>
      </c>
      <c r="B26" s="724" t="s">
        <v>845</v>
      </c>
      <c r="C26" s="751">
        <v>43.961891999999999</v>
      </c>
      <c r="D26" s="752">
        <v>36.598764000000003</v>
      </c>
      <c r="E26" s="752">
        <v>40.329692000000001</v>
      </c>
      <c r="F26" s="752">
        <v>32.473367000000003</v>
      </c>
      <c r="G26" s="752">
        <v>53.738719000000003</v>
      </c>
      <c r="H26" s="752">
        <v>81.847572</v>
      </c>
      <c r="I26" s="695">
        <f t="shared" si="0"/>
        <v>0.52306518508563615</v>
      </c>
      <c r="J26" s="694">
        <f t="shared" si="1"/>
        <v>4.6309546747662087E-3</v>
      </c>
    </row>
    <row r="27" spans="1:10">
      <c r="A27" s="707">
        <v>21</v>
      </c>
      <c r="B27" s="724" t="s">
        <v>844</v>
      </c>
      <c r="C27" s="751">
        <v>66.166655000000006</v>
      </c>
      <c r="D27" s="752">
        <v>33.969047000000003</v>
      </c>
      <c r="E27" s="752">
        <v>59.083002999999998</v>
      </c>
      <c r="F27" s="752">
        <v>42.915061999999999</v>
      </c>
      <c r="G27" s="752">
        <v>55.454731000000002</v>
      </c>
      <c r="H27" s="752">
        <v>76.596271999999999</v>
      </c>
      <c r="I27" s="695">
        <f t="shared" si="0"/>
        <v>0.3812396276883932</v>
      </c>
      <c r="J27" s="694">
        <f t="shared" si="1"/>
        <v>4.3338348984630123E-3</v>
      </c>
    </row>
    <row r="28" spans="1:10">
      <c r="A28" s="707">
        <v>22</v>
      </c>
      <c r="B28" s="724" t="s">
        <v>843</v>
      </c>
      <c r="C28" s="751">
        <v>46.493614999999998</v>
      </c>
      <c r="D28" s="752">
        <v>58.462401</v>
      </c>
      <c r="E28" s="752">
        <v>48.191246</v>
      </c>
      <c r="F28" s="752">
        <v>45.475236000000002</v>
      </c>
      <c r="G28" s="752">
        <v>55.351211999999997</v>
      </c>
      <c r="H28" s="752">
        <v>75.692261999999999</v>
      </c>
      <c r="I28" s="695">
        <f t="shared" si="0"/>
        <v>0.36749059803785333</v>
      </c>
      <c r="J28" s="694">
        <f t="shared" si="1"/>
        <v>4.2826858022438179E-3</v>
      </c>
    </row>
    <row r="29" spans="1:10">
      <c r="A29" s="707">
        <v>23</v>
      </c>
      <c r="B29" s="724" t="s">
        <v>842</v>
      </c>
      <c r="C29" s="751">
        <v>201.74530200000001</v>
      </c>
      <c r="D29" s="752">
        <v>101.459188</v>
      </c>
      <c r="E29" s="752">
        <v>58.702046000000003</v>
      </c>
      <c r="F29" s="752">
        <v>224.28443899999999</v>
      </c>
      <c r="G29" s="752">
        <v>138.267177</v>
      </c>
      <c r="H29" s="752">
        <v>74.839466000000002</v>
      </c>
      <c r="I29" s="695">
        <f t="shared" si="0"/>
        <v>-0.45873295728023722</v>
      </c>
      <c r="J29" s="694">
        <f t="shared" si="1"/>
        <v>4.2344344060652982E-3</v>
      </c>
    </row>
    <row r="30" spans="1:10">
      <c r="A30" s="707">
        <v>24</v>
      </c>
      <c r="B30" s="724" t="s">
        <v>841</v>
      </c>
      <c r="C30" s="751">
        <v>58.506163999999998</v>
      </c>
      <c r="D30" s="752">
        <v>33.670603999999997</v>
      </c>
      <c r="E30" s="752">
        <v>37.827840999999999</v>
      </c>
      <c r="F30" s="752">
        <v>40.970717</v>
      </c>
      <c r="G30" s="752">
        <v>45.709434999999999</v>
      </c>
      <c r="H30" s="752">
        <v>66.806959000000006</v>
      </c>
      <c r="I30" s="695">
        <f t="shared" si="0"/>
        <v>0.46155731305801545</v>
      </c>
      <c r="J30" s="694">
        <f t="shared" si="1"/>
        <v>3.779953290342742E-3</v>
      </c>
    </row>
    <row r="31" spans="1:10">
      <c r="A31" s="707">
        <v>25</v>
      </c>
      <c r="B31" s="724" t="s">
        <v>840</v>
      </c>
      <c r="C31" s="751">
        <v>44.798133</v>
      </c>
      <c r="D31" s="752">
        <v>63.168565999999998</v>
      </c>
      <c r="E31" s="752">
        <v>79.931867999999994</v>
      </c>
      <c r="F31" s="752">
        <v>93.327025000000006</v>
      </c>
      <c r="G31" s="752">
        <v>78.310486999999995</v>
      </c>
      <c r="H31" s="752">
        <v>51.025893000000003</v>
      </c>
      <c r="I31" s="695">
        <f t="shared" si="0"/>
        <v>-0.34841558321556593</v>
      </c>
      <c r="J31" s="694">
        <f t="shared" si="1"/>
        <v>2.8870569028299382E-3</v>
      </c>
    </row>
    <row r="32" spans="1:10">
      <c r="A32" s="707">
        <v>26</v>
      </c>
      <c r="B32" s="724" t="s">
        <v>839</v>
      </c>
      <c r="C32" s="751">
        <v>40.628833999999998</v>
      </c>
      <c r="D32" s="752">
        <v>49.394838999999997</v>
      </c>
      <c r="E32" s="752">
        <v>57.076759000000003</v>
      </c>
      <c r="F32" s="752">
        <v>63.492500999999997</v>
      </c>
      <c r="G32" s="752">
        <v>60.357588</v>
      </c>
      <c r="H32" s="752">
        <v>49.274206</v>
      </c>
      <c r="I32" s="695">
        <f t="shared" si="0"/>
        <v>-0.18362864334472742</v>
      </c>
      <c r="J32" s="694">
        <f t="shared" si="1"/>
        <v>2.7879460446437331E-3</v>
      </c>
    </row>
    <row r="33" spans="1:10">
      <c r="A33" s="707">
        <v>27</v>
      </c>
      <c r="B33" s="686" t="s">
        <v>838</v>
      </c>
      <c r="C33" s="751">
        <v>7.6753470000000004</v>
      </c>
      <c r="D33" s="733">
        <v>9.4232309999999995</v>
      </c>
      <c r="E33" s="733">
        <v>9.6853639999999999</v>
      </c>
      <c r="F33" s="733">
        <v>11.028534000000001</v>
      </c>
      <c r="G33" s="733">
        <v>10.204902000000001</v>
      </c>
      <c r="H33" s="733">
        <v>43.325845999999999</v>
      </c>
      <c r="I33" s="695">
        <f t="shared" si="0"/>
        <v>3.2455915794193801</v>
      </c>
      <c r="J33" s="694">
        <f t="shared" si="1"/>
        <v>2.4513864512914424E-3</v>
      </c>
    </row>
    <row r="34" spans="1:10">
      <c r="A34" s="707">
        <v>28</v>
      </c>
      <c r="B34" s="724" t="s">
        <v>837</v>
      </c>
      <c r="C34" s="751">
        <v>68.900537999999997</v>
      </c>
      <c r="D34" s="752">
        <v>38.479334999999999</v>
      </c>
      <c r="E34" s="752">
        <v>38.483890000000002</v>
      </c>
      <c r="F34" s="752">
        <v>41.31109</v>
      </c>
      <c r="G34" s="752">
        <v>32.921601000000003</v>
      </c>
      <c r="H34" s="752">
        <v>39.841939000000004</v>
      </c>
      <c r="I34" s="695">
        <f t="shared" si="0"/>
        <v>0.21020660568725077</v>
      </c>
      <c r="J34" s="694">
        <f t="shared" si="1"/>
        <v>2.2542661823102112E-3</v>
      </c>
    </row>
    <row r="35" spans="1:10">
      <c r="A35" s="707">
        <v>29</v>
      </c>
      <c r="B35" s="724" t="s">
        <v>836</v>
      </c>
      <c r="C35" s="751">
        <v>147.61232899999999</v>
      </c>
      <c r="D35" s="752">
        <v>129.664456</v>
      </c>
      <c r="E35" s="752">
        <v>63.423518999999999</v>
      </c>
      <c r="F35" s="752">
        <v>57.720066000000003</v>
      </c>
      <c r="G35" s="752">
        <v>37.328836000000003</v>
      </c>
      <c r="H35" s="752">
        <v>35.899203999999997</v>
      </c>
      <c r="I35" s="695">
        <f t="shared" si="0"/>
        <v>-3.8298327866424904E-2</v>
      </c>
      <c r="J35" s="694">
        <f t="shared" si="1"/>
        <v>2.0311853182912471E-3</v>
      </c>
    </row>
    <row r="36" spans="1:10">
      <c r="A36" s="707">
        <v>30</v>
      </c>
      <c r="B36" s="724" t="s">
        <v>835</v>
      </c>
      <c r="C36" s="751">
        <v>37.052444999999999</v>
      </c>
      <c r="D36" s="752">
        <v>24.838459</v>
      </c>
      <c r="E36" s="752">
        <v>21.677028</v>
      </c>
      <c r="F36" s="752">
        <v>22.0426</v>
      </c>
      <c r="G36" s="752">
        <v>28.548027999999999</v>
      </c>
      <c r="H36" s="752">
        <v>35.880023999999999</v>
      </c>
      <c r="I36" s="695">
        <f t="shared" si="0"/>
        <v>0.25683020907783893</v>
      </c>
      <c r="J36" s="694">
        <f t="shared" si="1"/>
        <v>2.0301001094268716E-3</v>
      </c>
    </row>
    <row r="37" spans="1:10">
      <c r="A37" s="707">
        <v>31</v>
      </c>
      <c r="B37" s="686" t="s">
        <v>834</v>
      </c>
      <c r="C37" s="751">
        <v>15.196842999999999</v>
      </c>
      <c r="D37" s="752">
        <v>16.815586</v>
      </c>
      <c r="E37" s="752">
        <v>18.912284</v>
      </c>
      <c r="F37" s="752">
        <v>19.007853000000001</v>
      </c>
      <c r="G37" s="752">
        <v>20.436875000000001</v>
      </c>
      <c r="H37" s="752">
        <v>34.759081000000002</v>
      </c>
      <c r="I37" s="695">
        <f t="shared" si="0"/>
        <v>0.70080215297103887</v>
      </c>
      <c r="J37" s="694">
        <f t="shared" si="1"/>
        <v>1.9666768935739146E-3</v>
      </c>
    </row>
    <row r="38" spans="1:10">
      <c r="A38" s="707">
        <v>32</v>
      </c>
      <c r="B38" s="724" t="s">
        <v>833</v>
      </c>
      <c r="C38" s="751">
        <v>20.059684000000001</v>
      </c>
      <c r="D38" s="752">
        <v>22.045359000000001</v>
      </c>
      <c r="E38" s="752">
        <v>29.082350999999999</v>
      </c>
      <c r="F38" s="752">
        <v>26.770751000000001</v>
      </c>
      <c r="G38" s="752">
        <v>27.957927999999999</v>
      </c>
      <c r="H38" s="752">
        <v>31.974864</v>
      </c>
      <c r="I38" s="695">
        <f t="shared" si="0"/>
        <v>0.14367788628685221</v>
      </c>
      <c r="J38" s="694">
        <f t="shared" si="1"/>
        <v>1.8091452476539408E-3</v>
      </c>
    </row>
    <row r="39" spans="1:10">
      <c r="A39" s="707">
        <v>33</v>
      </c>
      <c r="B39" s="711" t="s">
        <v>832</v>
      </c>
      <c r="C39" s="751">
        <v>18.462769999999999</v>
      </c>
      <c r="D39" s="733">
        <v>22.066952000000001</v>
      </c>
      <c r="E39" s="733">
        <v>26.399463999999998</v>
      </c>
      <c r="F39" s="733">
        <v>31.41714</v>
      </c>
      <c r="G39" s="733">
        <v>38.284441999999999</v>
      </c>
      <c r="H39" s="733">
        <v>30.547003</v>
      </c>
      <c r="I39" s="695">
        <f t="shared" si="0"/>
        <v>-0.20210400350095212</v>
      </c>
      <c r="J39" s="694">
        <f t="shared" si="1"/>
        <v>1.7283565399221299E-3</v>
      </c>
    </row>
    <row r="40" spans="1:10">
      <c r="A40" s="707">
        <v>34</v>
      </c>
      <c r="B40" s="711" t="s">
        <v>831</v>
      </c>
      <c r="C40" s="751">
        <v>27.301511000000001</v>
      </c>
      <c r="D40" s="733">
        <v>17.841635</v>
      </c>
      <c r="E40" s="733">
        <v>17.894169999999999</v>
      </c>
      <c r="F40" s="733">
        <v>30.239497</v>
      </c>
      <c r="G40" s="733">
        <v>25.980397</v>
      </c>
      <c r="H40" s="733">
        <v>30.361653</v>
      </c>
      <c r="I40" s="695">
        <f t="shared" si="0"/>
        <v>0.16863699195974566</v>
      </c>
      <c r="J40" s="694">
        <f t="shared" si="1"/>
        <v>1.7178693937796895E-3</v>
      </c>
    </row>
    <row r="41" spans="1:10">
      <c r="A41" s="750">
        <v>35</v>
      </c>
      <c r="B41" s="749" t="s">
        <v>830</v>
      </c>
      <c r="C41" s="748">
        <v>23.658235000000001</v>
      </c>
      <c r="D41" s="728">
        <v>32.922808000000003</v>
      </c>
      <c r="E41" s="728">
        <v>28.607099000000002</v>
      </c>
      <c r="F41" s="728">
        <v>31.109524</v>
      </c>
      <c r="G41" s="728">
        <v>23.763351</v>
      </c>
      <c r="H41" s="728">
        <v>29.837268999999999</v>
      </c>
      <c r="I41" s="747">
        <f t="shared" si="0"/>
        <v>0.25560023079236588</v>
      </c>
      <c r="J41" s="688">
        <f t="shared" si="1"/>
        <v>1.6881996250030101E-3</v>
      </c>
    </row>
    <row r="42" spans="1:10">
      <c r="A42" s="725" t="s">
        <v>784</v>
      </c>
      <c r="B42" s="724"/>
      <c r="C42" s="724"/>
      <c r="D42" s="724"/>
      <c r="E42" s="724"/>
      <c r="F42" s="724"/>
      <c r="G42" s="724"/>
      <c r="H42" s="724"/>
      <c r="I42" s="723"/>
      <c r="J42" s="723"/>
    </row>
  </sheetData>
  <mergeCells count="3">
    <mergeCell ref="C1:H2"/>
    <mergeCell ref="I1:I3"/>
    <mergeCell ref="J1:J3"/>
  </mergeCells>
  <pageMargins left="0.7" right="0.7" top="0.75" bottom="0.75" header="0.3" footer="0.3"/>
  <pageSetup scale="90" orientation="portrait" horizontalDpi="1200" verticalDpi="1200" r:id="rId1"/>
  <headerFooter>
    <oddHeader>&amp;C&amp;10Table 8.3
Utah Merchandise Exports by Purchasing Country and Region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0C218-BB69-4D57-BEFE-ABCBA5130B79}">
  <dimension ref="A1:X40"/>
  <sheetViews>
    <sheetView zoomScaleNormal="100" workbookViewId="0">
      <selection activeCell="I51" sqref="I51"/>
    </sheetView>
  </sheetViews>
  <sheetFormatPr defaultColWidth="11.81640625" defaultRowHeight="13.5"/>
  <cols>
    <col min="1" max="1" width="8.81640625" style="759" bestFit="1" customWidth="1"/>
    <col min="2" max="2" width="31.6328125" style="684" bestFit="1" customWidth="1"/>
    <col min="3" max="3" width="9.08984375" style="684" customWidth="1"/>
    <col min="4" max="4" width="9.36328125" style="684" customWidth="1"/>
    <col min="5" max="5" width="8.81640625" style="684" bestFit="1" customWidth="1"/>
    <col min="6" max="6" width="9.08984375" style="684" customWidth="1"/>
    <col min="7" max="7" width="7.08984375" style="684" bestFit="1" customWidth="1"/>
    <col min="8" max="8" width="7.36328125" style="684" bestFit="1" customWidth="1"/>
    <col min="9" max="9" width="9.81640625" style="684" customWidth="1"/>
    <col min="10" max="10" width="10.1796875" style="684" customWidth="1"/>
    <col min="11" max="11" width="9.54296875" style="684" customWidth="1"/>
    <col min="12" max="12" width="8.453125" style="684" customWidth="1"/>
    <col min="13" max="13" width="14" style="684" customWidth="1"/>
    <col min="14" max="16384" width="11.81640625" style="684"/>
  </cols>
  <sheetData>
    <row r="1" spans="1:24" ht="16.5" customHeight="1">
      <c r="A1" s="721"/>
      <c r="B1" s="720"/>
      <c r="C1" s="1996" t="s">
        <v>790</v>
      </c>
      <c r="D1" s="1997"/>
      <c r="E1" s="1997"/>
      <c r="F1" s="1997"/>
      <c r="G1" s="1997"/>
      <c r="H1" s="1997"/>
      <c r="I1" s="1997"/>
      <c r="J1" s="1997"/>
      <c r="K1" s="1997"/>
      <c r="L1" s="1997"/>
      <c r="M1" s="1998"/>
    </row>
    <row r="2" spans="1:24" ht="25.5" customHeight="1">
      <c r="A2" s="717" t="s">
        <v>827</v>
      </c>
      <c r="B2" s="717" t="s">
        <v>826</v>
      </c>
      <c r="C2" s="742" t="s">
        <v>864</v>
      </c>
      <c r="D2" s="742" t="s">
        <v>863</v>
      </c>
      <c r="E2" s="742" t="s">
        <v>862</v>
      </c>
      <c r="F2" s="742" t="s">
        <v>861</v>
      </c>
      <c r="G2" s="742" t="s">
        <v>860</v>
      </c>
      <c r="H2" s="742" t="s">
        <v>859</v>
      </c>
      <c r="I2" s="742" t="s">
        <v>858</v>
      </c>
      <c r="J2" s="742" t="s">
        <v>857</v>
      </c>
      <c r="K2" s="742" t="s">
        <v>856</v>
      </c>
      <c r="L2" s="742" t="s">
        <v>855</v>
      </c>
      <c r="M2" s="742" t="s">
        <v>868</v>
      </c>
    </row>
    <row r="3" spans="1:24">
      <c r="A3" s="740"/>
      <c r="B3" s="739"/>
      <c r="C3" s="686"/>
      <c r="D3" s="686"/>
      <c r="E3" s="686"/>
      <c r="F3" s="686"/>
      <c r="G3" s="686"/>
      <c r="H3" s="686"/>
      <c r="I3" s="686"/>
      <c r="J3" s="686"/>
      <c r="K3" s="686"/>
      <c r="L3" s="714"/>
      <c r="M3" s="714"/>
      <c r="O3" s="724"/>
      <c r="P3" s="724"/>
      <c r="Q3" s="724"/>
      <c r="R3" s="724"/>
      <c r="S3" s="724"/>
      <c r="T3" s="724"/>
      <c r="U3" s="724"/>
      <c r="V3" s="724"/>
      <c r="W3" s="724"/>
      <c r="X3" s="724"/>
    </row>
    <row r="4" spans="1:24">
      <c r="A4" s="707"/>
      <c r="B4" s="714" t="s">
        <v>825</v>
      </c>
      <c r="C4" s="738">
        <v>8906.2634010000002</v>
      </c>
      <c r="D4" s="738">
        <v>1508.450171</v>
      </c>
      <c r="E4" s="738">
        <v>942.87555499999996</v>
      </c>
      <c r="F4" s="738">
        <v>734.04354899999998</v>
      </c>
      <c r="G4" s="738">
        <v>663.77445699999998</v>
      </c>
      <c r="H4" s="738">
        <v>649.88659800000005</v>
      </c>
      <c r="I4" s="738">
        <v>517.19602499999996</v>
      </c>
      <c r="J4" s="738">
        <v>478.06315000000001</v>
      </c>
      <c r="K4" s="738">
        <v>370.41535399999998</v>
      </c>
      <c r="L4" s="765">
        <v>252.22865200000001</v>
      </c>
      <c r="M4" s="764">
        <f>SUM(C4:L4)</f>
        <v>15023.196912000001</v>
      </c>
    </row>
    <row r="5" spans="1:24">
      <c r="A5" s="707"/>
      <c r="B5" s="714"/>
      <c r="C5" s="733"/>
      <c r="D5" s="733"/>
      <c r="E5" s="733"/>
      <c r="F5" s="733"/>
      <c r="G5" s="733"/>
      <c r="H5" s="733"/>
      <c r="I5" s="733"/>
      <c r="J5" s="733"/>
      <c r="K5" s="733"/>
      <c r="L5" s="762"/>
      <c r="M5" s="763"/>
    </row>
    <row r="6" spans="1:24">
      <c r="A6" s="707">
        <v>111</v>
      </c>
      <c r="B6" s="714" t="s">
        <v>812</v>
      </c>
      <c r="C6" s="733">
        <v>8.2715999999999998E-2</v>
      </c>
      <c r="D6" s="733">
        <v>1.0618430000000001</v>
      </c>
      <c r="E6" s="733">
        <v>2.2593779999999999</v>
      </c>
      <c r="F6" s="733">
        <v>86.217945</v>
      </c>
      <c r="G6" s="733">
        <v>17.630863999999999</v>
      </c>
      <c r="H6" s="733">
        <v>5.579447</v>
      </c>
      <c r="I6" s="733">
        <v>5.5030000000000003E-2</v>
      </c>
      <c r="J6" s="733">
        <v>15.441497999999999</v>
      </c>
      <c r="K6" s="733">
        <v>0.19109000000000001</v>
      </c>
      <c r="L6" s="762">
        <v>4.496E-3</v>
      </c>
      <c r="M6" s="762">
        <f t="shared" ref="M6:M37" si="0">SUM(C6:L6)</f>
        <v>128.52430699999999</v>
      </c>
    </row>
    <row r="7" spans="1:24">
      <c r="A7" s="707">
        <v>112</v>
      </c>
      <c r="B7" s="714" t="s">
        <v>809</v>
      </c>
      <c r="C7" s="733">
        <v>0</v>
      </c>
      <c r="D7" s="733">
        <v>0.71077999999999997</v>
      </c>
      <c r="E7" s="733">
        <v>1.377912</v>
      </c>
      <c r="F7" s="733">
        <v>0.35647099999999998</v>
      </c>
      <c r="G7" s="733">
        <v>0</v>
      </c>
      <c r="H7" s="733">
        <v>0</v>
      </c>
      <c r="I7" s="733">
        <v>0</v>
      </c>
      <c r="J7" s="733">
        <v>0</v>
      </c>
      <c r="K7" s="733">
        <v>1.0481000000000001E-2</v>
      </c>
      <c r="L7" s="762">
        <v>3.0000000000000001E-3</v>
      </c>
      <c r="M7" s="762">
        <f t="shared" si="0"/>
        <v>2.4586440000000001</v>
      </c>
    </row>
    <row r="8" spans="1:24">
      <c r="A8" s="707">
        <v>113</v>
      </c>
      <c r="B8" s="714" t="s">
        <v>796</v>
      </c>
      <c r="C8" s="733">
        <v>7.7660000000000003E-3</v>
      </c>
      <c r="D8" s="733">
        <v>0.89660499999999999</v>
      </c>
      <c r="E8" s="733">
        <v>1.2442999999999999E-2</v>
      </c>
      <c r="F8" s="733">
        <v>0</v>
      </c>
      <c r="G8" s="733">
        <v>6.9688E-2</v>
      </c>
      <c r="H8" s="733">
        <v>7.0000000000000001E-3</v>
      </c>
      <c r="I8" s="733">
        <v>0</v>
      </c>
      <c r="J8" s="733">
        <v>1.235E-2</v>
      </c>
      <c r="K8" s="733">
        <v>4.8271000000000001E-2</v>
      </c>
      <c r="L8" s="762">
        <v>2.0500000000000001E-2</v>
      </c>
      <c r="M8" s="762">
        <f t="shared" si="0"/>
        <v>1.0746229999999999</v>
      </c>
    </row>
    <row r="9" spans="1:24">
      <c r="A9" s="707">
        <v>114</v>
      </c>
      <c r="B9" s="714" t="s">
        <v>795</v>
      </c>
      <c r="C9" s="733">
        <v>0.76135200000000003</v>
      </c>
      <c r="D9" s="733">
        <v>0</v>
      </c>
      <c r="E9" s="733">
        <v>4.4689999999999999E-3</v>
      </c>
      <c r="F9" s="733">
        <v>0</v>
      </c>
      <c r="G9" s="733">
        <v>0</v>
      </c>
      <c r="H9" s="733">
        <v>0</v>
      </c>
      <c r="I9" s="733">
        <v>0</v>
      </c>
      <c r="J9" s="733">
        <v>0</v>
      </c>
      <c r="K9" s="733">
        <v>0</v>
      </c>
      <c r="L9" s="762">
        <v>4.3825000000000003E-2</v>
      </c>
      <c r="M9" s="762">
        <f t="shared" si="0"/>
        <v>0.80964599999999998</v>
      </c>
    </row>
    <row r="10" spans="1:24">
      <c r="A10" s="707">
        <v>211</v>
      </c>
      <c r="B10" s="714" t="s">
        <v>794</v>
      </c>
      <c r="C10" s="733">
        <v>0</v>
      </c>
      <c r="D10" s="733">
        <v>0</v>
      </c>
      <c r="E10" s="733">
        <v>0.70679999999999998</v>
      </c>
      <c r="F10" s="733">
        <v>135.525015</v>
      </c>
      <c r="G10" s="733">
        <v>0</v>
      </c>
      <c r="H10" s="733">
        <v>0</v>
      </c>
      <c r="I10" s="733">
        <v>0</v>
      </c>
      <c r="J10" s="733">
        <v>0</v>
      </c>
      <c r="K10" s="733">
        <v>0</v>
      </c>
      <c r="L10" s="762">
        <v>0</v>
      </c>
      <c r="M10" s="762">
        <f t="shared" si="0"/>
        <v>136.23181499999998</v>
      </c>
    </row>
    <row r="11" spans="1:24">
      <c r="A11" s="707">
        <v>212</v>
      </c>
      <c r="B11" s="714" t="s">
        <v>818</v>
      </c>
      <c r="C11" s="733">
        <v>0.23602300000000001</v>
      </c>
      <c r="D11" s="733">
        <v>16.125495000000001</v>
      </c>
      <c r="E11" s="733">
        <v>72.189453</v>
      </c>
      <c r="F11" s="733">
        <v>65.084271000000001</v>
      </c>
      <c r="G11" s="733">
        <v>35.935234999999999</v>
      </c>
      <c r="H11" s="733">
        <v>0.28598800000000002</v>
      </c>
      <c r="I11" s="733">
        <v>13.242058999999999</v>
      </c>
      <c r="J11" s="733">
        <v>87.079946000000007</v>
      </c>
      <c r="K11" s="733">
        <v>1.2167030000000001</v>
      </c>
      <c r="L11" s="762">
        <v>9.7134999999999999E-2</v>
      </c>
      <c r="M11" s="762">
        <f t="shared" si="0"/>
        <v>291.49230800000004</v>
      </c>
    </row>
    <row r="12" spans="1:24">
      <c r="A12" s="707">
        <v>311</v>
      </c>
      <c r="B12" s="714" t="s">
        <v>821</v>
      </c>
      <c r="C12" s="733">
        <v>4.7458539999999996</v>
      </c>
      <c r="D12" s="733">
        <v>113.25034100000001</v>
      </c>
      <c r="E12" s="733">
        <v>75.190702000000002</v>
      </c>
      <c r="F12" s="733">
        <v>8.7784000000000001E-2</v>
      </c>
      <c r="G12" s="733">
        <v>85.488872000000001</v>
      </c>
      <c r="H12" s="733">
        <v>60.075561</v>
      </c>
      <c r="I12" s="733">
        <v>51.203780000000002</v>
      </c>
      <c r="J12" s="733">
        <v>152.469111</v>
      </c>
      <c r="K12" s="733">
        <v>2.254629</v>
      </c>
      <c r="L12" s="762">
        <v>58.017242000000003</v>
      </c>
      <c r="M12" s="762">
        <f t="shared" si="0"/>
        <v>602.78387600000008</v>
      </c>
    </row>
    <row r="13" spans="1:24">
      <c r="A13" s="707">
        <v>312</v>
      </c>
      <c r="B13" s="714" t="s">
        <v>811</v>
      </c>
      <c r="C13" s="733">
        <v>0.66625599999999996</v>
      </c>
      <c r="D13" s="733">
        <v>6.5220589999999996</v>
      </c>
      <c r="E13" s="733">
        <v>5.0303050000000002</v>
      </c>
      <c r="F13" s="733">
        <v>0.87433499999999997</v>
      </c>
      <c r="G13" s="733">
        <v>3.1991100000000001</v>
      </c>
      <c r="H13" s="733">
        <v>7.0492249999999999</v>
      </c>
      <c r="I13" s="733">
        <v>10.137503000000001</v>
      </c>
      <c r="J13" s="733">
        <v>0.133356</v>
      </c>
      <c r="K13" s="733">
        <v>0.19111800000000001</v>
      </c>
      <c r="L13" s="762">
        <v>8.5754760000000001</v>
      </c>
      <c r="M13" s="762">
        <f t="shared" si="0"/>
        <v>42.378743000000007</v>
      </c>
    </row>
    <row r="14" spans="1:24">
      <c r="A14" s="707">
        <v>313</v>
      </c>
      <c r="B14" s="714" t="s">
        <v>807</v>
      </c>
      <c r="C14" s="733">
        <v>0.17602699999999999</v>
      </c>
      <c r="D14" s="733">
        <v>1.6184190000000001</v>
      </c>
      <c r="E14" s="733">
        <v>24.911928</v>
      </c>
      <c r="F14" s="733">
        <v>0.43591999999999997</v>
      </c>
      <c r="G14" s="733">
        <v>0.909775</v>
      </c>
      <c r="H14" s="733">
        <v>2.9155E-2</v>
      </c>
      <c r="I14" s="733">
        <v>0.22983500000000001</v>
      </c>
      <c r="J14" s="733">
        <v>8.4084999999999993E-2</v>
      </c>
      <c r="K14" s="733">
        <v>0.41973199999999999</v>
      </c>
      <c r="L14" s="762">
        <v>0.44743899999999998</v>
      </c>
      <c r="M14" s="762">
        <f t="shared" si="0"/>
        <v>29.262315000000001</v>
      </c>
    </row>
    <row r="15" spans="1:24">
      <c r="A15" s="707">
        <v>314</v>
      </c>
      <c r="B15" s="714" t="s">
        <v>808</v>
      </c>
      <c r="C15" s="733">
        <v>0.29676000000000002</v>
      </c>
      <c r="D15" s="733">
        <v>15.830894000000001</v>
      </c>
      <c r="E15" s="733">
        <v>5.197991</v>
      </c>
      <c r="F15" s="733">
        <v>1.7298340000000001</v>
      </c>
      <c r="G15" s="733">
        <v>0.94355199999999995</v>
      </c>
      <c r="H15" s="733">
        <v>0.76082700000000003</v>
      </c>
      <c r="I15" s="733">
        <v>0.80054599999999998</v>
      </c>
      <c r="J15" s="733">
        <v>0.56801199999999996</v>
      </c>
      <c r="K15" s="733">
        <v>0.21970200000000001</v>
      </c>
      <c r="L15" s="762">
        <v>6.4536959999999999</v>
      </c>
      <c r="M15" s="762">
        <f t="shared" si="0"/>
        <v>32.801814</v>
      </c>
    </row>
    <row r="16" spans="1:24">
      <c r="A16" s="707">
        <v>315</v>
      </c>
      <c r="B16" s="714" t="s">
        <v>801</v>
      </c>
      <c r="C16" s="733">
        <v>0.56332499999999996</v>
      </c>
      <c r="D16" s="733">
        <v>3.4081809999999999</v>
      </c>
      <c r="E16" s="733">
        <v>0.490589</v>
      </c>
      <c r="F16" s="733">
        <v>0.28794999999999998</v>
      </c>
      <c r="G16" s="733">
        <v>2.5855589999999999</v>
      </c>
      <c r="H16" s="733">
        <v>0.101405</v>
      </c>
      <c r="I16" s="733">
        <v>0.371504</v>
      </c>
      <c r="J16" s="733">
        <v>0.76765600000000001</v>
      </c>
      <c r="K16" s="733">
        <v>0.80561000000000005</v>
      </c>
      <c r="L16" s="762">
        <v>0.42683100000000002</v>
      </c>
      <c r="M16" s="762">
        <f t="shared" si="0"/>
        <v>9.8086099999999998</v>
      </c>
    </row>
    <row r="17" spans="1:15">
      <c r="A17" s="707">
        <v>316</v>
      </c>
      <c r="B17" s="714" t="s">
        <v>803</v>
      </c>
      <c r="C17" s="733">
        <v>0.22814799999999999</v>
      </c>
      <c r="D17" s="733">
        <v>2.968073</v>
      </c>
      <c r="E17" s="733">
        <v>1.9413750000000001</v>
      </c>
      <c r="F17" s="733">
        <v>1.5299999999999999E-2</v>
      </c>
      <c r="G17" s="733">
        <v>1.3289530000000001</v>
      </c>
      <c r="H17" s="733">
        <v>8.1369999999999998E-2</v>
      </c>
      <c r="I17" s="733">
        <v>5.2273120000000004</v>
      </c>
      <c r="J17" s="733">
        <v>0.53673099999999996</v>
      </c>
      <c r="K17" s="733">
        <v>0.39583600000000002</v>
      </c>
      <c r="L17" s="762">
        <v>0.52517800000000003</v>
      </c>
      <c r="M17" s="762">
        <f t="shared" si="0"/>
        <v>13.248276000000001</v>
      </c>
    </row>
    <row r="18" spans="1:15">
      <c r="A18" s="707">
        <v>321</v>
      </c>
      <c r="B18" s="714" t="s">
        <v>798</v>
      </c>
      <c r="C18" s="733">
        <v>3.0759999999999999E-2</v>
      </c>
      <c r="D18" s="733">
        <v>5.2429030000000001</v>
      </c>
      <c r="E18" s="733">
        <v>2.2011440000000002</v>
      </c>
      <c r="F18" s="733">
        <v>4.5968400000000003</v>
      </c>
      <c r="G18" s="733">
        <v>9.4750000000000008E-3</v>
      </c>
      <c r="H18" s="733">
        <v>0</v>
      </c>
      <c r="I18" s="733">
        <v>7.2330000000000005E-2</v>
      </c>
      <c r="J18" s="733">
        <v>3.718E-3</v>
      </c>
      <c r="K18" s="733">
        <v>2.7036000000000001E-2</v>
      </c>
      <c r="L18" s="762">
        <v>0.138595</v>
      </c>
      <c r="M18" s="762">
        <f t="shared" si="0"/>
        <v>12.322801000000002</v>
      </c>
    </row>
    <row r="19" spans="1:15">
      <c r="A19" s="707">
        <v>322</v>
      </c>
      <c r="B19" s="714" t="s">
        <v>810</v>
      </c>
      <c r="C19" s="733">
        <v>1.2455529999999999</v>
      </c>
      <c r="D19" s="733">
        <v>19.268113</v>
      </c>
      <c r="E19" s="733">
        <v>8.9309689999999993</v>
      </c>
      <c r="F19" s="733">
        <v>0.85292299999999999</v>
      </c>
      <c r="G19" s="733">
        <v>0.41505700000000001</v>
      </c>
      <c r="H19" s="733">
        <v>0.522065</v>
      </c>
      <c r="I19" s="733">
        <v>1.6140969999999999</v>
      </c>
      <c r="J19" s="733">
        <v>0.13830400000000001</v>
      </c>
      <c r="K19" s="733">
        <v>5.5500179999999997</v>
      </c>
      <c r="L19" s="762">
        <v>1.2400789999999999</v>
      </c>
      <c r="M19" s="762">
        <f t="shared" si="0"/>
        <v>39.777177999999999</v>
      </c>
    </row>
    <row r="20" spans="1:15">
      <c r="A20" s="707">
        <v>323</v>
      </c>
      <c r="B20" s="714" t="s">
        <v>802</v>
      </c>
      <c r="C20" s="733">
        <v>0.98126500000000005</v>
      </c>
      <c r="D20" s="733">
        <v>4.3852159999999998</v>
      </c>
      <c r="E20" s="733">
        <v>1.4721500000000001</v>
      </c>
      <c r="F20" s="733">
        <v>6.5030000000000001E-3</v>
      </c>
      <c r="G20" s="733">
        <v>0.254054</v>
      </c>
      <c r="H20" s="733">
        <v>2.6322999999999999E-2</v>
      </c>
      <c r="I20" s="733">
        <v>0.96482999999999997</v>
      </c>
      <c r="J20" s="733">
        <v>8.9233000000000007E-2</v>
      </c>
      <c r="K20" s="733">
        <v>0.152369</v>
      </c>
      <c r="L20" s="762">
        <v>0.60038899999999995</v>
      </c>
      <c r="M20" s="762">
        <f t="shared" si="0"/>
        <v>8.9323320000000006</v>
      </c>
    </row>
    <row r="21" spans="1:15">
      <c r="A21" s="707">
        <v>324</v>
      </c>
      <c r="B21" s="714" t="s">
        <v>797</v>
      </c>
      <c r="C21" s="733">
        <v>1.9525000000000001E-2</v>
      </c>
      <c r="D21" s="733">
        <v>5.3561969999999999</v>
      </c>
      <c r="E21" s="733">
        <v>0.96918700000000002</v>
      </c>
      <c r="F21" s="733">
        <v>130.52108899999999</v>
      </c>
      <c r="G21" s="733">
        <v>0</v>
      </c>
      <c r="H21" s="733">
        <v>0</v>
      </c>
      <c r="I21" s="733">
        <v>0</v>
      </c>
      <c r="J21" s="733">
        <v>0</v>
      </c>
      <c r="K21" s="733">
        <v>0</v>
      </c>
      <c r="L21" s="762">
        <v>2.6069999999999999E-3</v>
      </c>
      <c r="M21" s="762">
        <f t="shared" si="0"/>
        <v>136.868605</v>
      </c>
    </row>
    <row r="22" spans="1:15">
      <c r="A22" s="707">
        <v>325</v>
      </c>
      <c r="B22" s="714" t="s">
        <v>822</v>
      </c>
      <c r="C22" s="733">
        <v>16.037376999999999</v>
      </c>
      <c r="D22" s="733">
        <v>230.61583899999999</v>
      </c>
      <c r="E22" s="733">
        <v>68.093146000000004</v>
      </c>
      <c r="F22" s="733">
        <v>11.502706999999999</v>
      </c>
      <c r="G22" s="733">
        <v>93.511304999999993</v>
      </c>
      <c r="H22" s="733">
        <v>58.629492999999997</v>
      </c>
      <c r="I22" s="733">
        <v>136.03579400000001</v>
      </c>
      <c r="J22" s="733">
        <v>102.281854</v>
      </c>
      <c r="K22" s="733">
        <v>37.788652999999996</v>
      </c>
      <c r="L22" s="762">
        <v>61.829763999999997</v>
      </c>
      <c r="M22" s="762">
        <f t="shared" si="0"/>
        <v>816.32593199999985</v>
      </c>
    </row>
    <row r="23" spans="1:15">
      <c r="A23" s="707">
        <v>326</v>
      </c>
      <c r="B23" s="714" t="s">
        <v>815</v>
      </c>
      <c r="C23" s="733">
        <v>34.197277</v>
      </c>
      <c r="D23" s="733">
        <v>74.663465000000002</v>
      </c>
      <c r="E23" s="733">
        <v>25.368238999999999</v>
      </c>
      <c r="F23" s="733">
        <v>1.8161</v>
      </c>
      <c r="G23" s="733">
        <v>10.115319</v>
      </c>
      <c r="H23" s="733">
        <v>1.0686819999999999</v>
      </c>
      <c r="I23" s="733">
        <v>1.330786</v>
      </c>
      <c r="J23" s="733">
        <v>5.6499560000000004</v>
      </c>
      <c r="K23" s="733">
        <v>5.6112820000000001</v>
      </c>
      <c r="L23" s="762">
        <v>2.0772900000000001</v>
      </c>
      <c r="M23" s="762">
        <f t="shared" si="0"/>
        <v>161.89839599999999</v>
      </c>
    </row>
    <row r="24" spans="1:15">
      <c r="A24" s="707">
        <v>327</v>
      </c>
      <c r="B24" s="714" t="s">
        <v>806</v>
      </c>
      <c r="C24" s="733">
        <v>0.34609400000000001</v>
      </c>
      <c r="D24" s="733">
        <v>6.4457209999999998</v>
      </c>
      <c r="E24" s="733">
        <v>2.1043020000000001</v>
      </c>
      <c r="F24" s="733">
        <v>0.87521800000000005</v>
      </c>
      <c r="G24" s="733">
        <v>5.3455999999999997E-2</v>
      </c>
      <c r="H24" s="733">
        <v>1.4630050000000001</v>
      </c>
      <c r="I24" s="733">
        <v>0.40062399999999998</v>
      </c>
      <c r="J24" s="733">
        <v>0.134575</v>
      </c>
      <c r="K24" s="733">
        <v>9.9165000000000003E-2</v>
      </c>
      <c r="L24" s="762">
        <v>5.0062629999999997</v>
      </c>
      <c r="M24" s="762">
        <f t="shared" si="0"/>
        <v>16.928423000000002</v>
      </c>
    </row>
    <row r="25" spans="1:15">
      <c r="A25" s="707">
        <v>331</v>
      </c>
      <c r="B25" s="714" t="s">
        <v>824</v>
      </c>
      <c r="C25" s="733">
        <v>8698.1869210000004</v>
      </c>
      <c r="D25" s="733">
        <v>317.85507699999999</v>
      </c>
      <c r="E25" s="733">
        <v>13.174283000000001</v>
      </c>
      <c r="F25" s="733">
        <v>11.497173999999999</v>
      </c>
      <c r="G25" s="733">
        <v>3.5263879999999999</v>
      </c>
      <c r="H25" s="733">
        <v>0.44457600000000003</v>
      </c>
      <c r="I25" s="733">
        <v>0.31924799999999998</v>
      </c>
      <c r="J25" s="733">
        <v>23.653365999999998</v>
      </c>
      <c r="K25" s="733">
        <v>1.3958269999999999</v>
      </c>
      <c r="L25" s="762">
        <v>1.3178179999999999</v>
      </c>
      <c r="M25" s="762">
        <f t="shared" si="0"/>
        <v>9071.3706780000011</v>
      </c>
      <c r="N25" s="760"/>
      <c r="O25" s="760"/>
    </row>
    <row r="26" spans="1:15">
      <c r="A26" s="707">
        <v>332</v>
      </c>
      <c r="B26" s="714" t="s">
        <v>814</v>
      </c>
      <c r="C26" s="733">
        <v>2.4253040000000001</v>
      </c>
      <c r="D26" s="733">
        <v>54.275817000000004</v>
      </c>
      <c r="E26" s="733">
        <v>16.212779000000001</v>
      </c>
      <c r="F26" s="733">
        <v>33.039946999999998</v>
      </c>
      <c r="G26" s="733">
        <v>2.8618800000000002</v>
      </c>
      <c r="H26" s="733">
        <v>10.36426</v>
      </c>
      <c r="I26" s="733">
        <v>0.961696</v>
      </c>
      <c r="J26" s="733">
        <v>1.3839360000000001</v>
      </c>
      <c r="K26" s="733">
        <v>10.647296000000001</v>
      </c>
      <c r="L26" s="762">
        <v>11.063789999999999</v>
      </c>
      <c r="M26" s="762">
        <f t="shared" si="0"/>
        <v>143.23670500000003</v>
      </c>
    </row>
    <row r="27" spans="1:15">
      <c r="A27" s="707">
        <v>333</v>
      </c>
      <c r="B27" s="714" t="s">
        <v>817</v>
      </c>
      <c r="C27" s="733">
        <v>35.359782000000003</v>
      </c>
      <c r="D27" s="733">
        <v>127.434394</v>
      </c>
      <c r="E27" s="733">
        <v>19.520052</v>
      </c>
      <c r="F27" s="733">
        <v>116.13815</v>
      </c>
      <c r="G27" s="733">
        <v>22.116764</v>
      </c>
      <c r="H27" s="733">
        <v>44.711174999999997</v>
      </c>
      <c r="I27" s="733">
        <v>11.875588</v>
      </c>
      <c r="J27" s="733">
        <v>7.2660109999999998</v>
      </c>
      <c r="K27" s="733">
        <v>16.45618</v>
      </c>
      <c r="L27" s="762">
        <v>30.833331000000001</v>
      </c>
      <c r="M27" s="762">
        <f t="shared" si="0"/>
        <v>431.71142699999996</v>
      </c>
    </row>
    <row r="28" spans="1:15">
      <c r="A28" s="707">
        <v>334</v>
      </c>
      <c r="B28" s="714" t="s">
        <v>823</v>
      </c>
      <c r="C28" s="733">
        <v>45.119515999999997</v>
      </c>
      <c r="D28" s="733">
        <v>111.017881</v>
      </c>
      <c r="E28" s="733">
        <v>267.75915099999997</v>
      </c>
      <c r="F28" s="733">
        <v>17.504646000000001</v>
      </c>
      <c r="G28" s="733">
        <v>187.53076300000001</v>
      </c>
      <c r="H28" s="733">
        <v>443.48435899999998</v>
      </c>
      <c r="I28" s="733">
        <v>53.592632000000002</v>
      </c>
      <c r="J28" s="733">
        <v>24.834288999999998</v>
      </c>
      <c r="K28" s="733">
        <v>111.357491</v>
      </c>
      <c r="L28" s="762">
        <v>27.988420999999999</v>
      </c>
      <c r="M28" s="762">
        <f t="shared" si="0"/>
        <v>1290.1891489999998</v>
      </c>
    </row>
    <row r="29" spans="1:15">
      <c r="A29" s="707">
        <v>335</v>
      </c>
      <c r="B29" s="714" t="s">
        <v>816</v>
      </c>
      <c r="C29" s="733">
        <v>17.075367</v>
      </c>
      <c r="D29" s="733">
        <v>54.627969999999998</v>
      </c>
      <c r="E29" s="733">
        <v>59.967168000000001</v>
      </c>
      <c r="F29" s="733">
        <v>24.029343000000001</v>
      </c>
      <c r="G29" s="733">
        <v>7.319852</v>
      </c>
      <c r="H29" s="733">
        <v>3.6948599999999998</v>
      </c>
      <c r="I29" s="733">
        <v>60.189621000000002</v>
      </c>
      <c r="J29" s="733">
        <v>7.3027420000000003</v>
      </c>
      <c r="K29" s="733">
        <v>18.578613000000001</v>
      </c>
      <c r="L29" s="762">
        <v>6.7765420000000001</v>
      </c>
      <c r="M29" s="762">
        <f t="shared" si="0"/>
        <v>259.56207799999999</v>
      </c>
    </row>
    <row r="30" spans="1:15">
      <c r="A30" s="707">
        <v>336</v>
      </c>
      <c r="B30" s="714" t="s">
        <v>819</v>
      </c>
      <c r="C30" s="733">
        <v>23.582212999999999</v>
      </c>
      <c r="D30" s="733">
        <v>194.18293800000001</v>
      </c>
      <c r="E30" s="733">
        <v>197.257431</v>
      </c>
      <c r="F30" s="733">
        <v>1.2394719999999999</v>
      </c>
      <c r="G30" s="733">
        <v>41.243088</v>
      </c>
      <c r="H30" s="733">
        <v>1.41015</v>
      </c>
      <c r="I30" s="733">
        <v>2.559707</v>
      </c>
      <c r="J30" s="733">
        <v>15.563273000000001</v>
      </c>
      <c r="K30" s="733">
        <v>101.846819</v>
      </c>
      <c r="L30" s="762">
        <v>10.362138</v>
      </c>
      <c r="M30" s="762">
        <f t="shared" si="0"/>
        <v>589.24722899999995</v>
      </c>
    </row>
    <row r="31" spans="1:15">
      <c r="A31" s="707">
        <v>337</v>
      </c>
      <c r="B31" s="714" t="s">
        <v>804</v>
      </c>
      <c r="C31" s="733">
        <v>1.8326990000000001</v>
      </c>
      <c r="D31" s="733">
        <v>11.528275000000001</v>
      </c>
      <c r="E31" s="733">
        <v>8.0260049999999996</v>
      </c>
      <c r="F31" s="733">
        <v>77.77534</v>
      </c>
      <c r="G31" s="733">
        <v>0.65196600000000005</v>
      </c>
      <c r="H31" s="733">
        <v>0.231734</v>
      </c>
      <c r="I31" s="733">
        <v>0.13786200000000001</v>
      </c>
      <c r="J31" s="733">
        <v>0.35749300000000001</v>
      </c>
      <c r="K31" s="733">
        <v>0.62006799999999995</v>
      </c>
      <c r="L31" s="762">
        <v>0.72862199999999999</v>
      </c>
      <c r="M31" s="762">
        <f t="shared" si="0"/>
        <v>101.89006400000001</v>
      </c>
    </row>
    <row r="32" spans="1:15">
      <c r="A32" s="707">
        <v>339</v>
      </c>
      <c r="B32" s="714" t="s">
        <v>820</v>
      </c>
      <c r="C32" s="733">
        <v>20.458504000000001</v>
      </c>
      <c r="D32" s="733">
        <v>68.771839999999997</v>
      </c>
      <c r="E32" s="733">
        <v>46.655216000000003</v>
      </c>
      <c r="F32" s="733">
        <v>0</v>
      </c>
      <c r="G32" s="733">
        <v>142.47091900000001</v>
      </c>
      <c r="H32" s="733">
        <v>4.532451</v>
      </c>
      <c r="I32" s="733">
        <v>165.515423</v>
      </c>
      <c r="J32" s="733">
        <v>22.991226999999999</v>
      </c>
      <c r="K32" s="733">
        <v>53.112299</v>
      </c>
      <c r="L32" s="762">
        <v>16.984845</v>
      </c>
      <c r="M32" s="762">
        <f t="shared" si="0"/>
        <v>541.49272399999995</v>
      </c>
    </row>
    <row r="33" spans="1:13">
      <c r="A33" s="707">
        <v>511</v>
      </c>
      <c r="B33" s="714" t="s">
        <v>792</v>
      </c>
      <c r="C33" s="733">
        <v>0</v>
      </c>
      <c r="D33" s="733">
        <v>0</v>
      </c>
      <c r="E33" s="733">
        <v>0</v>
      </c>
      <c r="F33" s="733">
        <v>11.10094</v>
      </c>
      <c r="G33" s="733">
        <v>0</v>
      </c>
      <c r="H33" s="733">
        <v>0</v>
      </c>
      <c r="I33" s="733">
        <v>0</v>
      </c>
      <c r="J33" s="733">
        <v>0</v>
      </c>
      <c r="K33" s="733">
        <v>0</v>
      </c>
      <c r="L33" s="762">
        <v>0</v>
      </c>
      <c r="M33" s="762">
        <f t="shared" si="0"/>
        <v>11.10094</v>
      </c>
    </row>
    <row r="34" spans="1:13">
      <c r="A34" s="707">
        <v>910</v>
      </c>
      <c r="B34" s="714" t="s">
        <v>813</v>
      </c>
      <c r="C34" s="733">
        <v>3.7200000000000002E-3</v>
      </c>
      <c r="D34" s="733">
        <v>49.505445000000002</v>
      </c>
      <c r="E34" s="733">
        <v>14.590897999999999</v>
      </c>
      <c r="F34" s="733">
        <v>0</v>
      </c>
      <c r="G34" s="733">
        <v>1.656814</v>
      </c>
      <c r="H34" s="733">
        <v>5.163627</v>
      </c>
      <c r="I34" s="733">
        <v>8.8923000000000002E-2</v>
      </c>
      <c r="J34" s="733">
        <v>8.6856770000000001</v>
      </c>
      <c r="K34" s="733">
        <v>0.69891700000000001</v>
      </c>
      <c r="L34" s="762">
        <v>4.4400000000000004E-3</v>
      </c>
      <c r="M34" s="762">
        <f t="shared" si="0"/>
        <v>80.398460999999998</v>
      </c>
    </row>
    <row r="35" spans="1:13">
      <c r="A35" s="707" t="s">
        <v>800</v>
      </c>
      <c r="B35" s="714" t="s">
        <v>799</v>
      </c>
      <c r="C35" s="733">
        <v>0.59007500000000002</v>
      </c>
      <c r="D35" s="733">
        <v>4.6965389999999996</v>
      </c>
      <c r="E35" s="733">
        <v>1.1011709999999999</v>
      </c>
      <c r="F35" s="733">
        <v>0.35299999999999998</v>
      </c>
      <c r="G35" s="733">
        <v>0.112137</v>
      </c>
      <c r="H35" s="733">
        <v>3.5060000000000001E-2</v>
      </c>
      <c r="I35" s="733">
        <v>0.116559</v>
      </c>
      <c r="J35" s="733">
        <v>5.3383E-2</v>
      </c>
      <c r="K35" s="733">
        <v>9.1865000000000002E-2</v>
      </c>
      <c r="L35" s="762">
        <v>0.33097799999999999</v>
      </c>
      <c r="M35" s="762">
        <f t="shared" si="0"/>
        <v>7.4807669999999984</v>
      </c>
    </row>
    <row r="36" spans="1:13">
      <c r="A36" s="707">
        <v>980</v>
      </c>
      <c r="B36" s="714" t="s">
        <v>793</v>
      </c>
      <c r="C36" s="733">
        <v>0</v>
      </c>
      <c r="D36" s="733">
        <v>0.199521</v>
      </c>
      <c r="E36" s="733">
        <v>0</v>
      </c>
      <c r="F36" s="733">
        <v>0</v>
      </c>
      <c r="G36" s="733">
        <v>0</v>
      </c>
      <c r="H36" s="733">
        <v>0</v>
      </c>
      <c r="I36" s="733">
        <v>0</v>
      </c>
      <c r="J36" s="733">
        <v>0</v>
      </c>
      <c r="K36" s="733">
        <v>0</v>
      </c>
      <c r="L36" s="762">
        <v>0</v>
      </c>
      <c r="M36" s="762">
        <f t="shared" si="0"/>
        <v>0.199521</v>
      </c>
    </row>
    <row r="37" spans="1:13">
      <c r="A37" s="750">
        <v>990</v>
      </c>
      <c r="B37" s="729" t="s">
        <v>805</v>
      </c>
      <c r="C37" s="728">
        <v>1.0072220000000001</v>
      </c>
      <c r="D37" s="728">
        <v>5.9843299999999999</v>
      </c>
      <c r="E37" s="728">
        <v>0.158919</v>
      </c>
      <c r="F37" s="728">
        <v>0.57933199999999996</v>
      </c>
      <c r="G37" s="728">
        <v>1.833612</v>
      </c>
      <c r="H37" s="728">
        <v>0.1348</v>
      </c>
      <c r="I37" s="728">
        <v>0.15273600000000001</v>
      </c>
      <c r="J37" s="728">
        <v>0.581368</v>
      </c>
      <c r="K37" s="728">
        <v>0.62828399999999995</v>
      </c>
      <c r="L37" s="761">
        <v>0.32792199999999999</v>
      </c>
      <c r="M37" s="761">
        <f t="shared" si="0"/>
        <v>11.388525000000001</v>
      </c>
    </row>
    <row r="38" spans="1:13">
      <c r="A38" s="725" t="s">
        <v>784</v>
      </c>
      <c r="B38" s="724"/>
      <c r="C38" s="724"/>
      <c r="D38" s="724"/>
      <c r="E38" s="724"/>
      <c r="F38" s="724"/>
      <c r="G38" s="724"/>
      <c r="H38" s="724"/>
      <c r="I38" s="724"/>
      <c r="J38" s="724"/>
      <c r="K38" s="724"/>
      <c r="L38" s="724"/>
      <c r="M38" s="724"/>
    </row>
    <row r="39" spans="1:13">
      <c r="A39" s="684"/>
      <c r="B39" s="724"/>
      <c r="C39" s="724"/>
      <c r="D39" s="724"/>
      <c r="E39" s="724"/>
      <c r="F39" s="724"/>
      <c r="G39" s="724"/>
      <c r="H39" s="724"/>
      <c r="I39" s="724"/>
      <c r="J39" s="724"/>
      <c r="K39" s="724"/>
      <c r="L39" s="724"/>
      <c r="M39" s="724"/>
    </row>
    <row r="40" spans="1:13">
      <c r="C40" s="760"/>
      <c r="D40" s="760"/>
    </row>
  </sheetData>
  <mergeCells count="1">
    <mergeCell ref="C1:M1"/>
  </mergeCells>
  <pageMargins left="0.7" right="0.7" top="0.75" bottom="0.75" header="0.3" footer="0.3"/>
  <pageSetup scale="88" orientation="landscape" horizontalDpi="1200" verticalDpi="1200" r:id="rId1"/>
  <headerFooter>
    <oddHeader>&amp;C&amp;10Table 8.4
Utah Merchandise Exports to Top Ten Purchasing Countries by Industry: 2017</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36A0A-7C26-4AB1-A189-33E816DE6C23}">
  <sheetPr>
    <pageSetUpPr fitToPage="1"/>
  </sheetPr>
  <dimension ref="A2:V69"/>
  <sheetViews>
    <sheetView view="pageLayout" zoomScale="110" zoomScaleNormal="85" zoomScalePageLayoutView="110" workbookViewId="0">
      <selection activeCell="I7" sqref="I7"/>
    </sheetView>
  </sheetViews>
  <sheetFormatPr defaultColWidth="9.1796875" defaultRowHeight="14.5"/>
  <cols>
    <col min="1" max="1" width="6" style="766" customWidth="1"/>
    <col min="2" max="15" width="9.1796875" style="766"/>
    <col min="16" max="16" width="10" style="766" bestFit="1" customWidth="1"/>
    <col min="17" max="16384" width="9.1796875" style="766"/>
  </cols>
  <sheetData>
    <row r="2" spans="1:18" s="800" customFormat="1">
      <c r="A2" s="2003" t="s">
        <v>13</v>
      </c>
      <c r="B2" s="2004" t="s">
        <v>883</v>
      </c>
      <c r="C2" s="2002" t="s">
        <v>882</v>
      </c>
      <c r="D2" s="2002" t="s">
        <v>881</v>
      </c>
      <c r="E2" s="2002" t="s">
        <v>880</v>
      </c>
      <c r="F2" s="2002" t="s">
        <v>879</v>
      </c>
      <c r="G2" s="2002" t="s">
        <v>878</v>
      </c>
      <c r="H2" s="2002" t="s">
        <v>877</v>
      </c>
      <c r="I2" s="2002" t="s">
        <v>876</v>
      </c>
      <c r="J2" s="2002" t="s">
        <v>875</v>
      </c>
      <c r="K2" s="2002" t="s">
        <v>874</v>
      </c>
      <c r="L2" s="2002" t="s">
        <v>873</v>
      </c>
      <c r="M2" s="2002" t="s">
        <v>872</v>
      </c>
      <c r="N2" s="2008" t="s">
        <v>871</v>
      </c>
      <c r="O2" s="2005" t="s">
        <v>870</v>
      </c>
    </row>
    <row r="3" spans="1:18" s="800" customFormat="1">
      <c r="A3" s="2003"/>
      <c r="B3" s="2004"/>
      <c r="C3" s="2002"/>
      <c r="D3" s="2002"/>
      <c r="E3" s="2002"/>
      <c r="F3" s="2002"/>
      <c r="G3" s="2002"/>
      <c r="H3" s="2002"/>
      <c r="I3" s="2002"/>
      <c r="J3" s="2002"/>
      <c r="K3" s="2002"/>
      <c r="L3" s="2002"/>
      <c r="M3" s="2002"/>
      <c r="N3" s="2008"/>
      <c r="O3" s="2006"/>
    </row>
    <row r="4" spans="1:18">
      <c r="A4" s="797">
        <v>1960</v>
      </c>
      <c r="B4" s="792">
        <v>29.3</v>
      </c>
      <c r="C4" s="792">
        <v>29.4</v>
      </c>
      <c r="D4" s="792">
        <v>29.4</v>
      </c>
      <c r="E4" s="792">
        <v>29.5</v>
      </c>
      <c r="F4" s="792">
        <v>29.5</v>
      </c>
      <c r="G4" s="792">
        <v>29.6</v>
      </c>
      <c r="H4" s="792">
        <v>29.6</v>
      </c>
      <c r="I4" s="792">
        <v>29.6</v>
      </c>
      <c r="J4" s="792">
        <v>29.6</v>
      </c>
      <c r="K4" s="792">
        <v>29.8</v>
      </c>
      <c r="L4" s="792">
        <v>29.8</v>
      </c>
      <c r="M4" s="792">
        <v>29.8</v>
      </c>
      <c r="N4" s="789">
        <v>29.6</v>
      </c>
      <c r="O4" s="799" t="s">
        <v>791</v>
      </c>
      <c r="Q4" s="791"/>
      <c r="R4" s="791"/>
    </row>
    <row r="5" spans="1:18">
      <c r="A5" s="797">
        <v>1961</v>
      </c>
      <c r="B5" s="792">
        <v>29.8</v>
      </c>
      <c r="C5" s="792">
        <v>29.8</v>
      </c>
      <c r="D5" s="792">
        <v>29.8</v>
      </c>
      <c r="E5" s="792">
        <v>29.8</v>
      </c>
      <c r="F5" s="792">
        <v>29.8</v>
      </c>
      <c r="G5" s="792">
        <v>29.8</v>
      </c>
      <c r="H5" s="792">
        <v>30</v>
      </c>
      <c r="I5" s="792">
        <v>29.9</v>
      </c>
      <c r="J5" s="792">
        <v>30</v>
      </c>
      <c r="K5" s="792">
        <v>30</v>
      </c>
      <c r="L5" s="792">
        <v>30</v>
      </c>
      <c r="M5" s="792">
        <v>30</v>
      </c>
      <c r="N5" s="789">
        <v>29.9</v>
      </c>
      <c r="O5" s="780">
        <f t="shared" ref="O5:O36" si="0">N5/N4-1</f>
        <v>1.0135135135135087E-2</v>
      </c>
      <c r="Q5" s="791"/>
      <c r="R5" s="791"/>
    </row>
    <row r="6" spans="1:18">
      <c r="A6" s="797">
        <v>1962</v>
      </c>
      <c r="B6" s="792">
        <v>30</v>
      </c>
      <c r="C6" s="792">
        <v>30.1</v>
      </c>
      <c r="D6" s="792">
        <v>30.1</v>
      </c>
      <c r="E6" s="792">
        <v>30.2</v>
      </c>
      <c r="F6" s="792">
        <v>30.2</v>
      </c>
      <c r="G6" s="792">
        <v>30.2</v>
      </c>
      <c r="H6" s="792">
        <v>30.3</v>
      </c>
      <c r="I6" s="792">
        <v>30.3</v>
      </c>
      <c r="J6" s="792">
        <v>30.4</v>
      </c>
      <c r="K6" s="792">
        <v>30.4</v>
      </c>
      <c r="L6" s="792">
        <v>30.4</v>
      </c>
      <c r="M6" s="792">
        <v>30.4</v>
      </c>
      <c r="N6" s="789">
        <v>30.2</v>
      </c>
      <c r="O6" s="780">
        <f t="shared" si="0"/>
        <v>1.0033444816053505E-2</v>
      </c>
      <c r="Q6" s="791"/>
      <c r="R6" s="791"/>
    </row>
    <row r="7" spans="1:18">
      <c r="A7" s="797">
        <v>1963</v>
      </c>
      <c r="B7" s="792">
        <v>30.4</v>
      </c>
      <c r="C7" s="792">
        <v>30.4</v>
      </c>
      <c r="D7" s="792">
        <v>30.5</v>
      </c>
      <c r="E7" s="792">
        <v>30.5</v>
      </c>
      <c r="F7" s="792">
        <v>30.5</v>
      </c>
      <c r="G7" s="792">
        <v>30.6</v>
      </c>
      <c r="H7" s="792">
        <v>30.7</v>
      </c>
      <c r="I7" s="792">
        <v>30.7</v>
      </c>
      <c r="J7" s="792">
        <v>30.7</v>
      </c>
      <c r="K7" s="792">
        <v>30.8</v>
      </c>
      <c r="L7" s="792">
        <v>30.8</v>
      </c>
      <c r="M7" s="792">
        <v>30.9</v>
      </c>
      <c r="N7" s="789">
        <v>30.6</v>
      </c>
      <c r="O7" s="780">
        <f t="shared" si="0"/>
        <v>1.3245033112582849E-2</v>
      </c>
      <c r="Q7" s="791"/>
      <c r="R7" s="791"/>
    </row>
    <row r="8" spans="1:18">
      <c r="A8" s="797">
        <v>1964</v>
      </c>
      <c r="B8" s="792">
        <v>30.9</v>
      </c>
      <c r="C8" s="792">
        <v>30.9</v>
      </c>
      <c r="D8" s="792">
        <v>30.9</v>
      </c>
      <c r="E8" s="792">
        <v>30.9</v>
      </c>
      <c r="F8" s="792">
        <v>30.9</v>
      </c>
      <c r="G8" s="792">
        <v>31</v>
      </c>
      <c r="H8" s="792">
        <v>31.1</v>
      </c>
      <c r="I8" s="792">
        <v>31</v>
      </c>
      <c r="J8" s="792">
        <v>31.1</v>
      </c>
      <c r="K8" s="792">
        <v>31.1</v>
      </c>
      <c r="L8" s="792">
        <v>31.2</v>
      </c>
      <c r="M8" s="792">
        <v>31.2</v>
      </c>
      <c r="N8" s="789">
        <v>31</v>
      </c>
      <c r="O8" s="780">
        <f t="shared" si="0"/>
        <v>1.3071895424836555E-2</v>
      </c>
      <c r="Q8" s="791"/>
      <c r="R8" s="791"/>
    </row>
    <row r="9" spans="1:18">
      <c r="A9" s="797">
        <v>1965</v>
      </c>
      <c r="B9" s="792">
        <v>31.2</v>
      </c>
      <c r="C9" s="792">
        <v>31.2</v>
      </c>
      <c r="D9" s="792">
        <v>31.3</v>
      </c>
      <c r="E9" s="792">
        <v>31.4</v>
      </c>
      <c r="F9" s="792">
        <v>31.4</v>
      </c>
      <c r="G9" s="792">
        <v>31.6</v>
      </c>
      <c r="H9" s="792">
        <v>31.6</v>
      </c>
      <c r="I9" s="792">
        <v>31.6</v>
      </c>
      <c r="J9" s="792">
        <v>31.6</v>
      </c>
      <c r="K9" s="792">
        <v>31.7</v>
      </c>
      <c r="L9" s="792">
        <v>31.7</v>
      </c>
      <c r="M9" s="792">
        <v>31.8</v>
      </c>
      <c r="N9" s="789">
        <v>31.5</v>
      </c>
      <c r="O9" s="780">
        <f t="shared" si="0"/>
        <v>1.6129032258064502E-2</v>
      </c>
      <c r="Q9" s="791"/>
      <c r="R9" s="791"/>
    </row>
    <row r="10" spans="1:18">
      <c r="A10" s="797">
        <v>1966</v>
      </c>
      <c r="B10" s="792">
        <v>31.8</v>
      </c>
      <c r="C10" s="792">
        <v>32</v>
      </c>
      <c r="D10" s="792">
        <v>32.1</v>
      </c>
      <c r="E10" s="792">
        <v>32.299999999999997</v>
      </c>
      <c r="F10" s="792">
        <v>32.299999999999997</v>
      </c>
      <c r="G10" s="792">
        <v>32.4</v>
      </c>
      <c r="H10" s="792">
        <v>32.5</v>
      </c>
      <c r="I10" s="792">
        <v>32.700000000000003</v>
      </c>
      <c r="J10" s="792">
        <v>32.700000000000003</v>
      </c>
      <c r="K10" s="792">
        <v>32.9</v>
      </c>
      <c r="L10" s="792">
        <v>32.9</v>
      </c>
      <c r="M10" s="792">
        <v>32.9</v>
      </c>
      <c r="N10" s="789">
        <v>32.4</v>
      </c>
      <c r="O10" s="780">
        <f t="shared" si="0"/>
        <v>2.857142857142847E-2</v>
      </c>
      <c r="Q10" s="791"/>
      <c r="R10" s="791"/>
    </row>
    <row r="11" spans="1:18">
      <c r="A11" s="797">
        <v>1967</v>
      </c>
      <c r="B11" s="792">
        <v>32.9</v>
      </c>
      <c r="C11" s="792">
        <v>32.9</v>
      </c>
      <c r="D11" s="792">
        <v>33</v>
      </c>
      <c r="E11" s="792">
        <v>33.1</v>
      </c>
      <c r="F11" s="792">
        <v>33.200000000000003</v>
      </c>
      <c r="G11" s="792">
        <v>33.299999999999997</v>
      </c>
      <c r="H11" s="792">
        <v>33.4</v>
      </c>
      <c r="I11" s="792">
        <v>33.5</v>
      </c>
      <c r="J11" s="792">
        <v>33.6</v>
      </c>
      <c r="K11" s="792">
        <v>33.700000000000003</v>
      </c>
      <c r="L11" s="792">
        <v>33.799999999999997</v>
      </c>
      <c r="M11" s="792">
        <v>33.9</v>
      </c>
      <c r="N11" s="789">
        <v>33.4</v>
      </c>
      <c r="O11" s="780">
        <f t="shared" si="0"/>
        <v>3.0864197530864113E-2</v>
      </c>
      <c r="Q11" s="791"/>
      <c r="R11" s="791"/>
    </row>
    <row r="12" spans="1:18">
      <c r="A12" s="797">
        <v>1968</v>
      </c>
      <c r="B12" s="792">
        <v>34.1</v>
      </c>
      <c r="C12" s="792">
        <v>34.200000000000003</v>
      </c>
      <c r="D12" s="792">
        <v>34.299999999999997</v>
      </c>
      <c r="E12" s="792">
        <v>34.4</v>
      </c>
      <c r="F12" s="792">
        <v>34.5</v>
      </c>
      <c r="G12" s="792">
        <v>34.700000000000003</v>
      </c>
      <c r="H12" s="792">
        <v>34.9</v>
      </c>
      <c r="I12" s="792">
        <v>35</v>
      </c>
      <c r="J12" s="792">
        <v>35.1</v>
      </c>
      <c r="K12" s="792">
        <v>35.299999999999997</v>
      </c>
      <c r="L12" s="792">
        <v>35.4</v>
      </c>
      <c r="M12" s="792">
        <v>35.5</v>
      </c>
      <c r="N12" s="789">
        <v>34.799999999999997</v>
      </c>
      <c r="O12" s="780">
        <f t="shared" si="0"/>
        <v>4.1916167664670656E-2</v>
      </c>
      <c r="Q12" s="791"/>
      <c r="R12" s="791"/>
    </row>
    <row r="13" spans="1:18">
      <c r="A13" s="797">
        <v>1969</v>
      </c>
      <c r="B13" s="792">
        <v>35.6</v>
      </c>
      <c r="C13" s="792">
        <v>35.799999999999997</v>
      </c>
      <c r="D13" s="792">
        <v>36.1</v>
      </c>
      <c r="E13" s="792">
        <v>36.299999999999997</v>
      </c>
      <c r="F13" s="792">
        <v>36.4</v>
      </c>
      <c r="G13" s="792">
        <v>36.6</v>
      </c>
      <c r="H13" s="792">
        <v>36.799999999999997</v>
      </c>
      <c r="I13" s="792">
        <v>37</v>
      </c>
      <c r="J13" s="792">
        <v>37.1</v>
      </c>
      <c r="K13" s="792">
        <v>37.299999999999997</v>
      </c>
      <c r="L13" s="792">
        <v>37.5</v>
      </c>
      <c r="M13" s="792">
        <v>37.700000000000003</v>
      </c>
      <c r="N13" s="789">
        <v>36.700000000000003</v>
      </c>
      <c r="O13" s="780">
        <f t="shared" si="0"/>
        <v>5.4597701149425415E-2</v>
      </c>
      <c r="Q13" s="791"/>
      <c r="R13" s="791"/>
    </row>
    <row r="14" spans="1:18">
      <c r="A14" s="797">
        <v>1970</v>
      </c>
      <c r="B14" s="792">
        <v>37.799999999999997</v>
      </c>
      <c r="C14" s="792">
        <v>38</v>
      </c>
      <c r="D14" s="792">
        <v>38.200000000000003</v>
      </c>
      <c r="E14" s="792">
        <v>38.5</v>
      </c>
      <c r="F14" s="792">
        <v>38.6</v>
      </c>
      <c r="G14" s="792">
        <v>38.799999999999997</v>
      </c>
      <c r="H14" s="792">
        <v>39</v>
      </c>
      <c r="I14" s="792">
        <v>39</v>
      </c>
      <c r="J14" s="792">
        <v>39.200000000000003</v>
      </c>
      <c r="K14" s="792">
        <v>39.4</v>
      </c>
      <c r="L14" s="792">
        <v>39.6</v>
      </c>
      <c r="M14" s="792">
        <v>39.799999999999997</v>
      </c>
      <c r="N14" s="789">
        <v>38.799999999999997</v>
      </c>
      <c r="O14" s="780">
        <f t="shared" si="0"/>
        <v>5.7220708446866331E-2</v>
      </c>
      <c r="Q14" s="791"/>
      <c r="R14" s="791"/>
    </row>
    <row r="15" spans="1:18">
      <c r="A15" s="797">
        <v>1971</v>
      </c>
      <c r="B15" s="792">
        <v>39.799999999999997</v>
      </c>
      <c r="C15" s="792">
        <v>39.9</v>
      </c>
      <c r="D15" s="792">
        <v>40</v>
      </c>
      <c r="E15" s="792">
        <v>40.1</v>
      </c>
      <c r="F15" s="792">
        <v>40.299999999999997</v>
      </c>
      <c r="G15" s="792">
        <v>40.6</v>
      </c>
      <c r="H15" s="792">
        <v>40.700000000000003</v>
      </c>
      <c r="I15" s="792">
        <v>40.799999999999997</v>
      </c>
      <c r="J15" s="792">
        <v>40.799999999999997</v>
      </c>
      <c r="K15" s="792">
        <v>40.9</v>
      </c>
      <c r="L15" s="792">
        <v>40.9</v>
      </c>
      <c r="M15" s="792">
        <v>41.1</v>
      </c>
      <c r="N15" s="789">
        <v>40.5</v>
      </c>
      <c r="O15" s="780">
        <f t="shared" si="0"/>
        <v>4.3814432989690788E-2</v>
      </c>
      <c r="Q15" s="791"/>
      <c r="R15" s="791"/>
    </row>
    <row r="16" spans="1:18">
      <c r="A16" s="797">
        <v>1972</v>
      </c>
      <c r="B16" s="792">
        <v>41.1</v>
      </c>
      <c r="C16" s="792">
        <v>41.3</v>
      </c>
      <c r="D16" s="792">
        <v>41.4</v>
      </c>
      <c r="E16" s="792">
        <v>41.5</v>
      </c>
      <c r="F16" s="792">
        <v>41.6</v>
      </c>
      <c r="G16" s="792">
        <v>41.7</v>
      </c>
      <c r="H16" s="792">
        <v>41.9</v>
      </c>
      <c r="I16" s="798">
        <v>42</v>
      </c>
      <c r="J16" s="792">
        <v>42.1</v>
      </c>
      <c r="K16" s="792">
        <v>42.3</v>
      </c>
      <c r="L16" s="792">
        <v>42.4</v>
      </c>
      <c r="M16" s="792">
        <v>42.5</v>
      </c>
      <c r="N16" s="789">
        <v>41.8</v>
      </c>
      <c r="O16" s="780">
        <f t="shared" si="0"/>
        <v>3.2098765432098775E-2</v>
      </c>
      <c r="Q16" s="791"/>
      <c r="R16" s="791"/>
    </row>
    <row r="17" spans="1:18">
      <c r="A17" s="797">
        <v>1973</v>
      </c>
      <c r="B17" s="792">
        <v>42.6</v>
      </c>
      <c r="C17" s="792">
        <v>42.9</v>
      </c>
      <c r="D17" s="792">
        <v>43.3</v>
      </c>
      <c r="E17" s="792">
        <v>43.6</v>
      </c>
      <c r="F17" s="792">
        <v>43.9</v>
      </c>
      <c r="G17" s="792">
        <v>44.2</v>
      </c>
      <c r="H17" s="792">
        <v>44.3</v>
      </c>
      <c r="I17" s="792">
        <v>45.1</v>
      </c>
      <c r="J17" s="792">
        <v>45.2</v>
      </c>
      <c r="K17" s="792">
        <v>45.6</v>
      </c>
      <c r="L17" s="792">
        <v>45.9</v>
      </c>
      <c r="M17" s="792">
        <v>46.2</v>
      </c>
      <c r="N17" s="789">
        <v>44.4</v>
      </c>
      <c r="O17" s="780">
        <f t="shared" si="0"/>
        <v>6.2200956937799035E-2</v>
      </c>
      <c r="Q17" s="791"/>
      <c r="R17" s="791"/>
    </row>
    <row r="18" spans="1:18">
      <c r="A18" s="797">
        <v>1974</v>
      </c>
      <c r="B18" s="792">
        <v>46.6</v>
      </c>
      <c r="C18" s="792">
        <v>47.2</v>
      </c>
      <c r="D18" s="792">
        <v>47.8</v>
      </c>
      <c r="E18" s="792">
        <v>48</v>
      </c>
      <c r="F18" s="792">
        <v>48.6</v>
      </c>
      <c r="G18" s="792">
        <v>49</v>
      </c>
      <c r="H18" s="792">
        <v>49.4</v>
      </c>
      <c r="I18" s="792">
        <v>50</v>
      </c>
      <c r="J18" s="792">
        <v>50.6</v>
      </c>
      <c r="K18" s="792">
        <v>51.1</v>
      </c>
      <c r="L18" s="792">
        <v>51.5</v>
      </c>
      <c r="M18" s="792">
        <v>51.9</v>
      </c>
      <c r="N18" s="789">
        <v>49.3</v>
      </c>
      <c r="O18" s="780">
        <f t="shared" si="0"/>
        <v>0.11036036036036023</v>
      </c>
      <c r="Q18" s="791"/>
      <c r="R18" s="791"/>
    </row>
    <row r="19" spans="1:18">
      <c r="A19" s="797">
        <v>1975</v>
      </c>
      <c r="B19" s="792">
        <v>52.1</v>
      </c>
      <c r="C19" s="792">
        <v>52.5</v>
      </c>
      <c r="D19" s="792">
        <v>52.7</v>
      </c>
      <c r="E19" s="792">
        <v>52.9</v>
      </c>
      <c r="F19" s="792">
        <v>53.2</v>
      </c>
      <c r="G19" s="792">
        <v>53.6</v>
      </c>
      <c r="H19" s="792">
        <v>54.2</v>
      </c>
      <c r="I19" s="792">
        <v>54.3</v>
      </c>
      <c r="J19" s="792">
        <v>54.6</v>
      </c>
      <c r="K19" s="792">
        <v>54.9</v>
      </c>
      <c r="L19" s="792">
        <v>55.3</v>
      </c>
      <c r="M19" s="792">
        <v>55.5</v>
      </c>
      <c r="N19" s="789">
        <v>53.8</v>
      </c>
      <c r="O19" s="780">
        <f t="shared" si="0"/>
        <v>9.1277890466531453E-2</v>
      </c>
      <c r="Q19" s="791"/>
      <c r="R19" s="791"/>
    </row>
    <row r="20" spans="1:18">
      <c r="A20" s="797">
        <v>1976</v>
      </c>
      <c r="B20" s="792">
        <v>55.6</v>
      </c>
      <c r="C20" s="792">
        <v>55.8</v>
      </c>
      <c r="D20" s="792">
        <v>55.9</v>
      </c>
      <c r="E20" s="792">
        <v>56.1</v>
      </c>
      <c r="F20" s="792">
        <v>56.5</v>
      </c>
      <c r="G20" s="792">
        <v>56.8</v>
      </c>
      <c r="H20" s="792">
        <v>57.1</v>
      </c>
      <c r="I20" s="792">
        <v>57.4</v>
      </c>
      <c r="J20" s="792">
        <v>57.6</v>
      </c>
      <c r="K20" s="792">
        <v>57.9</v>
      </c>
      <c r="L20" s="792">
        <v>58</v>
      </c>
      <c r="M20" s="792">
        <v>58.2</v>
      </c>
      <c r="N20" s="789">
        <v>56.9</v>
      </c>
      <c r="O20" s="780">
        <f t="shared" si="0"/>
        <v>5.762081784386619E-2</v>
      </c>
      <c r="Q20" s="791"/>
      <c r="R20" s="791"/>
    </row>
    <row r="21" spans="1:18">
      <c r="A21" s="797">
        <v>1977</v>
      </c>
      <c r="B21" s="792">
        <v>58.5</v>
      </c>
      <c r="C21" s="792">
        <v>59.1</v>
      </c>
      <c r="D21" s="792">
        <v>59.5</v>
      </c>
      <c r="E21" s="792">
        <v>60</v>
      </c>
      <c r="F21" s="792">
        <v>60.3</v>
      </c>
      <c r="G21" s="792">
        <v>60.7</v>
      </c>
      <c r="H21" s="792">
        <v>61</v>
      </c>
      <c r="I21" s="792">
        <v>61.2</v>
      </c>
      <c r="J21" s="792">
        <v>61.4</v>
      </c>
      <c r="K21" s="792">
        <v>61.6</v>
      </c>
      <c r="L21" s="792">
        <v>61.9</v>
      </c>
      <c r="M21" s="792">
        <v>62.1</v>
      </c>
      <c r="N21" s="789">
        <v>60.6</v>
      </c>
      <c r="O21" s="780">
        <f t="shared" si="0"/>
        <v>6.5026362038664409E-2</v>
      </c>
      <c r="Q21" s="791"/>
      <c r="R21" s="791"/>
    </row>
    <row r="22" spans="1:18">
      <c r="A22" s="797">
        <v>1978</v>
      </c>
      <c r="B22" s="792">
        <v>62.5</v>
      </c>
      <c r="C22" s="792">
        <v>62.9</v>
      </c>
      <c r="D22" s="792">
        <v>63.4</v>
      </c>
      <c r="E22" s="792">
        <v>63.9</v>
      </c>
      <c r="F22" s="792">
        <v>64.5</v>
      </c>
      <c r="G22" s="792">
        <v>65.2</v>
      </c>
      <c r="H22" s="792">
        <v>65.7</v>
      </c>
      <c r="I22" s="792">
        <v>66</v>
      </c>
      <c r="J22" s="792">
        <v>66.5</v>
      </c>
      <c r="K22" s="792">
        <v>67.099999999999994</v>
      </c>
      <c r="L22" s="792">
        <v>67.400000000000006</v>
      </c>
      <c r="M22" s="792">
        <v>67.7</v>
      </c>
      <c r="N22" s="789">
        <v>65.2</v>
      </c>
      <c r="O22" s="780">
        <f t="shared" si="0"/>
        <v>7.5907590759075827E-2</v>
      </c>
      <c r="Q22" s="791"/>
      <c r="R22" s="791"/>
    </row>
    <row r="23" spans="1:18">
      <c r="A23" s="797">
        <v>1979</v>
      </c>
      <c r="B23" s="792">
        <v>68.3</v>
      </c>
      <c r="C23" s="792">
        <v>69.099999999999994</v>
      </c>
      <c r="D23" s="792">
        <v>69.8</v>
      </c>
      <c r="E23" s="792">
        <v>70.599999999999994</v>
      </c>
      <c r="F23" s="792">
        <v>71.5</v>
      </c>
      <c r="G23" s="792">
        <v>72.3</v>
      </c>
      <c r="H23" s="792">
        <v>73.099999999999994</v>
      </c>
      <c r="I23" s="792">
        <v>73.8</v>
      </c>
      <c r="J23" s="792">
        <v>74.599999999999994</v>
      </c>
      <c r="K23" s="792">
        <v>75.2</v>
      </c>
      <c r="L23" s="792">
        <v>75.900000000000006</v>
      </c>
      <c r="M23" s="792">
        <v>76.7</v>
      </c>
      <c r="N23" s="789">
        <v>72.599999999999994</v>
      </c>
      <c r="O23" s="780">
        <f t="shared" si="0"/>
        <v>0.11349693251533721</v>
      </c>
      <c r="Q23" s="791"/>
      <c r="R23" s="791"/>
    </row>
    <row r="24" spans="1:18">
      <c r="A24" s="797">
        <v>1980</v>
      </c>
      <c r="B24" s="792">
        <v>77.8</v>
      </c>
      <c r="C24" s="792">
        <v>78.900000000000006</v>
      </c>
      <c r="D24" s="792">
        <v>80.099999999999994</v>
      </c>
      <c r="E24" s="792">
        <v>81</v>
      </c>
      <c r="F24" s="792">
        <v>81.8</v>
      </c>
      <c r="G24" s="792">
        <v>82.7</v>
      </c>
      <c r="H24" s="792">
        <v>82.7</v>
      </c>
      <c r="I24" s="792">
        <v>83.3</v>
      </c>
      <c r="J24" s="792">
        <v>84</v>
      </c>
      <c r="K24" s="792">
        <v>84.8</v>
      </c>
      <c r="L24" s="792">
        <v>85.5</v>
      </c>
      <c r="M24" s="792">
        <v>86.3</v>
      </c>
      <c r="N24" s="789">
        <v>82.4</v>
      </c>
      <c r="O24" s="780">
        <f t="shared" si="0"/>
        <v>0.13498622589531695</v>
      </c>
      <c r="Q24" s="791"/>
      <c r="R24" s="791"/>
    </row>
    <row r="25" spans="1:18">
      <c r="A25" s="797">
        <v>1981</v>
      </c>
      <c r="B25" s="792">
        <v>87</v>
      </c>
      <c r="C25" s="792">
        <v>87.9</v>
      </c>
      <c r="D25" s="792">
        <v>88.5</v>
      </c>
      <c r="E25" s="792">
        <v>89.1</v>
      </c>
      <c r="F25" s="792">
        <v>89.8</v>
      </c>
      <c r="G25" s="792">
        <v>90.6</v>
      </c>
      <c r="H25" s="792">
        <v>91.6</v>
      </c>
      <c r="I25" s="792">
        <v>92.3</v>
      </c>
      <c r="J25" s="792">
        <v>93.2</v>
      </c>
      <c r="K25" s="792">
        <v>93.4</v>
      </c>
      <c r="L25" s="792">
        <v>93.7</v>
      </c>
      <c r="M25" s="792">
        <v>94</v>
      </c>
      <c r="N25" s="789">
        <v>90.9</v>
      </c>
      <c r="O25" s="780">
        <f t="shared" si="0"/>
        <v>0.10315533980582514</v>
      </c>
      <c r="Q25" s="791"/>
      <c r="R25" s="791"/>
    </row>
    <row r="26" spans="1:18">
      <c r="A26" s="797">
        <v>1982</v>
      </c>
      <c r="B26" s="792">
        <v>94.3</v>
      </c>
      <c r="C26" s="792">
        <v>94.6</v>
      </c>
      <c r="D26" s="792">
        <v>94.5</v>
      </c>
      <c r="E26" s="792">
        <v>94.9</v>
      </c>
      <c r="F26" s="792">
        <v>95.8</v>
      </c>
      <c r="G26" s="792">
        <v>97</v>
      </c>
      <c r="H26" s="792">
        <v>97.5</v>
      </c>
      <c r="I26" s="792">
        <v>97.7</v>
      </c>
      <c r="J26" s="792">
        <v>97.9</v>
      </c>
      <c r="K26" s="792">
        <v>98.2</v>
      </c>
      <c r="L26" s="792">
        <v>98</v>
      </c>
      <c r="M26" s="792">
        <v>97.6</v>
      </c>
      <c r="N26" s="789">
        <v>96.5</v>
      </c>
      <c r="O26" s="780">
        <f t="shared" si="0"/>
        <v>6.1606160616061612E-2</v>
      </c>
      <c r="Q26" s="791"/>
      <c r="R26" s="791"/>
    </row>
    <row r="27" spans="1:18">
      <c r="A27" s="797">
        <v>1983</v>
      </c>
      <c r="B27" s="792">
        <v>97.8</v>
      </c>
      <c r="C27" s="792">
        <v>97.9</v>
      </c>
      <c r="D27" s="792">
        <v>97.9</v>
      </c>
      <c r="E27" s="792">
        <v>98.6</v>
      </c>
      <c r="F27" s="792">
        <v>99.2</v>
      </c>
      <c r="G27" s="792">
        <v>99.5</v>
      </c>
      <c r="H27" s="792">
        <v>99.9</v>
      </c>
      <c r="I27" s="792">
        <v>100.2</v>
      </c>
      <c r="J27" s="792">
        <v>100.7</v>
      </c>
      <c r="K27" s="792">
        <v>101</v>
      </c>
      <c r="L27" s="792">
        <v>101.2</v>
      </c>
      <c r="M27" s="792">
        <v>101.3</v>
      </c>
      <c r="N27" s="789">
        <v>99.6</v>
      </c>
      <c r="O27" s="780">
        <f t="shared" si="0"/>
        <v>3.2124352331606154E-2</v>
      </c>
      <c r="Q27" s="791"/>
      <c r="R27" s="791"/>
    </row>
    <row r="28" spans="1:18">
      <c r="A28" s="797">
        <v>1984</v>
      </c>
      <c r="B28" s="792">
        <v>101.9</v>
      </c>
      <c r="C28" s="792">
        <v>102.4</v>
      </c>
      <c r="D28" s="792">
        <v>102.6</v>
      </c>
      <c r="E28" s="792">
        <v>103.1</v>
      </c>
      <c r="F28" s="792">
        <v>103.4</v>
      </c>
      <c r="G28" s="792">
        <v>103.7</v>
      </c>
      <c r="H28" s="792">
        <v>104.1</v>
      </c>
      <c r="I28" s="792">
        <v>104.5</v>
      </c>
      <c r="J28" s="792">
        <v>105</v>
      </c>
      <c r="K28" s="792">
        <v>105.3</v>
      </c>
      <c r="L28" s="792">
        <v>105.3</v>
      </c>
      <c r="M28" s="792">
        <v>105.3</v>
      </c>
      <c r="N28" s="789">
        <v>103.9</v>
      </c>
      <c r="O28" s="780">
        <f t="shared" si="0"/>
        <v>4.3172690763052302E-2</v>
      </c>
      <c r="Q28" s="791"/>
      <c r="R28" s="791"/>
    </row>
    <row r="29" spans="1:18">
      <c r="A29" s="797">
        <v>1985</v>
      </c>
      <c r="B29" s="792">
        <v>105.5</v>
      </c>
      <c r="C29" s="792">
        <v>106</v>
      </c>
      <c r="D29" s="792">
        <v>106.4</v>
      </c>
      <c r="E29" s="792">
        <v>106.9</v>
      </c>
      <c r="F29" s="792">
        <v>107.3</v>
      </c>
      <c r="G29" s="792">
        <v>107.6</v>
      </c>
      <c r="H29" s="792">
        <v>107.8</v>
      </c>
      <c r="I29" s="792">
        <v>108</v>
      </c>
      <c r="J29" s="792">
        <v>108.3</v>
      </c>
      <c r="K29" s="792">
        <v>108.7</v>
      </c>
      <c r="L29" s="792">
        <v>109</v>
      </c>
      <c r="M29" s="792">
        <v>109.3</v>
      </c>
      <c r="N29" s="789">
        <v>107.6</v>
      </c>
      <c r="O29" s="780">
        <f t="shared" si="0"/>
        <v>3.5611164581328181E-2</v>
      </c>
      <c r="Q29" s="791"/>
      <c r="R29" s="791"/>
    </row>
    <row r="30" spans="1:18">
      <c r="A30" s="797">
        <v>1986</v>
      </c>
      <c r="B30" s="792">
        <v>109.6</v>
      </c>
      <c r="C30" s="792">
        <v>109.3</v>
      </c>
      <c r="D30" s="792">
        <v>108.8</v>
      </c>
      <c r="E30" s="792">
        <v>108.6</v>
      </c>
      <c r="F30" s="792">
        <v>108.9</v>
      </c>
      <c r="G30" s="792">
        <v>109.5</v>
      </c>
      <c r="H30" s="792">
        <v>109.5</v>
      </c>
      <c r="I30" s="792">
        <v>109.7</v>
      </c>
      <c r="J30" s="792">
        <v>110.2</v>
      </c>
      <c r="K30" s="792">
        <v>110.3</v>
      </c>
      <c r="L30" s="792">
        <v>110.4</v>
      </c>
      <c r="M30" s="792">
        <v>110.5</v>
      </c>
      <c r="N30" s="789">
        <v>109.6</v>
      </c>
      <c r="O30" s="780">
        <f t="shared" si="0"/>
        <v>1.8587360594795488E-2</v>
      </c>
      <c r="Q30" s="768"/>
      <c r="R30" s="791"/>
    </row>
    <row r="31" spans="1:18">
      <c r="A31" s="797">
        <v>1987</v>
      </c>
      <c r="B31" s="792">
        <v>111.2</v>
      </c>
      <c r="C31" s="792">
        <v>111.6</v>
      </c>
      <c r="D31" s="792">
        <v>112.1</v>
      </c>
      <c r="E31" s="792">
        <v>112.7</v>
      </c>
      <c r="F31" s="792">
        <v>113.1</v>
      </c>
      <c r="G31" s="792">
        <v>113.5</v>
      </c>
      <c r="H31" s="792">
        <v>113.8</v>
      </c>
      <c r="I31" s="792">
        <v>114.4</v>
      </c>
      <c r="J31" s="792">
        <v>115</v>
      </c>
      <c r="K31" s="792">
        <v>115.3</v>
      </c>
      <c r="L31" s="792">
        <v>115.4</v>
      </c>
      <c r="M31" s="792">
        <v>115.4</v>
      </c>
      <c r="N31" s="789">
        <v>113.6</v>
      </c>
      <c r="O31" s="780">
        <f t="shared" si="0"/>
        <v>3.649635036496357E-2</v>
      </c>
      <c r="Q31" s="768"/>
      <c r="R31" s="791"/>
    </row>
    <row r="32" spans="1:18">
      <c r="A32" s="797">
        <v>1988</v>
      </c>
      <c r="B32" s="792">
        <v>115.7</v>
      </c>
      <c r="C32" s="792">
        <v>116</v>
      </c>
      <c r="D32" s="792">
        <v>116.5</v>
      </c>
      <c r="E32" s="792">
        <v>117.1</v>
      </c>
      <c r="F32" s="792">
        <v>117.5</v>
      </c>
      <c r="G32" s="792">
        <v>118</v>
      </c>
      <c r="H32" s="792">
        <v>118.5</v>
      </c>
      <c r="I32" s="792">
        <v>119</v>
      </c>
      <c r="J32" s="792">
        <v>119.8</v>
      </c>
      <c r="K32" s="792">
        <v>120.2</v>
      </c>
      <c r="L32" s="792">
        <v>120.3</v>
      </c>
      <c r="M32" s="792">
        <v>120.5</v>
      </c>
      <c r="N32" s="789">
        <v>118.3</v>
      </c>
      <c r="O32" s="780">
        <f t="shared" si="0"/>
        <v>4.1373239436619746E-2</v>
      </c>
      <c r="Q32" s="768"/>
      <c r="R32" s="791"/>
    </row>
    <row r="33" spans="1:18">
      <c r="A33" s="797">
        <v>1989</v>
      </c>
      <c r="B33" s="792">
        <v>121.1</v>
      </c>
      <c r="C33" s="792">
        <v>121.6</v>
      </c>
      <c r="D33" s="792">
        <v>122.3</v>
      </c>
      <c r="E33" s="792">
        <v>123.1</v>
      </c>
      <c r="F33" s="792">
        <v>123.8</v>
      </c>
      <c r="G33" s="792">
        <v>124.1</v>
      </c>
      <c r="H33" s="792">
        <v>124.4</v>
      </c>
      <c r="I33" s="792">
        <v>124.6</v>
      </c>
      <c r="J33" s="792">
        <v>125</v>
      </c>
      <c r="K33" s="792">
        <v>125.6</v>
      </c>
      <c r="L33" s="792">
        <v>125.9</v>
      </c>
      <c r="M33" s="792">
        <v>126.1</v>
      </c>
      <c r="N33" s="789">
        <v>124</v>
      </c>
      <c r="O33" s="780">
        <f t="shared" si="0"/>
        <v>4.8182586644125225E-2</v>
      </c>
      <c r="Q33" s="768"/>
      <c r="R33" s="791"/>
    </row>
    <row r="34" spans="1:18">
      <c r="A34" s="797">
        <v>1990</v>
      </c>
      <c r="B34" s="792">
        <v>127.4</v>
      </c>
      <c r="C34" s="792">
        <v>128</v>
      </c>
      <c r="D34" s="792">
        <v>128.69999999999999</v>
      </c>
      <c r="E34" s="792">
        <v>128.9</v>
      </c>
      <c r="F34" s="792">
        <v>129.19999999999999</v>
      </c>
      <c r="G34" s="792">
        <v>129.9</v>
      </c>
      <c r="H34" s="792">
        <v>130.4</v>
      </c>
      <c r="I34" s="792">
        <v>131.6</v>
      </c>
      <c r="J34" s="792">
        <v>132.69999999999999</v>
      </c>
      <c r="K34" s="792">
        <v>133.5</v>
      </c>
      <c r="L34" s="792">
        <v>133.80000000000001</v>
      </c>
      <c r="M34" s="792">
        <v>133.80000000000001</v>
      </c>
      <c r="N34" s="789">
        <v>130.69999999999999</v>
      </c>
      <c r="O34" s="780">
        <f t="shared" si="0"/>
        <v>5.4032258064516059E-2</v>
      </c>
      <c r="Q34" s="768"/>
      <c r="R34" s="791"/>
    </row>
    <row r="35" spans="1:18">
      <c r="A35" s="797">
        <v>1991</v>
      </c>
      <c r="B35" s="792">
        <v>134.6</v>
      </c>
      <c r="C35" s="792">
        <v>134.80000000000001</v>
      </c>
      <c r="D35" s="792">
        <v>135</v>
      </c>
      <c r="E35" s="792">
        <v>135.19999999999999</v>
      </c>
      <c r="F35" s="792">
        <v>135.6</v>
      </c>
      <c r="G35" s="792">
        <v>136</v>
      </c>
      <c r="H35" s="792">
        <v>136.19999999999999</v>
      </c>
      <c r="I35" s="792">
        <v>136.6</v>
      </c>
      <c r="J35" s="792">
        <v>137.19999999999999</v>
      </c>
      <c r="K35" s="792">
        <v>137.4</v>
      </c>
      <c r="L35" s="792">
        <v>137.80000000000001</v>
      </c>
      <c r="M35" s="792">
        <v>137.9</v>
      </c>
      <c r="N35" s="789">
        <v>136.19999999999999</v>
      </c>
      <c r="O35" s="780">
        <f t="shared" si="0"/>
        <v>4.2081101759755102E-2</v>
      </c>
      <c r="Q35" s="768"/>
      <c r="R35" s="791"/>
    </row>
    <row r="36" spans="1:18">
      <c r="A36" s="797">
        <v>1992</v>
      </c>
      <c r="B36" s="792">
        <v>138.1</v>
      </c>
      <c r="C36" s="792">
        <v>138.6</v>
      </c>
      <c r="D36" s="792">
        <v>139.30000000000001</v>
      </c>
      <c r="E36" s="792">
        <v>139.5</v>
      </c>
      <c r="F36" s="792">
        <v>139.69999999999999</v>
      </c>
      <c r="G36" s="792">
        <v>140.19999999999999</v>
      </c>
      <c r="H36" s="792">
        <v>140.5</v>
      </c>
      <c r="I36" s="792">
        <v>140.9</v>
      </c>
      <c r="J36" s="792">
        <v>141.30000000000001</v>
      </c>
      <c r="K36" s="792">
        <v>141.80000000000001</v>
      </c>
      <c r="L36" s="792">
        <v>142</v>
      </c>
      <c r="M36" s="792">
        <v>141.9</v>
      </c>
      <c r="N36" s="789">
        <v>140.30000000000001</v>
      </c>
      <c r="O36" s="780">
        <f t="shared" si="0"/>
        <v>3.0102790014684411E-2</v>
      </c>
      <c r="Q36" s="768"/>
      <c r="R36" s="791"/>
    </row>
    <row r="37" spans="1:18">
      <c r="A37" s="797">
        <v>1993</v>
      </c>
      <c r="B37" s="792">
        <v>142.6</v>
      </c>
      <c r="C37" s="792">
        <v>143.1</v>
      </c>
      <c r="D37" s="792">
        <v>143.6</v>
      </c>
      <c r="E37" s="792">
        <v>144</v>
      </c>
      <c r="F37" s="792">
        <v>144.19999999999999</v>
      </c>
      <c r="G37" s="792">
        <v>144.4</v>
      </c>
      <c r="H37" s="792">
        <v>144.4</v>
      </c>
      <c r="I37" s="792">
        <v>144.80000000000001</v>
      </c>
      <c r="J37" s="792">
        <v>145.1</v>
      </c>
      <c r="K37" s="792">
        <v>145.69999999999999</v>
      </c>
      <c r="L37" s="792">
        <v>145.80000000000001</v>
      </c>
      <c r="M37" s="792">
        <v>145.80000000000001</v>
      </c>
      <c r="N37" s="789">
        <v>144.5</v>
      </c>
      <c r="O37" s="780">
        <f t="shared" ref="O37:O68" si="1">N37/N36-1</f>
        <v>2.9935851746258013E-2</v>
      </c>
      <c r="Q37" s="768"/>
      <c r="R37" s="791"/>
    </row>
    <row r="38" spans="1:18">
      <c r="A38" s="797">
        <v>1994</v>
      </c>
      <c r="B38" s="792">
        <v>146.19999999999999</v>
      </c>
      <c r="C38" s="792">
        <v>146.69999999999999</v>
      </c>
      <c r="D38" s="792">
        <v>147.19999999999999</v>
      </c>
      <c r="E38" s="792">
        <v>147.4</v>
      </c>
      <c r="F38" s="792">
        <v>147.5</v>
      </c>
      <c r="G38" s="792">
        <v>148</v>
      </c>
      <c r="H38" s="792">
        <v>148.4</v>
      </c>
      <c r="I38" s="792">
        <v>149</v>
      </c>
      <c r="J38" s="792">
        <v>149.4</v>
      </c>
      <c r="K38" s="792">
        <v>149.5</v>
      </c>
      <c r="L38" s="792">
        <v>149.69999999999999</v>
      </c>
      <c r="M38" s="792">
        <v>149.69999999999999</v>
      </c>
      <c r="N38" s="789">
        <v>148.19999999999999</v>
      </c>
      <c r="O38" s="780">
        <f t="shared" si="1"/>
        <v>2.5605536332179879E-2</v>
      </c>
      <c r="Q38" s="768"/>
      <c r="R38" s="791"/>
    </row>
    <row r="39" spans="1:18">
      <c r="A39" s="797">
        <v>1995</v>
      </c>
      <c r="B39" s="792">
        <v>150.30000000000001</v>
      </c>
      <c r="C39" s="792">
        <v>150.9</v>
      </c>
      <c r="D39" s="792">
        <v>151.4</v>
      </c>
      <c r="E39" s="792">
        <v>151.9</v>
      </c>
      <c r="F39" s="792">
        <v>152.19999999999999</v>
      </c>
      <c r="G39" s="792">
        <v>152.5</v>
      </c>
      <c r="H39" s="792">
        <v>152.5</v>
      </c>
      <c r="I39" s="792">
        <v>152.9</v>
      </c>
      <c r="J39" s="792">
        <v>153.19999999999999</v>
      </c>
      <c r="K39" s="792">
        <v>153.69999999999999</v>
      </c>
      <c r="L39" s="792">
        <v>153.6</v>
      </c>
      <c r="M39" s="792">
        <v>153.5</v>
      </c>
      <c r="N39" s="789">
        <v>152.4</v>
      </c>
      <c r="O39" s="780">
        <f t="shared" si="1"/>
        <v>2.8340080971660075E-2</v>
      </c>
      <c r="Q39" s="768"/>
      <c r="R39" s="791"/>
    </row>
    <row r="40" spans="1:18">
      <c r="A40" s="797">
        <v>1996</v>
      </c>
      <c r="B40" s="792">
        <v>154.4</v>
      </c>
      <c r="C40" s="792">
        <v>154.9</v>
      </c>
      <c r="D40" s="792">
        <v>155.69999999999999</v>
      </c>
      <c r="E40" s="792">
        <v>156.30000000000001</v>
      </c>
      <c r="F40" s="792">
        <v>156.6</v>
      </c>
      <c r="G40" s="792">
        <v>156.69999999999999</v>
      </c>
      <c r="H40" s="792">
        <v>157</v>
      </c>
      <c r="I40" s="792">
        <v>157.30000000000001</v>
      </c>
      <c r="J40" s="792">
        <v>157.80000000000001</v>
      </c>
      <c r="K40" s="792">
        <v>158.30000000000001</v>
      </c>
      <c r="L40" s="792">
        <v>158.6</v>
      </c>
      <c r="M40" s="792">
        <v>158.6</v>
      </c>
      <c r="N40" s="789">
        <v>156.9</v>
      </c>
      <c r="O40" s="780">
        <f t="shared" si="1"/>
        <v>2.9527559055118058E-2</v>
      </c>
      <c r="Q40" s="768"/>
      <c r="R40" s="791"/>
    </row>
    <row r="41" spans="1:18">
      <c r="A41" s="797">
        <v>1997</v>
      </c>
      <c r="B41" s="792">
        <v>159.1</v>
      </c>
      <c r="C41" s="792">
        <v>159.6</v>
      </c>
      <c r="D41" s="792">
        <v>160</v>
      </c>
      <c r="E41" s="792">
        <v>160.19999999999999</v>
      </c>
      <c r="F41" s="792">
        <v>160.1</v>
      </c>
      <c r="G41" s="792">
        <v>160.30000000000001</v>
      </c>
      <c r="H41" s="792">
        <v>160.5</v>
      </c>
      <c r="I41" s="792">
        <v>160.80000000000001</v>
      </c>
      <c r="J41" s="792">
        <v>161.19999999999999</v>
      </c>
      <c r="K41" s="792">
        <v>161.6</v>
      </c>
      <c r="L41" s="792">
        <v>161.5</v>
      </c>
      <c r="M41" s="792">
        <v>161.30000000000001</v>
      </c>
      <c r="N41" s="789">
        <v>160.5</v>
      </c>
      <c r="O41" s="780">
        <f t="shared" si="1"/>
        <v>2.2944550669216079E-2</v>
      </c>
      <c r="Q41" s="768"/>
      <c r="R41" s="791"/>
    </row>
    <row r="42" spans="1:18">
      <c r="A42" s="797">
        <v>1998</v>
      </c>
      <c r="B42" s="792">
        <v>161.6</v>
      </c>
      <c r="C42" s="792">
        <v>161.9</v>
      </c>
      <c r="D42" s="792">
        <v>162.19999999999999</v>
      </c>
      <c r="E42" s="792">
        <v>162.5</v>
      </c>
      <c r="F42" s="792">
        <v>162.80000000000001</v>
      </c>
      <c r="G42" s="792">
        <v>163</v>
      </c>
      <c r="H42" s="792">
        <v>163.19999999999999</v>
      </c>
      <c r="I42" s="792">
        <v>163.4</v>
      </c>
      <c r="J42" s="792">
        <v>163.6</v>
      </c>
      <c r="K42" s="792">
        <v>164</v>
      </c>
      <c r="L42" s="792">
        <v>164</v>
      </c>
      <c r="M42" s="792">
        <v>163.9</v>
      </c>
      <c r="N42" s="789">
        <v>163</v>
      </c>
      <c r="O42" s="780">
        <f t="shared" si="1"/>
        <v>1.5576323987538832E-2</v>
      </c>
      <c r="Q42" s="768"/>
      <c r="R42" s="791"/>
    </row>
    <row r="43" spans="1:18">
      <c r="A43" s="797">
        <v>1999</v>
      </c>
      <c r="B43" s="792">
        <v>164.3</v>
      </c>
      <c r="C43" s="792">
        <v>164.5</v>
      </c>
      <c r="D43" s="792">
        <v>165</v>
      </c>
      <c r="E43" s="792">
        <v>166.2</v>
      </c>
      <c r="F43" s="792">
        <v>166.2</v>
      </c>
      <c r="G43" s="792">
        <v>166.2</v>
      </c>
      <c r="H43" s="792">
        <v>166.7</v>
      </c>
      <c r="I43" s="792">
        <v>167.1</v>
      </c>
      <c r="J43" s="792">
        <v>167.9</v>
      </c>
      <c r="K43" s="792">
        <v>168.2</v>
      </c>
      <c r="L43" s="792">
        <v>168.3</v>
      </c>
      <c r="M43" s="792">
        <v>168.3</v>
      </c>
      <c r="N43" s="789">
        <v>166.6</v>
      </c>
      <c r="O43" s="780">
        <f t="shared" si="1"/>
        <v>2.208588957055202E-2</v>
      </c>
      <c r="Q43" s="768"/>
      <c r="R43" s="791"/>
    </row>
    <row r="44" spans="1:18">
      <c r="A44" s="797">
        <v>2000</v>
      </c>
      <c r="B44" s="792">
        <v>168.8</v>
      </c>
      <c r="C44" s="792">
        <v>169.8</v>
      </c>
      <c r="D44" s="792">
        <v>171.2</v>
      </c>
      <c r="E44" s="792">
        <v>171.3</v>
      </c>
      <c r="F44" s="792">
        <v>171.5</v>
      </c>
      <c r="G44" s="792">
        <v>172.4</v>
      </c>
      <c r="H44" s="792">
        <v>172.8</v>
      </c>
      <c r="I44" s="792">
        <v>172.8</v>
      </c>
      <c r="J44" s="792">
        <v>173.7</v>
      </c>
      <c r="K44" s="792">
        <v>174</v>
      </c>
      <c r="L44" s="792">
        <v>174.1</v>
      </c>
      <c r="M44" s="792">
        <v>174</v>
      </c>
      <c r="N44" s="789">
        <v>172.2</v>
      </c>
      <c r="O44" s="780">
        <f t="shared" si="1"/>
        <v>3.3613445378151141E-2</v>
      </c>
      <c r="Q44" s="768"/>
      <c r="R44" s="791"/>
    </row>
    <row r="45" spans="1:18">
      <c r="A45" s="797">
        <v>2001</v>
      </c>
      <c r="B45" s="792">
        <v>175.1</v>
      </c>
      <c r="C45" s="792">
        <v>175.8</v>
      </c>
      <c r="D45" s="792">
        <v>176.2</v>
      </c>
      <c r="E45" s="792">
        <v>176.9</v>
      </c>
      <c r="F45" s="792">
        <v>177.7</v>
      </c>
      <c r="G45" s="792">
        <v>178</v>
      </c>
      <c r="H45" s="792">
        <v>177.5</v>
      </c>
      <c r="I45" s="792">
        <v>177.5</v>
      </c>
      <c r="J45" s="792">
        <v>178.3</v>
      </c>
      <c r="K45" s="792">
        <v>177.7</v>
      </c>
      <c r="L45" s="792">
        <v>177.4</v>
      </c>
      <c r="M45" s="792">
        <v>176.7</v>
      </c>
      <c r="N45" s="789">
        <v>177.1</v>
      </c>
      <c r="O45" s="780">
        <f t="shared" si="1"/>
        <v>2.8455284552845628E-2</v>
      </c>
      <c r="Q45" s="768"/>
      <c r="R45" s="791"/>
    </row>
    <row r="46" spans="1:18">
      <c r="A46" s="797">
        <v>2002</v>
      </c>
      <c r="B46" s="792">
        <v>177.1</v>
      </c>
      <c r="C46" s="792">
        <v>177.8</v>
      </c>
      <c r="D46" s="792">
        <v>178.8</v>
      </c>
      <c r="E46" s="792">
        <v>179.8</v>
      </c>
      <c r="F46" s="792">
        <v>179.8</v>
      </c>
      <c r="G46" s="792">
        <v>179.9</v>
      </c>
      <c r="H46" s="792">
        <v>180.1</v>
      </c>
      <c r="I46" s="792">
        <v>180.7</v>
      </c>
      <c r="J46" s="792">
        <v>181</v>
      </c>
      <c r="K46" s="792">
        <v>181.3</v>
      </c>
      <c r="L46" s="792">
        <v>181.3</v>
      </c>
      <c r="M46" s="792">
        <v>180.9</v>
      </c>
      <c r="N46" s="789">
        <v>179.9</v>
      </c>
      <c r="O46" s="780">
        <f t="shared" si="1"/>
        <v>1.5810276679842028E-2</v>
      </c>
      <c r="Q46" s="768"/>
      <c r="R46" s="791"/>
    </row>
    <row r="47" spans="1:18">
      <c r="A47" s="797">
        <v>2003</v>
      </c>
      <c r="B47" s="792">
        <v>181.7</v>
      </c>
      <c r="C47" s="792">
        <v>183.1</v>
      </c>
      <c r="D47" s="792">
        <v>184.2</v>
      </c>
      <c r="E47" s="792">
        <v>183.8</v>
      </c>
      <c r="F47" s="792">
        <v>183.5</v>
      </c>
      <c r="G47" s="792">
        <v>183.7</v>
      </c>
      <c r="H47" s="792">
        <v>183.9</v>
      </c>
      <c r="I47" s="792">
        <v>184.6</v>
      </c>
      <c r="J47" s="792">
        <v>185.2</v>
      </c>
      <c r="K47" s="792">
        <v>185</v>
      </c>
      <c r="L47" s="792">
        <v>184.5</v>
      </c>
      <c r="M47" s="792">
        <v>184.3</v>
      </c>
      <c r="N47" s="789">
        <v>184</v>
      </c>
      <c r="O47" s="780">
        <f t="shared" si="1"/>
        <v>2.2790439132851503E-2</v>
      </c>
      <c r="Q47" s="768"/>
      <c r="R47" s="791"/>
    </row>
    <row r="48" spans="1:18">
      <c r="A48" s="797">
        <v>2004</v>
      </c>
      <c r="B48" s="792">
        <v>185.2</v>
      </c>
      <c r="C48" s="792">
        <v>186.2</v>
      </c>
      <c r="D48" s="792">
        <v>187.4</v>
      </c>
      <c r="E48" s="792">
        <v>188</v>
      </c>
      <c r="F48" s="792">
        <v>189.1</v>
      </c>
      <c r="G48" s="792">
        <v>189.7</v>
      </c>
      <c r="H48" s="792">
        <v>189.4</v>
      </c>
      <c r="I48" s="792">
        <v>189.5</v>
      </c>
      <c r="J48" s="792">
        <v>189.9</v>
      </c>
      <c r="K48" s="792">
        <v>190.9</v>
      </c>
      <c r="L48" s="792">
        <v>191</v>
      </c>
      <c r="M48" s="792">
        <v>190.3</v>
      </c>
      <c r="N48" s="789">
        <v>188.9</v>
      </c>
      <c r="O48" s="780">
        <f t="shared" si="1"/>
        <v>2.6630434782608736E-2</v>
      </c>
      <c r="Q48" s="768"/>
      <c r="R48" s="791"/>
    </row>
    <row r="49" spans="1:22">
      <c r="A49" s="797">
        <v>2005</v>
      </c>
      <c r="B49" s="792">
        <v>190.7</v>
      </c>
      <c r="C49" s="792">
        <v>191.8</v>
      </c>
      <c r="D49" s="792">
        <v>193.3</v>
      </c>
      <c r="E49" s="792">
        <v>194.6</v>
      </c>
      <c r="F49" s="792">
        <v>194.4</v>
      </c>
      <c r="G49" s="792">
        <v>194.5</v>
      </c>
      <c r="H49" s="792">
        <v>195.4</v>
      </c>
      <c r="I49" s="792">
        <v>196.4</v>
      </c>
      <c r="J49" s="792">
        <v>198.8</v>
      </c>
      <c r="K49" s="792">
        <v>199.2</v>
      </c>
      <c r="L49" s="792">
        <v>197.6</v>
      </c>
      <c r="M49" s="792">
        <v>196.8</v>
      </c>
      <c r="N49" s="789">
        <v>195.3</v>
      </c>
      <c r="O49" s="780">
        <f t="shared" si="1"/>
        <v>3.3880359978824881E-2</v>
      </c>
      <c r="Q49" s="768"/>
      <c r="R49" s="791"/>
    </row>
    <row r="50" spans="1:22">
      <c r="A50" s="797">
        <v>2006</v>
      </c>
      <c r="B50" s="792">
        <v>198.3</v>
      </c>
      <c r="C50" s="792">
        <v>198.7</v>
      </c>
      <c r="D50" s="792">
        <v>199.8</v>
      </c>
      <c r="E50" s="792">
        <v>201.5</v>
      </c>
      <c r="F50" s="792">
        <v>202.5</v>
      </c>
      <c r="G50" s="792">
        <v>202.9</v>
      </c>
      <c r="H50" s="792">
        <v>203.5</v>
      </c>
      <c r="I50" s="792">
        <v>203.9</v>
      </c>
      <c r="J50" s="792">
        <v>202.9</v>
      </c>
      <c r="K50" s="792">
        <v>201.8</v>
      </c>
      <c r="L50" s="792">
        <v>201.5</v>
      </c>
      <c r="M50" s="792">
        <v>201.8</v>
      </c>
      <c r="N50" s="789">
        <v>201.6</v>
      </c>
      <c r="O50" s="780">
        <f t="shared" si="1"/>
        <v>3.2258064516129004E-2</v>
      </c>
      <c r="Q50" s="768"/>
      <c r="R50" s="791"/>
    </row>
    <row r="51" spans="1:22">
      <c r="A51" s="797">
        <v>2007</v>
      </c>
      <c r="B51" s="792">
        <v>202.416</v>
      </c>
      <c r="C51" s="792">
        <v>203.499</v>
      </c>
      <c r="D51" s="792">
        <v>205.352</v>
      </c>
      <c r="E51" s="792">
        <v>206.68600000000001</v>
      </c>
      <c r="F51" s="792">
        <v>207.94900000000001</v>
      </c>
      <c r="G51" s="792">
        <v>208.352</v>
      </c>
      <c r="H51" s="792">
        <v>208.29900000000001</v>
      </c>
      <c r="I51" s="792">
        <v>207.917</v>
      </c>
      <c r="J51" s="792">
        <v>208.49</v>
      </c>
      <c r="K51" s="792">
        <v>208.93600000000001</v>
      </c>
      <c r="L51" s="792">
        <v>210.17699999999999</v>
      </c>
      <c r="M51" s="792">
        <v>210.036</v>
      </c>
      <c r="N51" s="789">
        <v>207.34200000000001</v>
      </c>
      <c r="O51" s="780">
        <f t="shared" si="1"/>
        <v>2.84821428571429E-2</v>
      </c>
      <c r="Q51" s="768"/>
      <c r="R51" s="791"/>
    </row>
    <row r="52" spans="1:22">
      <c r="A52" s="797">
        <v>2008</v>
      </c>
      <c r="B52" s="792">
        <v>211.08</v>
      </c>
      <c r="C52" s="792">
        <v>211.69300000000001</v>
      </c>
      <c r="D52" s="792">
        <v>213.52799999999999</v>
      </c>
      <c r="E52" s="792">
        <v>214.82300000000001</v>
      </c>
      <c r="F52" s="792">
        <v>216.63200000000001</v>
      </c>
      <c r="G52" s="792">
        <v>218.815</v>
      </c>
      <c r="H52" s="792">
        <v>219.964</v>
      </c>
      <c r="I52" s="792">
        <v>219.08600000000001</v>
      </c>
      <c r="J52" s="792">
        <v>218.78299999999999</v>
      </c>
      <c r="K52" s="792">
        <v>216.57300000000001</v>
      </c>
      <c r="L52" s="792">
        <v>212.42500000000001</v>
      </c>
      <c r="M52" s="792">
        <v>210.22800000000001</v>
      </c>
      <c r="N52" s="789">
        <v>215.303</v>
      </c>
      <c r="O52" s="780">
        <f t="shared" si="1"/>
        <v>3.8395501152684863E-2</v>
      </c>
      <c r="Q52" s="768"/>
      <c r="R52" s="791"/>
    </row>
    <row r="53" spans="1:22">
      <c r="A53" s="797">
        <v>2009</v>
      </c>
      <c r="B53" s="792">
        <v>211.143</v>
      </c>
      <c r="C53" s="792">
        <v>212.19300000000001</v>
      </c>
      <c r="D53" s="792">
        <v>212.709</v>
      </c>
      <c r="E53" s="792">
        <v>213.24</v>
      </c>
      <c r="F53" s="792">
        <v>213.85599999999999</v>
      </c>
      <c r="G53" s="792">
        <v>215.69300000000001</v>
      </c>
      <c r="H53" s="792">
        <v>215.351</v>
      </c>
      <c r="I53" s="792">
        <v>215.834</v>
      </c>
      <c r="J53" s="792">
        <v>215.96899999999999</v>
      </c>
      <c r="K53" s="792">
        <v>216.17699999999999</v>
      </c>
      <c r="L53" s="792">
        <v>216.33</v>
      </c>
      <c r="M53" s="792">
        <v>215.94900000000001</v>
      </c>
      <c r="N53" s="789">
        <v>214.53700000000001</v>
      </c>
      <c r="O53" s="780">
        <f t="shared" si="1"/>
        <v>-3.5577767146764971E-3</v>
      </c>
      <c r="P53" s="768"/>
      <c r="Q53" s="768"/>
      <c r="R53" s="791"/>
    </row>
    <row r="54" spans="1:22">
      <c r="A54" s="797">
        <v>2010</v>
      </c>
      <c r="B54" s="792">
        <v>216.68700000000001</v>
      </c>
      <c r="C54" s="792">
        <v>216.74100000000001</v>
      </c>
      <c r="D54" s="792">
        <v>217.631</v>
      </c>
      <c r="E54" s="792">
        <v>218.00899999999999</v>
      </c>
      <c r="F54" s="792">
        <v>218.178</v>
      </c>
      <c r="G54" s="792">
        <v>217.965</v>
      </c>
      <c r="H54" s="792">
        <v>218.011</v>
      </c>
      <c r="I54" s="792">
        <v>218.31200000000001</v>
      </c>
      <c r="J54" s="792">
        <v>218.43899999999999</v>
      </c>
      <c r="K54" s="792">
        <v>218.71100000000001</v>
      </c>
      <c r="L54" s="792">
        <v>218.803</v>
      </c>
      <c r="M54" s="792">
        <v>219.179</v>
      </c>
      <c r="N54" s="789">
        <v>218.05600000000001</v>
      </c>
      <c r="O54" s="780">
        <f t="shared" si="1"/>
        <v>1.6402765024214894E-2</v>
      </c>
      <c r="Q54" s="768"/>
      <c r="R54" s="791"/>
    </row>
    <row r="55" spans="1:22">
      <c r="A55" s="797">
        <v>2011</v>
      </c>
      <c r="B55" s="792">
        <v>220.22300000000001</v>
      </c>
      <c r="C55" s="792">
        <v>221.309</v>
      </c>
      <c r="D55" s="792">
        <v>223.46700000000001</v>
      </c>
      <c r="E55" s="792">
        <v>224.90600000000001</v>
      </c>
      <c r="F55" s="792">
        <v>225.964</v>
      </c>
      <c r="G55" s="792">
        <v>225.72200000000001</v>
      </c>
      <c r="H55" s="792">
        <v>225.922</v>
      </c>
      <c r="I55" s="792">
        <v>226.54499999999999</v>
      </c>
      <c r="J55" s="792">
        <v>226.88900000000001</v>
      </c>
      <c r="K55" s="792">
        <v>226.42099999999999</v>
      </c>
      <c r="L55" s="792">
        <v>226.23</v>
      </c>
      <c r="M55" s="792">
        <v>225.672</v>
      </c>
      <c r="N55" s="789">
        <v>224.93899999999999</v>
      </c>
      <c r="O55" s="780">
        <f t="shared" si="1"/>
        <v>3.1565285981582702E-2</v>
      </c>
      <c r="Q55" s="768"/>
      <c r="R55" s="791"/>
    </row>
    <row r="56" spans="1:22">
      <c r="A56" s="797">
        <v>2012</v>
      </c>
      <c r="B56" s="792">
        <v>226.66499999999999</v>
      </c>
      <c r="C56" s="792">
        <v>227.66300000000001</v>
      </c>
      <c r="D56" s="792">
        <v>229.392</v>
      </c>
      <c r="E56" s="792">
        <v>230.08500000000001</v>
      </c>
      <c r="F56" s="792">
        <v>229.815</v>
      </c>
      <c r="G56" s="792">
        <v>229.47800000000001</v>
      </c>
      <c r="H56" s="792">
        <v>229.10400000000001</v>
      </c>
      <c r="I56" s="792">
        <v>230.37899999999999</v>
      </c>
      <c r="J56" s="792">
        <v>231.40700000000001</v>
      </c>
      <c r="K56" s="792">
        <v>231.31700000000001</v>
      </c>
      <c r="L56" s="792">
        <v>230.221</v>
      </c>
      <c r="M56" s="792">
        <v>229.601</v>
      </c>
      <c r="N56" s="789">
        <v>229.59399999999999</v>
      </c>
      <c r="O56" s="780">
        <f t="shared" si="1"/>
        <v>2.0694499397614363E-2</v>
      </c>
      <c r="Q56" s="768"/>
      <c r="R56" s="791"/>
    </row>
    <row r="57" spans="1:22">
      <c r="A57" s="797">
        <v>2013</v>
      </c>
      <c r="B57" s="792">
        <v>230.28</v>
      </c>
      <c r="C57" s="792">
        <v>232.166</v>
      </c>
      <c r="D57" s="792">
        <v>232.773</v>
      </c>
      <c r="E57" s="792">
        <v>232.53100000000001</v>
      </c>
      <c r="F57" s="792">
        <v>232.94499999999999</v>
      </c>
      <c r="G57" s="792">
        <v>233.50399999999999</v>
      </c>
      <c r="H57" s="792">
        <v>233.596</v>
      </c>
      <c r="I57" s="792">
        <v>233.87700000000001</v>
      </c>
      <c r="J57" s="792">
        <v>234.149</v>
      </c>
      <c r="K57" s="792">
        <v>233.54599999999999</v>
      </c>
      <c r="L57" s="792">
        <v>233.06899999999999</v>
      </c>
      <c r="M57" s="792">
        <v>233.04900000000001</v>
      </c>
      <c r="N57" s="789">
        <v>232.95699999999999</v>
      </c>
      <c r="O57" s="780">
        <f t="shared" si="1"/>
        <v>1.4647595320435247E-2</v>
      </c>
      <c r="Q57" s="768"/>
      <c r="R57" s="791"/>
    </row>
    <row r="58" spans="1:22">
      <c r="A58" s="797">
        <v>2014</v>
      </c>
      <c r="B58" s="792">
        <v>233.916</v>
      </c>
      <c r="C58" s="792">
        <v>234.78100000000001</v>
      </c>
      <c r="D58" s="792">
        <v>236.29300000000001</v>
      </c>
      <c r="E58" s="792">
        <v>237.072</v>
      </c>
      <c r="F58" s="792">
        <v>237.9</v>
      </c>
      <c r="G58" s="792">
        <v>238.34299999999999</v>
      </c>
      <c r="H58" s="792">
        <v>238.25</v>
      </c>
      <c r="I58" s="792">
        <v>237.852</v>
      </c>
      <c r="J58" s="792">
        <v>238.03100000000001</v>
      </c>
      <c r="K58" s="792">
        <v>237.43299999999999</v>
      </c>
      <c r="L58" s="792">
        <v>236.15100000000001</v>
      </c>
      <c r="M58" s="792">
        <v>234.81200000000001</v>
      </c>
      <c r="N58" s="789">
        <v>236.73599999999999</v>
      </c>
      <c r="O58" s="780">
        <f t="shared" si="1"/>
        <v>1.6221877857286904E-2</v>
      </c>
      <c r="Q58" s="768"/>
      <c r="R58" s="791"/>
    </row>
    <row r="59" spans="1:22">
      <c r="A59" s="797">
        <v>2015</v>
      </c>
      <c r="B59" s="792">
        <v>233.70699999999999</v>
      </c>
      <c r="C59" s="792">
        <v>234.72200000000001</v>
      </c>
      <c r="D59" s="792">
        <v>236.119</v>
      </c>
      <c r="E59" s="792">
        <v>236.59899999999999</v>
      </c>
      <c r="F59" s="792">
        <v>237.80500000000001</v>
      </c>
      <c r="G59" s="792">
        <v>238.63800000000001</v>
      </c>
      <c r="H59" s="792">
        <v>238.654</v>
      </c>
      <c r="I59" s="792">
        <v>238.316</v>
      </c>
      <c r="J59" s="792">
        <v>237.94499999999999</v>
      </c>
      <c r="K59" s="792">
        <v>237.83799999999999</v>
      </c>
      <c r="L59" s="795">
        <v>237.33600000000001</v>
      </c>
      <c r="M59" s="795">
        <v>236.52500000000001</v>
      </c>
      <c r="N59" s="789">
        <v>237.017</v>
      </c>
      <c r="O59" s="780">
        <f t="shared" si="1"/>
        <v>1.1869762097864722E-3</v>
      </c>
      <c r="Q59" s="768"/>
      <c r="R59" s="791"/>
    </row>
    <row r="60" spans="1:22">
      <c r="A60" s="787">
        <v>2016</v>
      </c>
      <c r="B60" s="796">
        <v>236.916</v>
      </c>
      <c r="C60" s="795">
        <v>237.11099999999999</v>
      </c>
      <c r="D60" s="795">
        <v>238.13200000000001</v>
      </c>
      <c r="E60" s="795">
        <v>239.261</v>
      </c>
      <c r="F60" s="795">
        <v>240.22900000000001</v>
      </c>
      <c r="G60" s="795">
        <v>241.018</v>
      </c>
      <c r="H60" s="795">
        <v>240.62799999999999</v>
      </c>
      <c r="I60" s="795">
        <v>240.84899999999999</v>
      </c>
      <c r="J60" s="795">
        <v>241.428</v>
      </c>
      <c r="K60" s="795">
        <v>241.72900000000001</v>
      </c>
      <c r="L60" s="792">
        <v>241.35300000000001</v>
      </c>
      <c r="M60" s="794">
        <v>241.43199999999999</v>
      </c>
      <c r="N60" s="789">
        <v>240.00700000000001</v>
      </c>
      <c r="O60" s="780">
        <f t="shared" si="1"/>
        <v>1.2615128872612624E-2</v>
      </c>
      <c r="Q60" s="768"/>
      <c r="R60" s="791"/>
    </row>
    <row r="61" spans="1:22">
      <c r="A61" s="787">
        <v>2017</v>
      </c>
      <c r="B61" s="793">
        <v>242.839</v>
      </c>
      <c r="C61" s="784">
        <v>243.60300000000001</v>
      </c>
      <c r="D61" s="784">
        <v>243.80099999999999</v>
      </c>
      <c r="E61" s="784">
        <v>244.524</v>
      </c>
      <c r="F61" s="784">
        <v>244.733</v>
      </c>
      <c r="G61" s="784">
        <v>244.95500000000001</v>
      </c>
      <c r="H61" s="784">
        <v>244.786</v>
      </c>
      <c r="I61" s="784">
        <v>245.51900000000001</v>
      </c>
      <c r="J61" s="784">
        <v>246.81899999999999</v>
      </c>
      <c r="K61" s="784">
        <v>246.66300000000001</v>
      </c>
      <c r="L61" s="784">
        <v>246.66900000000001</v>
      </c>
      <c r="M61" s="785">
        <v>246.524</v>
      </c>
      <c r="N61" s="789">
        <v>245.12</v>
      </c>
      <c r="O61" s="780">
        <f t="shared" si="1"/>
        <v>2.1303545313261729E-2</v>
      </c>
      <c r="Q61" s="768"/>
      <c r="R61" s="791"/>
      <c r="T61" s="790"/>
    </row>
    <row r="62" spans="1:22">
      <c r="A62" s="787">
        <v>2018</v>
      </c>
      <c r="B62" s="786">
        <v>247.86699999999999</v>
      </c>
      <c r="C62" s="785">
        <v>248.99100000000001</v>
      </c>
      <c r="D62" s="785">
        <v>249.554</v>
      </c>
      <c r="E62" s="785">
        <v>250.54599999999999</v>
      </c>
      <c r="F62" s="784">
        <v>251.58799999999999</v>
      </c>
      <c r="G62" s="784">
        <v>251.989</v>
      </c>
      <c r="H62" s="785">
        <v>252.006</v>
      </c>
      <c r="I62" s="785">
        <v>252.14599999999999</v>
      </c>
      <c r="J62" s="784">
        <v>252.43899999999999</v>
      </c>
      <c r="K62" s="784">
        <v>252.88499999999999</v>
      </c>
      <c r="L62" s="784">
        <v>252.03800000000001</v>
      </c>
      <c r="M62" s="792">
        <v>251.233</v>
      </c>
      <c r="N62" s="789">
        <v>251.107</v>
      </c>
      <c r="O62" s="780">
        <f t="shared" si="1"/>
        <v>2.4424771540469958E-2</v>
      </c>
      <c r="Q62" s="768"/>
      <c r="R62" s="791"/>
      <c r="S62" s="768"/>
      <c r="T62" s="790"/>
      <c r="V62" s="768"/>
    </row>
    <row r="63" spans="1:22">
      <c r="A63" s="787">
        <v>2019</v>
      </c>
      <c r="B63" s="786">
        <v>251.71199999999999</v>
      </c>
      <c r="C63" s="785">
        <v>252.77600000000001</v>
      </c>
      <c r="D63" s="785">
        <v>254.202</v>
      </c>
      <c r="E63" s="785">
        <v>255.548</v>
      </c>
      <c r="F63" s="784">
        <v>256.09199999999998</v>
      </c>
      <c r="G63" s="784">
        <v>256.14299999999997</v>
      </c>
      <c r="H63" s="785">
        <v>256.57100000000003</v>
      </c>
      <c r="I63" s="785">
        <v>256.55799999999999</v>
      </c>
      <c r="J63" s="784">
        <v>256.75900000000001</v>
      </c>
      <c r="K63" s="784">
        <v>257.346</v>
      </c>
      <c r="L63" s="783">
        <v>257.20800000000003</v>
      </c>
      <c r="M63" s="782">
        <v>256.97399999999999</v>
      </c>
      <c r="N63" s="789">
        <v>255.65700000000001</v>
      </c>
      <c r="O63" s="780">
        <f t="shared" si="1"/>
        <v>1.811976567757978E-2</v>
      </c>
      <c r="Q63" s="768"/>
      <c r="R63" s="788"/>
      <c r="S63" s="768"/>
    </row>
    <row r="64" spans="1:22" s="769" customFormat="1">
      <c r="A64" s="787">
        <v>2020</v>
      </c>
      <c r="B64" s="786">
        <v>257.971</v>
      </c>
      <c r="C64" s="785">
        <v>258.678</v>
      </c>
      <c r="D64" s="785">
        <v>258.11500000000001</v>
      </c>
      <c r="E64" s="785">
        <v>256.38900000000001</v>
      </c>
      <c r="F64" s="784">
        <v>256.39400000000001</v>
      </c>
      <c r="G64" s="784">
        <v>257.79700000000003</v>
      </c>
      <c r="H64" s="785">
        <v>259.101</v>
      </c>
      <c r="I64" s="785">
        <v>259.91800000000001</v>
      </c>
      <c r="J64" s="784">
        <v>260.27999999999997</v>
      </c>
      <c r="K64" s="784">
        <v>260.38799999999998</v>
      </c>
      <c r="L64" s="783">
        <v>260.22899999999998</v>
      </c>
      <c r="M64" s="782">
        <v>260.47399999999999</v>
      </c>
      <c r="N64" s="781">
        <v>258.81099999999998</v>
      </c>
      <c r="O64" s="780">
        <f t="shared" si="1"/>
        <v>1.2336841940568721E-2</v>
      </c>
      <c r="Q64" s="771"/>
      <c r="S64" s="770"/>
    </row>
    <row r="65" spans="1:19" s="769" customFormat="1">
      <c r="A65" s="779">
        <v>2021</v>
      </c>
      <c r="B65" s="778">
        <v>261.58199999999999</v>
      </c>
      <c r="C65" s="777">
        <v>263.01400000000001</v>
      </c>
      <c r="D65" s="777">
        <v>264.87700000000001</v>
      </c>
      <c r="E65" s="777">
        <v>267.05399999999997</v>
      </c>
      <c r="F65" s="776">
        <v>269.19499999999999</v>
      </c>
      <c r="G65" s="776">
        <v>271.69600000000003</v>
      </c>
      <c r="H65" s="777">
        <v>273.00299999999999</v>
      </c>
      <c r="I65" s="777">
        <v>273.56700000000001</v>
      </c>
      <c r="J65" s="776">
        <v>274.31</v>
      </c>
      <c r="K65" s="776">
        <v>276.589</v>
      </c>
      <c r="L65" s="775"/>
      <c r="M65" s="774"/>
      <c r="N65" s="773"/>
      <c r="O65" s="772"/>
      <c r="Q65" s="771"/>
      <c r="S65" s="770"/>
    </row>
    <row r="66" spans="1:19">
      <c r="A66" s="2007" t="s">
        <v>869</v>
      </c>
      <c r="B66" s="2007"/>
      <c r="C66" s="2007"/>
      <c r="D66" s="2007"/>
      <c r="E66" s="2007"/>
      <c r="F66" s="2007"/>
      <c r="G66" s="2007"/>
      <c r="H66" s="2007"/>
      <c r="I66" s="2007"/>
      <c r="J66" s="2007"/>
      <c r="K66" s="2007"/>
      <c r="L66" s="2007"/>
      <c r="M66" s="2007"/>
      <c r="N66" s="2007"/>
      <c r="O66" s="2007"/>
      <c r="Q66" s="768"/>
    </row>
    <row r="69" spans="1:19">
      <c r="B69" s="767"/>
      <c r="C69" s="767"/>
      <c r="D69" s="767"/>
      <c r="E69" s="767"/>
      <c r="F69" s="767"/>
      <c r="G69" s="767"/>
      <c r="H69" s="767"/>
      <c r="I69" s="767"/>
      <c r="J69" s="767"/>
      <c r="K69" s="767"/>
    </row>
  </sheetData>
  <mergeCells count="16">
    <mergeCell ref="O2:O3"/>
    <mergeCell ref="A66:O66"/>
    <mergeCell ref="M2:M3"/>
    <mergeCell ref="N2:N3"/>
    <mergeCell ref="G2:G3"/>
    <mergeCell ref="H2:H3"/>
    <mergeCell ref="I2:I3"/>
    <mergeCell ref="J2:J3"/>
    <mergeCell ref="K2:K3"/>
    <mergeCell ref="L2:L3"/>
    <mergeCell ref="F2:F3"/>
    <mergeCell ref="A2:A3"/>
    <mergeCell ref="B2:B3"/>
    <mergeCell ref="C2:C3"/>
    <mergeCell ref="D2:D3"/>
    <mergeCell ref="E2:E3"/>
  </mergeCells>
  <printOptions horizontalCentered="1"/>
  <pageMargins left="0.7" right="0.7" top="1" bottom="1" header="0.5" footer="0.5"/>
  <pageSetup scale="67" orientation="portrait" horizontalDpi="1200" verticalDpi="1200" r:id="rId1"/>
  <headerFooter scaleWithDoc="0">
    <oddHeader>&amp;C&amp;"-,Bold"&amp;10Table 8.1
Consumer Price Index for All Urban Consumers 
(1982–1984=100) Not Seasonally Adjusted</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A0BF0-7D5E-4259-A240-2264B0F3A937}">
  <sheetPr>
    <pageSetUpPr fitToPage="1"/>
  </sheetPr>
  <dimension ref="A1:E56"/>
  <sheetViews>
    <sheetView view="pageLayout" zoomScaleNormal="100" zoomScaleSheetLayoutView="100" workbookViewId="0">
      <selection activeCell="I7" sqref="I7"/>
    </sheetView>
  </sheetViews>
  <sheetFormatPr defaultColWidth="9.1796875" defaultRowHeight="13"/>
  <cols>
    <col min="1" max="1" width="17.453125" style="801" customWidth="1"/>
    <col min="2" max="5" width="9.26953125" style="801" customWidth="1"/>
    <col min="6" max="16384" width="9.1796875" style="801"/>
  </cols>
  <sheetData>
    <row r="1" spans="1:5" s="817" customFormat="1" ht="15" customHeight="1">
      <c r="A1" s="2016" t="s">
        <v>121</v>
      </c>
      <c r="B1" s="2014" t="s">
        <v>888</v>
      </c>
      <c r="C1" s="2012" t="s">
        <v>887</v>
      </c>
      <c r="D1" s="2010" t="s">
        <v>886</v>
      </c>
      <c r="E1" s="2011"/>
    </row>
    <row r="2" spans="1:5" s="817" customFormat="1">
      <c r="A2" s="2017"/>
      <c r="B2" s="2015"/>
      <c r="C2" s="2013"/>
      <c r="D2" s="819" t="s">
        <v>885</v>
      </c>
      <c r="E2" s="818" t="s">
        <v>753</v>
      </c>
    </row>
    <row r="3" spans="1:5" s="816" customFormat="1">
      <c r="A3" s="810" t="s">
        <v>120</v>
      </c>
      <c r="B3" s="809">
        <v>85.8</v>
      </c>
      <c r="C3" s="809">
        <v>95.9</v>
      </c>
      <c r="D3" s="809">
        <v>61.9</v>
      </c>
      <c r="E3" s="808">
        <v>90.3</v>
      </c>
    </row>
    <row r="4" spans="1:5">
      <c r="A4" s="810" t="s">
        <v>119</v>
      </c>
      <c r="B4" s="809">
        <v>105.1</v>
      </c>
      <c r="C4" s="809">
        <v>102.3</v>
      </c>
      <c r="D4" s="809">
        <v>122.3</v>
      </c>
      <c r="E4" s="808">
        <v>99.1</v>
      </c>
    </row>
    <row r="5" spans="1:5">
      <c r="A5" s="810" t="s">
        <v>118</v>
      </c>
      <c r="B5" s="809">
        <v>96.3</v>
      </c>
      <c r="C5" s="809">
        <v>94.8</v>
      </c>
      <c r="D5" s="809">
        <v>94.1</v>
      </c>
      <c r="E5" s="808">
        <v>99.7</v>
      </c>
    </row>
    <row r="6" spans="1:5">
      <c r="A6" s="810" t="s">
        <v>117</v>
      </c>
      <c r="B6" s="809">
        <v>84.7</v>
      </c>
      <c r="C6" s="809">
        <v>94.7</v>
      </c>
      <c r="D6" s="809">
        <v>60.9</v>
      </c>
      <c r="E6" s="808">
        <v>91</v>
      </c>
    </row>
    <row r="7" spans="1:5">
      <c r="A7" s="810" t="s">
        <v>116</v>
      </c>
      <c r="B7" s="815">
        <v>116.4</v>
      </c>
      <c r="C7" s="815">
        <v>104.9</v>
      </c>
      <c r="D7" s="815">
        <v>153.6</v>
      </c>
      <c r="E7" s="808">
        <v>108.3</v>
      </c>
    </row>
    <row r="8" spans="1:5">
      <c r="A8" s="810" t="s">
        <v>115</v>
      </c>
      <c r="B8" s="809">
        <v>101.9</v>
      </c>
      <c r="C8" s="809">
        <v>97.1</v>
      </c>
      <c r="D8" s="809">
        <v>124.7</v>
      </c>
      <c r="E8" s="808">
        <v>96</v>
      </c>
    </row>
    <row r="9" spans="1:5">
      <c r="A9" s="810" t="s">
        <v>114</v>
      </c>
      <c r="B9" s="809">
        <v>105</v>
      </c>
      <c r="C9" s="809">
        <v>102.4</v>
      </c>
      <c r="D9" s="809">
        <v>107.6</v>
      </c>
      <c r="E9" s="808">
        <v>106.2</v>
      </c>
    </row>
    <row r="10" spans="1:5">
      <c r="A10" s="810" t="s">
        <v>113</v>
      </c>
      <c r="B10" s="809">
        <v>99.4</v>
      </c>
      <c r="C10" s="809">
        <v>98.3</v>
      </c>
      <c r="D10" s="809">
        <v>95</v>
      </c>
      <c r="E10" s="808">
        <v>103.6</v>
      </c>
    </row>
    <row r="11" spans="1:5">
      <c r="A11" s="810" t="s">
        <v>112</v>
      </c>
      <c r="B11" s="809">
        <v>115.2</v>
      </c>
      <c r="C11" s="809">
        <v>105.2</v>
      </c>
      <c r="D11" s="809">
        <v>146.4</v>
      </c>
      <c r="E11" s="808">
        <v>106.5</v>
      </c>
    </row>
    <row r="12" spans="1:5">
      <c r="A12" s="810" t="s">
        <v>111</v>
      </c>
      <c r="B12" s="809">
        <v>101</v>
      </c>
      <c r="C12" s="809">
        <v>97.8</v>
      </c>
      <c r="D12" s="809">
        <v>109.4</v>
      </c>
      <c r="E12" s="808">
        <v>99</v>
      </c>
    </row>
    <row r="13" spans="1:5">
      <c r="A13" s="810" t="s">
        <v>110</v>
      </c>
      <c r="B13" s="809">
        <v>93.2</v>
      </c>
      <c r="C13" s="809">
        <v>96.8</v>
      </c>
      <c r="D13" s="809">
        <v>82.6</v>
      </c>
      <c r="E13" s="808">
        <v>96.7</v>
      </c>
    </row>
    <row r="14" spans="1:5">
      <c r="A14" s="810" t="s">
        <v>109</v>
      </c>
      <c r="B14" s="809">
        <v>119.3</v>
      </c>
      <c r="C14" s="809">
        <v>111.8</v>
      </c>
      <c r="D14" s="809">
        <v>152.6</v>
      </c>
      <c r="E14" s="808">
        <v>105</v>
      </c>
    </row>
    <row r="15" spans="1:5">
      <c r="A15" s="810" t="s">
        <v>108</v>
      </c>
      <c r="B15" s="809">
        <v>92.2</v>
      </c>
      <c r="C15" s="809">
        <v>96.2</v>
      </c>
      <c r="D15" s="809">
        <v>80.599999999999994</v>
      </c>
      <c r="E15" s="808">
        <v>95.8</v>
      </c>
    </row>
    <row r="16" spans="1:5">
      <c r="A16" s="810" t="s">
        <v>189</v>
      </c>
      <c r="B16" s="809">
        <v>97.4</v>
      </c>
      <c r="C16" s="809">
        <v>99</v>
      </c>
      <c r="D16" s="809">
        <v>94.7</v>
      </c>
      <c r="E16" s="808">
        <v>97.4</v>
      </c>
    </row>
    <row r="17" spans="1:5">
      <c r="A17" s="810" t="s">
        <v>106</v>
      </c>
      <c r="B17" s="809">
        <v>88.7</v>
      </c>
      <c r="C17" s="809">
        <v>96.1</v>
      </c>
      <c r="D17" s="809">
        <v>72.8</v>
      </c>
      <c r="E17" s="808">
        <v>91.8</v>
      </c>
    </row>
    <row r="18" spans="1:5">
      <c r="A18" s="810" t="s">
        <v>105</v>
      </c>
      <c r="B18" s="809">
        <v>89</v>
      </c>
      <c r="C18" s="809">
        <v>94.9</v>
      </c>
      <c r="D18" s="809">
        <v>73</v>
      </c>
      <c r="E18" s="808">
        <v>91.6</v>
      </c>
    </row>
    <row r="19" spans="1:5">
      <c r="A19" s="810" t="s">
        <v>104</v>
      </c>
      <c r="B19" s="809">
        <v>89.2</v>
      </c>
      <c r="C19" s="809">
        <v>95.1</v>
      </c>
      <c r="D19" s="809">
        <v>72.7</v>
      </c>
      <c r="E19" s="808">
        <v>93.1</v>
      </c>
    </row>
    <row r="20" spans="1:5">
      <c r="A20" s="810" t="s">
        <v>103</v>
      </c>
      <c r="B20" s="809">
        <v>87.4</v>
      </c>
      <c r="C20" s="809">
        <v>94.8</v>
      </c>
      <c r="D20" s="809">
        <v>67.7</v>
      </c>
      <c r="E20" s="808">
        <v>90.6</v>
      </c>
    </row>
    <row r="21" spans="1:5">
      <c r="A21" s="810" t="s">
        <v>102</v>
      </c>
      <c r="B21" s="809">
        <v>87.9</v>
      </c>
      <c r="C21" s="809">
        <v>95.8</v>
      </c>
      <c r="D21" s="809">
        <v>72.099999999999994</v>
      </c>
      <c r="E21" s="808">
        <v>91</v>
      </c>
    </row>
    <row r="22" spans="1:5">
      <c r="A22" s="810" t="s">
        <v>101</v>
      </c>
      <c r="B22" s="809">
        <v>99.3</v>
      </c>
      <c r="C22" s="809">
        <v>99.4</v>
      </c>
      <c r="D22" s="809">
        <v>91.7</v>
      </c>
      <c r="E22" s="808">
        <v>103.6</v>
      </c>
    </row>
    <row r="23" spans="1:5">
      <c r="A23" s="810" t="s">
        <v>100</v>
      </c>
      <c r="B23" s="809">
        <v>107.7</v>
      </c>
      <c r="C23" s="809">
        <v>102.4</v>
      </c>
      <c r="D23" s="809">
        <v>119.3</v>
      </c>
      <c r="E23" s="808">
        <v>104.8</v>
      </c>
    </row>
    <row r="24" spans="1:5">
      <c r="A24" s="810" t="s">
        <v>99</v>
      </c>
      <c r="B24" s="809">
        <v>110.4</v>
      </c>
      <c r="C24" s="809">
        <v>102.9</v>
      </c>
      <c r="D24" s="809">
        <v>124.3</v>
      </c>
      <c r="E24" s="808">
        <v>109.2</v>
      </c>
    </row>
    <row r="25" spans="1:5">
      <c r="A25" s="810" t="s">
        <v>98</v>
      </c>
      <c r="B25" s="809">
        <v>92.3</v>
      </c>
      <c r="C25" s="809">
        <v>96.9</v>
      </c>
      <c r="D25" s="809">
        <v>80.2</v>
      </c>
      <c r="E25" s="808">
        <v>94.7</v>
      </c>
    </row>
    <row r="26" spans="1:5">
      <c r="A26" s="810" t="s">
        <v>97</v>
      </c>
      <c r="B26" s="809">
        <v>98</v>
      </c>
      <c r="C26" s="809">
        <v>101.7</v>
      </c>
      <c r="D26" s="809">
        <v>96.1</v>
      </c>
      <c r="E26" s="808">
        <v>95.3</v>
      </c>
    </row>
    <row r="27" spans="1:5">
      <c r="A27" s="810" t="s">
        <v>96</v>
      </c>
      <c r="B27" s="809">
        <v>84.4</v>
      </c>
      <c r="C27" s="809">
        <v>94.4</v>
      </c>
      <c r="D27" s="809">
        <v>60</v>
      </c>
      <c r="E27" s="808">
        <v>90.3</v>
      </c>
    </row>
    <row r="28" spans="1:5">
      <c r="A28" s="810" t="s">
        <v>95</v>
      </c>
      <c r="B28" s="809">
        <v>88.7</v>
      </c>
      <c r="C28" s="809">
        <v>95.5</v>
      </c>
      <c r="D28" s="809">
        <v>72.400000000000006</v>
      </c>
      <c r="E28" s="808">
        <v>91.7</v>
      </c>
    </row>
    <row r="29" spans="1:5">
      <c r="A29" s="810" t="s">
        <v>94</v>
      </c>
      <c r="B29" s="809">
        <v>93.5</v>
      </c>
      <c r="C29" s="809">
        <v>97</v>
      </c>
      <c r="D29" s="809">
        <v>85.3</v>
      </c>
      <c r="E29" s="808">
        <v>94.4</v>
      </c>
    </row>
    <row r="30" spans="1:5">
      <c r="A30" s="810" t="s">
        <v>93</v>
      </c>
      <c r="B30" s="809">
        <v>89.5</v>
      </c>
      <c r="C30" s="809">
        <v>94.9</v>
      </c>
      <c r="D30" s="809">
        <v>75.599999999999994</v>
      </c>
      <c r="E30" s="808">
        <v>91.6</v>
      </c>
    </row>
    <row r="31" spans="1:5">
      <c r="A31" s="810" t="s">
        <v>92</v>
      </c>
      <c r="B31" s="809">
        <v>97.4</v>
      </c>
      <c r="C31" s="809">
        <v>93.9</v>
      </c>
      <c r="D31" s="809">
        <v>101.8</v>
      </c>
      <c r="E31" s="808">
        <v>98.5</v>
      </c>
    </row>
    <row r="32" spans="1:5">
      <c r="A32" s="810" t="s">
        <v>91</v>
      </c>
      <c r="B32" s="809">
        <v>106.5</v>
      </c>
      <c r="C32" s="809">
        <v>101.4</v>
      </c>
      <c r="D32" s="809">
        <v>113.9</v>
      </c>
      <c r="E32" s="808">
        <v>107.1</v>
      </c>
    </row>
    <row r="33" spans="1:5">
      <c r="A33" s="810" t="s">
        <v>90</v>
      </c>
      <c r="B33" s="809">
        <v>116</v>
      </c>
      <c r="C33" s="809">
        <v>103.6</v>
      </c>
      <c r="D33" s="809">
        <v>130.69999999999999</v>
      </c>
      <c r="E33" s="808">
        <v>117.6</v>
      </c>
    </row>
    <row r="34" spans="1:5">
      <c r="A34" s="810" t="s">
        <v>89</v>
      </c>
      <c r="B34" s="809">
        <v>91.1</v>
      </c>
      <c r="C34" s="809">
        <v>94.8</v>
      </c>
      <c r="D34" s="809">
        <v>78.099999999999994</v>
      </c>
      <c r="E34" s="808">
        <v>97.4</v>
      </c>
    </row>
    <row r="35" spans="1:5">
      <c r="A35" s="810" t="s">
        <v>88</v>
      </c>
      <c r="B35" s="809">
        <v>116.3</v>
      </c>
      <c r="C35" s="809">
        <v>108.2</v>
      </c>
      <c r="D35" s="809">
        <v>130</v>
      </c>
      <c r="E35" s="808">
        <v>115.2</v>
      </c>
    </row>
    <row r="36" spans="1:5">
      <c r="A36" s="810" t="s">
        <v>87</v>
      </c>
      <c r="B36" s="809">
        <v>91.7</v>
      </c>
      <c r="C36" s="809">
        <v>95.8</v>
      </c>
      <c r="D36" s="809">
        <v>78.8</v>
      </c>
      <c r="E36" s="808">
        <v>94.9</v>
      </c>
    </row>
    <row r="37" spans="1:5">
      <c r="A37" s="810" t="s">
        <v>86</v>
      </c>
      <c r="B37" s="809">
        <v>89.3</v>
      </c>
      <c r="C37" s="809">
        <v>94.9</v>
      </c>
      <c r="D37" s="809">
        <v>75.2</v>
      </c>
      <c r="E37" s="808">
        <v>91.6</v>
      </c>
    </row>
    <row r="38" spans="1:5">
      <c r="A38" s="810" t="s">
        <v>85</v>
      </c>
      <c r="B38" s="809">
        <v>88.4</v>
      </c>
      <c r="C38" s="809">
        <v>95.8</v>
      </c>
      <c r="D38" s="809">
        <v>71.7</v>
      </c>
      <c r="E38" s="808">
        <v>91.5</v>
      </c>
    </row>
    <row r="39" spans="1:5">
      <c r="A39" s="810" t="s">
        <v>84</v>
      </c>
      <c r="B39" s="809">
        <v>87.2</v>
      </c>
      <c r="C39" s="809">
        <v>95.2</v>
      </c>
      <c r="D39" s="809">
        <v>68.599999999999994</v>
      </c>
      <c r="E39" s="808">
        <v>91.1</v>
      </c>
    </row>
    <row r="40" spans="1:5">
      <c r="A40" s="810" t="s">
        <v>83</v>
      </c>
      <c r="B40" s="809">
        <v>102.2</v>
      </c>
      <c r="C40" s="809">
        <v>101.8</v>
      </c>
      <c r="D40" s="809">
        <v>109.7</v>
      </c>
      <c r="E40" s="808">
        <v>98.2</v>
      </c>
    </row>
    <row r="41" spans="1:5">
      <c r="A41" s="810" t="s">
        <v>82</v>
      </c>
      <c r="B41" s="809">
        <v>97</v>
      </c>
      <c r="C41" s="809">
        <v>99.7</v>
      </c>
      <c r="D41" s="809">
        <v>86.8</v>
      </c>
      <c r="E41" s="808">
        <v>100.3</v>
      </c>
    </row>
    <row r="42" spans="1:5">
      <c r="A42" s="810" t="s">
        <v>81</v>
      </c>
      <c r="B42" s="809">
        <v>101.3</v>
      </c>
      <c r="C42" s="809">
        <v>99.4</v>
      </c>
      <c r="D42" s="809">
        <v>101.2</v>
      </c>
      <c r="E42" s="808">
        <v>103.5</v>
      </c>
    </row>
    <row r="43" spans="1:5">
      <c r="A43" s="810" t="s">
        <v>80</v>
      </c>
      <c r="B43" s="809">
        <v>91.5</v>
      </c>
      <c r="C43" s="809">
        <v>96</v>
      </c>
      <c r="D43" s="809">
        <v>78.2</v>
      </c>
      <c r="E43" s="808">
        <v>94.9</v>
      </c>
    </row>
    <row r="44" spans="1:5">
      <c r="A44" s="810" t="s">
        <v>79</v>
      </c>
      <c r="B44" s="809">
        <v>87.8</v>
      </c>
      <c r="C44" s="809">
        <v>94.8</v>
      </c>
      <c r="D44" s="809">
        <v>69</v>
      </c>
      <c r="E44" s="808">
        <v>91.5</v>
      </c>
    </row>
    <row r="45" spans="1:5">
      <c r="A45" s="810" t="s">
        <v>78</v>
      </c>
      <c r="B45" s="809">
        <v>89.7</v>
      </c>
      <c r="C45" s="809">
        <v>95.9</v>
      </c>
      <c r="D45" s="809">
        <v>76.8</v>
      </c>
      <c r="E45" s="808">
        <v>90.3</v>
      </c>
    </row>
    <row r="46" spans="1:5">
      <c r="A46" s="810" t="s">
        <v>77</v>
      </c>
      <c r="B46" s="809">
        <v>96.5</v>
      </c>
      <c r="C46" s="809">
        <v>96.7</v>
      </c>
      <c r="D46" s="809">
        <v>94.9</v>
      </c>
      <c r="E46" s="808">
        <v>97.4</v>
      </c>
    </row>
    <row r="47" spans="1:5" s="811" customFormat="1">
      <c r="A47" s="814" t="s">
        <v>76</v>
      </c>
      <c r="B47" s="813">
        <v>96.5</v>
      </c>
      <c r="C47" s="813">
        <v>94.5</v>
      </c>
      <c r="D47" s="813">
        <v>98.2</v>
      </c>
      <c r="E47" s="812">
        <v>97.8</v>
      </c>
    </row>
    <row r="48" spans="1:5">
      <c r="A48" s="810" t="s">
        <v>75</v>
      </c>
      <c r="B48" s="809">
        <v>103.1</v>
      </c>
      <c r="C48" s="809">
        <v>99.3</v>
      </c>
      <c r="D48" s="809">
        <v>109.8</v>
      </c>
      <c r="E48" s="808">
        <v>103.4</v>
      </c>
    </row>
    <row r="49" spans="1:5">
      <c r="A49" s="810" t="s">
        <v>74</v>
      </c>
      <c r="B49" s="809">
        <v>101.3</v>
      </c>
      <c r="C49" s="809">
        <v>98.9</v>
      </c>
      <c r="D49" s="809">
        <v>107.4</v>
      </c>
      <c r="E49" s="808">
        <v>100.1</v>
      </c>
    </row>
    <row r="50" spans="1:5">
      <c r="A50" s="810" t="s">
        <v>73</v>
      </c>
      <c r="B50" s="809">
        <v>108.4</v>
      </c>
      <c r="C50" s="809">
        <v>105.8</v>
      </c>
      <c r="D50" s="809">
        <v>122.9</v>
      </c>
      <c r="E50" s="808">
        <v>103</v>
      </c>
    </row>
    <row r="51" spans="1:5">
      <c r="A51" s="810" t="s">
        <v>72</v>
      </c>
      <c r="B51" s="809">
        <v>87.1</v>
      </c>
      <c r="C51" s="809">
        <v>94.6</v>
      </c>
      <c r="D51" s="809">
        <v>60.9</v>
      </c>
      <c r="E51" s="808">
        <v>96</v>
      </c>
    </row>
    <row r="52" spans="1:5">
      <c r="A52" s="810" t="s">
        <v>71</v>
      </c>
      <c r="B52" s="809">
        <v>91.9</v>
      </c>
      <c r="C52" s="809">
        <v>96.2</v>
      </c>
      <c r="D52" s="809">
        <v>83.7</v>
      </c>
      <c r="E52" s="808">
        <v>92.3</v>
      </c>
    </row>
    <row r="53" spans="1:5">
      <c r="A53" s="807" t="s">
        <v>70</v>
      </c>
      <c r="B53" s="806">
        <v>92.8</v>
      </c>
      <c r="C53" s="806">
        <v>96.7</v>
      </c>
      <c r="D53" s="806">
        <v>82.4</v>
      </c>
      <c r="E53" s="805">
        <v>94.8</v>
      </c>
    </row>
    <row r="54" spans="1:5">
      <c r="A54" s="804"/>
      <c r="B54" s="803"/>
      <c r="C54" s="803"/>
    </row>
    <row r="55" spans="1:5">
      <c r="A55" s="2009" t="s">
        <v>884</v>
      </c>
      <c r="B55" s="2009"/>
      <c r="C55" s="2009"/>
      <c r="D55" s="2009"/>
      <c r="E55" s="2009"/>
    </row>
    <row r="56" spans="1:5">
      <c r="A56" s="802"/>
    </row>
  </sheetData>
  <mergeCells count="5">
    <mergeCell ref="A55:E55"/>
    <mergeCell ref="D1:E1"/>
    <mergeCell ref="C1:C2"/>
    <mergeCell ref="B1:B2"/>
    <mergeCell ref="A1:A2"/>
  </mergeCells>
  <printOptions horizontalCentered="1"/>
  <pageMargins left="0.7" right="0.7" top="1" bottom="1" header="0.5" footer="0.5"/>
  <pageSetup scale="90" fitToWidth="0" orientation="portrait" r:id="rId1"/>
  <headerFooter scaleWithDoc="0" alignWithMargins="0">
    <oddHeader>&amp;C&amp;"-,Bold"&amp;10Table 8.2
Regional Price Parities by State, 2019</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C92E6-1AB6-4952-907B-F1B00C52AFF7}">
  <sheetPr>
    <pageSetUpPr fitToPage="1"/>
  </sheetPr>
  <dimension ref="A1:M46"/>
  <sheetViews>
    <sheetView view="pageLayout" zoomScale="83" zoomScaleNormal="100" zoomScalePageLayoutView="83" workbookViewId="0">
      <selection activeCell="A42" sqref="A42:K42"/>
    </sheetView>
  </sheetViews>
  <sheetFormatPr defaultColWidth="6.54296875" defaultRowHeight="13"/>
  <cols>
    <col min="1" max="1" width="14.26953125" style="29" customWidth="1"/>
    <col min="2" max="10" width="10" style="29" customWidth="1"/>
    <col min="11" max="11" width="10.1796875" style="29" customWidth="1"/>
    <col min="12" max="16384" width="6.54296875" style="29"/>
  </cols>
  <sheetData>
    <row r="1" spans="1:13">
      <c r="A1" s="74"/>
      <c r="B1" s="1875" t="s">
        <v>582</v>
      </c>
      <c r="C1" s="1872" t="s">
        <v>67</v>
      </c>
      <c r="D1" s="1873"/>
      <c r="E1" s="1872" t="s">
        <v>581</v>
      </c>
      <c r="F1" s="1874"/>
      <c r="G1" s="1877">
        <v>44378</v>
      </c>
      <c r="H1" s="1878"/>
      <c r="I1" s="1878"/>
      <c r="J1" s="1878"/>
      <c r="K1" s="1879"/>
    </row>
    <row r="2" spans="1:13" ht="38.25" customHeight="1">
      <c r="A2" s="73"/>
      <c r="B2" s="1876"/>
      <c r="C2" s="70" t="s">
        <v>580</v>
      </c>
      <c r="D2" s="311" t="s">
        <v>579</v>
      </c>
      <c r="E2" s="70" t="s">
        <v>578</v>
      </c>
      <c r="F2" s="71" t="s">
        <v>577</v>
      </c>
      <c r="G2" s="310" t="s">
        <v>198</v>
      </c>
      <c r="H2" s="309" t="s">
        <v>197</v>
      </c>
      <c r="I2" s="69" t="s">
        <v>576</v>
      </c>
      <c r="J2" s="69" t="s">
        <v>195</v>
      </c>
      <c r="K2" s="69" t="s">
        <v>575</v>
      </c>
    </row>
    <row r="3" spans="1:13">
      <c r="A3" s="53" t="s">
        <v>53</v>
      </c>
      <c r="B3" s="68">
        <v>7072</v>
      </c>
      <c r="C3" s="68">
        <v>7075.5773431499565</v>
      </c>
      <c r="D3" s="68">
        <v>7156.2992935922302</v>
      </c>
      <c r="E3" s="308">
        <v>80.721950442273737</v>
      </c>
      <c r="F3" s="307">
        <v>1.1408531986498938E-2</v>
      </c>
      <c r="G3" s="68">
        <v>90</v>
      </c>
      <c r="H3" s="67">
        <v>72</v>
      </c>
      <c r="I3" s="20">
        <v>18</v>
      </c>
      <c r="J3" s="19">
        <v>62.721950442273737</v>
      </c>
      <c r="K3" s="50">
        <v>0.77701232562669253</v>
      </c>
      <c r="L3" s="66"/>
      <c r="M3" s="66"/>
    </row>
    <row r="4" spans="1:13">
      <c r="A4" s="53" t="s">
        <v>52</v>
      </c>
      <c r="B4" s="21">
        <v>57666</v>
      </c>
      <c r="C4" s="21">
        <v>57885.740782594585</v>
      </c>
      <c r="D4" s="21">
        <v>59220.178859354819</v>
      </c>
      <c r="E4" s="306">
        <v>1334.4380767602343</v>
      </c>
      <c r="F4" s="305">
        <v>2.3052967081687248E-2</v>
      </c>
      <c r="G4" s="21">
        <v>780</v>
      </c>
      <c r="H4" s="65">
        <v>481</v>
      </c>
      <c r="I4" s="20">
        <v>299</v>
      </c>
      <c r="J4" s="19">
        <v>1035.4380767602343</v>
      </c>
      <c r="K4" s="50">
        <v>0.77593565021322231</v>
      </c>
    </row>
    <row r="5" spans="1:13">
      <c r="A5" s="53" t="s">
        <v>51</v>
      </c>
      <c r="B5" s="21">
        <v>133154</v>
      </c>
      <c r="C5" s="21">
        <v>133742.64112395095</v>
      </c>
      <c r="D5" s="21">
        <v>137255.16602931856</v>
      </c>
      <c r="E5" s="306">
        <v>3512.5249053676089</v>
      </c>
      <c r="F5" s="305">
        <v>2.6263313449240488E-2</v>
      </c>
      <c r="G5" s="21">
        <v>2069</v>
      </c>
      <c r="H5" s="65">
        <v>669</v>
      </c>
      <c r="I5" s="20">
        <v>1400</v>
      </c>
      <c r="J5" s="19">
        <v>2112.5249053676089</v>
      </c>
      <c r="K5" s="50">
        <v>0.60142631362965926</v>
      </c>
    </row>
    <row r="6" spans="1:13">
      <c r="A6" s="53" t="s">
        <v>50</v>
      </c>
      <c r="B6" s="21">
        <v>20412</v>
      </c>
      <c r="C6" s="21">
        <v>20448.580020419744</v>
      </c>
      <c r="D6" s="21">
        <v>20488.050946953681</v>
      </c>
      <c r="E6" s="306">
        <v>39.470926533937018</v>
      </c>
      <c r="F6" s="305">
        <v>1.9302526872047032E-3</v>
      </c>
      <c r="G6" s="21">
        <v>232</v>
      </c>
      <c r="H6" s="65">
        <v>275</v>
      </c>
      <c r="I6" s="20">
        <v>-43</v>
      </c>
      <c r="J6" s="19">
        <v>82.470926533937018</v>
      </c>
      <c r="K6" s="50">
        <v>2.0894094407190744</v>
      </c>
    </row>
    <row r="7" spans="1:13">
      <c r="A7" s="53" t="s">
        <v>49</v>
      </c>
      <c r="B7" s="21">
        <v>935</v>
      </c>
      <c r="C7" s="21">
        <v>942.72134467467288</v>
      </c>
      <c r="D7" s="21">
        <v>961.50020422346358</v>
      </c>
      <c r="E7" s="306">
        <v>18.778859548790706</v>
      </c>
      <c r="F7" s="305">
        <v>1.9919841271092809E-2</v>
      </c>
      <c r="G7" s="21">
        <v>13</v>
      </c>
      <c r="H7" s="65">
        <v>6</v>
      </c>
      <c r="I7" s="20">
        <v>7</v>
      </c>
      <c r="J7" s="19">
        <v>11.778859548790706</v>
      </c>
      <c r="K7" s="50">
        <v>0.62724040925846447</v>
      </c>
    </row>
    <row r="8" spans="1:13">
      <c r="A8" s="53" t="s">
        <v>48</v>
      </c>
      <c r="B8" s="21">
        <v>362679</v>
      </c>
      <c r="C8" s="21">
        <v>363419.2510852188</v>
      </c>
      <c r="D8" s="21">
        <v>367943.54489988979</v>
      </c>
      <c r="E8" s="306">
        <v>4524.293814670993</v>
      </c>
      <c r="F8" s="305">
        <v>1.2449240928103844E-2</v>
      </c>
      <c r="G8" s="21">
        <v>4789</v>
      </c>
      <c r="H8" s="65">
        <v>2216</v>
      </c>
      <c r="I8" s="20">
        <v>2573</v>
      </c>
      <c r="J8" s="19">
        <v>1951.293814670993</v>
      </c>
      <c r="K8" s="50">
        <v>0.43129246123306675</v>
      </c>
    </row>
    <row r="9" spans="1:13">
      <c r="A9" s="53" t="s">
        <v>47</v>
      </c>
      <c r="B9" s="21">
        <v>19596</v>
      </c>
      <c r="C9" s="21">
        <v>19607.910957797048</v>
      </c>
      <c r="D9" s="21">
        <v>19737.674381711939</v>
      </c>
      <c r="E9" s="306">
        <v>129.76342391489015</v>
      </c>
      <c r="F9" s="305">
        <v>6.6179117293110323E-3</v>
      </c>
      <c r="G9" s="21">
        <v>247</v>
      </c>
      <c r="H9" s="65">
        <v>166</v>
      </c>
      <c r="I9" s="20">
        <v>81</v>
      </c>
      <c r="J9" s="19">
        <v>48.763423914890154</v>
      </c>
      <c r="K9" s="50">
        <v>0.3757871243199728</v>
      </c>
    </row>
    <row r="10" spans="1:13">
      <c r="A10" s="53" t="s">
        <v>46</v>
      </c>
      <c r="B10" s="21">
        <v>9825</v>
      </c>
      <c r="C10" s="21">
        <v>9824.2271882674067</v>
      </c>
      <c r="D10" s="21">
        <v>9885.0072610587467</v>
      </c>
      <c r="E10" s="306">
        <v>60.78007279133999</v>
      </c>
      <c r="F10" s="305">
        <v>6.1867535864730261E-3</v>
      </c>
      <c r="G10" s="21">
        <v>107</v>
      </c>
      <c r="H10" s="65">
        <v>114</v>
      </c>
      <c r="I10" s="20">
        <v>-7</v>
      </c>
      <c r="J10" s="19">
        <v>67.78007279133999</v>
      </c>
      <c r="K10" s="50">
        <v>1.1151693257102739</v>
      </c>
    </row>
    <row r="11" spans="1:13">
      <c r="A11" s="53" t="s">
        <v>45</v>
      </c>
      <c r="B11" s="21">
        <v>5083</v>
      </c>
      <c r="C11" s="21">
        <v>5083.6443326832996</v>
      </c>
      <c r="D11" s="21">
        <v>5078.8427559322663</v>
      </c>
      <c r="E11" s="306">
        <v>-4.8015767510314618</v>
      </c>
      <c r="F11" s="305">
        <v>-9.4451469001510802E-4</v>
      </c>
      <c r="G11" s="21">
        <v>56</v>
      </c>
      <c r="H11" s="65">
        <v>75</v>
      </c>
      <c r="I11" s="20">
        <v>-19</v>
      </c>
      <c r="J11" s="19">
        <v>14.198423248968538</v>
      </c>
      <c r="K11" s="50">
        <v>-2.9570334882012395</v>
      </c>
    </row>
    <row r="12" spans="1:13">
      <c r="A12" s="53" t="s">
        <v>44</v>
      </c>
      <c r="B12" s="21">
        <v>9669</v>
      </c>
      <c r="C12" s="21">
        <v>9664.4164097629582</v>
      </c>
      <c r="D12" s="21">
        <v>9704.5171957020284</v>
      </c>
      <c r="E12" s="306">
        <v>40.100785939070192</v>
      </c>
      <c r="F12" s="305">
        <v>4.1493230670981429E-3</v>
      </c>
      <c r="G12" s="21">
        <v>95</v>
      </c>
      <c r="H12" s="65">
        <v>68</v>
      </c>
      <c r="I12" s="20">
        <v>27</v>
      </c>
      <c r="J12" s="19">
        <v>13.100785939070192</v>
      </c>
      <c r="K12" s="50">
        <v>0.32669648816798119</v>
      </c>
    </row>
    <row r="13" spans="1:13">
      <c r="A13" s="53" t="s">
        <v>43</v>
      </c>
      <c r="B13" s="21">
        <v>57289</v>
      </c>
      <c r="C13" s="21">
        <v>57658.432999390265</v>
      </c>
      <c r="D13" s="21">
        <v>61232.021998283592</v>
      </c>
      <c r="E13" s="306">
        <v>3573.5889988933268</v>
      </c>
      <c r="F13" s="305">
        <v>6.197860075266215E-2</v>
      </c>
      <c r="G13" s="21">
        <v>746</v>
      </c>
      <c r="H13" s="65">
        <v>398</v>
      </c>
      <c r="I13" s="20">
        <v>348</v>
      </c>
      <c r="J13" s="19">
        <v>3225.5889988933268</v>
      </c>
      <c r="K13" s="50">
        <v>0.90261890774015452</v>
      </c>
    </row>
    <row r="14" spans="1:13">
      <c r="A14" s="53" t="s">
        <v>42</v>
      </c>
      <c r="B14" s="21">
        <v>11786</v>
      </c>
      <c r="C14" s="21">
        <v>11831.249953252784</v>
      </c>
      <c r="D14" s="21">
        <v>12048.745744268317</v>
      </c>
      <c r="E14" s="306">
        <v>217.49579101553354</v>
      </c>
      <c r="F14" s="305">
        <v>1.8383162546214082E-2</v>
      </c>
      <c r="G14" s="21">
        <v>212</v>
      </c>
      <c r="H14" s="65">
        <v>86</v>
      </c>
      <c r="I14" s="20">
        <v>126</v>
      </c>
      <c r="J14" s="19">
        <v>91.495791015533541</v>
      </c>
      <c r="K14" s="50">
        <v>0.4206784443428559</v>
      </c>
    </row>
    <row r="15" spans="1:13">
      <c r="A15" s="53" t="s">
        <v>41</v>
      </c>
      <c r="B15" s="21">
        <v>7667</v>
      </c>
      <c r="C15" s="21">
        <v>7692.4905933531318</v>
      </c>
      <c r="D15" s="21">
        <v>7924.3857900101439</v>
      </c>
      <c r="E15" s="306">
        <v>231.89519665701209</v>
      </c>
      <c r="F15" s="305">
        <v>3.0145658787985585E-2</v>
      </c>
      <c r="G15" s="21">
        <v>84</v>
      </c>
      <c r="H15" s="65">
        <v>87</v>
      </c>
      <c r="I15" s="20">
        <v>-3</v>
      </c>
      <c r="J15" s="19">
        <v>234.89519665701209</v>
      </c>
      <c r="K15" s="50">
        <v>1.012936878569491</v>
      </c>
    </row>
    <row r="16" spans="1:13">
      <c r="A16" s="53" t="s">
        <v>40</v>
      </c>
      <c r="B16" s="21">
        <v>12975</v>
      </c>
      <c r="C16" s="21">
        <v>13010.462961890935</v>
      </c>
      <c r="D16" s="21">
        <v>13213.756473884861</v>
      </c>
      <c r="E16" s="306">
        <v>203.29351199392659</v>
      </c>
      <c r="F16" s="305">
        <v>1.5625386474670044E-2</v>
      </c>
      <c r="G16" s="21">
        <v>189</v>
      </c>
      <c r="H16" s="65">
        <v>139</v>
      </c>
      <c r="I16" s="20">
        <v>50</v>
      </c>
      <c r="J16" s="19">
        <v>153.29351199392659</v>
      </c>
      <c r="K16" s="50">
        <v>0.75405019319311206</v>
      </c>
    </row>
    <row r="17" spans="1:11">
      <c r="A17" s="53" t="s">
        <v>39</v>
      </c>
      <c r="B17" s="21">
        <v>12295</v>
      </c>
      <c r="C17" s="21">
        <v>12353.478840913303</v>
      </c>
      <c r="D17" s="21">
        <v>12678.674598215772</v>
      </c>
      <c r="E17" s="306">
        <v>325.19575730246834</v>
      </c>
      <c r="F17" s="305">
        <v>2.6324225061644668E-2</v>
      </c>
      <c r="G17" s="21">
        <v>140</v>
      </c>
      <c r="H17" s="65">
        <v>78</v>
      </c>
      <c r="I17" s="20">
        <v>62</v>
      </c>
      <c r="J17" s="19">
        <v>263.19575730246834</v>
      </c>
      <c r="K17" s="50">
        <v>0.80934560612261286</v>
      </c>
    </row>
    <row r="18" spans="1:11">
      <c r="A18" s="53" t="s">
        <v>38</v>
      </c>
      <c r="B18" s="21">
        <v>1438</v>
      </c>
      <c r="C18" s="21">
        <v>1441.5942169116925</v>
      </c>
      <c r="D18" s="21">
        <v>1478.7851979763273</v>
      </c>
      <c r="E18" s="306">
        <v>37.190981064634798</v>
      </c>
      <c r="F18" s="305">
        <v>2.579850878169343E-2</v>
      </c>
      <c r="G18" s="21">
        <v>19</v>
      </c>
      <c r="H18" s="65">
        <v>17</v>
      </c>
      <c r="I18" s="20">
        <v>2</v>
      </c>
      <c r="J18" s="19">
        <v>35.190981064634798</v>
      </c>
      <c r="K18" s="50">
        <v>0.94622352132835197</v>
      </c>
    </row>
    <row r="19" spans="1:11">
      <c r="A19" s="53" t="s">
        <v>37</v>
      </c>
      <c r="B19" s="21">
        <v>2510</v>
      </c>
      <c r="C19" s="21">
        <v>2516.5498860739926</v>
      </c>
      <c r="D19" s="21">
        <v>2559.2744865084737</v>
      </c>
      <c r="E19" s="306">
        <v>42.72460043448109</v>
      </c>
      <c r="F19" s="305">
        <v>1.697745022695929E-2</v>
      </c>
      <c r="G19" s="21">
        <v>32</v>
      </c>
      <c r="H19" s="65">
        <v>13</v>
      </c>
      <c r="I19" s="20">
        <v>19</v>
      </c>
      <c r="J19" s="19">
        <v>23.72460043448109</v>
      </c>
      <c r="K19" s="50">
        <v>0.55529133551203536</v>
      </c>
    </row>
    <row r="20" spans="1:11">
      <c r="A20" s="53" t="s">
        <v>36</v>
      </c>
      <c r="B20" s="21">
        <v>1185238</v>
      </c>
      <c r="C20" s="21">
        <v>1188212.7454540413</v>
      </c>
      <c r="D20" s="21">
        <v>1197550.5658714629</v>
      </c>
      <c r="E20" s="306">
        <v>9337.8204174216371</v>
      </c>
      <c r="F20" s="305">
        <v>7.858710869031782E-3</v>
      </c>
      <c r="G20" s="21">
        <v>14908</v>
      </c>
      <c r="H20" s="65">
        <v>7918</v>
      </c>
      <c r="I20" s="20">
        <v>6990</v>
      </c>
      <c r="J20" s="19">
        <v>2347.8204174216371</v>
      </c>
      <c r="K20" s="50">
        <v>0.25143130971348432</v>
      </c>
    </row>
    <row r="21" spans="1:11">
      <c r="A21" s="53" t="s">
        <v>35</v>
      </c>
      <c r="B21" s="21">
        <v>14518</v>
      </c>
      <c r="C21" s="21">
        <v>14540.605570651875</v>
      </c>
      <c r="D21" s="21">
        <v>14647.248509035831</v>
      </c>
      <c r="E21" s="306">
        <v>106.64293838395679</v>
      </c>
      <c r="F21" s="305">
        <v>7.3341469766019518E-3</v>
      </c>
      <c r="G21" s="21">
        <v>169</v>
      </c>
      <c r="H21" s="65">
        <v>134</v>
      </c>
      <c r="I21" s="20">
        <v>35</v>
      </c>
      <c r="J21" s="19">
        <v>71.642938383956789</v>
      </c>
      <c r="K21" s="50">
        <v>0.67180199148314779</v>
      </c>
    </row>
    <row r="22" spans="1:11">
      <c r="A22" s="53" t="s">
        <v>34</v>
      </c>
      <c r="B22" s="21">
        <v>28437</v>
      </c>
      <c r="C22" s="21">
        <v>28559.879351597399</v>
      </c>
      <c r="D22" s="21">
        <v>28947.768262407317</v>
      </c>
      <c r="E22" s="306">
        <v>387.88891080991743</v>
      </c>
      <c r="F22" s="305">
        <v>1.3581601870045201E-2</v>
      </c>
      <c r="G22" s="21">
        <v>369</v>
      </c>
      <c r="H22" s="65">
        <v>264</v>
      </c>
      <c r="I22" s="20">
        <v>105</v>
      </c>
      <c r="J22" s="19">
        <v>282.88891080991743</v>
      </c>
      <c r="K22" s="50">
        <v>0.72930393967499985</v>
      </c>
    </row>
    <row r="23" spans="1:11">
      <c r="A23" s="53" t="s">
        <v>33</v>
      </c>
      <c r="B23" s="21">
        <v>21522</v>
      </c>
      <c r="C23" s="21">
        <v>21570.98967843745</v>
      </c>
      <c r="D23" s="21">
        <v>21798.738944651319</v>
      </c>
      <c r="E23" s="306">
        <v>227.7492662138684</v>
      </c>
      <c r="F23" s="305">
        <v>1.0558127819305874E-2</v>
      </c>
      <c r="G23" s="21">
        <v>283</v>
      </c>
      <c r="H23" s="65">
        <v>246</v>
      </c>
      <c r="I23" s="20">
        <v>37</v>
      </c>
      <c r="J23" s="19">
        <v>190.7492662138684</v>
      </c>
      <c r="K23" s="50">
        <v>0.8375406401298563</v>
      </c>
    </row>
    <row r="24" spans="1:11">
      <c r="A24" s="53" t="s">
        <v>32</v>
      </c>
      <c r="B24" s="21">
        <v>42357</v>
      </c>
      <c r="C24" s="21">
        <v>42393.884838548707</v>
      </c>
      <c r="D24" s="21">
        <v>42843.121352133196</v>
      </c>
      <c r="E24" s="306">
        <v>146.74372432302698</v>
      </c>
      <c r="F24" s="305">
        <v>6.062532165505269E-3</v>
      </c>
      <c r="G24" s="21">
        <v>412</v>
      </c>
      <c r="H24" s="65">
        <v>178</v>
      </c>
      <c r="I24" s="20">
        <v>234</v>
      </c>
      <c r="J24" s="19">
        <v>215.23651358448842</v>
      </c>
      <c r="K24" s="50">
        <v>0.47911624962784477</v>
      </c>
    </row>
    <row r="25" spans="1:11">
      <c r="A25" s="53" t="s">
        <v>31</v>
      </c>
      <c r="B25" s="21">
        <v>72698</v>
      </c>
      <c r="C25" s="21">
        <v>73148.611438302119</v>
      </c>
      <c r="D25" s="21">
        <v>76156.051501356735</v>
      </c>
      <c r="E25" s="306">
        <v>449.23651358448842</v>
      </c>
      <c r="F25" s="305">
        <v>1.0596729110704084E-2</v>
      </c>
      <c r="G25" s="21">
        <v>1057</v>
      </c>
      <c r="H25" s="65">
        <v>461</v>
      </c>
      <c r="I25" s="20">
        <v>596</v>
      </c>
      <c r="J25" s="19">
        <v>2411.4400630546152</v>
      </c>
      <c r="K25" s="50">
        <v>0.80182481196494704</v>
      </c>
    </row>
    <row r="26" spans="1:11">
      <c r="A26" s="53" t="s">
        <v>30</v>
      </c>
      <c r="B26" s="21">
        <v>35620</v>
      </c>
      <c r="C26" s="21">
        <v>35679.006531049483</v>
      </c>
      <c r="D26" s="21">
        <v>35974.611108344339</v>
      </c>
      <c r="E26" s="306">
        <v>3007.4400630546152</v>
      </c>
      <c r="F26" s="305">
        <v>4.1114110082475896E-2</v>
      </c>
      <c r="G26" s="21">
        <v>531</v>
      </c>
      <c r="H26" s="65">
        <v>343</v>
      </c>
      <c r="I26" s="20">
        <v>188</v>
      </c>
      <c r="J26" s="19">
        <v>107.60457729485643</v>
      </c>
      <c r="K26" s="50">
        <v>0.36401526079051266</v>
      </c>
    </row>
    <row r="27" spans="1:11">
      <c r="A27" s="53" t="s">
        <v>29</v>
      </c>
      <c r="B27" s="21">
        <v>659399</v>
      </c>
      <c r="C27" s="21">
        <v>664258.30649643077</v>
      </c>
      <c r="D27" s="21">
        <v>683625.01204817381</v>
      </c>
      <c r="E27" s="306">
        <v>295.60457729485643</v>
      </c>
      <c r="F27" s="305">
        <v>8.2851123401546101E-3</v>
      </c>
      <c r="G27" s="21">
        <v>11850</v>
      </c>
      <c r="H27" s="65">
        <v>3151</v>
      </c>
      <c r="I27" s="20">
        <v>8699</v>
      </c>
      <c r="J27" s="19">
        <v>10667.705551743042</v>
      </c>
      <c r="K27" s="50">
        <v>0.55082706365528067</v>
      </c>
    </row>
    <row r="28" spans="1:11">
      <c r="A28" s="53" t="s">
        <v>28</v>
      </c>
      <c r="B28" s="21">
        <v>34788</v>
      </c>
      <c r="C28" s="21">
        <v>34932.804731317643</v>
      </c>
      <c r="D28" s="21">
        <v>35872.022445439063</v>
      </c>
      <c r="E28" s="306">
        <v>19366.705551743042</v>
      </c>
      <c r="F28" s="305">
        <v>2.9155383323531181E-2</v>
      </c>
      <c r="G28" s="21">
        <v>381</v>
      </c>
      <c r="H28" s="65">
        <v>192</v>
      </c>
      <c r="I28" s="20">
        <v>189</v>
      </c>
      <c r="J28" s="19">
        <v>750.2177141214197</v>
      </c>
      <c r="K28" s="50">
        <v>0.79876870169894754</v>
      </c>
    </row>
    <row r="29" spans="1:11">
      <c r="A29" s="53" t="s">
        <v>27</v>
      </c>
      <c r="B29" s="21">
        <v>180279</v>
      </c>
      <c r="C29" s="21">
        <v>182111.09106953986</v>
      </c>
      <c r="D29" s="21">
        <v>189431.73133909682</v>
      </c>
      <c r="E29" s="306">
        <v>939.2177141214197</v>
      </c>
      <c r="F29" s="305">
        <v>2.6886410104923542E-2</v>
      </c>
      <c r="G29" s="21">
        <v>2249</v>
      </c>
      <c r="H29" s="65">
        <v>1783</v>
      </c>
      <c r="I29" s="20">
        <v>466</v>
      </c>
      <c r="J29" s="19">
        <v>6854.6402695569559</v>
      </c>
      <c r="K29" s="50">
        <v>0.9363443656782493</v>
      </c>
    </row>
    <row r="30" spans="1:11">
      <c r="A30" s="53" t="s">
        <v>26</v>
      </c>
      <c r="B30" s="21">
        <v>2486</v>
      </c>
      <c r="C30" s="21">
        <v>2489.7403163633808</v>
      </c>
      <c r="D30" s="21">
        <v>2503.5981702719005</v>
      </c>
      <c r="E30" s="306">
        <v>7320.6402695569559</v>
      </c>
      <c r="F30" s="305">
        <v>4.0198761242727032E-2</v>
      </c>
      <c r="G30" s="21">
        <v>40</v>
      </c>
      <c r="H30" s="65">
        <v>41</v>
      </c>
      <c r="I30" s="20">
        <v>-1</v>
      </c>
      <c r="J30" s="19">
        <v>14.857853908519701</v>
      </c>
      <c r="K30" s="50">
        <v>1.0721612456446239</v>
      </c>
    </row>
    <row r="31" spans="1:11">
      <c r="A31" s="64" t="s">
        <v>25</v>
      </c>
      <c r="B31" s="63">
        <v>262223</v>
      </c>
      <c r="C31" s="63">
        <v>262726.53853725822</v>
      </c>
      <c r="D31" s="63">
        <v>265635.29788981105</v>
      </c>
      <c r="E31" s="304">
        <v>13.857853908519701</v>
      </c>
      <c r="F31" s="303">
        <v>5.5659836559827092E-3</v>
      </c>
      <c r="G31" s="63">
        <v>3484</v>
      </c>
      <c r="H31" s="62">
        <v>2094</v>
      </c>
      <c r="I31" s="51">
        <v>1390</v>
      </c>
      <c r="J31" s="302">
        <v>1518.7593525528209</v>
      </c>
      <c r="K31" s="61">
        <v>0.52213303627882068</v>
      </c>
    </row>
    <row r="32" spans="1:11">
      <c r="A32" s="1880"/>
      <c r="B32" s="1881"/>
      <c r="C32" s="1881"/>
      <c r="D32" s="1881"/>
      <c r="E32" s="1881"/>
      <c r="F32" s="1881"/>
      <c r="G32" s="1881"/>
      <c r="H32" s="1881"/>
      <c r="I32" s="1881"/>
      <c r="J32" s="1881"/>
      <c r="K32" s="1882"/>
    </row>
    <row r="33" spans="1:11">
      <c r="A33" s="1869" t="s">
        <v>574</v>
      </c>
      <c r="B33" s="1870"/>
      <c r="C33" s="1870"/>
      <c r="D33" s="1870"/>
      <c r="E33" s="1870"/>
      <c r="F33" s="1870"/>
      <c r="G33" s="1870"/>
      <c r="H33" s="1870"/>
      <c r="I33" s="1870"/>
      <c r="J33" s="1870"/>
      <c r="K33" s="1871"/>
    </row>
    <row r="34" spans="1:11">
      <c r="A34" s="53" t="s">
        <v>573</v>
      </c>
      <c r="B34" s="57">
        <v>30237</v>
      </c>
      <c r="C34" s="20">
        <v>30272.807208687151</v>
      </c>
      <c r="D34" s="20">
        <v>30373.05820801243</v>
      </c>
      <c r="E34" s="57">
        <v>100.25099932527701</v>
      </c>
      <c r="F34" s="301">
        <v>3.3115858279739729E-3</v>
      </c>
      <c r="G34" s="57">
        <v>339</v>
      </c>
      <c r="H34" s="55">
        <v>389</v>
      </c>
      <c r="I34" s="20">
        <v>-50</v>
      </c>
      <c r="J34" s="19">
        <v>150.25099932527701</v>
      </c>
      <c r="K34" s="50">
        <v>1.4987481455199134</v>
      </c>
    </row>
    <row r="35" spans="1:11">
      <c r="A35" s="53" t="s">
        <v>572</v>
      </c>
      <c r="B35" s="54">
        <v>2836793</v>
      </c>
      <c r="C35" s="20">
        <v>2847421.8031679033</v>
      </c>
      <c r="D35" s="20">
        <v>2893387.6557259327</v>
      </c>
      <c r="E35" s="54">
        <v>45965.852558029343</v>
      </c>
      <c r="F35" s="300">
        <v>1.6142972743585116E-2</v>
      </c>
      <c r="G35" s="54">
        <v>40114</v>
      </c>
      <c r="H35" s="19">
        <v>17537</v>
      </c>
      <c r="I35" s="20">
        <v>22577</v>
      </c>
      <c r="J35" s="19">
        <v>23388.852558029346</v>
      </c>
      <c r="K35" s="50">
        <v>0.50883103992256462</v>
      </c>
    </row>
    <row r="36" spans="1:11">
      <c r="A36" s="53" t="s">
        <v>571</v>
      </c>
      <c r="B36" s="54">
        <v>24187</v>
      </c>
      <c r="C36" s="20">
        <v>24205.021980414833</v>
      </c>
      <c r="D36" s="20">
        <v>24351.76570473786</v>
      </c>
      <c r="E36" s="54">
        <v>146.74372432302698</v>
      </c>
      <c r="F36" s="300">
        <v>6.062532165505269E-3</v>
      </c>
      <c r="G36" s="54">
        <v>264</v>
      </c>
      <c r="H36" s="19">
        <v>202</v>
      </c>
      <c r="I36" s="20">
        <v>62</v>
      </c>
      <c r="J36" s="19">
        <v>84.743724323026981</v>
      </c>
      <c r="K36" s="50">
        <v>0.57749470864239894</v>
      </c>
    </row>
    <row r="37" spans="1:11">
      <c r="A37" s="53" t="s">
        <v>570</v>
      </c>
      <c r="B37" s="54">
        <v>257390</v>
      </c>
      <c r="C37" s="20">
        <v>259621.23633811652</v>
      </c>
      <c r="D37" s="20">
        <v>270823.28117691504</v>
      </c>
      <c r="E37" s="54">
        <v>11202.044838798538</v>
      </c>
      <c r="F37" s="300">
        <v>4.3147644610279867E-2</v>
      </c>
      <c r="G37" s="54">
        <v>3225</v>
      </c>
      <c r="H37" s="19">
        <v>2415</v>
      </c>
      <c r="I37" s="20">
        <v>810</v>
      </c>
      <c r="J37" s="19">
        <v>10392.044838798538</v>
      </c>
      <c r="K37" s="50">
        <v>0.92769177309534179</v>
      </c>
    </row>
    <row r="38" spans="1:11">
      <c r="A38" s="53" t="s">
        <v>18</v>
      </c>
      <c r="B38" s="54">
        <v>56151</v>
      </c>
      <c r="C38" s="20">
        <v>56229.638833521203</v>
      </c>
      <c r="D38" s="20">
        <v>56673.785694279737</v>
      </c>
      <c r="E38" s="54">
        <v>444.14686075853729</v>
      </c>
      <c r="F38" s="300">
        <v>7.8988033708258243E-3</v>
      </c>
      <c r="G38" s="54">
        <v>791</v>
      </c>
      <c r="H38" s="19">
        <v>515</v>
      </c>
      <c r="I38" s="20">
        <v>276</v>
      </c>
      <c r="J38" s="19">
        <v>168.14686075853729</v>
      </c>
      <c r="K38" s="50">
        <v>0.37858392260471518</v>
      </c>
    </row>
    <row r="39" spans="1:11">
      <c r="A39" s="53" t="s">
        <v>569</v>
      </c>
      <c r="B39" s="54">
        <v>66858</v>
      </c>
      <c r="C39" s="20">
        <v>67072.666525200853</v>
      </c>
      <c r="D39" s="20">
        <v>67942.647049191728</v>
      </c>
      <c r="E39" s="54">
        <v>869.98052399086691</v>
      </c>
      <c r="F39" s="300">
        <v>1.2970716225572998E-2</v>
      </c>
      <c r="G39" s="54">
        <v>900</v>
      </c>
      <c r="H39" s="19">
        <v>707</v>
      </c>
      <c r="I39" s="20">
        <v>193</v>
      </c>
      <c r="J39" s="19">
        <v>676.98052399086691</v>
      </c>
      <c r="K39" s="50">
        <v>0.7781559532911726</v>
      </c>
    </row>
    <row r="40" spans="1:11">
      <c r="A40" s="49" t="s">
        <v>16</v>
      </c>
      <c r="B40" s="48">
        <v>3271616</v>
      </c>
      <c r="C40" s="47">
        <v>3284823.1740538441</v>
      </c>
      <c r="D40" s="47">
        <v>3343552.1935590692</v>
      </c>
      <c r="E40" s="48">
        <v>58729.019505225595</v>
      </c>
      <c r="F40" s="299">
        <v>1.7878898313039793E-2</v>
      </c>
      <c r="G40" s="48">
        <v>45639</v>
      </c>
      <c r="H40" s="298">
        <v>21768</v>
      </c>
      <c r="I40" s="48">
        <v>23871</v>
      </c>
      <c r="J40" s="298">
        <v>34858.019505225122</v>
      </c>
      <c r="K40" s="45">
        <v>0.59353995348285227</v>
      </c>
    </row>
    <row r="41" spans="1:11">
      <c r="A41" s="34"/>
      <c r="B41" s="44"/>
      <c r="C41" s="35"/>
      <c r="D41" s="35"/>
      <c r="E41" s="35"/>
      <c r="F41" s="36"/>
      <c r="G41" s="36"/>
      <c r="H41" s="43"/>
      <c r="I41" s="42"/>
      <c r="J41" s="35"/>
      <c r="K41" s="34"/>
    </row>
    <row r="42" spans="1:11" s="38" customFormat="1" ht="51" customHeight="1">
      <c r="A42" s="1868" t="s">
        <v>568</v>
      </c>
      <c r="B42" s="1868"/>
      <c r="C42" s="1868"/>
      <c r="D42" s="1868"/>
      <c r="E42" s="1868"/>
      <c r="F42" s="1868"/>
      <c r="G42" s="1868"/>
      <c r="H42" s="1868"/>
      <c r="I42" s="1868"/>
      <c r="J42" s="1868"/>
      <c r="K42" s="1868"/>
    </row>
    <row r="43" spans="1:11" s="38" customFormat="1">
      <c r="A43" s="41"/>
      <c r="B43" s="35"/>
      <c r="C43" s="35"/>
      <c r="D43" s="35"/>
      <c r="E43" s="35"/>
      <c r="F43" s="40"/>
      <c r="G43" s="40"/>
      <c r="H43" s="40"/>
      <c r="I43" s="40"/>
      <c r="J43" s="35"/>
      <c r="K43" s="39"/>
    </row>
    <row r="44" spans="1:11">
      <c r="A44" s="34" t="s">
        <v>567</v>
      </c>
      <c r="B44" s="35"/>
      <c r="C44" s="35"/>
      <c r="D44" s="35"/>
      <c r="E44" s="35"/>
      <c r="F44" s="36"/>
      <c r="G44" s="36"/>
      <c r="H44" s="36"/>
      <c r="I44" s="36"/>
      <c r="J44" s="35"/>
      <c r="K44" s="34"/>
    </row>
    <row r="45" spans="1:11">
      <c r="B45" s="31"/>
      <c r="C45" s="31"/>
      <c r="D45" s="31"/>
      <c r="E45" s="31"/>
      <c r="F45" s="32"/>
      <c r="G45" s="32"/>
      <c r="H45" s="32"/>
      <c r="I45" s="32"/>
      <c r="J45" s="31"/>
    </row>
    <row r="46" spans="1:11">
      <c r="B46" s="31"/>
      <c r="C46" s="31"/>
      <c r="D46" s="31"/>
      <c r="E46" s="31"/>
      <c r="F46" s="32"/>
      <c r="G46" s="32"/>
      <c r="H46" s="32"/>
      <c r="I46" s="32"/>
      <c r="J46" s="31"/>
    </row>
  </sheetData>
  <mergeCells count="7">
    <mergeCell ref="A42:K42"/>
    <mergeCell ref="A33:K33"/>
    <mergeCell ref="C1:D1"/>
    <mergeCell ref="E1:F1"/>
    <mergeCell ref="B1:B2"/>
    <mergeCell ref="G1:K1"/>
    <mergeCell ref="A32:K32"/>
  </mergeCells>
  <printOptions horizontalCentered="1"/>
  <pageMargins left="0.75" right="0.75" top="1" bottom="1" header="0.5" footer="0.5"/>
  <pageSetup scale="70" orientation="landscape" horizontalDpi="1200" verticalDpi="1200" r:id="rId1"/>
  <headerFooter scaleWithDoc="0" alignWithMargins="0">
    <oddHeader>&amp;C&amp;"-,Regular"Table 1.2
Utah Population Estimates by County</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5EBB2-C158-410C-B15D-8C839AB80266}">
  <dimension ref="A1:Q25"/>
  <sheetViews>
    <sheetView zoomScaleNormal="100" workbookViewId="0">
      <selection activeCell="L33" sqref="L33"/>
    </sheetView>
  </sheetViews>
  <sheetFormatPr defaultColWidth="8.7265625" defaultRowHeight="15.5"/>
  <cols>
    <col min="1" max="1" width="64.54296875" style="820" customWidth="1"/>
    <col min="2" max="16" width="8" style="820" customWidth="1"/>
    <col min="17" max="16384" width="8.7265625" style="820"/>
  </cols>
  <sheetData>
    <row r="1" spans="1:17">
      <c r="A1" s="820" t="s">
        <v>919</v>
      </c>
    </row>
    <row r="3" spans="1:17">
      <c r="A3" s="866" t="s">
        <v>918</v>
      </c>
      <c r="B3" s="865"/>
      <c r="C3" s="865"/>
      <c r="D3" s="865"/>
      <c r="E3" s="865"/>
      <c r="F3" s="865"/>
      <c r="G3" s="865"/>
      <c r="H3" s="865"/>
      <c r="I3" s="865"/>
      <c r="J3" s="865"/>
      <c r="K3" s="865"/>
      <c r="L3" s="865"/>
      <c r="M3" s="865"/>
      <c r="N3" s="865"/>
      <c r="O3" s="865"/>
      <c r="P3" s="865"/>
    </row>
    <row r="4" spans="1:17">
      <c r="A4" s="864"/>
      <c r="B4" s="864"/>
      <c r="C4" s="864"/>
      <c r="D4" s="864"/>
      <c r="E4" s="864"/>
      <c r="F4" s="864"/>
      <c r="G4" s="864"/>
      <c r="H4" s="864"/>
      <c r="I4" s="864"/>
      <c r="J4" s="864"/>
      <c r="K4" s="864"/>
      <c r="L4" s="864"/>
      <c r="M4" s="864"/>
      <c r="N4" s="864"/>
      <c r="O4" s="864"/>
      <c r="P4" s="864"/>
    </row>
    <row r="5" spans="1:17">
      <c r="A5" s="864"/>
      <c r="B5" s="863" t="s">
        <v>917</v>
      </c>
      <c r="C5" s="862" t="s">
        <v>916</v>
      </c>
      <c r="D5" s="862" t="s">
        <v>915</v>
      </c>
      <c r="E5" s="861" t="s">
        <v>914</v>
      </c>
      <c r="F5" s="863" t="s">
        <v>913</v>
      </c>
      <c r="G5" s="862" t="s">
        <v>912</v>
      </c>
      <c r="H5" s="862" t="s">
        <v>911</v>
      </c>
      <c r="I5" s="861" t="s">
        <v>910</v>
      </c>
      <c r="J5" s="863" t="s">
        <v>909</v>
      </c>
      <c r="K5" s="862" t="s">
        <v>908</v>
      </c>
      <c r="L5" s="862" t="s">
        <v>907</v>
      </c>
      <c r="M5" s="861" t="s">
        <v>906</v>
      </c>
      <c r="N5" s="863">
        <v>2019</v>
      </c>
      <c r="O5" s="862">
        <v>2020</v>
      </c>
      <c r="P5" s="861" t="s">
        <v>905</v>
      </c>
    </row>
    <row r="6" spans="1:17">
      <c r="A6" s="860" t="s">
        <v>904</v>
      </c>
      <c r="B6" s="859"/>
      <c r="C6" s="859"/>
      <c r="D6" s="859"/>
      <c r="E6" s="859"/>
      <c r="F6" s="859"/>
      <c r="G6" s="859"/>
      <c r="H6" s="859"/>
      <c r="I6" s="859"/>
      <c r="J6" s="859"/>
      <c r="K6" s="859"/>
      <c r="L6" s="859"/>
      <c r="M6" s="859"/>
      <c r="N6" s="859"/>
      <c r="O6" s="859"/>
      <c r="P6" s="859"/>
    </row>
    <row r="7" spans="1:17">
      <c r="A7" s="844" t="s">
        <v>899</v>
      </c>
      <c r="B7" s="842"/>
      <c r="C7" s="842"/>
      <c r="D7" s="842"/>
      <c r="E7" s="841"/>
      <c r="F7" s="843"/>
      <c r="G7" s="842"/>
      <c r="H7" s="842"/>
      <c r="I7" s="841"/>
      <c r="J7" s="843"/>
      <c r="K7" s="842"/>
      <c r="L7" s="842"/>
      <c r="M7" s="841"/>
      <c r="N7" s="843"/>
      <c r="O7" s="842"/>
      <c r="P7" s="841"/>
    </row>
    <row r="8" spans="1:17">
      <c r="A8" s="857" t="s">
        <v>898</v>
      </c>
      <c r="B8" s="856">
        <v>129.66666666666666</v>
      </c>
      <c r="C8" s="856">
        <v>132.66666666666666</v>
      </c>
      <c r="D8" s="856">
        <v>129.66666666666666</v>
      </c>
      <c r="E8" s="855">
        <v>135</v>
      </c>
      <c r="F8" s="854">
        <v>134.33333333333334</v>
      </c>
      <c r="G8" s="856">
        <v>107.66666666666667</v>
      </c>
      <c r="H8" s="856">
        <v>109.66666666666667</v>
      </c>
      <c r="I8" s="855">
        <v>112.66666666666667</v>
      </c>
      <c r="J8" s="854">
        <v>110.33333333333333</v>
      </c>
      <c r="K8" s="856">
        <v>121</v>
      </c>
      <c r="L8" s="856">
        <v>113.66666666666667</v>
      </c>
      <c r="M8" s="855">
        <v>112.5</v>
      </c>
      <c r="N8" s="854">
        <f t="shared" ref="N8:N13" si="0">AVERAGE(B8:E8)</f>
        <v>131.75</v>
      </c>
      <c r="O8" s="853">
        <f t="shared" ref="O8:O13" si="1">AVERAGE(F8:I8)</f>
        <v>116.08333333333334</v>
      </c>
      <c r="P8" s="839">
        <f t="shared" ref="P8:P13" si="2">AVERAGE(J8:M8)</f>
        <v>114.375</v>
      </c>
      <c r="Q8" s="858">
        <f>P8-P16</f>
        <v>-3.2083333333333286</v>
      </c>
    </row>
    <row r="9" spans="1:17">
      <c r="A9" s="857" t="s">
        <v>903</v>
      </c>
      <c r="B9" s="856">
        <v>131.66666666666666</v>
      </c>
      <c r="C9" s="856">
        <v>135</v>
      </c>
      <c r="D9" s="856">
        <v>129.33333333333334</v>
      </c>
      <c r="E9" s="855">
        <v>132</v>
      </c>
      <c r="F9" s="854">
        <v>130</v>
      </c>
      <c r="G9" s="856">
        <v>125</v>
      </c>
      <c r="H9" s="856">
        <v>125.66666666666667</v>
      </c>
      <c r="I9" s="855">
        <v>124.33333333333333</v>
      </c>
      <c r="J9" s="854">
        <v>119</v>
      </c>
      <c r="K9" s="856">
        <v>118.66666666666667</v>
      </c>
      <c r="L9" s="856">
        <v>114.33333333333333</v>
      </c>
      <c r="M9" s="855">
        <v>108</v>
      </c>
      <c r="N9" s="854">
        <f t="shared" si="0"/>
        <v>132</v>
      </c>
      <c r="O9" s="853">
        <f t="shared" si="1"/>
        <v>126.25</v>
      </c>
      <c r="P9" s="839">
        <f t="shared" si="2"/>
        <v>115</v>
      </c>
      <c r="Q9" s="858">
        <f>P9-P17</f>
        <v>-5.8333333333333428</v>
      </c>
    </row>
    <row r="10" spans="1:17">
      <c r="A10" s="857" t="s">
        <v>902</v>
      </c>
      <c r="B10" s="856">
        <v>108</v>
      </c>
      <c r="C10" s="856">
        <v>122</v>
      </c>
      <c r="D10" s="856">
        <v>111.66666666666667</v>
      </c>
      <c r="E10" s="855">
        <v>114.66666666666667</v>
      </c>
      <c r="F10" s="854">
        <v>110.33333333333333</v>
      </c>
      <c r="G10" s="856">
        <v>61</v>
      </c>
      <c r="H10" s="856">
        <v>69.333333333333329</v>
      </c>
      <c r="I10" s="855">
        <v>79.666666666666671</v>
      </c>
      <c r="J10" s="854">
        <v>92.666666666666671</v>
      </c>
      <c r="K10" s="856">
        <v>114.66666666666667</v>
      </c>
      <c r="L10" s="856">
        <v>89</v>
      </c>
      <c r="M10" s="855">
        <v>77.5</v>
      </c>
      <c r="N10" s="854">
        <f t="shared" si="0"/>
        <v>114.08333333333334</v>
      </c>
      <c r="O10" s="853">
        <f t="shared" si="1"/>
        <v>80.083333333333329</v>
      </c>
      <c r="P10" s="839">
        <f t="shared" si="2"/>
        <v>93.458333333333343</v>
      </c>
    </row>
    <row r="11" spans="1:17">
      <c r="A11" s="857" t="s">
        <v>901</v>
      </c>
      <c r="B11" s="856">
        <v>99.333333333333329</v>
      </c>
      <c r="C11" s="856">
        <v>105.33333333333333</v>
      </c>
      <c r="D11" s="856">
        <v>99</v>
      </c>
      <c r="E11" s="855">
        <v>102.33333333333333</v>
      </c>
      <c r="F11" s="854">
        <v>111</v>
      </c>
      <c r="G11" s="856">
        <v>91.333333333333329</v>
      </c>
      <c r="H11" s="856">
        <v>84.333333333333329</v>
      </c>
      <c r="I11" s="855">
        <v>95</v>
      </c>
      <c r="J11" s="854">
        <v>88</v>
      </c>
      <c r="K11" s="856">
        <v>94.333333333333329</v>
      </c>
      <c r="L11" s="856">
        <v>79.666666666666671</v>
      </c>
      <c r="M11" s="855">
        <v>75</v>
      </c>
      <c r="N11" s="854">
        <f t="shared" si="0"/>
        <v>101.49999999999999</v>
      </c>
      <c r="O11" s="853">
        <f t="shared" si="1"/>
        <v>95.416666666666657</v>
      </c>
      <c r="P11" s="839">
        <f t="shared" si="2"/>
        <v>84.25</v>
      </c>
    </row>
    <row r="12" spans="1:17">
      <c r="A12" s="857" t="s">
        <v>892</v>
      </c>
      <c r="B12" s="856">
        <v>156.33333333333334</v>
      </c>
      <c r="C12" s="856">
        <v>156.66666666666666</v>
      </c>
      <c r="D12" s="856">
        <v>150.66666666666666</v>
      </c>
      <c r="E12" s="855">
        <v>160</v>
      </c>
      <c r="F12" s="854">
        <v>153.66666666666666</v>
      </c>
      <c r="G12" s="856">
        <v>102</v>
      </c>
      <c r="H12" s="856">
        <v>108.66666666666667</v>
      </c>
      <c r="I12" s="855">
        <v>114</v>
      </c>
      <c r="J12" s="854">
        <v>118.66666666666667</v>
      </c>
      <c r="K12" s="856">
        <v>116.33333333333333</v>
      </c>
      <c r="L12" s="856">
        <v>95.333333333333329</v>
      </c>
      <c r="M12" s="855">
        <v>81.5</v>
      </c>
      <c r="N12" s="854">
        <f t="shared" si="0"/>
        <v>155.91666666666666</v>
      </c>
      <c r="O12" s="853">
        <f t="shared" si="1"/>
        <v>119.58333333333333</v>
      </c>
      <c r="P12" s="839">
        <f t="shared" si="2"/>
        <v>102.95833333333333</v>
      </c>
    </row>
    <row r="13" spans="1:17">
      <c r="A13" s="829" t="s">
        <v>890</v>
      </c>
      <c r="B13" s="852">
        <v>94.466666666666654</v>
      </c>
      <c r="C13" s="848">
        <v>98.466666666666654</v>
      </c>
      <c r="D13" s="848">
        <v>93.8</v>
      </c>
      <c r="E13" s="847">
        <v>97.2</v>
      </c>
      <c r="F13" s="851">
        <v>96.633333333333326</v>
      </c>
      <c r="G13" s="848">
        <v>74.066666666666663</v>
      </c>
      <c r="H13" s="848">
        <v>75.666666666666671</v>
      </c>
      <c r="I13" s="847">
        <v>79.8</v>
      </c>
      <c r="J13" s="850">
        <v>80.233333333333334</v>
      </c>
      <c r="K13" s="848">
        <v>85.566666666666663</v>
      </c>
      <c r="L13" s="848">
        <v>74.766666666666666</v>
      </c>
      <c r="M13" s="847">
        <v>69.550000000000011</v>
      </c>
      <c r="N13" s="849">
        <f t="shared" si="0"/>
        <v>95.98333333333332</v>
      </c>
      <c r="O13" s="848">
        <f t="shared" si="1"/>
        <v>81.541666666666671</v>
      </c>
      <c r="P13" s="847">
        <f t="shared" si="2"/>
        <v>77.529166666666669</v>
      </c>
    </row>
    <row r="14" spans="1:17">
      <c r="A14" s="846" t="s">
        <v>900</v>
      </c>
      <c r="B14" s="845"/>
      <c r="C14" s="845"/>
      <c r="D14" s="845"/>
      <c r="E14" s="845"/>
      <c r="F14" s="845"/>
      <c r="G14" s="845"/>
      <c r="H14" s="845"/>
      <c r="I14" s="845"/>
      <c r="J14" s="845"/>
      <c r="K14" s="845"/>
      <c r="L14" s="845"/>
      <c r="M14" s="845"/>
      <c r="N14" s="845"/>
      <c r="O14" s="845"/>
      <c r="P14" s="845"/>
    </row>
    <row r="15" spans="1:17">
      <c r="A15" s="844" t="s">
        <v>899</v>
      </c>
      <c r="B15" s="842"/>
      <c r="C15" s="842"/>
      <c r="D15" s="842"/>
      <c r="E15" s="841"/>
      <c r="F15" s="843"/>
      <c r="G15" s="842"/>
      <c r="H15" s="842"/>
      <c r="I15" s="841"/>
      <c r="J15" s="843"/>
      <c r="K15" s="842"/>
      <c r="L15" s="842"/>
      <c r="M15" s="841"/>
      <c r="N15" s="843"/>
      <c r="O15" s="842"/>
      <c r="P15" s="841"/>
    </row>
    <row r="16" spans="1:17">
      <c r="A16" s="840" t="s">
        <v>898</v>
      </c>
      <c r="B16" s="836">
        <v>0</v>
      </c>
      <c r="C16" s="836">
        <v>0</v>
      </c>
      <c r="D16" s="836">
        <v>0</v>
      </c>
      <c r="E16" s="837">
        <v>0</v>
      </c>
      <c r="F16" s="832">
        <v>0</v>
      </c>
      <c r="G16" s="836">
        <v>0</v>
      </c>
      <c r="H16" s="836">
        <v>0</v>
      </c>
      <c r="I16" s="837">
        <v>120.33333333333333</v>
      </c>
      <c r="J16" s="832">
        <v>113</v>
      </c>
      <c r="K16" s="836">
        <v>125.33333333333333</v>
      </c>
      <c r="L16" s="836">
        <v>117</v>
      </c>
      <c r="M16" s="837">
        <v>115</v>
      </c>
      <c r="N16" s="832">
        <v>0</v>
      </c>
      <c r="O16" s="836">
        <v>0</v>
      </c>
      <c r="P16" s="839">
        <f t="shared" ref="P16:P24" si="3">AVERAGE(J16:M16)</f>
        <v>117.58333333333333</v>
      </c>
    </row>
    <row r="17" spans="1:16">
      <c r="A17" s="840" t="s">
        <v>897</v>
      </c>
      <c r="B17" s="836">
        <v>0</v>
      </c>
      <c r="C17" s="836">
        <v>0</v>
      </c>
      <c r="D17" s="836">
        <v>0</v>
      </c>
      <c r="E17" s="837">
        <v>0</v>
      </c>
      <c r="F17" s="832">
        <v>0</v>
      </c>
      <c r="G17" s="836">
        <v>0</v>
      </c>
      <c r="H17" s="836">
        <v>0</v>
      </c>
      <c r="I17" s="837">
        <v>131.66666666666666</v>
      </c>
      <c r="J17" s="832">
        <v>129.33333333333334</v>
      </c>
      <c r="K17" s="836">
        <v>124</v>
      </c>
      <c r="L17" s="836">
        <v>118</v>
      </c>
      <c r="M17" s="837">
        <v>112</v>
      </c>
      <c r="N17" s="832">
        <v>0</v>
      </c>
      <c r="O17" s="836">
        <v>0</v>
      </c>
      <c r="P17" s="839">
        <f t="shared" si="3"/>
        <v>120.83333333333334</v>
      </c>
    </row>
    <row r="18" spans="1:16">
      <c r="A18" s="840" t="s">
        <v>896</v>
      </c>
      <c r="B18" s="836">
        <v>0</v>
      </c>
      <c r="C18" s="836">
        <v>0</v>
      </c>
      <c r="D18" s="836">
        <v>0</v>
      </c>
      <c r="E18" s="837">
        <v>0</v>
      </c>
      <c r="F18" s="832">
        <v>0</v>
      </c>
      <c r="G18" s="836">
        <v>0</v>
      </c>
      <c r="H18" s="836">
        <v>0</v>
      </c>
      <c r="I18" s="837">
        <v>120.33333333333333</v>
      </c>
      <c r="J18" s="832">
        <v>133.66666666666666</v>
      </c>
      <c r="K18" s="836">
        <v>144.66666666666666</v>
      </c>
      <c r="L18" s="836">
        <v>123</v>
      </c>
      <c r="M18" s="837">
        <v>117.5</v>
      </c>
      <c r="N18" s="832">
        <v>0</v>
      </c>
      <c r="O18" s="836">
        <v>0</v>
      </c>
      <c r="P18" s="839">
        <f t="shared" si="3"/>
        <v>129.70833333333331</v>
      </c>
    </row>
    <row r="19" spans="1:16">
      <c r="A19" s="840" t="s">
        <v>895</v>
      </c>
      <c r="B19" s="836">
        <v>0</v>
      </c>
      <c r="C19" s="836">
        <v>0</v>
      </c>
      <c r="D19" s="836">
        <v>0</v>
      </c>
      <c r="E19" s="837">
        <v>0</v>
      </c>
      <c r="F19" s="832">
        <v>0</v>
      </c>
      <c r="G19" s="836">
        <v>0</v>
      </c>
      <c r="H19" s="836">
        <v>0</v>
      </c>
      <c r="I19" s="837">
        <v>133.33333333333334</v>
      </c>
      <c r="J19" s="832">
        <v>133</v>
      </c>
      <c r="K19" s="836">
        <v>128.33333333333334</v>
      </c>
      <c r="L19" s="836">
        <v>115</v>
      </c>
      <c r="M19" s="837">
        <v>105.5</v>
      </c>
      <c r="N19" s="832">
        <v>0</v>
      </c>
      <c r="O19" s="836">
        <v>0</v>
      </c>
      <c r="P19" s="839">
        <f t="shared" si="3"/>
        <v>120.45833333333334</v>
      </c>
    </row>
    <row r="20" spans="1:16">
      <c r="A20" s="840" t="s">
        <v>894</v>
      </c>
      <c r="B20" s="836">
        <v>0</v>
      </c>
      <c r="C20" s="836">
        <v>0</v>
      </c>
      <c r="D20" s="836">
        <v>0</v>
      </c>
      <c r="E20" s="837">
        <v>0</v>
      </c>
      <c r="F20" s="832">
        <v>0</v>
      </c>
      <c r="G20" s="836">
        <v>0</v>
      </c>
      <c r="H20" s="836">
        <v>0</v>
      </c>
      <c r="I20" s="837">
        <v>104</v>
      </c>
      <c r="J20" s="832">
        <v>104.33333333333333</v>
      </c>
      <c r="K20" s="836">
        <v>100.66666666666667</v>
      </c>
      <c r="L20" s="836">
        <v>79</v>
      </c>
      <c r="M20" s="837">
        <v>71.5</v>
      </c>
      <c r="N20" s="832">
        <v>0</v>
      </c>
      <c r="O20" s="836">
        <v>0</v>
      </c>
      <c r="P20" s="839">
        <f t="shared" si="3"/>
        <v>88.875</v>
      </c>
    </row>
    <row r="21" spans="1:16">
      <c r="A21" s="840" t="s">
        <v>893</v>
      </c>
      <c r="B21" s="836">
        <v>0</v>
      </c>
      <c r="C21" s="836">
        <v>0</v>
      </c>
      <c r="D21" s="836">
        <v>0</v>
      </c>
      <c r="E21" s="837">
        <v>0</v>
      </c>
      <c r="F21" s="832">
        <v>0</v>
      </c>
      <c r="G21" s="836">
        <v>0</v>
      </c>
      <c r="H21" s="836">
        <v>0</v>
      </c>
      <c r="I21" s="837">
        <v>83.333333333333329</v>
      </c>
      <c r="J21" s="832">
        <v>93</v>
      </c>
      <c r="K21" s="836">
        <v>95.666666666666671</v>
      </c>
      <c r="L21" s="836">
        <v>74.333333333333329</v>
      </c>
      <c r="M21" s="837">
        <v>68</v>
      </c>
      <c r="N21" s="832">
        <v>0</v>
      </c>
      <c r="O21" s="836">
        <v>0</v>
      </c>
      <c r="P21" s="839">
        <f t="shared" si="3"/>
        <v>82.75</v>
      </c>
    </row>
    <row r="22" spans="1:16">
      <c r="A22" s="840" t="s">
        <v>892</v>
      </c>
      <c r="B22" s="836">
        <v>0</v>
      </c>
      <c r="C22" s="836">
        <v>0</v>
      </c>
      <c r="D22" s="836">
        <v>0</v>
      </c>
      <c r="E22" s="837">
        <v>0</v>
      </c>
      <c r="F22" s="832">
        <v>0</v>
      </c>
      <c r="G22" s="836">
        <v>0</v>
      </c>
      <c r="H22" s="836">
        <v>0</v>
      </c>
      <c r="I22" s="837">
        <v>95</v>
      </c>
      <c r="J22" s="832">
        <v>86.333333333333329</v>
      </c>
      <c r="K22" s="836">
        <v>76.666666666666671</v>
      </c>
      <c r="L22" s="836">
        <v>67.666666666666671</v>
      </c>
      <c r="M22" s="837">
        <v>61.5</v>
      </c>
      <c r="N22" s="832">
        <v>0</v>
      </c>
      <c r="O22" s="836">
        <v>0</v>
      </c>
      <c r="P22" s="839">
        <f t="shared" si="3"/>
        <v>73.041666666666671</v>
      </c>
    </row>
    <row r="23" spans="1:16">
      <c r="A23" s="838" t="s">
        <v>891</v>
      </c>
      <c r="B23" s="836">
        <v>0</v>
      </c>
      <c r="C23" s="836">
        <v>0</v>
      </c>
      <c r="D23" s="836">
        <v>0</v>
      </c>
      <c r="E23" s="837">
        <v>0</v>
      </c>
      <c r="F23" s="832">
        <v>0</v>
      </c>
      <c r="G23" s="836">
        <v>0</v>
      </c>
      <c r="H23" s="836">
        <v>0</v>
      </c>
      <c r="I23" s="833">
        <v>92.266666666666666</v>
      </c>
      <c r="J23" s="835">
        <v>92.933333333333337</v>
      </c>
      <c r="K23" s="834">
        <v>94.266666666666652</v>
      </c>
      <c r="L23" s="834">
        <v>83.733333333333334</v>
      </c>
      <c r="M23" s="833">
        <v>79.2</v>
      </c>
      <c r="N23" s="832">
        <v>0</v>
      </c>
      <c r="O23" s="831">
        <v>0</v>
      </c>
      <c r="P23" s="830">
        <f t="shared" si="3"/>
        <v>87.533333333333331</v>
      </c>
    </row>
    <row r="24" spans="1:16">
      <c r="A24" s="829" t="s">
        <v>890</v>
      </c>
      <c r="B24" s="827">
        <v>0</v>
      </c>
      <c r="C24" s="827">
        <v>0</v>
      </c>
      <c r="D24" s="827">
        <v>0</v>
      </c>
      <c r="E24" s="828">
        <v>0</v>
      </c>
      <c r="F24" s="823">
        <v>0</v>
      </c>
      <c r="G24" s="827">
        <v>0</v>
      </c>
      <c r="H24" s="827">
        <v>0</v>
      </c>
      <c r="I24" s="824">
        <v>81.066666666666663</v>
      </c>
      <c r="J24" s="826">
        <v>79.966666666666669</v>
      </c>
      <c r="K24" s="825">
        <v>79.266666666666666</v>
      </c>
      <c r="L24" s="825">
        <v>69.566666666666663</v>
      </c>
      <c r="M24" s="824">
        <v>65.400000000000006</v>
      </c>
      <c r="N24" s="823">
        <v>0</v>
      </c>
      <c r="O24" s="822">
        <v>0</v>
      </c>
      <c r="P24" s="821">
        <f t="shared" si="3"/>
        <v>73.550000000000011</v>
      </c>
    </row>
    <row r="25" spans="1:16" ht="65.150000000000006" customHeight="1">
      <c r="A25" s="2018" t="s">
        <v>889</v>
      </c>
      <c r="B25" s="2018"/>
      <c r="C25" s="2018"/>
      <c r="D25" s="2018"/>
      <c r="E25" s="2018"/>
      <c r="F25" s="2018"/>
      <c r="G25" s="2018"/>
      <c r="H25" s="2018"/>
      <c r="I25" s="2018"/>
      <c r="J25" s="2018"/>
      <c r="K25" s="2018"/>
      <c r="L25" s="2018"/>
      <c r="M25" s="2018"/>
      <c r="N25" s="2018"/>
      <c r="O25" s="2018"/>
      <c r="P25" s="2018"/>
    </row>
  </sheetData>
  <mergeCells count="1">
    <mergeCell ref="A25:P25"/>
  </mergeCells>
  <pageMargins left="0.7" right="0.7" top="0.75" bottom="0.75" header="0.3" footer="0.3"/>
  <pageSetup scale="66"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2F3BE-0D94-42E2-85A5-C70D444CDFC7}">
  <dimension ref="A1:K38"/>
  <sheetViews>
    <sheetView view="pageLayout" zoomScale="90" zoomScaleNormal="100" zoomScalePageLayoutView="90" workbookViewId="0">
      <selection activeCell="I1" sqref="I1"/>
    </sheetView>
  </sheetViews>
  <sheetFormatPr defaultColWidth="9.1796875" defaultRowHeight="10.5"/>
  <cols>
    <col min="1" max="1" width="7.54296875" style="867" customWidth="1"/>
    <col min="2" max="2" width="4" style="867" customWidth="1"/>
    <col min="3" max="3" width="11.7265625" style="867" customWidth="1"/>
    <col min="4" max="4" width="10.54296875" style="867" customWidth="1"/>
    <col min="5" max="5" width="13.1796875" style="867" customWidth="1"/>
    <col min="6" max="6" width="9.7265625" style="867" customWidth="1"/>
    <col min="7" max="7" width="10.81640625" style="867" customWidth="1"/>
    <col min="8" max="8" width="12" style="867" customWidth="1"/>
    <col min="9" max="9" width="12.453125" style="867" customWidth="1"/>
    <col min="10" max="10" width="9.7265625" style="867" customWidth="1"/>
    <col min="11" max="12" width="8" style="867" customWidth="1"/>
    <col min="13" max="16384" width="9.1796875" style="867"/>
  </cols>
  <sheetData>
    <row r="1" spans="1:11" ht="132.75" customHeight="1">
      <c r="A1" s="869"/>
      <c r="B1" s="890"/>
      <c r="C1" s="891" t="s">
        <v>940</v>
      </c>
      <c r="D1" s="889" t="s">
        <v>952</v>
      </c>
      <c r="E1" s="889" t="s">
        <v>951</v>
      </c>
      <c r="F1" s="892" t="s">
        <v>950</v>
      </c>
      <c r="G1" s="889" t="s">
        <v>949</v>
      </c>
      <c r="H1" s="889" t="s">
        <v>948</v>
      </c>
      <c r="I1" s="891" t="s">
        <v>947</v>
      </c>
    </row>
    <row r="2" spans="1:11" ht="42" customHeight="1">
      <c r="A2" s="869"/>
      <c r="B2" s="890"/>
      <c r="C2" s="889" t="s">
        <v>556</v>
      </c>
      <c r="D2" s="889" t="s">
        <v>946</v>
      </c>
      <c r="E2" s="889" t="s">
        <v>556</v>
      </c>
      <c r="F2" s="889" t="s">
        <v>556</v>
      </c>
      <c r="G2" s="889" t="s">
        <v>556</v>
      </c>
      <c r="H2" s="889" t="s">
        <v>945</v>
      </c>
      <c r="I2" s="889" t="s">
        <v>556</v>
      </c>
      <c r="J2" s="889"/>
    </row>
    <row r="3" spans="1:11" ht="13">
      <c r="A3" s="888" t="s">
        <v>76</v>
      </c>
      <c r="B3" s="869"/>
      <c r="C3" s="879">
        <v>17.612977983777519</v>
      </c>
      <c r="D3" s="879">
        <v>0.1074633396876406</v>
      </c>
      <c r="E3" s="879">
        <v>44.901181528168813</v>
      </c>
      <c r="F3" s="879">
        <v>9.2881345374218842</v>
      </c>
      <c r="G3" s="879">
        <v>54.487358549168142</v>
      </c>
      <c r="H3" s="879">
        <v>38.169500752975679</v>
      </c>
      <c r="I3" s="879">
        <v>34.770024147412208</v>
      </c>
      <c r="J3" s="879"/>
      <c r="K3" s="885"/>
    </row>
    <row r="4" spans="1:11" ht="13">
      <c r="A4" s="888" t="s">
        <v>118</v>
      </c>
      <c r="B4" s="869"/>
      <c r="C4" s="879">
        <v>9.2227979274611407</v>
      </c>
      <c r="D4" s="879">
        <v>3.3937419650216207</v>
      </c>
      <c r="E4" s="879">
        <v>17.470645576351171</v>
      </c>
      <c r="F4" s="879">
        <v>8.6718311281401199</v>
      </c>
      <c r="G4" s="879">
        <v>48.475123631033917</v>
      </c>
      <c r="H4" s="879">
        <v>27.563371854922309</v>
      </c>
      <c r="I4" s="879">
        <v>30.177893191277651</v>
      </c>
      <c r="J4" s="879"/>
      <c r="K4" s="885"/>
    </row>
    <row r="5" spans="1:11" ht="13">
      <c r="A5" s="888" t="s">
        <v>115</v>
      </c>
      <c r="B5" s="869"/>
      <c r="C5" s="879">
        <v>15.298507462686567</v>
      </c>
      <c r="D5" s="879">
        <v>0.87366291908781923</v>
      </c>
      <c r="E5" s="879">
        <v>25.315234367557881</v>
      </c>
      <c r="F5" s="879">
        <v>13.937596645270903</v>
      </c>
      <c r="G5" s="879">
        <v>48.748769081198809</v>
      </c>
      <c r="H5" s="879">
        <v>34.041426837628187</v>
      </c>
      <c r="I5" s="879">
        <v>42.657265777144474</v>
      </c>
      <c r="J5" s="879"/>
      <c r="K5" s="885"/>
    </row>
    <row r="6" spans="1:11" ht="13">
      <c r="A6" s="888" t="s">
        <v>108</v>
      </c>
      <c r="B6" s="869"/>
      <c r="C6" s="879">
        <v>11.242603550295858</v>
      </c>
      <c r="D6" s="879">
        <v>1.8973295921568134</v>
      </c>
      <c r="E6" s="879">
        <v>23.431277510060077</v>
      </c>
      <c r="F6" s="879">
        <v>10.063219732891005</v>
      </c>
      <c r="G6" s="879">
        <v>51.636944695176993</v>
      </c>
      <c r="H6" s="879">
        <v>31.292256560988875</v>
      </c>
      <c r="I6" s="879">
        <v>28.749433175319833</v>
      </c>
      <c r="J6" s="879"/>
      <c r="K6" s="885"/>
    </row>
    <row r="7" spans="1:11" ht="13">
      <c r="A7" s="888" t="s">
        <v>94</v>
      </c>
      <c r="B7" s="869"/>
      <c r="C7" s="879">
        <v>13.152804642166343</v>
      </c>
      <c r="D7" s="879">
        <v>14.156868774588757</v>
      </c>
      <c r="E7" s="879">
        <v>24.865748559648864</v>
      </c>
      <c r="F7" s="879">
        <v>12.770579647107688</v>
      </c>
      <c r="G7" s="879">
        <v>48.972345291981895</v>
      </c>
      <c r="H7" s="879">
        <v>40.277083870268989</v>
      </c>
      <c r="I7" s="879">
        <v>33.58016038816632</v>
      </c>
      <c r="J7" s="879"/>
      <c r="K7" s="885"/>
    </row>
    <row r="8" spans="1:11" ht="13">
      <c r="A8" s="888" t="s">
        <v>92</v>
      </c>
      <c r="B8" s="869"/>
      <c r="C8" s="879">
        <v>7.6461769115442282</v>
      </c>
      <c r="D8" s="879">
        <v>0.87688189426527485</v>
      </c>
      <c r="E8" s="879">
        <v>16.493624208008494</v>
      </c>
      <c r="F8" s="879">
        <v>8.3633268387746895</v>
      </c>
      <c r="G8" s="879">
        <v>49.549911154018353</v>
      </c>
      <c r="H8" s="879">
        <v>32.885927428314083</v>
      </c>
      <c r="I8" s="879">
        <v>25.692849780899863</v>
      </c>
      <c r="J8" s="879"/>
      <c r="K8" s="885"/>
    </row>
    <row r="9" spans="1:11" ht="13">
      <c r="A9" s="888" t="s">
        <v>89</v>
      </c>
      <c r="B9" s="869"/>
      <c r="C9" s="879">
        <v>11.488970588235293</v>
      </c>
      <c r="D9" s="879">
        <v>1.7527796011570043</v>
      </c>
      <c r="E9" s="879">
        <v>19.326837398840063</v>
      </c>
      <c r="F9" s="879">
        <v>11.334240295229042</v>
      </c>
      <c r="G9" s="879">
        <v>44.128093246721164</v>
      </c>
      <c r="H9" s="879">
        <v>41.811133456393463</v>
      </c>
      <c r="I9" s="879">
        <v>27.671901867336889</v>
      </c>
      <c r="J9" s="879"/>
      <c r="K9" s="885"/>
    </row>
    <row r="10" spans="1:11" ht="13">
      <c r="A10" s="888" t="s">
        <v>70</v>
      </c>
      <c r="B10" s="869"/>
      <c r="C10" s="879">
        <v>15.930388219544847</v>
      </c>
      <c r="D10" s="879">
        <v>0.01</v>
      </c>
      <c r="E10" s="879">
        <v>23.522255009587507</v>
      </c>
      <c r="F10" s="879">
        <v>11.757805592598704</v>
      </c>
      <c r="G10" s="879">
        <v>52.464761545258789</v>
      </c>
      <c r="H10" s="879">
        <v>50.92571030546123</v>
      </c>
      <c r="I10" s="879">
        <v>29.128606863718332</v>
      </c>
      <c r="J10" s="879"/>
      <c r="K10" s="885"/>
    </row>
    <row r="11" spans="1:11" ht="13">
      <c r="A11" s="888" t="s">
        <v>944</v>
      </c>
      <c r="B11" s="869"/>
      <c r="C11" s="879">
        <v>11.237677594167247</v>
      </c>
      <c r="D11" s="879">
        <v>2.9946078688769338</v>
      </c>
      <c r="E11" s="879">
        <v>20.54933224542388</v>
      </c>
      <c r="F11" s="879">
        <v>11.044219181230314</v>
      </c>
      <c r="G11" s="879">
        <v>46.616154940440168</v>
      </c>
      <c r="H11" s="879">
        <v>39.573575473086748</v>
      </c>
      <c r="I11" s="879">
        <v>33.126778735202969</v>
      </c>
      <c r="J11" s="879"/>
      <c r="K11" s="885"/>
    </row>
    <row r="12" spans="1:11" ht="13">
      <c r="A12" s="888"/>
      <c r="B12" s="869"/>
      <c r="C12" s="879"/>
      <c r="D12" s="879"/>
      <c r="E12" s="887"/>
      <c r="F12" s="886"/>
      <c r="G12" s="879"/>
      <c r="H12" s="879"/>
      <c r="I12" s="879"/>
      <c r="J12" s="879"/>
      <c r="K12" s="885"/>
    </row>
    <row r="13" spans="1:11">
      <c r="A13" s="884"/>
      <c r="B13" s="883"/>
      <c r="C13" s="878"/>
      <c r="D13" s="878"/>
      <c r="E13" s="878"/>
      <c r="F13" s="882"/>
      <c r="G13" s="881"/>
      <c r="H13" s="878"/>
      <c r="I13" s="878"/>
      <c r="J13" s="878"/>
      <c r="K13" s="877"/>
    </row>
    <row r="14" spans="1:11" ht="13">
      <c r="A14" s="869" t="s">
        <v>943</v>
      </c>
      <c r="B14" s="869" t="s">
        <v>942</v>
      </c>
      <c r="C14" s="869"/>
      <c r="D14" s="869"/>
      <c r="E14" s="879"/>
      <c r="F14" s="879"/>
      <c r="G14" s="879"/>
      <c r="H14" s="878"/>
      <c r="I14" s="878"/>
      <c r="J14" s="878"/>
      <c r="K14" s="877"/>
    </row>
    <row r="15" spans="1:11" ht="13">
      <c r="A15" s="880"/>
      <c r="B15" s="869"/>
      <c r="C15" s="869"/>
      <c r="D15" s="869"/>
      <c r="E15" s="879"/>
      <c r="F15" s="879"/>
      <c r="G15" s="879"/>
      <c r="H15" s="878"/>
      <c r="I15" s="878"/>
      <c r="J15" s="878"/>
      <c r="K15" s="877"/>
    </row>
    <row r="16" spans="1:11" ht="13">
      <c r="A16" s="869" t="s">
        <v>941</v>
      </c>
      <c r="B16" s="876" t="s">
        <v>940</v>
      </c>
      <c r="C16" s="871"/>
      <c r="D16" s="871"/>
      <c r="E16" s="871"/>
      <c r="F16" s="871"/>
      <c r="G16" s="871"/>
      <c r="H16" s="874"/>
      <c r="I16" s="870"/>
      <c r="J16" s="870"/>
      <c r="K16" s="868"/>
    </row>
    <row r="17" spans="1:11" ht="13">
      <c r="A17" s="869"/>
      <c r="B17" s="873"/>
      <c r="C17" s="869" t="s">
        <v>935</v>
      </c>
      <c r="D17" s="869"/>
      <c r="E17" s="869"/>
      <c r="F17" s="869"/>
      <c r="G17" s="869"/>
      <c r="H17" s="870"/>
      <c r="I17" s="870"/>
      <c r="J17" s="870"/>
      <c r="K17" s="868"/>
    </row>
    <row r="18" spans="1:11" ht="13">
      <c r="A18" s="869"/>
      <c r="B18" s="873"/>
      <c r="C18" s="869" t="s">
        <v>934</v>
      </c>
      <c r="D18" s="869"/>
      <c r="E18" s="869"/>
      <c r="F18" s="869"/>
      <c r="G18" s="869"/>
      <c r="H18" s="870"/>
      <c r="I18" s="870"/>
      <c r="J18" s="870"/>
      <c r="K18" s="868"/>
    </row>
    <row r="19" spans="1:11" ht="13">
      <c r="A19" s="869"/>
      <c r="B19" s="873" t="s">
        <v>939</v>
      </c>
      <c r="C19" s="869"/>
      <c r="D19" s="869"/>
      <c r="E19" s="869"/>
      <c r="F19" s="869"/>
      <c r="G19" s="869"/>
      <c r="H19" s="870"/>
      <c r="I19" s="870"/>
      <c r="J19" s="870"/>
      <c r="K19" s="868"/>
    </row>
    <row r="20" spans="1:11" ht="13">
      <c r="A20" s="869"/>
      <c r="B20" s="873"/>
      <c r="C20" s="869" t="s">
        <v>938</v>
      </c>
      <c r="D20" s="869"/>
      <c r="E20" s="869"/>
      <c r="F20" s="869"/>
      <c r="G20" s="869"/>
      <c r="H20" s="870"/>
      <c r="I20" s="870"/>
      <c r="J20" s="870"/>
      <c r="K20" s="868"/>
    </row>
    <row r="21" spans="1:11" ht="13">
      <c r="A21" s="869"/>
      <c r="B21" s="873"/>
      <c r="C21" s="869" t="s">
        <v>937</v>
      </c>
      <c r="D21" s="869"/>
      <c r="E21" s="869"/>
      <c r="F21" s="869"/>
      <c r="G21" s="869"/>
      <c r="H21" s="870"/>
      <c r="I21" s="870"/>
      <c r="J21" s="870"/>
      <c r="K21" s="868"/>
    </row>
    <row r="22" spans="1:11" ht="13">
      <c r="A22" s="869"/>
      <c r="B22" s="873" t="s">
        <v>936</v>
      </c>
      <c r="C22" s="869"/>
      <c r="D22" s="869"/>
      <c r="E22" s="869"/>
      <c r="F22" s="869"/>
      <c r="G22" s="869"/>
      <c r="H22" s="870"/>
      <c r="I22" s="870"/>
      <c r="J22" s="870"/>
      <c r="K22" s="868"/>
    </row>
    <row r="23" spans="1:11" ht="13">
      <c r="A23" s="869"/>
      <c r="B23" s="873"/>
      <c r="C23" s="869" t="s">
        <v>935</v>
      </c>
      <c r="D23" s="869"/>
      <c r="E23" s="869"/>
      <c r="F23" s="869"/>
      <c r="G23" s="869"/>
      <c r="H23" s="870"/>
      <c r="I23" s="870"/>
      <c r="J23" s="870"/>
      <c r="K23" s="868"/>
    </row>
    <row r="24" spans="1:11" ht="13">
      <c r="A24" s="869"/>
      <c r="B24" s="873"/>
      <c r="C24" s="869" t="s">
        <v>934</v>
      </c>
      <c r="D24" s="869"/>
      <c r="E24" s="869"/>
      <c r="F24" s="869"/>
      <c r="G24" s="869"/>
      <c r="H24" s="870"/>
      <c r="I24" s="870"/>
      <c r="J24" s="870"/>
      <c r="K24" s="868"/>
    </row>
    <row r="25" spans="1:11" ht="13">
      <c r="A25" s="869"/>
      <c r="B25" s="875" t="s">
        <v>933</v>
      </c>
      <c r="C25" s="869"/>
      <c r="D25" s="869"/>
      <c r="E25" s="869"/>
      <c r="F25" s="869"/>
      <c r="G25" s="869"/>
      <c r="H25" s="870"/>
      <c r="I25" s="870"/>
      <c r="J25" s="870"/>
      <c r="K25" s="868"/>
    </row>
    <row r="26" spans="1:11" ht="13">
      <c r="A26" s="869"/>
      <c r="B26" s="875"/>
      <c r="C26" s="869" t="s">
        <v>932</v>
      </c>
      <c r="D26" s="869"/>
      <c r="E26" s="869"/>
      <c r="F26" s="869"/>
      <c r="G26" s="869"/>
      <c r="H26" s="870"/>
      <c r="I26" s="870"/>
      <c r="J26" s="870"/>
      <c r="K26" s="868"/>
    </row>
    <row r="27" spans="1:11" ht="13">
      <c r="A27" s="869"/>
      <c r="B27" s="875"/>
      <c r="C27" s="869" t="s">
        <v>931</v>
      </c>
      <c r="D27" s="869"/>
      <c r="E27" s="869"/>
      <c r="F27" s="869"/>
      <c r="G27" s="869"/>
      <c r="H27" s="870"/>
      <c r="I27" s="870"/>
      <c r="J27" s="870"/>
      <c r="K27" s="868"/>
    </row>
    <row r="28" spans="1:11" ht="13">
      <c r="A28" s="869"/>
      <c r="B28" s="873" t="s">
        <v>930</v>
      </c>
      <c r="C28" s="869"/>
      <c r="D28" s="869"/>
      <c r="E28" s="869"/>
      <c r="F28" s="869"/>
      <c r="G28" s="869"/>
      <c r="H28" s="870"/>
      <c r="I28" s="870"/>
      <c r="J28" s="870"/>
      <c r="K28" s="868"/>
    </row>
    <row r="29" spans="1:11" ht="13">
      <c r="A29" s="869"/>
      <c r="B29" s="873"/>
      <c r="C29" s="869" t="s">
        <v>929</v>
      </c>
      <c r="D29" s="869"/>
      <c r="E29" s="869"/>
      <c r="F29" s="869"/>
      <c r="G29" s="869"/>
      <c r="H29" s="870"/>
      <c r="I29" s="870"/>
      <c r="J29" s="870"/>
      <c r="K29" s="868"/>
    </row>
    <row r="30" spans="1:11" ht="13">
      <c r="A30" s="869"/>
      <c r="B30" s="873"/>
      <c r="C30" s="871" t="s">
        <v>928</v>
      </c>
      <c r="D30" s="871"/>
      <c r="E30" s="871"/>
      <c r="F30" s="871"/>
      <c r="G30" s="871"/>
      <c r="H30" s="870"/>
      <c r="I30" s="870"/>
      <c r="J30" s="870"/>
      <c r="K30" s="868"/>
    </row>
    <row r="31" spans="1:11" ht="13">
      <c r="A31" s="869"/>
      <c r="B31" s="873" t="s">
        <v>927</v>
      </c>
      <c r="C31" s="869"/>
      <c r="D31" s="869"/>
      <c r="E31" s="869"/>
      <c r="F31" s="869"/>
      <c r="G31" s="869"/>
      <c r="H31" s="870"/>
      <c r="I31" s="870"/>
      <c r="J31" s="870"/>
      <c r="K31" s="868"/>
    </row>
    <row r="32" spans="1:11" ht="13">
      <c r="A32" s="869"/>
      <c r="B32" s="873"/>
      <c r="C32" s="871" t="s">
        <v>926</v>
      </c>
      <c r="D32" s="871"/>
      <c r="E32" s="871"/>
      <c r="F32" s="871"/>
      <c r="G32" s="871"/>
      <c r="H32" s="874"/>
      <c r="I32" s="874"/>
      <c r="J32" s="870"/>
      <c r="K32" s="868"/>
    </row>
    <row r="33" spans="1:11" ht="13">
      <c r="A33" s="869"/>
      <c r="B33" s="873"/>
      <c r="C33" s="871" t="s">
        <v>925</v>
      </c>
      <c r="D33" s="871"/>
      <c r="E33" s="871"/>
      <c r="F33" s="871"/>
      <c r="G33" s="871"/>
      <c r="H33" s="874"/>
      <c r="I33" s="874"/>
      <c r="J33" s="870"/>
      <c r="K33" s="868"/>
    </row>
    <row r="34" spans="1:11" ht="13">
      <c r="A34" s="869"/>
      <c r="B34" s="873"/>
      <c r="C34" s="869" t="s">
        <v>924</v>
      </c>
      <c r="D34" s="869"/>
      <c r="E34" s="869"/>
      <c r="F34" s="869"/>
      <c r="G34" s="869"/>
      <c r="H34" s="870"/>
      <c r="I34" s="870"/>
      <c r="J34" s="870"/>
      <c r="K34" s="868"/>
    </row>
    <row r="35" spans="1:11" ht="13">
      <c r="A35" s="869"/>
      <c r="C35" s="869" t="s">
        <v>923</v>
      </c>
      <c r="D35" s="869"/>
      <c r="E35" s="869"/>
      <c r="F35" s="869"/>
      <c r="G35" s="869"/>
      <c r="H35" s="870"/>
      <c r="I35" s="870"/>
      <c r="J35" s="870"/>
      <c r="K35" s="868"/>
    </row>
    <row r="36" spans="1:11" ht="13">
      <c r="A36" s="869"/>
      <c r="B36" s="872" t="s">
        <v>922</v>
      </c>
      <c r="C36" s="871"/>
      <c r="D36" s="869"/>
      <c r="E36" s="869"/>
      <c r="F36" s="869"/>
      <c r="G36" s="869"/>
      <c r="H36" s="870"/>
      <c r="I36" s="870"/>
      <c r="J36" s="870"/>
      <c r="K36" s="868"/>
    </row>
    <row r="37" spans="1:11" ht="13">
      <c r="A37" s="868"/>
      <c r="B37" s="869"/>
      <c r="C37" s="869" t="s">
        <v>921</v>
      </c>
      <c r="D37" s="869"/>
      <c r="E37" s="869"/>
      <c r="F37" s="869"/>
      <c r="G37" s="869"/>
      <c r="H37" s="868"/>
      <c r="I37" s="868"/>
      <c r="J37" s="868"/>
      <c r="K37" s="868"/>
    </row>
    <row r="38" spans="1:11" ht="13">
      <c r="A38" s="868"/>
      <c r="B38" s="869"/>
      <c r="C38" s="869" t="s">
        <v>920</v>
      </c>
      <c r="D38" s="868"/>
      <c r="E38" s="868"/>
      <c r="F38" s="868"/>
      <c r="G38" s="868"/>
      <c r="H38" s="868"/>
      <c r="I38" s="868"/>
      <c r="J38" s="868"/>
      <c r="K38" s="868"/>
    </row>
  </sheetData>
  <pageMargins left="0.7" right="0.57291666666666663" top="0.75" bottom="0.75" header="0.3" footer="0.3"/>
  <pageSetup orientation="portrait" r:id="rId1"/>
  <headerFooter>
    <oddHeader>&amp;C&amp;"-,Bold"Table 10.1
Social Capital Indicators</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57950-5363-4375-8DED-095BAF88BACE}">
  <dimension ref="A2:N55"/>
  <sheetViews>
    <sheetView workbookViewId="0">
      <selection activeCell="G2" sqref="G2"/>
    </sheetView>
  </sheetViews>
  <sheetFormatPr defaultRowHeight="14"/>
  <cols>
    <col min="1" max="1" width="14.36328125" style="894" bestFit="1" customWidth="1"/>
    <col min="2" max="2" width="12.453125" style="894" bestFit="1" customWidth="1"/>
    <col min="3" max="3" width="12.453125" style="894" customWidth="1"/>
    <col min="4" max="4" width="12.7265625" style="893" customWidth="1"/>
    <col min="5" max="5" width="12.453125" style="893" bestFit="1" customWidth="1"/>
    <col min="6" max="6" width="18.6328125" style="893" customWidth="1"/>
    <col min="7" max="7" width="12.26953125" style="893" customWidth="1"/>
    <col min="8" max="8" width="10.36328125" style="893" bestFit="1" customWidth="1"/>
    <col min="9" max="9" width="4.453125" style="893" customWidth="1"/>
    <col min="10" max="10" width="12.26953125" style="893" customWidth="1"/>
    <col min="11" max="11" width="10.36328125" style="893" bestFit="1" customWidth="1"/>
    <col min="12" max="12" width="4.36328125" style="893" customWidth="1"/>
    <col min="13" max="13" width="12.26953125" style="893" bestFit="1" customWidth="1"/>
    <col min="14" max="14" width="10.36328125" style="893" bestFit="1" customWidth="1"/>
    <col min="15" max="16384" width="8.7265625" style="893"/>
  </cols>
  <sheetData>
    <row r="2" spans="1:14" ht="15.5">
      <c r="A2" s="917" t="s">
        <v>955</v>
      </c>
      <c r="D2" s="2020" t="s">
        <v>956</v>
      </c>
      <c r="E2" s="2020"/>
      <c r="G2" s="916" t="s">
        <v>955</v>
      </c>
    </row>
    <row r="3" spans="1:14">
      <c r="D3" s="2020"/>
      <c r="E3" s="2020"/>
    </row>
    <row r="4" spans="1:14">
      <c r="A4" s="915" t="s">
        <v>121</v>
      </c>
      <c r="B4" s="913" t="s">
        <v>954</v>
      </c>
      <c r="C4" s="913"/>
      <c r="D4" s="914" t="s">
        <v>121</v>
      </c>
      <c r="E4" s="913" t="s">
        <v>954</v>
      </c>
      <c r="G4" s="911" t="s">
        <v>121</v>
      </c>
      <c r="H4" s="910" t="s">
        <v>954</v>
      </c>
      <c r="I4" s="912"/>
      <c r="J4" s="911" t="s">
        <v>121</v>
      </c>
      <c r="K4" s="910" t="s">
        <v>954</v>
      </c>
      <c r="L4" s="912"/>
      <c r="M4" s="911" t="s">
        <v>121</v>
      </c>
      <c r="N4" s="910" t="s">
        <v>954</v>
      </c>
    </row>
    <row r="5" spans="1:14">
      <c r="A5" s="898" t="s">
        <v>95</v>
      </c>
      <c r="B5" s="897">
        <v>97.364466181097967</v>
      </c>
      <c r="C5" s="897"/>
      <c r="D5" s="896" t="s">
        <v>76</v>
      </c>
      <c r="E5" s="895">
        <v>97.262491766329305</v>
      </c>
      <c r="G5" s="900" t="s">
        <v>95</v>
      </c>
      <c r="H5" s="899">
        <v>97.364466181097967</v>
      </c>
      <c r="I5" s="901"/>
      <c r="J5" s="900" t="s">
        <v>71</v>
      </c>
      <c r="K5" s="899">
        <v>91.588188924228177</v>
      </c>
      <c r="L5" s="901"/>
      <c r="M5" s="900" t="s">
        <v>106</v>
      </c>
      <c r="N5" s="899">
        <v>79.114928890362009</v>
      </c>
    </row>
    <row r="6" spans="1:14">
      <c r="A6" s="898" t="s">
        <v>110</v>
      </c>
      <c r="B6" s="897">
        <v>97.078559290354264</v>
      </c>
      <c r="C6" s="897"/>
      <c r="D6" s="896" t="s">
        <v>95</v>
      </c>
      <c r="E6" s="895">
        <v>96.679516627564297</v>
      </c>
      <c r="G6" s="903" t="s">
        <v>110</v>
      </c>
      <c r="H6" s="902">
        <v>97.078559290354264</v>
      </c>
      <c r="I6" s="901"/>
      <c r="J6" s="903" t="s">
        <v>104</v>
      </c>
      <c r="K6" s="902">
        <v>91.445316478821056</v>
      </c>
      <c r="L6" s="901"/>
      <c r="M6" s="903" t="s">
        <v>105</v>
      </c>
      <c r="N6" s="902">
        <v>78.661716047479928</v>
      </c>
    </row>
    <row r="7" spans="1:14">
      <c r="A7" s="896" t="s">
        <v>189</v>
      </c>
      <c r="B7" s="897">
        <v>96.292861314010125</v>
      </c>
      <c r="C7" s="897"/>
      <c r="D7" s="896" t="s">
        <v>110</v>
      </c>
      <c r="E7" s="895">
        <v>96.497998298789113</v>
      </c>
      <c r="G7" s="900" t="s">
        <v>189</v>
      </c>
      <c r="H7" s="899">
        <v>96.292861314010125</v>
      </c>
      <c r="I7" s="901"/>
      <c r="J7" s="900" t="s">
        <v>101</v>
      </c>
      <c r="K7" s="899">
        <v>91.35448883126422</v>
      </c>
      <c r="L7" s="901"/>
      <c r="M7" s="900" t="s">
        <v>94</v>
      </c>
      <c r="N7" s="899">
        <v>77.857130383359006</v>
      </c>
    </row>
    <row r="8" spans="1:14">
      <c r="A8" s="898" t="s">
        <v>118</v>
      </c>
      <c r="B8" s="897">
        <v>95.9347300284944</v>
      </c>
      <c r="C8" s="897"/>
      <c r="D8" s="896" t="s">
        <v>118</v>
      </c>
      <c r="E8" s="895">
        <v>96.056605720759137</v>
      </c>
      <c r="G8" s="903" t="s">
        <v>118</v>
      </c>
      <c r="H8" s="902">
        <v>95.9347300284944</v>
      </c>
      <c r="I8" s="901"/>
      <c r="J8" s="903" t="s">
        <v>120</v>
      </c>
      <c r="K8" s="902">
        <v>91.17706051933277</v>
      </c>
      <c r="L8" s="901"/>
      <c r="M8" s="903" t="s">
        <v>73</v>
      </c>
      <c r="N8" s="902">
        <v>77.723975671100987</v>
      </c>
    </row>
    <row r="9" spans="1:14">
      <c r="A9" s="907" t="s">
        <v>82</v>
      </c>
      <c r="B9" s="909">
        <v>95.522071066917007</v>
      </c>
      <c r="C9" s="906">
        <f>B5-B9</f>
        <v>1.8423951141809596</v>
      </c>
      <c r="D9" s="905" t="s">
        <v>189</v>
      </c>
      <c r="E9" s="904">
        <v>95.6475635570322</v>
      </c>
      <c r="G9" s="900" t="s">
        <v>82</v>
      </c>
      <c r="H9" s="899">
        <v>95.522071066917007</v>
      </c>
      <c r="I9" s="901"/>
      <c r="J9" s="900" t="s">
        <v>111</v>
      </c>
      <c r="K9" s="899">
        <v>90.828658440159003</v>
      </c>
      <c r="L9" s="901"/>
      <c r="M9" s="900" t="s">
        <v>93</v>
      </c>
      <c r="N9" s="899">
        <v>77.034074571596008</v>
      </c>
    </row>
    <row r="10" spans="1:14">
      <c r="A10" s="898" t="s">
        <v>76</v>
      </c>
      <c r="B10" s="908">
        <v>95.469832932994095</v>
      </c>
      <c r="C10" s="897"/>
      <c r="D10" s="896" t="s">
        <v>82</v>
      </c>
      <c r="E10" s="895">
        <v>95.420103304363209</v>
      </c>
      <c r="G10" s="903" t="s">
        <v>76</v>
      </c>
      <c r="H10" s="902">
        <v>95.469832932994095</v>
      </c>
      <c r="I10" s="901"/>
      <c r="J10" s="903" t="s">
        <v>75</v>
      </c>
      <c r="K10" s="902">
        <v>90.731824688590464</v>
      </c>
      <c r="L10" s="901"/>
      <c r="M10" s="903" t="s">
        <v>88</v>
      </c>
      <c r="N10" s="902">
        <v>76.319866781651712</v>
      </c>
    </row>
    <row r="11" spans="1:14">
      <c r="A11" s="898" t="s">
        <v>87</v>
      </c>
      <c r="B11" s="897">
        <v>95.145680089391149</v>
      </c>
      <c r="C11" s="897">
        <f>B5-B11</f>
        <v>2.2187860917068178</v>
      </c>
      <c r="D11" s="896" t="s">
        <v>91</v>
      </c>
      <c r="E11" s="895">
        <v>94.47852335338915</v>
      </c>
      <c r="G11" s="900" t="s">
        <v>87</v>
      </c>
      <c r="H11" s="899">
        <v>95.145680089391149</v>
      </c>
      <c r="I11" s="901"/>
      <c r="J11" s="900" t="s">
        <v>74</v>
      </c>
      <c r="K11" s="899">
        <v>90.631082871702546</v>
      </c>
      <c r="L11" s="901"/>
      <c r="M11" s="900" t="s">
        <v>109</v>
      </c>
      <c r="N11" s="899">
        <v>74.422305542160245</v>
      </c>
    </row>
    <row r="12" spans="1:14">
      <c r="A12" s="898" t="s">
        <v>91</v>
      </c>
      <c r="B12" s="897">
        <v>94.839218105998242</v>
      </c>
      <c r="C12" s="897"/>
      <c r="D12" s="896" t="s">
        <v>90</v>
      </c>
      <c r="E12" s="895">
        <v>94.088140991395022</v>
      </c>
      <c r="G12" s="903" t="s">
        <v>91</v>
      </c>
      <c r="H12" s="902">
        <v>94.839218105998242</v>
      </c>
      <c r="I12" s="901"/>
      <c r="J12" s="903" t="s">
        <v>114</v>
      </c>
      <c r="K12" s="902">
        <v>90.101023584548983</v>
      </c>
      <c r="L12" s="901"/>
      <c r="M12" s="903" t="s">
        <v>92</v>
      </c>
      <c r="N12" s="902">
        <v>73.836037769729799</v>
      </c>
    </row>
    <row r="13" spans="1:14">
      <c r="A13" s="898" t="s">
        <v>90</v>
      </c>
      <c r="B13" s="897">
        <v>94.524132735709742</v>
      </c>
      <c r="C13" s="897"/>
      <c r="D13" s="896" t="s">
        <v>115</v>
      </c>
      <c r="E13" s="895">
        <v>93.846034859475907</v>
      </c>
      <c r="G13" s="900" t="s">
        <v>90</v>
      </c>
      <c r="H13" s="899">
        <v>94.524132735709742</v>
      </c>
      <c r="I13" s="901"/>
      <c r="J13" s="900" t="s">
        <v>103</v>
      </c>
      <c r="K13" s="899">
        <v>89.768422359771648</v>
      </c>
      <c r="L13" s="901"/>
      <c r="M13" s="900" t="s">
        <v>84</v>
      </c>
      <c r="N13" s="899">
        <v>70.306839253269501</v>
      </c>
    </row>
    <row r="14" spans="1:14">
      <c r="A14" s="907" t="s">
        <v>115</v>
      </c>
      <c r="B14" s="906">
        <v>94.167346066871502</v>
      </c>
      <c r="C14" s="906"/>
      <c r="D14" s="905" t="s">
        <v>97</v>
      </c>
      <c r="E14" s="904">
        <v>93.842297207539644</v>
      </c>
      <c r="G14" s="903" t="s">
        <v>115</v>
      </c>
      <c r="H14" s="902">
        <v>94.167346066871502</v>
      </c>
      <c r="I14" s="901"/>
      <c r="J14" s="903" t="s">
        <v>102</v>
      </c>
      <c r="K14" s="902">
        <v>89.38584642870731</v>
      </c>
      <c r="L14" s="901"/>
      <c r="M14" s="903" t="s">
        <v>113</v>
      </c>
      <c r="N14" s="902">
        <v>64.928771928109398</v>
      </c>
    </row>
    <row r="15" spans="1:14">
      <c r="A15" s="898" t="s">
        <v>97</v>
      </c>
      <c r="B15" s="897">
        <v>93.841392207730308</v>
      </c>
      <c r="C15" s="897"/>
      <c r="D15" s="896" t="s">
        <v>87</v>
      </c>
      <c r="E15" s="895">
        <v>93.791085548877703</v>
      </c>
      <c r="G15" s="900" t="s">
        <v>97</v>
      </c>
      <c r="H15" s="899">
        <v>93.841392207730308</v>
      </c>
      <c r="I15" s="901"/>
      <c r="J15" s="900" t="s">
        <v>99</v>
      </c>
      <c r="K15" s="899">
        <v>89.143095783806061</v>
      </c>
      <c r="L15" s="901"/>
      <c r="M15" s="900" t="s">
        <v>89</v>
      </c>
      <c r="N15" s="899">
        <v>63.166269459931108</v>
      </c>
    </row>
    <row r="16" spans="1:14">
      <c r="A16" s="898" t="s">
        <v>116</v>
      </c>
      <c r="B16" s="897">
        <v>93.20124624863351</v>
      </c>
      <c r="C16" s="897"/>
      <c r="D16" s="896" t="s">
        <v>85</v>
      </c>
      <c r="E16" s="895">
        <v>93.163245008628579</v>
      </c>
      <c r="G16" s="903" t="s">
        <v>116</v>
      </c>
      <c r="H16" s="902">
        <v>93.20124624863351</v>
      </c>
      <c r="I16" s="901"/>
      <c r="J16" s="903" t="s">
        <v>81</v>
      </c>
      <c r="K16" s="902">
        <v>89.023298501750375</v>
      </c>
      <c r="L16" s="901"/>
      <c r="M16" s="903" t="s">
        <v>79</v>
      </c>
      <c r="N16" s="902">
        <v>61.183049285534288</v>
      </c>
    </row>
    <row r="17" spans="1:14">
      <c r="A17" s="898" t="s">
        <v>85</v>
      </c>
      <c r="B17" s="897">
        <v>92.941998720941143</v>
      </c>
      <c r="C17" s="897"/>
      <c r="D17" s="896" t="s">
        <v>83</v>
      </c>
      <c r="E17" s="895">
        <v>93.059120503083648</v>
      </c>
      <c r="G17" s="900" t="s">
        <v>85</v>
      </c>
      <c r="H17" s="899">
        <v>92.941998720941143</v>
      </c>
      <c r="I17" s="901"/>
      <c r="J17" s="900" t="s">
        <v>100</v>
      </c>
      <c r="K17" s="899">
        <v>87.628713497406238</v>
      </c>
      <c r="L17" s="901"/>
      <c r="M17" s="900" t="s">
        <v>72</v>
      </c>
      <c r="N17" s="899">
        <v>50.828504081091964</v>
      </c>
    </row>
    <row r="18" spans="1:14">
      <c r="A18" s="898" t="s">
        <v>83</v>
      </c>
      <c r="B18" s="897">
        <v>92.93614104142155</v>
      </c>
      <c r="C18" s="897"/>
      <c r="D18" s="896" t="s">
        <v>116</v>
      </c>
      <c r="E18" s="895">
        <v>92.699966201911352</v>
      </c>
      <c r="G18" s="903" t="s">
        <v>83</v>
      </c>
      <c r="H18" s="902">
        <v>92.93614104142155</v>
      </c>
      <c r="I18" s="901"/>
      <c r="J18" s="903" t="s">
        <v>117</v>
      </c>
      <c r="K18" s="902">
        <v>87.577256257738071</v>
      </c>
      <c r="L18" s="901"/>
      <c r="M18" s="903" t="s">
        <v>112</v>
      </c>
      <c r="N18" s="902">
        <v>49.520548944204272</v>
      </c>
    </row>
    <row r="19" spans="1:14">
      <c r="A19" s="898" t="s">
        <v>80</v>
      </c>
      <c r="B19" s="897">
        <v>92.678571521952648</v>
      </c>
      <c r="C19" s="897"/>
      <c r="D19" s="896" t="s">
        <v>78</v>
      </c>
      <c r="E19" s="895">
        <v>92.360223477064665</v>
      </c>
      <c r="G19" s="900" t="s">
        <v>80</v>
      </c>
      <c r="H19" s="899">
        <v>92.678571521952648</v>
      </c>
      <c r="I19" s="901"/>
      <c r="J19" s="900" t="s">
        <v>96</v>
      </c>
      <c r="K19" s="899">
        <v>87.275046373965509</v>
      </c>
      <c r="L19" s="901"/>
      <c r="M19" s="900" t="s">
        <v>119</v>
      </c>
      <c r="N19" s="899">
        <v>39.261822949094231</v>
      </c>
    </row>
    <row r="20" spans="1:14">
      <c r="A20" s="898" t="s">
        <v>78</v>
      </c>
      <c r="B20" s="897">
        <v>92.439804310340094</v>
      </c>
      <c r="C20" s="897"/>
      <c r="D20" s="896" t="s">
        <v>111</v>
      </c>
      <c r="E20" s="895">
        <v>92.050273832206798</v>
      </c>
      <c r="G20" s="903" t="s">
        <v>78</v>
      </c>
      <c r="H20" s="902">
        <v>92.439804310340094</v>
      </c>
      <c r="I20" s="901"/>
      <c r="J20" s="903" t="s">
        <v>77</v>
      </c>
      <c r="K20" s="902">
        <v>86.330145244911122</v>
      </c>
      <c r="L20" s="901"/>
      <c r="M20" s="903" t="s">
        <v>86</v>
      </c>
      <c r="N20" s="902">
        <v>37.443102981932924</v>
      </c>
    </row>
    <row r="21" spans="1:14">
      <c r="A21" s="898" t="s">
        <v>98</v>
      </c>
      <c r="B21" s="897">
        <v>92.3535210825506</v>
      </c>
      <c r="C21" s="897"/>
      <c r="D21" s="896" t="s">
        <v>98</v>
      </c>
      <c r="E21" s="895">
        <v>91.283501483680496</v>
      </c>
      <c r="G21" s="900" t="s">
        <v>98</v>
      </c>
      <c r="H21" s="899">
        <v>92.3535210825506</v>
      </c>
      <c r="I21" s="901"/>
      <c r="J21" s="900" t="s">
        <v>108</v>
      </c>
      <c r="K21" s="899">
        <v>81.202573505182343</v>
      </c>
      <c r="L21" s="901"/>
      <c r="M21" s="900" t="s">
        <v>70</v>
      </c>
      <c r="N21" s="899">
        <v>33.8685066756927</v>
      </c>
    </row>
    <row r="22" spans="1:14">
      <c r="A22" s="898" t="s">
        <v>71</v>
      </c>
      <c r="B22" s="897">
        <v>91.588188924228177</v>
      </c>
      <c r="C22" s="897"/>
      <c r="D22" s="896" t="s">
        <v>71</v>
      </c>
      <c r="E22" s="895">
        <v>91.196016287991981</v>
      </c>
      <c r="G22" s="2019" t="s">
        <v>953</v>
      </c>
      <c r="H22" s="2019"/>
      <c r="I22" s="2019"/>
      <c r="J22" s="2019"/>
      <c r="K22" s="2019"/>
      <c r="L22" s="2019"/>
      <c r="M22" s="2019"/>
      <c r="N22" s="2019"/>
    </row>
    <row r="23" spans="1:14">
      <c r="A23" s="898" t="s">
        <v>104</v>
      </c>
      <c r="B23" s="897">
        <v>91.445316478821056</v>
      </c>
      <c r="C23" s="897"/>
      <c r="D23" s="896" t="s">
        <v>101</v>
      </c>
      <c r="E23" s="895">
        <v>90.937876317187033</v>
      </c>
    </row>
    <row r="24" spans="1:14">
      <c r="A24" s="898" t="s">
        <v>101</v>
      </c>
      <c r="B24" s="897">
        <v>91.35448883126422</v>
      </c>
      <c r="C24" s="897"/>
      <c r="D24" s="896" t="s">
        <v>80</v>
      </c>
      <c r="E24" s="895">
        <v>90.882129625871968</v>
      </c>
    </row>
    <row r="25" spans="1:14">
      <c r="A25" s="898" t="s">
        <v>120</v>
      </c>
      <c r="B25" s="897">
        <v>91.17706051933277</v>
      </c>
      <c r="C25" s="897"/>
      <c r="D25" s="896" t="s">
        <v>104</v>
      </c>
      <c r="E25" s="895">
        <v>90.669722589723591</v>
      </c>
    </row>
    <row r="26" spans="1:14">
      <c r="A26" s="896" t="s">
        <v>111</v>
      </c>
      <c r="B26" s="897">
        <v>90.828658440159003</v>
      </c>
      <c r="C26" s="897"/>
      <c r="D26" s="896" t="s">
        <v>120</v>
      </c>
      <c r="E26" s="895">
        <v>90.327228332676029</v>
      </c>
    </row>
    <row r="27" spans="1:14">
      <c r="A27" s="898" t="s">
        <v>75</v>
      </c>
      <c r="B27" s="897">
        <v>90.731824688590464</v>
      </c>
      <c r="C27" s="897"/>
      <c r="D27" s="896" t="s">
        <v>74</v>
      </c>
      <c r="E27" s="895">
        <v>89.859857450714642</v>
      </c>
    </row>
    <row r="28" spans="1:14">
      <c r="A28" s="898" t="s">
        <v>74</v>
      </c>
      <c r="B28" s="897">
        <v>90.631082871702546</v>
      </c>
      <c r="C28" s="897"/>
      <c r="D28" s="896" t="s">
        <v>114</v>
      </c>
      <c r="E28" s="895">
        <v>89.754743867094561</v>
      </c>
    </row>
    <row r="29" spans="1:14">
      <c r="A29" s="898" t="s">
        <v>114</v>
      </c>
      <c r="B29" s="897">
        <v>90.101023584548983</v>
      </c>
      <c r="C29" s="897"/>
      <c r="D29" s="896" t="s">
        <v>103</v>
      </c>
      <c r="E29" s="895">
        <v>89.647315190342496</v>
      </c>
    </row>
    <row r="30" spans="1:14">
      <c r="A30" s="898" t="s">
        <v>103</v>
      </c>
      <c r="B30" s="897">
        <v>89.768422359771648</v>
      </c>
      <c r="C30" s="897"/>
      <c r="D30" s="896" t="s">
        <v>99</v>
      </c>
      <c r="E30" s="895">
        <v>89.527525080876799</v>
      </c>
    </row>
    <row r="31" spans="1:14">
      <c r="A31" s="898" t="s">
        <v>102</v>
      </c>
      <c r="B31" s="897">
        <v>89.38584642870731</v>
      </c>
      <c r="C31" s="897"/>
      <c r="D31" s="896" t="s">
        <v>81</v>
      </c>
      <c r="E31" s="895">
        <v>89.349304735795286</v>
      </c>
    </row>
    <row r="32" spans="1:14">
      <c r="A32" s="898" t="s">
        <v>99</v>
      </c>
      <c r="B32" s="897">
        <v>89.143095783806061</v>
      </c>
      <c r="C32" s="897"/>
      <c r="D32" s="896" t="s">
        <v>75</v>
      </c>
      <c r="E32" s="895">
        <v>89.156475217848325</v>
      </c>
    </row>
    <row r="33" spans="1:5">
      <c r="A33" s="898" t="s">
        <v>81</v>
      </c>
      <c r="B33" s="897">
        <v>89.023298501750375</v>
      </c>
      <c r="C33" s="897"/>
      <c r="D33" s="896" t="s">
        <v>100</v>
      </c>
      <c r="E33" s="895">
        <v>88.225698307732941</v>
      </c>
    </row>
    <row r="34" spans="1:5">
      <c r="A34" s="898" t="s">
        <v>100</v>
      </c>
      <c r="B34" s="897">
        <v>87.628713497406238</v>
      </c>
      <c r="C34" s="897"/>
      <c r="D34" s="896" t="s">
        <v>117</v>
      </c>
      <c r="E34" s="895">
        <v>87.627823749522634</v>
      </c>
    </row>
    <row r="35" spans="1:5">
      <c r="A35" s="898" t="s">
        <v>117</v>
      </c>
      <c r="B35" s="897">
        <v>87.577256257738071</v>
      </c>
      <c r="C35" s="897"/>
      <c r="D35" s="896" t="s">
        <v>96</v>
      </c>
      <c r="E35" s="895">
        <v>86.057801331536766</v>
      </c>
    </row>
    <row r="36" spans="1:5">
      <c r="A36" s="898" t="s">
        <v>96</v>
      </c>
      <c r="B36" s="897">
        <v>87.275046373965509</v>
      </c>
      <c r="C36" s="897"/>
      <c r="D36" s="896" t="s">
        <v>102</v>
      </c>
      <c r="E36" s="895">
        <v>83.760154929926472</v>
      </c>
    </row>
    <row r="37" spans="1:5">
      <c r="A37" s="898" t="s">
        <v>77</v>
      </c>
      <c r="B37" s="897">
        <v>86.330145244911122</v>
      </c>
      <c r="C37" s="897"/>
      <c r="D37" s="896" t="s">
        <v>73</v>
      </c>
      <c r="E37" s="895">
        <v>82.318542769570314</v>
      </c>
    </row>
    <row r="38" spans="1:5">
      <c r="A38" s="898" t="s">
        <v>108</v>
      </c>
      <c r="B38" s="897">
        <v>81.202573505182343</v>
      </c>
      <c r="C38" s="897"/>
      <c r="D38" s="896" t="s">
        <v>94</v>
      </c>
      <c r="E38" s="895">
        <v>79.197842135718886</v>
      </c>
    </row>
    <row r="39" spans="1:5">
      <c r="A39" s="898" t="s">
        <v>106</v>
      </c>
      <c r="B39" s="897">
        <v>79.114928890362009</v>
      </c>
      <c r="C39" s="897"/>
      <c r="D39" s="896" t="s">
        <v>88</v>
      </c>
      <c r="E39" s="895">
        <v>77.890947269017758</v>
      </c>
    </row>
    <row r="40" spans="1:5">
      <c r="A40" s="898" t="s">
        <v>105</v>
      </c>
      <c r="B40" s="897">
        <v>78.661716047479928</v>
      </c>
      <c r="C40" s="897"/>
      <c r="D40" s="896" t="s">
        <v>106</v>
      </c>
      <c r="E40" s="895">
        <v>77.677989340108084</v>
      </c>
    </row>
    <row r="41" spans="1:5">
      <c r="A41" s="898" t="s">
        <v>94</v>
      </c>
      <c r="B41" s="897">
        <v>77.857130383359006</v>
      </c>
      <c r="C41" s="897"/>
      <c r="D41" s="896" t="s">
        <v>108</v>
      </c>
      <c r="E41" s="895">
        <v>77.389440057821218</v>
      </c>
    </row>
    <row r="42" spans="1:5">
      <c r="A42" s="898" t="s">
        <v>73</v>
      </c>
      <c r="B42" s="897">
        <v>77.723975671100987</v>
      </c>
      <c r="C42" s="897"/>
      <c r="D42" s="896" t="s">
        <v>77</v>
      </c>
      <c r="E42" s="895">
        <v>75.26838247761637</v>
      </c>
    </row>
    <row r="43" spans="1:5">
      <c r="A43" s="896" t="s">
        <v>93</v>
      </c>
      <c r="B43" s="897">
        <v>77.034074571596008</v>
      </c>
      <c r="C43" s="897"/>
      <c r="D43" s="896" t="s">
        <v>105</v>
      </c>
      <c r="E43" s="895">
        <v>75.184839490819101</v>
      </c>
    </row>
    <row r="44" spans="1:5">
      <c r="A44" s="898" t="s">
        <v>88</v>
      </c>
      <c r="B44" s="897">
        <v>76.319866781651712</v>
      </c>
      <c r="C44" s="897"/>
      <c r="D44" s="896" t="s">
        <v>93</v>
      </c>
      <c r="E44" s="895">
        <v>73.673716862216693</v>
      </c>
    </row>
    <row r="45" spans="1:5">
      <c r="A45" s="898" t="s">
        <v>109</v>
      </c>
      <c r="B45" s="897">
        <v>74.422305542160245</v>
      </c>
      <c r="C45" s="897"/>
      <c r="D45" s="896" t="s">
        <v>109</v>
      </c>
      <c r="E45" s="895">
        <v>70.132384653236045</v>
      </c>
    </row>
    <row r="46" spans="1:5">
      <c r="A46" s="896" t="s">
        <v>92</v>
      </c>
      <c r="B46" s="897">
        <v>73.836037769729799</v>
      </c>
      <c r="C46" s="897"/>
      <c r="D46" s="896" t="s">
        <v>92</v>
      </c>
      <c r="E46" s="895">
        <v>67.965551481219592</v>
      </c>
    </row>
    <row r="47" spans="1:5">
      <c r="A47" s="896" t="s">
        <v>84</v>
      </c>
      <c r="B47" s="897">
        <v>70.306839253269501</v>
      </c>
      <c r="C47" s="897"/>
      <c r="D47" s="896" t="s">
        <v>79</v>
      </c>
      <c r="E47" s="895">
        <v>63.00135870440257</v>
      </c>
    </row>
    <row r="48" spans="1:5">
      <c r="A48" s="898" t="s">
        <v>113</v>
      </c>
      <c r="B48" s="897">
        <v>64.928771928109398</v>
      </c>
      <c r="C48" s="897"/>
      <c r="D48" s="896" t="s">
        <v>72</v>
      </c>
      <c r="E48" s="895">
        <v>62.450772825500962</v>
      </c>
    </row>
    <row r="49" spans="1:5">
      <c r="A49" s="898" t="s">
        <v>89</v>
      </c>
      <c r="B49" s="897">
        <v>63.166269459931108</v>
      </c>
      <c r="C49" s="897"/>
      <c r="D49" s="896" t="s">
        <v>113</v>
      </c>
      <c r="E49" s="895">
        <v>60.210818563067946</v>
      </c>
    </row>
    <row r="50" spans="1:5">
      <c r="A50" s="898" t="s">
        <v>79</v>
      </c>
      <c r="B50" s="897">
        <v>61.183049285534288</v>
      </c>
      <c r="C50" s="897"/>
      <c r="D50" s="896" t="s">
        <v>89</v>
      </c>
      <c r="E50" s="895">
        <v>57.8139695762004</v>
      </c>
    </row>
    <row r="51" spans="1:5">
      <c r="A51" s="898" t="s">
        <v>72</v>
      </c>
      <c r="B51" s="897">
        <v>50.828504081091964</v>
      </c>
      <c r="C51" s="897"/>
      <c r="D51" s="896" t="s">
        <v>84</v>
      </c>
      <c r="E51" s="895">
        <v>57.620369102022345</v>
      </c>
    </row>
    <row r="52" spans="1:5">
      <c r="A52" s="898" t="s">
        <v>112</v>
      </c>
      <c r="B52" s="897">
        <v>49.520548944204272</v>
      </c>
      <c r="C52" s="897"/>
      <c r="D52" s="896" t="s">
        <v>86</v>
      </c>
      <c r="E52" s="895">
        <v>50.780313099697018</v>
      </c>
    </row>
    <row r="53" spans="1:5">
      <c r="A53" s="898" t="s">
        <v>119</v>
      </c>
      <c r="B53" s="897">
        <v>39.261822949094231</v>
      </c>
      <c r="C53" s="897"/>
      <c r="D53" s="896" t="s">
        <v>112</v>
      </c>
      <c r="E53" s="895">
        <v>49.075694134674499</v>
      </c>
    </row>
    <row r="54" spans="1:5">
      <c r="A54" s="898" t="s">
        <v>86</v>
      </c>
      <c r="B54" s="897">
        <v>37.443102981932924</v>
      </c>
      <c r="C54" s="897"/>
      <c r="D54" s="896" t="s">
        <v>119</v>
      </c>
      <c r="E54" s="895">
        <v>38.51530600613291</v>
      </c>
    </row>
    <row r="55" spans="1:5">
      <c r="A55" s="898" t="s">
        <v>70</v>
      </c>
      <c r="B55" s="897">
        <v>33.8685066756927</v>
      </c>
      <c r="C55" s="897"/>
      <c r="D55" s="896" t="s">
        <v>70</v>
      </c>
      <c r="E55" s="895">
        <v>32.105195800946412</v>
      </c>
    </row>
  </sheetData>
  <mergeCells count="2">
    <mergeCell ref="G22:N22"/>
    <mergeCell ref="D2:E3"/>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400B7-49A5-4610-857F-A969AB508023}">
  <dimension ref="A2:O35"/>
  <sheetViews>
    <sheetView workbookViewId="0">
      <selection activeCell="G2" sqref="G2"/>
    </sheetView>
  </sheetViews>
  <sheetFormatPr defaultRowHeight="14"/>
  <cols>
    <col min="1" max="1" width="11.36328125" style="893" customWidth="1"/>
    <col min="2" max="2" width="12.453125" style="893" bestFit="1" customWidth="1"/>
    <col min="3" max="3" width="9.36328125" style="893" customWidth="1"/>
    <col min="4" max="4" width="11.36328125" style="893" bestFit="1" customWidth="1"/>
    <col min="5" max="5" width="5.90625" style="893" bestFit="1" customWidth="1"/>
    <col min="6" max="7" width="10" style="893" customWidth="1"/>
    <col min="8" max="8" width="12.26953125" style="893" customWidth="1"/>
    <col min="9" max="9" width="10.36328125" style="893" bestFit="1" customWidth="1"/>
    <col min="10" max="10" width="3.453125" style="893" customWidth="1"/>
    <col min="11" max="11" width="12.26953125" style="893" customWidth="1"/>
    <col min="12" max="12" width="10.36328125" style="893" bestFit="1" customWidth="1"/>
    <col min="13" max="13" width="3.26953125" style="893" customWidth="1"/>
    <col min="14" max="14" width="12.26953125" style="893" customWidth="1"/>
    <col min="15" max="15" width="10.36328125" style="893" bestFit="1" customWidth="1"/>
    <col min="16" max="16384" width="8.7265625" style="893"/>
  </cols>
  <sheetData>
    <row r="2" spans="1:15" ht="15.5">
      <c r="A2" s="2022" t="s">
        <v>962</v>
      </c>
      <c r="B2" s="2022"/>
      <c r="C2" s="922" t="s">
        <v>963</v>
      </c>
      <c r="H2" s="936" t="s">
        <v>962</v>
      </c>
    </row>
    <row r="3" spans="1:15">
      <c r="A3" s="2022"/>
      <c r="B3" s="2022"/>
      <c r="C3" s="922"/>
    </row>
    <row r="4" spans="1:15">
      <c r="A4" s="935" t="s">
        <v>723</v>
      </c>
      <c r="B4" s="935" t="s">
        <v>954</v>
      </c>
      <c r="C4" s="922" t="s">
        <v>723</v>
      </c>
      <c r="D4" s="925" t="s">
        <v>961</v>
      </c>
      <c r="E4" s="920" t="s">
        <v>960</v>
      </c>
      <c r="H4" s="934" t="s">
        <v>723</v>
      </c>
      <c r="I4" s="933" t="s">
        <v>954</v>
      </c>
      <c r="J4" s="912"/>
      <c r="K4" s="934" t="s">
        <v>723</v>
      </c>
      <c r="L4" s="933" t="s">
        <v>954</v>
      </c>
      <c r="M4" s="912"/>
      <c r="N4" s="934" t="s">
        <v>723</v>
      </c>
      <c r="O4" s="933" t="s">
        <v>954</v>
      </c>
    </row>
    <row r="5" spans="1:15">
      <c r="A5" s="922" t="s">
        <v>218</v>
      </c>
      <c r="B5" s="895">
        <v>93.933624672749303</v>
      </c>
      <c r="C5" s="922" t="s">
        <v>218</v>
      </c>
      <c r="D5" s="895">
        <v>94.03363533627045</v>
      </c>
      <c r="E5" s="918">
        <f t="shared" ref="E5:E33" si="0">VLOOKUP(C5,$A$5:$B$33,2,FALSE)-D5</f>
        <v>-0.10001066352114663</v>
      </c>
      <c r="H5" s="930" t="s">
        <v>218</v>
      </c>
      <c r="I5" s="929">
        <v>93.933624672749303</v>
      </c>
      <c r="J5" s="912"/>
      <c r="K5" s="930" t="s">
        <v>216</v>
      </c>
      <c r="L5" s="929">
        <v>62.891113735784586</v>
      </c>
      <c r="M5" s="912"/>
      <c r="N5" s="930" t="s">
        <v>214</v>
      </c>
      <c r="O5" s="929">
        <v>38.852184128403877</v>
      </c>
    </row>
    <row r="6" spans="1:15">
      <c r="A6" s="922" t="s">
        <v>209</v>
      </c>
      <c r="B6" s="895">
        <v>88.949176288938489</v>
      </c>
      <c r="C6" s="922" t="s">
        <v>209</v>
      </c>
      <c r="D6" s="895">
        <v>89.803867173472653</v>
      </c>
      <c r="E6" s="918">
        <f t="shared" si="0"/>
        <v>-0.85469088453416475</v>
      </c>
      <c r="H6" s="923" t="s">
        <v>209</v>
      </c>
      <c r="I6" s="924">
        <v>88.949176288938489</v>
      </c>
      <c r="J6" s="912"/>
      <c r="K6" s="923" t="s">
        <v>234</v>
      </c>
      <c r="L6" s="924">
        <v>59.415156048724512</v>
      </c>
      <c r="M6" s="912"/>
      <c r="N6" s="923" t="s">
        <v>231</v>
      </c>
      <c r="O6" s="924">
        <v>36.781135240320864</v>
      </c>
    </row>
    <row r="7" spans="1:15">
      <c r="A7" s="922" t="s">
        <v>230</v>
      </c>
      <c r="B7" s="895">
        <v>85.650343821862265</v>
      </c>
      <c r="C7" s="922" t="s">
        <v>230</v>
      </c>
      <c r="D7" s="895">
        <v>84.908318988031851</v>
      </c>
      <c r="E7" s="918">
        <f t="shared" si="0"/>
        <v>0.7420248338304134</v>
      </c>
      <c r="H7" s="930" t="s">
        <v>230</v>
      </c>
      <c r="I7" s="929">
        <v>85.650343821862265</v>
      </c>
      <c r="J7" s="912"/>
      <c r="K7" s="930" t="s">
        <v>221</v>
      </c>
      <c r="L7" s="929">
        <v>53.433189059056318</v>
      </c>
      <c r="M7" s="912"/>
      <c r="N7" s="930" t="s">
        <v>222</v>
      </c>
      <c r="O7" s="929">
        <v>30.830306174479254</v>
      </c>
    </row>
    <row r="8" spans="1:15">
      <c r="A8" s="922" t="s">
        <v>76</v>
      </c>
      <c r="B8" s="932">
        <v>81.989989119886445</v>
      </c>
      <c r="C8" s="922" t="s">
        <v>73</v>
      </c>
      <c r="D8" s="895">
        <v>83.535621085883307</v>
      </c>
      <c r="E8" s="918">
        <f t="shared" si="0"/>
        <v>-1.5726421562617503</v>
      </c>
      <c r="H8" s="923" t="s">
        <v>76</v>
      </c>
      <c r="I8" s="924">
        <v>81.989989119886445</v>
      </c>
      <c r="J8" s="912"/>
      <c r="K8" s="923" t="s">
        <v>217</v>
      </c>
      <c r="L8" s="924">
        <v>50.360077346397567</v>
      </c>
      <c r="M8" s="912"/>
      <c r="N8" s="923" t="s">
        <v>232</v>
      </c>
      <c r="O8" s="924">
        <v>29.971180414812391</v>
      </c>
    </row>
    <row r="9" spans="1:15">
      <c r="A9" s="927" t="s">
        <v>73</v>
      </c>
      <c r="B9" s="928">
        <v>81.962978929621556</v>
      </c>
      <c r="C9" s="927" t="s">
        <v>76</v>
      </c>
      <c r="D9" s="904">
        <v>80.854495786603565</v>
      </c>
      <c r="E9" s="926">
        <f t="shared" si="0"/>
        <v>1.1354933332828807</v>
      </c>
      <c r="H9" s="930" t="s">
        <v>73</v>
      </c>
      <c r="I9" s="929">
        <v>81.962978929621556</v>
      </c>
      <c r="J9" s="912"/>
      <c r="K9" s="930" t="s">
        <v>210</v>
      </c>
      <c r="L9" s="929">
        <v>48.55445991776871</v>
      </c>
      <c r="M9" s="912"/>
      <c r="N9" s="930" t="s">
        <v>220</v>
      </c>
      <c r="O9" s="929">
        <v>25.187454736181255</v>
      </c>
    </row>
    <row r="10" spans="1:15">
      <c r="A10" s="922" t="s">
        <v>225</v>
      </c>
      <c r="B10" s="895">
        <v>80.215751009174184</v>
      </c>
      <c r="C10" s="922" t="s">
        <v>225</v>
      </c>
      <c r="D10" s="895">
        <v>80.393905918168343</v>
      </c>
      <c r="E10" s="918">
        <f t="shared" si="0"/>
        <v>-0.1781549089941592</v>
      </c>
      <c r="H10" s="923" t="s">
        <v>225</v>
      </c>
      <c r="I10" s="924">
        <v>80.215751009174184</v>
      </c>
      <c r="J10" s="912"/>
      <c r="K10" s="923" t="s">
        <v>219</v>
      </c>
      <c r="L10" s="924">
        <v>47.048349815835934</v>
      </c>
      <c r="M10" s="912"/>
      <c r="N10" s="923" t="s">
        <v>212</v>
      </c>
      <c r="O10" s="924">
        <v>23.279264273580424</v>
      </c>
    </row>
    <row r="11" spans="1:15">
      <c r="A11" s="922" t="s">
        <v>213</v>
      </c>
      <c r="B11" s="895">
        <v>79.117231157872794</v>
      </c>
      <c r="C11" s="922" t="s">
        <v>213</v>
      </c>
      <c r="D11" s="895">
        <v>79.464372314432723</v>
      </c>
      <c r="E11" s="918">
        <f t="shared" si="0"/>
        <v>-0.34714115655992828</v>
      </c>
      <c r="H11" s="930" t="s">
        <v>213</v>
      </c>
      <c r="I11" s="929">
        <v>79.117231157872794</v>
      </c>
      <c r="J11" s="912"/>
      <c r="K11" s="930" t="s">
        <v>226</v>
      </c>
      <c r="L11" s="929">
        <v>46.097588194958291</v>
      </c>
      <c r="M11" s="912"/>
      <c r="N11" s="930" t="s">
        <v>235</v>
      </c>
      <c r="O11" s="929">
        <v>20.371410434968233</v>
      </c>
    </row>
    <row r="12" spans="1:15">
      <c r="A12" s="922" t="s">
        <v>233</v>
      </c>
      <c r="B12" s="895">
        <v>75.113313453523929</v>
      </c>
      <c r="C12" s="922" t="s">
        <v>233</v>
      </c>
      <c r="D12" s="895">
        <v>74.232686475496592</v>
      </c>
      <c r="E12" s="918">
        <f t="shared" si="0"/>
        <v>0.8806269780273368</v>
      </c>
      <c r="H12" s="923" t="s">
        <v>233</v>
      </c>
      <c r="I12" s="924">
        <v>75.113313453523929</v>
      </c>
      <c r="J12" s="912"/>
      <c r="K12" s="923" t="s">
        <v>223</v>
      </c>
      <c r="L12" s="924">
        <v>44.561636403006887</v>
      </c>
      <c r="M12" s="912"/>
      <c r="N12" s="923" t="s">
        <v>228</v>
      </c>
      <c r="O12" s="924">
        <v>20.318537381930884</v>
      </c>
    </row>
    <row r="13" spans="1:15">
      <c r="A13" s="922" t="s">
        <v>211</v>
      </c>
      <c r="B13" s="932">
        <v>67.139136489548449</v>
      </c>
      <c r="C13" s="922" t="s">
        <v>211</v>
      </c>
      <c r="D13" s="895">
        <v>67.648554774104184</v>
      </c>
      <c r="E13" s="918">
        <f t="shared" si="0"/>
        <v>-0.50941828455573557</v>
      </c>
      <c r="F13" s="931" t="s">
        <v>959</v>
      </c>
      <c r="H13" s="930" t="s">
        <v>211</v>
      </c>
      <c r="I13" s="929">
        <v>67.139136489548449</v>
      </c>
      <c r="J13" s="912"/>
      <c r="K13" s="930" t="s">
        <v>215</v>
      </c>
      <c r="L13" s="929">
        <v>42.202414089683963</v>
      </c>
      <c r="M13" s="912"/>
      <c r="N13" s="930" t="s">
        <v>229</v>
      </c>
      <c r="O13" s="929">
        <v>13.982580578934027</v>
      </c>
    </row>
    <row r="14" spans="1:15">
      <c r="A14" s="927" t="s">
        <v>224</v>
      </c>
      <c r="B14" s="928">
        <v>67.106438605852432</v>
      </c>
      <c r="C14" s="927" t="s">
        <v>224</v>
      </c>
      <c r="D14" s="904">
        <v>65.90545452726569</v>
      </c>
      <c r="E14" s="926">
        <f t="shared" si="0"/>
        <v>1.2009840785867425</v>
      </c>
      <c r="F14" s="925">
        <f>COUNTIF(E5:E14,"&lt;0")</f>
        <v>6</v>
      </c>
      <c r="H14" s="923" t="s">
        <v>224</v>
      </c>
      <c r="I14" s="924">
        <v>67.106438605852432</v>
      </c>
      <c r="J14" s="912"/>
      <c r="K14" s="923" t="s">
        <v>227</v>
      </c>
      <c r="L14" s="924">
        <v>40.360931644455526</v>
      </c>
      <c r="M14" s="912"/>
      <c r="N14" s="923"/>
      <c r="O14" s="923"/>
    </row>
    <row r="15" spans="1:15" ht="24.75" customHeight="1">
      <c r="A15" s="922" t="s">
        <v>216</v>
      </c>
      <c r="B15" s="895">
        <v>62.891113735784586</v>
      </c>
      <c r="C15" s="922" t="s">
        <v>234</v>
      </c>
      <c r="D15" s="895">
        <v>58.988678590241747</v>
      </c>
      <c r="E15" s="918">
        <f t="shared" si="0"/>
        <v>0.42647745848276486</v>
      </c>
      <c r="H15" s="2021" t="s">
        <v>958</v>
      </c>
      <c r="I15" s="2021"/>
      <c r="J15" s="2021"/>
      <c r="K15" s="2021"/>
      <c r="L15" s="2021"/>
      <c r="M15" s="2021"/>
      <c r="N15" s="2021"/>
      <c r="O15" s="2021"/>
    </row>
    <row r="16" spans="1:15">
      <c r="A16" s="922" t="s">
        <v>234</v>
      </c>
      <c r="B16" s="895">
        <v>59.415156048724512</v>
      </c>
      <c r="C16" s="922" t="s">
        <v>216</v>
      </c>
      <c r="D16" s="895">
        <v>58.246754780108098</v>
      </c>
      <c r="E16" s="921">
        <f t="shared" si="0"/>
        <v>4.6443589556764877</v>
      </c>
    </row>
    <row r="17" spans="1:5">
      <c r="A17" s="922" t="s">
        <v>221</v>
      </c>
      <c r="B17" s="895">
        <v>53.433189059056318</v>
      </c>
      <c r="C17" s="922" t="s">
        <v>221</v>
      </c>
      <c r="D17" s="895">
        <v>53.970278184785059</v>
      </c>
      <c r="E17" s="918">
        <f t="shared" si="0"/>
        <v>-0.53708912572874112</v>
      </c>
    </row>
    <row r="18" spans="1:5">
      <c r="A18" s="922" t="s">
        <v>217</v>
      </c>
      <c r="B18" s="895">
        <v>50.360077346397567</v>
      </c>
      <c r="C18" s="922" t="s">
        <v>210</v>
      </c>
      <c r="D18" s="895">
        <v>53.097675596756979</v>
      </c>
      <c r="E18" s="921">
        <f t="shared" si="0"/>
        <v>-4.5432156789882683</v>
      </c>
    </row>
    <row r="19" spans="1:5">
      <c r="A19" s="922" t="s">
        <v>210</v>
      </c>
      <c r="B19" s="895">
        <v>48.55445991776871</v>
      </c>
      <c r="C19" s="922" t="s">
        <v>217</v>
      </c>
      <c r="D19" s="895">
        <v>47.742618799581102</v>
      </c>
      <c r="E19" s="921">
        <f t="shared" si="0"/>
        <v>2.6174585468164651</v>
      </c>
    </row>
    <row r="20" spans="1:5">
      <c r="A20" s="922" t="s">
        <v>219</v>
      </c>
      <c r="B20" s="895">
        <v>47.048349815835934</v>
      </c>
      <c r="C20" s="922" t="s">
        <v>226</v>
      </c>
      <c r="D20" s="895">
        <v>46.82777900468821</v>
      </c>
      <c r="E20" s="918">
        <f t="shared" si="0"/>
        <v>-0.73019080972991901</v>
      </c>
    </row>
    <row r="21" spans="1:5">
      <c r="A21" s="922" t="s">
        <v>226</v>
      </c>
      <c r="B21" s="895">
        <v>46.097588194958291</v>
      </c>
      <c r="C21" s="922" t="s">
        <v>219</v>
      </c>
      <c r="D21" s="895">
        <v>45.73334304163113</v>
      </c>
      <c r="E21" s="918">
        <f t="shared" si="0"/>
        <v>1.3150067742048037</v>
      </c>
    </row>
    <row r="22" spans="1:5">
      <c r="A22" s="922" t="s">
        <v>223</v>
      </c>
      <c r="B22" s="895">
        <v>44.561636403006887</v>
      </c>
      <c r="C22" s="922" t="s">
        <v>215</v>
      </c>
      <c r="D22" s="895">
        <v>44.915916129582079</v>
      </c>
      <c r="E22" s="921">
        <f t="shared" si="0"/>
        <v>-2.7135020398981169</v>
      </c>
    </row>
    <row r="23" spans="1:5">
      <c r="A23" s="922" t="s">
        <v>215</v>
      </c>
      <c r="B23" s="895">
        <v>42.202414089683963</v>
      </c>
      <c r="C23" s="922" t="s">
        <v>223</v>
      </c>
      <c r="D23" s="895">
        <v>43.476440553583103</v>
      </c>
      <c r="E23" s="918">
        <f t="shared" si="0"/>
        <v>1.0851958494237834</v>
      </c>
    </row>
    <row r="24" spans="1:5">
      <c r="A24" s="922" t="s">
        <v>227</v>
      </c>
      <c r="B24" s="895">
        <v>40.360931644455526</v>
      </c>
      <c r="C24" s="922" t="s">
        <v>214</v>
      </c>
      <c r="D24" s="895">
        <v>42.045772976727598</v>
      </c>
      <c r="E24" s="921">
        <f t="shared" si="0"/>
        <v>-3.1935888483237207</v>
      </c>
    </row>
    <row r="25" spans="1:5">
      <c r="A25" s="922" t="s">
        <v>214</v>
      </c>
      <c r="B25" s="895">
        <v>38.852184128403877</v>
      </c>
      <c r="C25" s="922" t="s">
        <v>227</v>
      </c>
      <c r="D25" s="895">
        <v>39.191587040296135</v>
      </c>
      <c r="E25" s="918">
        <f t="shared" si="0"/>
        <v>1.1693446041593916</v>
      </c>
    </row>
    <row r="26" spans="1:5">
      <c r="A26" s="922" t="s">
        <v>231</v>
      </c>
      <c r="B26" s="895">
        <v>36.781135240320864</v>
      </c>
      <c r="C26" s="922" t="s">
        <v>231</v>
      </c>
      <c r="D26" s="895">
        <v>35.224377404520943</v>
      </c>
      <c r="E26" s="918">
        <f t="shared" si="0"/>
        <v>1.556757835799921</v>
      </c>
    </row>
    <row r="27" spans="1:5">
      <c r="A27" s="922" t="s">
        <v>222</v>
      </c>
      <c r="B27" s="895">
        <v>30.830306174479254</v>
      </c>
      <c r="C27" s="922" t="s">
        <v>232</v>
      </c>
      <c r="D27" s="895">
        <v>30.722306574856052</v>
      </c>
      <c r="E27" s="918">
        <f t="shared" si="0"/>
        <v>-0.75112616004366117</v>
      </c>
    </row>
    <row r="28" spans="1:5">
      <c r="A28" s="922" t="s">
        <v>232</v>
      </c>
      <c r="B28" s="895">
        <v>29.971180414812391</v>
      </c>
      <c r="C28" s="922" t="s">
        <v>222</v>
      </c>
      <c r="D28" s="895">
        <v>28.813951085569002</v>
      </c>
      <c r="E28" s="921">
        <f t="shared" si="0"/>
        <v>2.0163550889102524</v>
      </c>
    </row>
    <row r="29" spans="1:5">
      <c r="A29" s="922" t="s">
        <v>220</v>
      </c>
      <c r="B29" s="895">
        <v>25.187454736181255</v>
      </c>
      <c r="C29" s="922" t="s">
        <v>220</v>
      </c>
      <c r="D29" s="895">
        <v>25.77051124183085</v>
      </c>
      <c r="E29" s="918">
        <f t="shared" si="0"/>
        <v>-0.58305650564959421</v>
      </c>
    </row>
    <row r="30" spans="1:5">
      <c r="A30" s="922" t="s">
        <v>212</v>
      </c>
      <c r="B30" s="895">
        <v>23.279264273580424</v>
      </c>
      <c r="C30" s="922" t="s">
        <v>228</v>
      </c>
      <c r="D30" s="895">
        <v>19.579682699058196</v>
      </c>
      <c r="E30" s="918">
        <f t="shared" si="0"/>
        <v>0.73885468287268807</v>
      </c>
    </row>
    <row r="31" spans="1:5">
      <c r="A31" s="922" t="s">
        <v>235</v>
      </c>
      <c r="B31" s="895">
        <v>20.371410434968233</v>
      </c>
      <c r="C31" s="922" t="s">
        <v>235</v>
      </c>
      <c r="D31" s="895">
        <v>19.516936907765569</v>
      </c>
      <c r="E31" s="918">
        <f t="shared" si="0"/>
        <v>0.85447352720266423</v>
      </c>
    </row>
    <row r="32" spans="1:5">
      <c r="A32" s="922" t="s">
        <v>228</v>
      </c>
      <c r="B32" s="895">
        <v>20.318537381930884</v>
      </c>
      <c r="C32" s="922" t="s">
        <v>212</v>
      </c>
      <c r="D32" s="895">
        <v>17.457418021597643</v>
      </c>
      <c r="E32" s="921">
        <f t="shared" si="0"/>
        <v>5.8218462519827803</v>
      </c>
    </row>
    <row r="33" spans="1:5">
      <c r="A33" s="922" t="s">
        <v>229</v>
      </c>
      <c r="B33" s="895">
        <v>13.982580578934027</v>
      </c>
      <c r="C33" s="922" t="s">
        <v>229</v>
      </c>
      <c r="D33" s="895">
        <v>11.649156324397905</v>
      </c>
      <c r="E33" s="921">
        <f t="shared" si="0"/>
        <v>2.333424254536121</v>
      </c>
    </row>
    <row r="34" spans="1:5">
      <c r="D34" s="920" t="s">
        <v>957</v>
      </c>
      <c r="E34" s="919">
        <f>COUNTIF(E15:E33,"&gt;0")</f>
        <v>12</v>
      </c>
    </row>
    <row r="35" spans="1:5">
      <c r="E35" s="918"/>
    </row>
  </sheetData>
  <mergeCells count="2">
    <mergeCell ref="H15:O15"/>
    <mergeCell ref="A2:B3"/>
  </mergeCells>
  <pageMargins left="0.7" right="0.7" top="0.75" bottom="0.75" header="0.3" footer="0.3"/>
  <pageSetup orientation="portrait" r:id="rId1"/>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AFFE4-F470-4898-9C8A-FA10A6521C1A}">
  <dimension ref="A1"/>
  <sheetViews>
    <sheetView workbookViewId="0">
      <selection activeCell="Q39" sqref="Q39"/>
    </sheetView>
  </sheetViews>
  <sheetFormatPr defaultRowHeight="14.5"/>
  <sheetData>
    <row r="1" spans="1:1">
      <c r="A1">
        <v>12.1</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23B9E-DBC9-4DE9-93F7-9B8E295E1662}">
  <dimension ref="A1"/>
  <sheetViews>
    <sheetView workbookViewId="0">
      <selection activeCell="P38" sqref="P38"/>
    </sheetView>
  </sheetViews>
  <sheetFormatPr defaultRowHeight="14.5"/>
  <sheetData>
    <row r="1" spans="1:1">
      <c r="A1">
        <v>12.2</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F5819-EB79-4086-809C-0A5985323868}">
  <sheetPr>
    <pageSetUpPr fitToPage="1"/>
  </sheetPr>
  <dimension ref="A1:O40"/>
  <sheetViews>
    <sheetView showGridLines="0" view="pageLayout" zoomScaleNormal="100" zoomScaleSheetLayoutView="100" workbookViewId="0">
      <selection activeCell="K6" sqref="K6"/>
    </sheetView>
  </sheetViews>
  <sheetFormatPr defaultColWidth="12.453125" defaultRowHeight="13"/>
  <cols>
    <col min="1" max="1" width="7" style="322" bestFit="1" customWidth="1"/>
    <col min="2" max="3" width="7.81640625" style="322" customWidth="1"/>
    <col min="4" max="4" width="8.26953125" style="322" customWidth="1"/>
    <col min="5" max="5" width="10.26953125" style="322" bestFit="1" customWidth="1"/>
    <col min="6" max="7" width="8.1796875" style="322" bestFit="1" customWidth="1"/>
    <col min="8" max="8" width="8.7265625" style="322" customWidth="1"/>
    <col min="9" max="9" width="14" style="322" customWidth="1"/>
    <col min="10" max="10" width="12.453125" style="322"/>
    <col min="11" max="11" width="13.1796875" style="322" customWidth="1"/>
    <col min="12" max="12" width="16.81640625" style="322" customWidth="1"/>
    <col min="13" max="16384" width="12.453125" style="322"/>
  </cols>
  <sheetData>
    <row r="1" spans="1:15" s="414" customFormat="1" ht="14.5">
      <c r="A1" s="2024" t="s">
        <v>13</v>
      </c>
      <c r="B1" s="2025" t="s">
        <v>972</v>
      </c>
      <c r="C1" s="2025"/>
      <c r="D1" s="2025"/>
      <c r="E1" s="2025"/>
      <c r="F1" s="2026" t="s">
        <v>971</v>
      </c>
      <c r="G1" s="2027"/>
      <c r="H1" s="2027"/>
      <c r="I1" s="2028"/>
    </row>
    <row r="2" spans="1:15" ht="30.65" customHeight="1">
      <c r="A2" s="2024"/>
      <c r="B2" s="966" t="s">
        <v>969</v>
      </c>
      <c r="C2" s="966" t="s">
        <v>968</v>
      </c>
      <c r="D2" s="966" t="s">
        <v>967</v>
      </c>
      <c r="E2" s="968" t="s">
        <v>970</v>
      </c>
      <c r="F2" s="967" t="s">
        <v>969</v>
      </c>
      <c r="G2" s="966" t="s">
        <v>968</v>
      </c>
      <c r="H2" s="966" t="s">
        <v>967</v>
      </c>
      <c r="I2" s="965" t="s">
        <v>966</v>
      </c>
    </row>
    <row r="3" spans="1:15" ht="14.5">
      <c r="A3" s="963">
        <v>1990</v>
      </c>
      <c r="B3" s="962">
        <v>19399</v>
      </c>
      <c r="C3" s="962">
        <v>23075</v>
      </c>
      <c r="D3" s="961">
        <v>42474</v>
      </c>
      <c r="E3" s="960">
        <v>5.5014999145126441E-2</v>
      </c>
      <c r="F3" s="959">
        <v>784.68009957414438</v>
      </c>
      <c r="G3" s="958">
        <v>1865.167863387969</v>
      </c>
      <c r="H3" s="958">
        <v>2649.8479629621133</v>
      </c>
      <c r="I3" s="957">
        <v>6.7932531237250141E-2</v>
      </c>
    </row>
    <row r="4" spans="1:15" ht="14.5">
      <c r="A4" s="956">
        <v>1991</v>
      </c>
      <c r="B4" s="955">
        <v>19336</v>
      </c>
      <c r="C4" s="955">
        <v>21387</v>
      </c>
      <c r="D4" s="964">
        <v>40723</v>
      </c>
      <c r="E4" s="954">
        <v>5.1404429139821864E-2</v>
      </c>
      <c r="F4" s="953">
        <v>800.13740734158773</v>
      </c>
      <c r="G4" s="952">
        <v>1781.3398868277693</v>
      </c>
      <c r="H4" s="952">
        <v>2581.4772941693573</v>
      </c>
      <c r="I4" s="951">
        <v>6.3787515550826651E-2</v>
      </c>
      <c r="J4" s="938"/>
      <c r="K4" s="938"/>
      <c r="L4" s="937"/>
    </row>
    <row r="5" spans="1:15" ht="14.5">
      <c r="A5" s="956">
        <v>1992</v>
      </c>
      <c r="B5" s="955">
        <v>18938</v>
      </c>
      <c r="C5" s="955">
        <v>20619</v>
      </c>
      <c r="D5" s="964">
        <v>39557</v>
      </c>
      <c r="E5" s="954">
        <v>4.8530420305804095E-2</v>
      </c>
      <c r="F5" s="953">
        <v>800.83620358450696</v>
      </c>
      <c r="G5" s="952">
        <v>1812.3939678689455</v>
      </c>
      <c r="H5" s="952">
        <v>2613.2301714534524</v>
      </c>
      <c r="I5" s="951">
        <v>6.1532897900795074E-2</v>
      </c>
      <c r="J5" s="938"/>
      <c r="K5" s="938"/>
      <c r="L5" s="937"/>
    </row>
    <row r="6" spans="1:15" ht="14.5">
      <c r="A6" s="956">
        <v>1993</v>
      </c>
      <c r="B6" s="955">
        <v>18406</v>
      </c>
      <c r="C6" s="955">
        <v>17850</v>
      </c>
      <c r="D6" s="964">
        <v>36256</v>
      </c>
      <c r="E6" s="954">
        <v>4.2465023395819791E-2</v>
      </c>
      <c r="F6" s="953">
        <v>742.57864500684025</v>
      </c>
      <c r="G6" s="952">
        <v>1639.4578210842762</v>
      </c>
      <c r="H6" s="952">
        <v>2382.0364660911164</v>
      </c>
      <c r="I6" s="951">
        <v>5.3941777805826312E-2</v>
      </c>
      <c r="J6" s="938"/>
      <c r="K6" s="938"/>
      <c r="L6" s="937"/>
    </row>
    <row r="7" spans="1:15" ht="14.5">
      <c r="A7" s="956">
        <v>1994</v>
      </c>
      <c r="B7" s="955">
        <v>17748</v>
      </c>
      <c r="C7" s="955">
        <v>15570</v>
      </c>
      <c r="D7" s="964">
        <v>33318</v>
      </c>
      <c r="E7" s="954">
        <v>3.696184669453393E-2</v>
      </c>
      <c r="F7" s="953">
        <v>713.71407927807491</v>
      </c>
      <c r="G7" s="952">
        <v>1461.856589605708</v>
      </c>
      <c r="H7" s="952">
        <v>2175.5706688837827</v>
      </c>
      <c r="I7" s="951">
        <v>4.6352715300780688E-2</v>
      </c>
      <c r="J7" s="938"/>
      <c r="K7" s="938"/>
      <c r="L7" s="937"/>
    </row>
    <row r="8" spans="1:15" ht="14.5">
      <c r="A8" s="963">
        <v>1995</v>
      </c>
      <c r="B8" s="962">
        <v>16695</v>
      </c>
      <c r="C8" s="962">
        <v>14134</v>
      </c>
      <c r="D8" s="961">
        <v>30829</v>
      </c>
      <c r="E8" s="960">
        <v>3.2448504878485197E-2</v>
      </c>
      <c r="F8" s="959">
        <v>685.61944232573285</v>
      </c>
      <c r="G8" s="958">
        <v>1333.3933486995422</v>
      </c>
      <c r="H8" s="958">
        <v>2019.012791025275</v>
      </c>
      <c r="I8" s="957">
        <v>4.0479289669343124E-2</v>
      </c>
      <c r="J8" s="938"/>
      <c r="K8" s="938"/>
      <c r="L8" s="937"/>
    </row>
    <row r="9" spans="1:15" ht="14.5">
      <c r="A9" s="956">
        <v>1996</v>
      </c>
      <c r="B9" s="955">
        <v>16676</v>
      </c>
      <c r="C9" s="955">
        <v>13472</v>
      </c>
      <c r="D9" s="964">
        <v>30148</v>
      </c>
      <c r="E9" s="954">
        <v>3.0155508721671696E-2</v>
      </c>
      <c r="F9" s="953">
        <v>699.7722344543148</v>
      </c>
      <c r="G9" s="952">
        <v>1249.7009707540915</v>
      </c>
      <c r="H9" s="952">
        <v>1949.4732052084064</v>
      </c>
      <c r="I9" s="951">
        <v>3.7115511719721397E-2</v>
      </c>
      <c r="J9" s="938"/>
      <c r="K9" s="938"/>
      <c r="L9" s="937"/>
      <c r="M9" s="937"/>
      <c r="N9" s="937"/>
      <c r="O9" s="937"/>
    </row>
    <row r="10" spans="1:15" ht="14.5">
      <c r="A10" s="956">
        <v>1997</v>
      </c>
      <c r="B10" s="955">
        <v>16261</v>
      </c>
      <c r="C10" s="955">
        <v>13975</v>
      </c>
      <c r="D10" s="964">
        <v>30236</v>
      </c>
      <c r="E10" s="954">
        <v>2.9057095520540629E-2</v>
      </c>
      <c r="F10" s="953">
        <v>678.16036153655523</v>
      </c>
      <c r="G10" s="952">
        <v>1288.4628115819148</v>
      </c>
      <c r="H10" s="952">
        <v>1966.62317311847</v>
      </c>
      <c r="I10" s="951">
        <v>3.5523779288038161E-2</v>
      </c>
      <c r="J10" s="938"/>
      <c r="K10" s="938"/>
    </row>
    <row r="11" spans="1:15" ht="14.5">
      <c r="A11" s="956">
        <v>1998</v>
      </c>
      <c r="B11" s="955">
        <v>16033.000000000002</v>
      </c>
      <c r="C11" s="955">
        <v>13277</v>
      </c>
      <c r="D11" s="964">
        <v>29310</v>
      </c>
      <c r="E11" s="954">
        <v>2.7370984701758055E-2</v>
      </c>
      <c r="F11" s="953">
        <v>551.75530728102194</v>
      </c>
      <c r="G11" s="952">
        <v>1289.4366365953747</v>
      </c>
      <c r="H11" s="952">
        <v>1841.1919438763966</v>
      </c>
      <c r="I11" s="951">
        <v>3.141060872609925E-2</v>
      </c>
      <c r="J11" s="938"/>
      <c r="K11" s="938"/>
    </row>
    <row r="12" spans="1:15" ht="14.5">
      <c r="A12" s="956">
        <v>1999</v>
      </c>
      <c r="B12" s="955">
        <v>15922</v>
      </c>
      <c r="C12" s="955">
        <v>13354</v>
      </c>
      <c r="D12" s="964">
        <v>29276</v>
      </c>
      <c r="E12" s="954">
        <v>2.6681321525599978E-2</v>
      </c>
      <c r="F12" s="953">
        <v>560.42415907045597</v>
      </c>
      <c r="G12" s="952">
        <v>1263.4666188000731</v>
      </c>
      <c r="H12" s="952">
        <v>1823.8907778705291</v>
      </c>
      <c r="I12" s="951">
        <v>3.0020704824264759E-2</v>
      </c>
      <c r="J12" s="938"/>
      <c r="K12" s="938"/>
    </row>
    <row r="13" spans="1:15" ht="14.5">
      <c r="A13" s="963">
        <v>2000</v>
      </c>
      <c r="B13" s="962">
        <v>16222.000000000002</v>
      </c>
      <c r="C13" s="962">
        <v>14291</v>
      </c>
      <c r="D13" s="961">
        <v>30513</v>
      </c>
      <c r="E13" s="960">
        <v>2.7127320509207357E-2</v>
      </c>
      <c r="F13" s="959">
        <v>580.13895776315803</v>
      </c>
      <c r="G13" s="958">
        <v>1412.8987084832881</v>
      </c>
      <c r="H13" s="958">
        <v>1993.0376662464462</v>
      </c>
      <c r="I13" s="957">
        <v>3.1573097010546558E-2</v>
      </c>
      <c r="J13" s="938"/>
      <c r="K13" s="938"/>
    </row>
    <row r="14" spans="1:15" ht="14.5">
      <c r="A14" s="956">
        <v>2001</v>
      </c>
      <c r="B14" s="955">
        <v>16761</v>
      </c>
      <c r="C14" s="955">
        <v>15375</v>
      </c>
      <c r="D14" s="964">
        <v>32136</v>
      </c>
      <c r="E14" s="954">
        <v>2.8419572503692175E-2</v>
      </c>
      <c r="F14" s="953">
        <v>620.91385395695374</v>
      </c>
      <c r="G14" s="952">
        <v>1488.9313695508874</v>
      </c>
      <c r="H14" s="952">
        <v>2109.8452235078412</v>
      </c>
      <c r="I14" s="951">
        <v>3.3143407656008761E-2</v>
      </c>
      <c r="J14" s="938"/>
      <c r="K14" s="938"/>
    </row>
    <row r="15" spans="1:15" ht="14.5">
      <c r="A15" s="956">
        <v>2002</v>
      </c>
      <c r="B15" s="955">
        <v>17334</v>
      </c>
      <c r="C15" s="955">
        <v>15825</v>
      </c>
      <c r="D15" s="964">
        <v>33159</v>
      </c>
      <c r="E15" s="954">
        <v>2.9451445837814984E-2</v>
      </c>
      <c r="F15" s="953">
        <v>790.74494331889559</v>
      </c>
      <c r="G15" s="952">
        <v>1630.748804498214</v>
      </c>
      <c r="H15" s="952">
        <v>2421.4937478171096</v>
      </c>
      <c r="I15" s="951">
        <v>3.7992493693649446E-2</v>
      </c>
      <c r="J15" s="938"/>
      <c r="K15" s="938"/>
    </row>
    <row r="16" spans="1:15" ht="14.5">
      <c r="A16" s="956">
        <v>2003</v>
      </c>
      <c r="B16" s="955">
        <v>17918</v>
      </c>
      <c r="C16" s="955">
        <v>15618</v>
      </c>
      <c r="D16" s="964">
        <v>33536</v>
      </c>
      <c r="E16" s="954">
        <v>2.9765090455307543E-2</v>
      </c>
      <c r="F16" s="953">
        <v>980.32298243902449</v>
      </c>
      <c r="G16" s="952">
        <v>1657.9387891831425</v>
      </c>
      <c r="H16" s="952">
        <v>2638.2617716221671</v>
      </c>
      <c r="I16" s="951">
        <v>4.0993770293010059E-2</v>
      </c>
      <c r="J16" s="938"/>
      <c r="K16" s="938"/>
    </row>
    <row r="17" spans="1:11" ht="14.5">
      <c r="A17" s="956">
        <v>2004</v>
      </c>
      <c r="B17" s="955">
        <v>17500</v>
      </c>
      <c r="C17" s="955">
        <v>15874</v>
      </c>
      <c r="D17" s="964">
        <v>33374</v>
      </c>
      <c r="E17" s="954">
        <v>2.8818588136143523E-2</v>
      </c>
      <c r="F17" s="953">
        <v>995.80467644041448</v>
      </c>
      <c r="G17" s="952">
        <v>1703.6230134006373</v>
      </c>
      <c r="H17" s="952">
        <v>2699.4276898410517</v>
      </c>
      <c r="I17" s="951">
        <v>3.9958830025048429E-2</v>
      </c>
      <c r="J17" s="938"/>
      <c r="K17" s="938"/>
    </row>
    <row r="18" spans="1:11" ht="14.5">
      <c r="A18" s="963">
        <v>2005</v>
      </c>
      <c r="B18" s="962">
        <v>17608</v>
      </c>
      <c r="C18" s="962">
        <v>16232</v>
      </c>
      <c r="D18" s="961">
        <v>33840</v>
      </c>
      <c r="E18" s="960">
        <v>2.8198190616102133E-2</v>
      </c>
      <c r="F18" s="959">
        <v>1076.681516646556</v>
      </c>
      <c r="G18" s="958">
        <v>1764.4993491085231</v>
      </c>
      <c r="H18" s="958">
        <v>2841.1808657550791</v>
      </c>
      <c r="I18" s="957">
        <v>4.0284049632623692E-2</v>
      </c>
      <c r="J18" s="938"/>
      <c r="K18" s="938"/>
    </row>
    <row r="19" spans="1:11" ht="14.5">
      <c r="A19" s="956">
        <v>2006</v>
      </c>
      <c r="B19" s="955">
        <v>17326</v>
      </c>
      <c r="C19" s="955">
        <v>16464</v>
      </c>
      <c r="D19" s="964">
        <v>33790</v>
      </c>
      <c r="E19" s="954">
        <v>2.6859689718517765E-2</v>
      </c>
      <c r="F19" s="953">
        <v>1006.5962972581431</v>
      </c>
      <c r="G19" s="952">
        <v>1809.8934267279951</v>
      </c>
      <c r="H19" s="952">
        <v>2816.4897239861384</v>
      </c>
      <c r="I19" s="951">
        <v>3.7352975113942449E-2</v>
      </c>
      <c r="J19" s="938"/>
      <c r="K19" s="938"/>
    </row>
    <row r="20" spans="1:11" ht="14.5">
      <c r="A20" s="956">
        <v>2007</v>
      </c>
      <c r="B20" s="955">
        <v>16768</v>
      </c>
      <c r="C20" s="955">
        <v>16072</v>
      </c>
      <c r="D20" s="964">
        <v>32840</v>
      </c>
      <c r="E20" s="954">
        <v>2.5128550440744368E-2</v>
      </c>
      <c r="F20" s="953">
        <v>975.00792166046278</v>
      </c>
      <c r="G20" s="952">
        <v>1857.0573988765227</v>
      </c>
      <c r="H20" s="952">
        <v>2832.0653205369854</v>
      </c>
      <c r="I20" s="951">
        <v>3.5679363340681093E-2</v>
      </c>
      <c r="J20" s="938"/>
      <c r="K20" s="938"/>
    </row>
    <row r="21" spans="1:11" ht="14.5">
      <c r="A21" s="956">
        <v>2008</v>
      </c>
      <c r="B21" s="955">
        <v>16540</v>
      </c>
      <c r="C21" s="955">
        <v>15638</v>
      </c>
      <c r="D21" s="964">
        <v>32178</v>
      </c>
      <c r="E21" s="954">
        <v>2.4611887408531478E-2</v>
      </c>
      <c r="F21" s="953">
        <v>983.09153166914029</v>
      </c>
      <c r="G21" s="952">
        <v>1743.4027027498694</v>
      </c>
      <c r="H21" s="952">
        <v>2726.4942344190094</v>
      </c>
      <c r="I21" s="951">
        <v>3.4523900138285595E-2</v>
      </c>
      <c r="J21" s="938"/>
      <c r="K21" s="938"/>
    </row>
    <row r="22" spans="1:11" ht="14.5">
      <c r="A22" s="956">
        <v>2009</v>
      </c>
      <c r="B22" s="955">
        <v>16959</v>
      </c>
      <c r="C22" s="955">
        <v>16069</v>
      </c>
      <c r="D22" s="964">
        <v>33028</v>
      </c>
      <c r="E22" s="954">
        <v>2.6593256353419449E-2</v>
      </c>
      <c r="F22" s="953">
        <v>1080.7999672062224</v>
      </c>
      <c r="G22" s="952">
        <v>1946.1145915659047</v>
      </c>
      <c r="H22" s="952">
        <v>3026.9145587721268</v>
      </c>
      <c r="I22" s="951">
        <v>3.9474961396512818E-2</v>
      </c>
      <c r="J22" s="938"/>
      <c r="K22" s="938"/>
    </row>
    <row r="23" spans="1:11" ht="14.5">
      <c r="A23" s="963">
        <v>2010</v>
      </c>
      <c r="B23" s="962">
        <v>16886</v>
      </c>
      <c r="C23" s="962">
        <v>16881</v>
      </c>
      <c r="D23" s="961">
        <v>33767</v>
      </c>
      <c r="E23" s="960">
        <v>2.7340571361020718E-2</v>
      </c>
      <c r="F23" s="959">
        <v>1070.5093149007926</v>
      </c>
      <c r="G23" s="958">
        <v>2011.0255638363503</v>
      </c>
      <c r="H23" s="958">
        <v>3081.5348787371431</v>
      </c>
      <c r="I23" s="957">
        <v>4.0111619303127788E-2</v>
      </c>
      <c r="J23" s="938"/>
      <c r="K23" s="938"/>
    </row>
    <row r="24" spans="1:11" ht="14.5">
      <c r="A24" s="956">
        <v>2011</v>
      </c>
      <c r="B24" s="955">
        <v>16896</v>
      </c>
      <c r="C24" s="955">
        <v>17115</v>
      </c>
      <c r="D24" s="964">
        <v>34011</v>
      </c>
      <c r="E24" s="954">
        <v>2.6936909609168894E-2</v>
      </c>
      <c r="F24" s="953">
        <v>989.77354363144832</v>
      </c>
      <c r="G24" s="952">
        <v>2025.8565050905677</v>
      </c>
      <c r="H24" s="952">
        <v>3015.630048722016</v>
      </c>
      <c r="I24" s="951">
        <v>3.8295975245125215E-2</v>
      </c>
      <c r="J24" s="938"/>
      <c r="K24" s="938"/>
    </row>
    <row r="25" spans="1:11" ht="14.5">
      <c r="A25" s="956">
        <v>2012</v>
      </c>
      <c r="B25" s="955">
        <v>16570</v>
      </c>
      <c r="C25" s="955">
        <v>16561</v>
      </c>
      <c r="D25" s="964">
        <v>33131</v>
      </c>
      <c r="E25" s="954">
        <v>2.5407306009608929E-2</v>
      </c>
      <c r="F25" s="953">
        <v>930.07276080145982</v>
      </c>
      <c r="G25" s="952">
        <v>1938.2993894403303</v>
      </c>
      <c r="H25" s="952">
        <v>2868.3721502417902</v>
      </c>
      <c r="I25" s="951">
        <v>3.5422374568279194E-2</v>
      </c>
      <c r="J25" s="938"/>
      <c r="K25" s="938"/>
    </row>
    <row r="26" spans="1:11" ht="14.5">
      <c r="A26" s="956">
        <v>2013</v>
      </c>
      <c r="B26" s="955">
        <v>16432</v>
      </c>
      <c r="C26" s="955">
        <v>16171</v>
      </c>
      <c r="D26" s="964">
        <v>32603</v>
      </c>
      <c r="E26" s="954">
        <v>2.4287948103069758E-2</v>
      </c>
      <c r="F26" s="953">
        <v>891.02283511008216</v>
      </c>
      <c r="G26" s="952">
        <v>1845.3437329340215</v>
      </c>
      <c r="H26" s="952">
        <v>2736.3665680441036</v>
      </c>
      <c r="I26" s="951">
        <v>3.2611080441266593E-2</v>
      </c>
      <c r="J26" s="938"/>
      <c r="K26" s="938"/>
    </row>
    <row r="27" spans="1:11" ht="14.5">
      <c r="A27" s="956">
        <v>2014</v>
      </c>
      <c r="B27" s="955">
        <v>16074.000000000002</v>
      </c>
      <c r="C27" s="955">
        <v>16126</v>
      </c>
      <c r="D27" s="964">
        <v>32200</v>
      </c>
      <c r="E27" s="954">
        <v>2.33120652969501E-2</v>
      </c>
      <c r="F27" s="953">
        <v>836.14969207168599</v>
      </c>
      <c r="G27" s="952">
        <v>1905.486905730424</v>
      </c>
      <c r="H27" s="952">
        <v>2741.6365978021099</v>
      </c>
      <c r="I27" s="951">
        <v>3.1758876274202659E-2</v>
      </c>
      <c r="J27" s="938"/>
      <c r="K27" s="938"/>
    </row>
    <row r="28" spans="1:11" ht="14.5">
      <c r="A28" s="963">
        <v>2015</v>
      </c>
      <c r="B28" s="962">
        <v>15962</v>
      </c>
      <c r="C28" s="962">
        <v>16603</v>
      </c>
      <c r="D28" s="961">
        <v>32565</v>
      </c>
      <c r="E28" s="960">
        <v>2.2795762151264741E-2</v>
      </c>
      <c r="F28" s="959">
        <v>800.67998765096809</v>
      </c>
      <c r="G28" s="958">
        <v>1951.8929441657151</v>
      </c>
      <c r="H28" s="958">
        <v>2752.5729318166832</v>
      </c>
      <c r="I28" s="957">
        <v>3.0347985799205144E-2</v>
      </c>
      <c r="J28" s="938"/>
      <c r="K28" s="938"/>
    </row>
    <row r="29" spans="1:11" ht="14.5">
      <c r="A29" s="956">
        <v>2016</v>
      </c>
      <c r="B29" s="955">
        <v>15970</v>
      </c>
      <c r="C29" s="955">
        <v>17297</v>
      </c>
      <c r="D29" s="955">
        <v>33267</v>
      </c>
      <c r="E29" s="954">
        <v>2.2472934796266199E-2</v>
      </c>
      <c r="F29" s="953">
        <v>825.37531758745286</v>
      </c>
      <c r="G29" s="952">
        <v>2037.176360811495</v>
      </c>
      <c r="H29" s="952">
        <v>2862.5516783989478</v>
      </c>
      <c r="I29" s="951">
        <v>3.0448330108910036E-2</v>
      </c>
      <c r="J29" s="938"/>
      <c r="K29" s="938"/>
    </row>
    <row r="30" spans="1:11" ht="14.5">
      <c r="A30" s="956">
        <v>2017</v>
      </c>
      <c r="B30" s="955">
        <v>16262</v>
      </c>
      <c r="C30" s="955">
        <v>17434</v>
      </c>
      <c r="D30" s="955">
        <v>33696</v>
      </c>
      <c r="E30" s="954">
        <v>2.2048892844055909E-2</v>
      </c>
      <c r="F30" s="953">
        <v>829.4943762846533</v>
      </c>
      <c r="G30" s="952">
        <v>2082.7561000168475</v>
      </c>
      <c r="H30" s="952">
        <v>2912.2504763015008</v>
      </c>
      <c r="I30" s="951">
        <v>3.0022112576109431E-2</v>
      </c>
      <c r="J30" s="938"/>
      <c r="K30" s="938"/>
    </row>
    <row r="31" spans="1:11" ht="14.5">
      <c r="A31" s="956">
        <v>2018</v>
      </c>
      <c r="B31" s="955">
        <v>16300</v>
      </c>
      <c r="C31" s="955">
        <v>17346</v>
      </c>
      <c r="D31" s="955">
        <v>33646</v>
      </c>
      <c r="E31" s="954">
        <v>2.1308004719350033E-2</v>
      </c>
      <c r="F31" s="953">
        <v>858.94518240314835</v>
      </c>
      <c r="G31" s="952">
        <v>2043.7378754594349</v>
      </c>
      <c r="H31" s="952">
        <v>2902.6830578625832</v>
      </c>
      <c r="I31" s="951">
        <v>2.8729192682220472E-2</v>
      </c>
      <c r="J31" s="938"/>
      <c r="K31" s="938"/>
    </row>
    <row r="32" spans="1:11" ht="14.5">
      <c r="A32" s="950">
        <v>2019</v>
      </c>
      <c r="B32" s="949">
        <v>16506</v>
      </c>
      <c r="C32" s="949">
        <v>18032</v>
      </c>
      <c r="D32" s="949">
        <v>34538</v>
      </c>
      <c r="E32" s="948">
        <v>2.1263850161827639E-2</v>
      </c>
      <c r="F32" s="947">
        <v>898.06441158498239</v>
      </c>
      <c r="G32" s="946">
        <v>2124.4186333946823</v>
      </c>
      <c r="H32" s="946">
        <v>3022.4830449796646</v>
      </c>
      <c r="I32" s="945">
        <v>2.8782830866546191E-2</v>
      </c>
      <c r="J32" s="938"/>
      <c r="K32" s="938"/>
    </row>
    <row r="33" spans="1:11" ht="14.5">
      <c r="A33" s="944">
        <v>2020</v>
      </c>
      <c r="B33" s="943">
        <v>16784</v>
      </c>
      <c r="C33" s="943">
        <v>18671</v>
      </c>
      <c r="D33" s="943">
        <v>35455</v>
      </c>
      <c r="E33" s="942">
        <v>2.2078402458981683E-2</v>
      </c>
      <c r="F33" s="941">
        <v>929.44499999999994</v>
      </c>
      <c r="G33" s="940">
        <v>2199.472250905354</v>
      </c>
      <c r="H33" s="940">
        <v>3128.9172509053542</v>
      </c>
      <c r="I33" s="939">
        <v>2.8626761719166165E-2</v>
      </c>
      <c r="J33" s="938"/>
      <c r="K33" s="938"/>
    </row>
    <row r="34" spans="1:11">
      <c r="A34" s="372"/>
      <c r="B34" s="372"/>
      <c r="C34" s="372"/>
      <c r="D34" s="372"/>
      <c r="E34" s="372"/>
      <c r="F34" s="372"/>
      <c r="G34" s="372"/>
      <c r="H34" s="372"/>
      <c r="I34" s="372"/>
    </row>
    <row r="35" spans="1:11" ht="52.9" customHeight="1">
      <c r="A35" s="2023" t="s">
        <v>965</v>
      </c>
      <c r="B35" s="2023"/>
      <c r="C35" s="2023"/>
      <c r="D35" s="2023"/>
      <c r="E35" s="2023"/>
      <c r="F35" s="2023"/>
      <c r="G35" s="2023"/>
      <c r="H35" s="2023"/>
      <c r="I35" s="2023"/>
    </row>
    <row r="36" spans="1:11">
      <c r="A36" s="1941"/>
      <c r="B36" s="1941"/>
      <c r="C36" s="1941"/>
      <c r="D36" s="1941"/>
      <c r="E36" s="1941"/>
      <c r="F36" s="1941"/>
      <c r="G36" s="1941"/>
      <c r="H36" s="1941"/>
      <c r="I36" s="1941"/>
    </row>
    <row r="37" spans="1:11">
      <c r="A37" s="1941" t="s">
        <v>964</v>
      </c>
      <c r="B37" s="1941"/>
      <c r="C37" s="1941"/>
      <c r="D37" s="1941"/>
      <c r="E37" s="1941"/>
      <c r="F37" s="1941"/>
      <c r="G37" s="1941"/>
      <c r="H37" s="1941"/>
      <c r="I37" s="1941"/>
    </row>
    <row r="39" spans="1:11">
      <c r="B39" s="380"/>
      <c r="C39" s="380"/>
    </row>
    <row r="40" spans="1:11">
      <c r="B40" s="937"/>
      <c r="C40" s="937"/>
    </row>
  </sheetData>
  <mergeCells count="6">
    <mergeCell ref="A36:I36"/>
    <mergeCell ref="A37:I37"/>
    <mergeCell ref="A35:I35"/>
    <mergeCell ref="A1:A2"/>
    <mergeCell ref="B1:E1"/>
    <mergeCell ref="F1:I1"/>
  </mergeCells>
  <printOptions horizontalCentered="1"/>
  <pageMargins left="0.7" right="0.7" top="1" bottom="1" header="0.5" footer="0.5"/>
  <pageSetup scale="56" fitToHeight="0" orientation="portrait" r:id="rId1"/>
  <headerFooter scaleWithDoc="0" alignWithMargins="0">
    <oddHeader>&amp;C&amp;"-,Bold"&amp;10Table 14.1
Defense Employment and Compensation in Utah, Selected Years 1990–2020</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3B48B-1E30-4C4E-8283-68F9917CED92}">
  <dimension ref="A1:N29"/>
  <sheetViews>
    <sheetView view="pageLayout" zoomScale="130" zoomScaleNormal="100" zoomScalePageLayoutView="130" workbookViewId="0">
      <selection activeCell="K6" sqref="K6"/>
    </sheetView>
  </sheetViews>
  <sheetFormatPr defaultColWidth="12.453125" defaultRowHeight="13"/>
  <cols>
    <col min="1" max="1" width="6.7265625" style="322" customWidth="1"/>
    <col min="2" max="2" width="9.1796875" style="322" bestFit="1" customWidth="1"/>
    <col min="3" max="3" width="7.54296875" style="322" bestFit="1" customWidth="1"/>
    <col min="4" max="4" width="9.1796875" style="322" bestFit="1" customWidth="1"/>
    <col min="5" max="5" width="7.54296875" style="322" bestFit="1" customWidth="1"/>
    <col min="6" max="6" width="6.54296875" style="322" bestFit="1" customWidth="1"/>
    <col min="7" max="7" width="7.54296875" style="322" bestFit="1" customWidth="1"/>
    <col min="8" max="8" width="9.1796875" style="322" bestFit="1" customWidth="1"/>
    <col min="9" max="9" width="6.453125" style="969" customWidth="1"/>
    <col min="10" max="10" width="9.1796875" style="322" bestFit="1" customWidth="1"/>
    <col min="11" max="11" width="13.1796875" style="322" customWidth="1"/>
    <col min="12" max="12" width="16.81640625" style="322" customWidth="1"/>
    <col min="13" max="16384" width="12.453125" style="322"/>
  </cols>
  <sheetData>
    <row r="1" spans="1:14">
      <c r="A1" s="2030" t="s">
        <v>980</v>
      </c>
      <c r="B1" s="2032" t="s">
        <v>979</v>
      </c>
      <c r="C1" s="2032"/>
      <c r="D1" s="2032"/>
      <c r="E1" s="2033" t="s">
        <v>978</v>
      </c>
      <c r="F1" s="2034"/>
      <c r="G1" s="2035"/>
      <c r="H1" s="2032" t="s">
        <v>977</v>
      </c>
      <c r="I1" s="2032"/>
      <c r="J1" s="2032"/>
    </row>
    <row r="2" spans="1:14" ht="17.149999999999999" customHeight="1">
      <c r="A2" s="2031"/>
      <c r="B2" s="993" t="s">
        <v>976</v>
      </c>
      <c r="C2" s="995" t="s">
        <v>975</v>
      </c>
      <c r="D2" s="994" t="s">
        <v>566</v>
      </c>
      <c r="E2" s="993" t="s">
        <v>976</v>
      </c>
      <c r="F2" s="995" t="s">
        <v>975</v>
      </c>
      <c r="G2" s="994" t="s">
        <v>566</v>
      </c>
      <c r="H2" s="993" t="s">
        <v>976</v>
      </c>
      <c r="I2" s="992" t="s">
        <v>975</v>
      </c>
      <c r="J2" s="991" t="s">
        <v>566</v>
      </c>
    </row>
    <row r="3" spans="1:14">
      <c r="A3" s="985">
        <v>2000</v>
      </c>
      <c r="B3" s="988">
        <v>1500.0683782062674</v>
      </c>
      <c r="C3" s="990">
        <v>18.291495647653431</v>
      </c>
      <c r="D3" s="989">
        <v>1518.3598738539208</v>
      </c>
      <c r="E3" s="988">
        <v>42.121106358805775</v>
      </c>
      <c r="F3" s="990">
        <v>1.9539940754599279</v>
      </c>
      <c r="G3" s="989">
        <v>44.075100434265707</v>
      </c>
      <c r="H3" s="988">
        <v>1542.1894845650731</v>
      </c>
      <c r="I3" s="987">
        <v>20.245489723113359</v>
      </c>
      <c r="J3" s="986">
        <v>1562.4349742881866</v>
      </c>
      <c r="L3" s="973"/>
    </row>
    <row r="4" spans="1:14">
      <c r="A4" s="985">
        <v>2001</v>
      </c>
      <c r="B4" s="988">
        <v>1899.2396895902796</v>
      </c>
      <c r="C4" s="990">
        <v>40.58877271147594</v>
      </c>
      <c r="D4" s="989">
        <v>1939.8284623017555</v>
      </c>
      <c r="E4" s="988">
        <v>41.341401550849348</v>
      </c>
      <c r="F4" s="990">
        <v>2.1395352544648727</v>
      </c>
      <c r="G4" s="989">
        <v>43.480936805314222</v>
      </c>
      <c r="H4" s="988">
        <v>1940.5810911411288</v>
      </c>
      <c r="I4" s="987">
        <v>42.728307965940814</v>
      </c>
      <c r="J4" s="986">
        <v>1983.3093991070696</v>
      </c>
      <c r="L4" s="973"/>
    </row>
    <row r="5" spans="1:14">
      <c r="A5" s="985">
        <v>2002</v>
      </c>
      <c r="B5" s="988">
        <v>2244.3873212936783</v>
      </c>
      <c r="C5" s="990">
        <v>51.297654108443787</v>
      </c>
      <c r="D5" s="989">
        <v>2295.6849754021218</v>
      </c>
      <c r="E5" s="988">
        <v>48.617398269419787</v>
      </c>
      <c r="F5" s="990">
        <v>2.1691092266941663</v>
      </c>
      <c r="G5" s="989">
        <v>50.786507496113956</v>
      </c>
      <c r="H5" s="988">
        <v>2293.0047195630982</v>
      </c>
      <c r="I5" s="987">
        <v>53.466763335137955</v>
      </c>
      <c r="J5" s="986">
        <v>2346.471482898236</v>
      </c>
      <c r="L5" s="973"/>
    </row>
    <row r="6" spans="1:14">
      <c r="A6" s="985">
        <v>2003</v>
      </c>
      <c r="B6" s="988">
        <v>2762.3225423410167</v>
      </c>
      <c r="C6" s="990">
        <v>60.655806525366152</v>
      </c>
      <c r="D6" s="989">
        <v>2822.9783488663829</v>
      </c>
      <c r="E6" s="988">
        <v>29.401871108024142</v>
      </c>
      <c r="F6" s="990">
        <v>2.2778593551621782</v>
      </c>
      <c r="G6" s="989">
        <v>31.679730463186321</v>
      </c>
      <c r="H6" s="988">
        <v>2791.7244134490411</v>
      </c>
      <c r="I6" s="987">
        <v>62.933665880528331</v>
      </c>
      <c r="J6" s="986">
        <v>2854.6580793295693</v>
      </c>
      <c r="L6" s="973"/>
    </row>
    <row r="7" spans="1:14">
      <c r="A7" s="985">
        <v>2004</v>
      </c>
      <c r="B7" s="988">
        <v>2684.1762034746525</v>
      </c>
      <c r="C7" s="990">
        <v>44.216523262426136</v>
      </c>
      <c r="D7" s="989">
        <v>2728.3927267370786</v>
      </c>
      <c r="E7" s="988">
        <v>35.208266465534315</v>
      </c>
      <c r="F7" s="990">
        <v>2.3401968990288595</v>
      </c>
      <c r="G7" s="989">
        <v>37.548463364563176</v>
      </c>
      <c r="H7" s="988">
        <v>2719.384469940187</v>
      </c>
      <c r="I7" s="987">
        <v>46.556720161454997</v>
      </c>
      <c r="J7" s="986">
        <v>2765.941190101642</v>
      </c>
      <c r="L7" s="973"/>
    </row>
    <row r="8" spans="1:14">
      <c r="A8" s="985">
        <v>2005</v>
      </c>
      <c r="B8" s="982">
        <v>3037.350295811721</v>
      </c>
      <c r="C8" s="984">
        <v>83.719987647046025</v>
      </c>
      <c r="D8" s="983">
        <v>3121.0702834587669</v>
      </c>
      <c r="E8" s="982">
        <v>39.500696984445483</v>
      </c>
      <c r="F8" s="984">
        <v>2.2784131112594537</v>
      </c>
      <c r="G8" s="983">
        <v>41.779110095704937</v>
      </c>
      <c r="H8" s="982">
        <v>3076.8509927961663</v>
      </c>
      <c r="I8" s="981">
        <v>85.998400758305479</v>
      </c>
      <c r="J8" s="980">
        <v>3162.849393554472</v>
      </c>
      <c r="K8" s="400"/>
      <c r="L8" s="973"/>
      <c r="M8" s="399"/>
    </row>
    <row r="9" spans="1:14">
      <c r="A9" s="985">
        <v>2006</v>
      </c>
      <c r="B9" s="982">
        <v>3115.9266110802632</v>
      </c>
      <c r="C9" s="984">
        <v>67.737857601766223</v>
      </c>
      <c r="D9" s="983">
        <v>3183.6644686820296</v>
      </c>
      <c r="E9" s="982">
        <v>28.486175154081455</v>
      </c>
      <c r="F9" s="984">
        <v>2.3619026031714778</v>
      </c>
      <c r="G9" s="983">
        <v>30.848077757252931</v>
      </c>
      <c r="H9" s="982">
        <v>3144.4127862343448</v>
      </c>
      <c r="I9" s="981">
        <v>70.099760204937695</v>
      </c>
      <c r="J9" s="980">
        <v>3214.5125464392827</v>
      </c>
      <c r="L9" s="973"/>
    </row>
    <row r="10" spans="1:14">
      <c r="A10" s="985">
        <v>2007</v>
      </c>
      <c r="B10" s="982">
        <v>3969.0963746632478</v>
      </c>
      <c r="C10" s="984">
        <v>68.071061997610386</v>
      </c>
      <c r="D10" s="983">
        <v>4037.1674366608581</v>
      </c>
      <c r="E10" s="982">
        <v>36.098377043139202</v>
      </c>
      <c r="F10" s="984">
        <v>0</v>
      </c>
      <c r="G10" s="983">
        <v>36.098377043139202</v>
      </c>
      <c r="H10" s="982">
        <v>4005.1947517063873</v>
      </c>
      <c r="I10" s="981">
        <v>68.071061997610386</v>
      </c>
      <c r="J10" s="980">
        <v>4073.2658137039975</v>
      </c>
      <c r="L10" s="973"/>
    </row>
    <row r="11" spans="1:14">
      <c r="A11" s="985">
        <v>2008</v>
      </c>
      <c r="B11" s="982">
        <v>2373.8321066518147</v>
      </c>
      <c r="C11" s="984">
        <v>71.663596576166981</v>
      </c>
      <c r="D11" s="983">
        <v>2445.4957032279817</v>
      </c>
      <c r="E11" s="982">
        <v>53.344239638281842</v>
      </c>
      <c r="F11" s="984">
        <v>0.14189394151738854</v>
      </c>
      <c r="G11" s="983">
        <v>53.48613357979923</v>
      </c>
      <c r="H11" s="982">
        <v>2427.1763462900967</v>
      </c>
      <c r="I11" s="981">
        <v>71.805490517684376</v>
      </c>
      <c r="J11" s="980">
        <v>2498.9818368077813</v>
      </c>
      <c r="K11" s="380"/>
      <c r="L11" s="973"/>
    </row>
    <row r="12" spans="1:14">
      <c r="A12" s="985">
        <v>2009</v>
      </c>
      <c r="B12" s="982">
        <v>2691.15812543633</v>
      </c>
      <c r="C12" s="984">
        <v>112.12051301507603</v>
      </c>
      <c r="D12" s="983">
        <v>2803.2786384514061</v>
      </c>
      <c r="E12" s="982">
        <v>76.98020837012902</v>
      </c>
      <c r="F12" s="984">
        <v>0</v>
      </c>
      <c r="G12" s="983">
        <v>76.98020837012902</v>
      </c>
      <c r="H12" s="982">
        <v>2768.1383338064588</v>
      </c>
      <c r="I12" s="981">
        <v>112.12051301507603</v>
      </c>
      <c r="J12" s="980">
        <v>2880.2588468215349</v>
      </c>
      <c r="K12" s="380"/>
      <c r="L12" s="973"/>
      <c r="N12" s="380"/>
    </row>
    <row r="13" spans="1:14">
      <c r="A13" s="985">
        <v>2010</v>
      </c>
      <c r="B13" s="982">
        <v>3126.8021340860737</v>
      </c>
      <c r="C13" s="984">
        <v>130.36567458494301</v>
      </c>
      <c r="D13" s="983">
        <v>3257.1678086710167</v>
      </c>
      <c r="E13" s="982">
        <v>53.840480694152042</v>
      </c>
      <c r="F13" s="984">
        <v>16.543044486030578</v>
      </c>
      <c r="G13" s="983">
        <v>70.383525180182616</v>
      </c>
      <c r="H13" s="982">
        <v>3180.6426147802258</v>
      </c>
      <c r="I13" s="981">
        <v>146.90871907097358</v>
      </c>
      <c r="J13" s="980">
        <v>3327.5513338511992</v>
      </c>
      <c r="K13" s="380"/>
      <c r="L13" s="973"/>
      <c r="N13" s="380"/>
    </row>
    <row r="14" spans="1:14">
      <c r="A14" s="985">
        <v>2011</v>
      </c>
      <c r="B14" s="982">
        <v>2770.9820953788858</v>
      </c>
      <c r="C14" s="984">
        <v>120.85312954737829</v>
      </c>
      <c r="D14" s="983">
        <v>2891.8352249262639</v>
      </c>
      <c r="E14" s="982">
        <v>72.95280319811495</v>
      </c>
      <c r="F14" s="984">
        <v>11.671318255123282</v>
      </c>
      <c r="G14" s="983">
        <v>84.624121453238232</v>
      </c>
      <c r="H14" s="982">
        <v>2843.9348985770007</v>
      </c>
      <c r="I14" s="981">
        <v>132.52444780250158</v>
      </c>
      <c r="J14" s="980">
        <v>2976.4593463795022</v>
      </c>
      <c r="K14" s="380"/>
      <c r="L14" s="973"/>
      <c r="N14" s="380"/>
    </row>
    <row r="15" spans="1:14">
      <c r="A15" s="985">
        <v>2012</v>
      </c>
      <c r="B15" s="982">
        <v>2901.4385543615922</v>
      </c>
      <c r="C15" s="984">
        <v>105.72073143174038</v>
      </c>
      <c r="D15" s="983">
        <v>3007.1592857933324</v>
      </c>
      <c r="E15" s="982">
        <v>56.786765226378861</v>
      </c>
      <c r="F15" s="984">
        <v>28.078323909558105</v>
      </c>
      <c r="G15" s="983">
        <v>84.865089135936969</v>
      </c>
      <c r="H15" s="982">
        <v>2958.2253195879712</v>
      </c>
      <c r="I15" s="981">
        <v>133.79905534129847</v>
      </c>
      <c r="J15" s="980">
        <v>3092.0243749292695</v>
      </c>
      <c r="K15" s="380"/>
      <c r="L15" s="973"/>
      <c r="N15" s="380"/>
    </row>
    <row r="16" spans="1:14">
      <c r="A16" s="985">
        <v>2013</v>
      </c>
      <c r="B16" s="982">
        <v>1647.8033167509434</v>
      </c>
      <c r="C16" s="984">
        <v>96.288866784937994</v>
      </c>
      <c r="D16" s="983">
        <v>1744.0921835358813</v>
      </c>
      <c r="E16" s="982">
        <v>49.259032214084961</v>
      </c>
      <c r="F16" s="984">
        <v>1.4139193089163575</v>
      </c>
      <c r="G16" s="983">
        <v>50.672951523001316</v>
      </c>
      <c r="H16" s="982">
        <v>1697.0623489650284</v>
      </c>
      <c r="I16" s="981">
        <v>97.702786093854357</v>
      </c>
      <c r="J16" s="980">
        <v>1794.7651350588828</v>
      </c>
      <c r="K16" s="380"/>
      <c r="L16" s="973"/>
      <c r="N16" s="380"/>
    </row>
    <row r="17" spans="1:14">
      <c r="A17" s="985">
        <v>2014</v>
      </c>
      <c r="B17" s="982">
        <v>1754.6289994889023</v>
      </c>
      <c r="C17" s="984">
        <v>100.98144527774141</v>
      </c>
      <c r="D17" s="983">
        <v>1855.6104447666437</v>
      </c>
      <c r="E17" s="982">
        <v>100.08590129758861</v>
      </c>
      <c r="F17" s="984">
        <v>21.188826508321533</v>
      </c>
      <c r="G17" s="983">
        <v>121.27472780591015</v>
      </c>
      <c r="H17" s="982">
        <v>1854.7149007864909</v>
      </c>
      <c r="I17" s="981">
        <v>122.17027178606295</v>
      </c>
      <c r="J17" s="980">
        <v>1976.885172572554</v>
      </c>
      <c r="K17" s="380"/>
      <c r="L17" s="973"/>
      <c r="N17" s="380"/>
    </row>
    <row r="18" spans="1:14">
      <c r="A18" s="985">
        <v>2015</v>
      </c>
      <c r="B18" s="982">
        <v>1463.9005991505746</v>
      </c>
      <c r="C18" s="984">
        <v>93.883860243662511</v>
      </c>
      <c r="D18" s="983">
        <v>1557.784459394237</v>
      </c>
      <c r="E18" s="982">
        <v>87.313366123850841</v>
      </c>
      <c r="F18" s="984">
        <v>29.869062290558354</v>
      </c>
      <c r="G18" s="983">
        <v>117.1824284144092</v>
      </c>
      <c r="H18" s="982">
        <v>1551.2139652744254</v>
      </c>
      <c r="I18" s="981">
        <v>123.75292253422086</v>
      </c>
      <c r="J18" s="980">
        <v>1674.9668878086463</v>
      </c>
      <c r="K18" s="380"/>
      <c r="L18" s="973"/>
      <c r="N18" s="380"/>
    </row>
    <row r="19" spans="1:14">
      <c r="A19" s="985">
        <v>2016</v>
      </c>
      <c r="B19" s="982">
        <v>1220.4904988144522</v>
      </c>
      <c r="C19" s="984">
        <v>110.18126621867574</v>
      </c>
      <c r="D19" s="983">
        <v>1330.6717650331279</v>
      </c>
      <c r="E19" s="982">
        <v>75.333707653714498</v>
      </c>
      <c r="F19" s="984">
        <v>2.0777088233707643</v>
      </c>
      <c r="G19" s="983">
        <v>77.411416477085268</v>
      </c>
      <c r="H19" s="982">
        <v>1295.8242064681667</v>
      </c>
      <c r="I19" s="981">
        <v>112.25897504204652</v>
      </c>
      <c r="J19" s="980">
        <v>1408.0831815102133</v>
      </c>
      <c r="K19" s="380"/>
      <c r="L19" s="973"/>
      <c r="N19" s="380"/>
    </row>
    <row r="20" spans="1:14">
      <c r="A20" s="985">
        <v>2017</v>
      </c>
      <c r="B20" s="982">
        <v>1467.2702467893439</v>
      </c>
      <c r="C20" s="984">
        <v>68.591844911159967</v>
      </c>
      <c r="D20" s="983">
        <v>1535.8620917005039</v>
      </c>
      <c r="E20" s="982">
        <v>167.52357195240845</v>
      </c>
      <c r="F20" s="984">
        <v>30.901582804367457</v>
      </c>
      <c r="G20" s="983">
        <v>198.4251547567759</v>
      </c>
      <c r="H20" s="982">
        <v>1634.7938187417524</v>
      </c>
      <c r="I20" s="981">
        <v>99.493427715527417</v>
      </c>
      <c r="J20" s="980">
        <v>1734.2872464572797</v>
      </c>
      <c r="K20" s="380"/>
      <c r="L20" s="973"/>
      <c r="N20" s="380"/>
    </row>
    <row r="21" spans="1:14">
      <c r="A21" s="985">
        <v>2018</v>
      </c>
      <c r="B21" s="982">
        <v>1660.7693542789086</v>
      </c>
      <c r="C21" s="984">
        <v>69.026991229726633</v>
      </c>
      <c r="D21" s="983">
        <v>1729.7963455086353</v>
      </c>
      <c r="E21" s="982">
        <v>76.145311737335334</v>
      </c>
      <c r="F21" s="984">
        <v>27.518523637281522</v>
      </c>
      <c r="G21" s="983">
        <v>103.66383537461685</v>
      </c>
      <c r="H21" s="982">
        <v>1736.9146660162439</v>
      </c>
      <c r="I21" s="981">
        <v>96.545514867008151</v>
      </c>
      <c r="J21" s="980">
        <v>1833.4601808832522</v>
      </c>
      <c r="K21" s="380"/>
      <c r="L21" s="973"/>
      <c r="N21" s="380"/>
    </row>
    <row r="22" spans="1:14">
      <c r="A22" s="979">
        <v>2019</v>
      </c>
      <c r="B22" s="976">
        <v>1864.0700600999935</v>
      </c>
      <c r="C22" s="978">
        <v>67.619978339999975</v>
      </c>
      <c r="D22" s="977">
        <v>1931.6900384399935</v>
      </c>
      <c r="E22" s="976">
        <v>60.426827899999999</v>
      </c>
      <c r="F22" s="978">
        <v>34.774394999999998</v>
      </c>
      <c r="G22" s="977">
        <v>95.201222900000005</v>
      </c>
      <c r="H22" s="976">
        <v>1924.4968879999935</v>
      </c>
      <c r="I22" s="975">
        <v>102.39437333999997</v>
      </c>
      <c r="J22" s="974">
        <v>2026.8912613399934</v>
      </c>
      <c r="K22" s="380"/>
      <c r="L22" s="973"/>
      <c r="N22" s="380"/>
    </row>
    <row r="23" spans="1:14">
      <c r="A23" s="979">
        <v>2020</v>
      </c>
      <c r="B23" s="976">
        <v>1843.301243569997</v>
      </c>
      <c r="C23" s="978">
        <v>114.27917328999999</v>
      </c>
      <c r="D23" s="977">
        <v>1957.5804168599971</v>
      </c>
      <c r="E23" s="976">
        <v>105.94438809</v>
      </c>
      <c r="F23" s="978">
        <v>45.448104709999996</v>
      </c>
      <c r="G23" s="977">
        <v>151.39249280000001</v>
      </c>
      <c r="H23" s="976">
        <v>1949.2456316599971</v>
      </c>
      <c r="I23" s="975">
        <v>159.72727799999998</v>
      </c>
      <c r="J23" s="974">
        <v>2108.9729096599972</v>
      </c>
      <c r="K23" s="380"/>
      <c r="L23" s="973"/>
      <c r="N23" s="380"/>
    </row>
    <row r="24" spans="1:14">
      <c r="A24" s="413"/>
      <c r="B24" s="413"/>
      <c r="C24" s="413"/>
      <c r="D24" s="413"/>
      <c r="E24" s="413"/>
      <c r="F24" s="413"/>
      <c r="G24" s="413"/>
      <c r="H24" s="413"/>
      <c r="I24" s="971"/>
    </row>
    <row r="25" spans="1:14" ht="56.25" customHeight="1">
      <c r="A25" s="2036" t="s">
        <v>974</v>
      </c>
      <c r="B25" s="2036"/>
      <c r="C25" s="2036"/>
      <c r="D25" s="2036"/>
      <c r="E25" s="2036"/>
      <c r="F25" s="2036"/>
      <c r="G25" s="2036"/>
      <c r="H25" s="2036"/>
      <c r="I25" s="2036"/>
      <c r="J25" s="2036"/>
    </row>
    <row r="26" spans="1:14" ht="12" customHeight="1">
      <c r="A26" s="972"/>
      <c r="B26" s="413"/>
      <c r="C26" s="413"/>
      <c r="D26" s="413"/>
      <c r="E26" s="413"/>
      <c r="F26" s="413"/>
      <c r="G26" s="413"/>
      <c r="H26" s="413"/>
      <c r="I26" s="971"/>
      <c r="J26" s="361"/>
    </row>
    <row r="27" spans="1:14">
      <c r="A27" s="2029" t="s">
        <v>973</v>
      </c>
      <c r="B27" s="2029"/>
      <c r="C27" s="2029"/>
      <c r="D27" s="2029"/>
      <c r="E27" s="2029"/>
      <c r="F27" s="2029"/>
      <c r="G27" s="2029"/>
      <c r="H27" s="2029"/>
      <c r="I27" s="2029"/>
      <c r="J27" s="2029"/>
    </row>
    <row r="28" spans="1:14">
      <c r="A28" s="361"/>
      <c r="B28" s="361"/>
      <c r="C28" s="361"/>
      <c r="D28" s="361"/>
      <c r="E28" s="361"/>
      <c r="F28" s="361"/>
      <c r="G28" s="361"/>
      <c r="H28" s="361"/>
      <c r="I28" s="970"/>
      <c r="J28" s="361"/>
    </row>
    <row r="29" spans="1:14">
      <c r="A29" s="361"/>
      <c r="B29" s="361"/>
      <c r="C29" s="361"/>
      <c r="D29" s="361"/>
      <c r="E29" s="361"/>
      <c r="F29" s="361"/>
      <c r="G29" s="361"/>
      <c r="H29" s="361"/>
      <c r="I29" s="970"/>
      <c r="J29" s="361"/>
    </row>
  </sheetData>
  <mergeCells count="6">
    <mergeCell ref="A27:J27"/>
    <mergeCell ref="A1:A2"/>
    <mergeCell ref="B1:D1"/>
    <mergeCell ref="E1:G1"/>
    <mergeCell ref="H1:J1"/>
    <mergeCell ref="A25:J25"/>
  </mergeCells>
  <pageMargins left="0.7" right="0.7" top="0.75" bottom="0.75" header="0.3" footer="0.3"/>
  <pageSetup orientation="portrait" verticalDpi="0" r:id="rId1"/>
  <headerFooter>
    <oddHeader>&amp;CTable 14.2
Total DoD and VA Prime Contracts and Grants Performed in Utah, FY 2000–FY 2020
(Millions of Constant FY 2020 Dollars)</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96B5B-B642-4BED-BB00-C9A50D4BD2A3}">
  <dimension ref="A1:H60"/>
  <sheetViews>
    <sheetView view="pageLayout" topLeftCell="A10" zoomScaleNormal="100" workbookViewId="0">
      <selection activeCell="J49" sqref="J49"/>
    </sheetView>
  </sheetViews>
  <sheetFormatPr defaultColWidth="9.1796875" defaultRowHeight="12.5"/>
  <cols>
    <col min="1" max="1" width="9.1796875" style="996"/>
    <col min="2" max="2" width="10.7265625" style="996" bestFit="1" customWidth="1"/>
    <col min="3" max="3" width="8" style="996" bestFit="1" customWidth="1"/>
    <col min="4" max="4" width="7.26953125" style="996" bestFit="1" customWidth="1"/>
    <col min="5" max="5" width="10.453125" style="997" bestFit="1" customWidth="1"/>
    <col min="6" max="6" width="8" style="996" bestFit="1" customWidth="1"/>
    <col min="7" max="7" width="7.26953125" style="996" bestFit="1" customWidth="1"/>
    <col min="8" max="8" width="10.26953125" style="996" bestFit="1" customWidth="1"/>
    <col min="9" max="16384" width="9.1796875" style="996"/>
  </cols>
  <sheetData>
    <row r="1" spans="1:8" s="1020" customFormat="1" ht="13">
      <c r="A1" s="2039" t="s">
        <v>13</v>
      </c>
      <c r="B1" s="2041" t="s">
        <v>987</v>
      </c>
      <c r="C1" s="2043" t="s">
        <v>870</v>
      </c>
      <c r="D1" s="2044"/>
      <c r="E1" s="2045" t="s">
        <v>986</v>
      </c>
      <c r="F1" s="2043" t="s">
        <v>870</v>
      </c>
      <c r="G1" s="2044"/>
      <c r="H1" s="2047" t="s">
        <v>985</v>
      </c>
    </row>
    <row r="2" spans="1:8" s="1020" customFormat="1" ht="13">
      <c r="A2" s="2040"/>
      <c r="B2" s="2042"/>
      <c r="C2" s="1022" t="s">
        <v>984</v>
      </c>
      <c r="D2" s="1021" t="s">
        <v>556</v>
      </c>
      <c r="E2" s="2046"/>
      <c r="F2" s="1022" t="s">
        <v>984</v>
      </c>
      <c r="G2" s="1021" t="s">
        <v>556</v>
      </c>
      <c r="H2" s="2048"/>
    </row>
    <row r="3" spans="1:8" ht="13" hidden="1">
      <c r="A3" s="1017">
        <v>1976</v>
      </c>
      <c r="B3" s="1005">
        <v>55586</v>
      </c>
      <c r="C3" s="1005"/>
      <c r="D3" s="1006"/>
      <c r="E3" s="1014">
        <v>1272050</v>
      </c>
      <c r="F3" s="1005"/>
      <c r="G3" s="1019"/>
      <c r="H3" s="1018">
        <f t="shared" ref="H3:H48" si="0">B3/E3</f>
        <v>4.369796784717582E-2</v>
      </c>
    </row>
    <row r="4" spans="1:8" ht="13" hidden="1">
      <c r="A4" s="1017">
        <v>1977</v>
      </c>
      <c r="B4" s="1005">
        <v>56838</v>
      </c>
      <c r="C4" s="1004">
        <v>1252</v>
      </c>
      <c r="D4" s="1003">
        <v>2.2523657035944302E-2</v>
      </c>
      <c r="E4" s="1014">
        <v>1315950</v>
      </c>
      <c r="F4" s="1004">
        <v>43900</v>
      </c>
      <c r="G4" s="1018">
        <f t="shared" ref="G4:G44" si="1">E4/E3-1</f>
        <v>3.4511222043158707E-2</v>
      </c>
      <c r="H4" s="1018">
        <f t="shared" si="0"/>
        <v>4.3191610623503934E-2</v>
      </c>
    </row>
    <row r="5" spans="1:8" ht="13" hidden="1">
      <c r="A5" s="1017">
        <v>1978</v>
      </c>
      <c r="B5" s="1005">
        <v>56588</v>
      </c>
      <c r="C5" s="1004">
        <v>-250</v>
      </c>
      <c r="D5" s="1003">
        <v>-4.3984658151236845E-3</v>
      </c>
      <c r="E5" s="1014">
        <v>1363750</v>
      </c>
      <c r="F5" s="1004">
        <v>47800</v>
      </c>
      <c r="G5" s="1018">
        <f t="shared" si="1"/>
        <v>3.6323568524639915E-2</v>
      </c>
      <c r="H5" s="1018">
        <f t="shared" si="0"/>
        <v>4.1494408799266726E-2</v>
      </c>
    </row>
    <row r="6" spans="1:8" ht="13" hidden="1">
      <c r="A6" s="1017">
        <v>1979</v>
      </c>
      <c r="B6" s="1005">
        <v>57641</v>
      </c>
      <c r="C6" s="1004">
        <v>1053</v>
      </c>
      <c r="D6" s="1003">
        <v>1.8608185481020712E-2</v>
      </c>
      <c r="E6" s="1014">
        <v>1415950</v>
      </c>
      <c r="F6" s="1004">
        <v>52200</v>
      </c>
      <c r="G6" s="1018">
        <f t="shared" si="1"/>
        <v>3.827681026581109E-2</v>
      </c>
      <c r="H6" s="1018">
        <f t="shared" si="0"/>
        <v>4.0708358345986795E-2</v>
      </c>
    </row>
    <row r="7" spans="1:8" ht="13">
      <c r="A7" s="1017">
        <v>1980</v>
      </c>
      <c r="B7" s="1005">
        <v>61115</v>
      </c>
      <c r="C7" s="1004">
        <v>3474</v>
      </c>
      <c r="D7" s="1003">
        <v>6.0269599764056832E-2</v>
      </c>
      <c r="E7" s="1014">
        <v>1474000</v>
      </c>
      <c r="F7" s="1004">
        <v>58050</v>
      </c>
      <c r="G7" s="1018">
        <f t="shared" si="1"/>
        <v>4.0997210353473035E-2</v>
      </c>
      <c r="H7" s="1018">
        <f t="shared" si="0"/>
        <v>4.1462008141112616E-2</v>
      </c>
    </row>
    <row r="8" spans="1:8" ht="13">
      <c r="A8" s="1017">
        <v>1981</v>
      </c>
      <c r="B8" s="1005">
        <v>63090</v>
      </c>
      <c r="C8" s="1004">
        <v>1975</v>
      </c>
      <c r="D8" s="1003">
        <v>3.2316125337478525E-2</v>
      </c>
      <c r="E8" s="1014">
        <v>1515000</v>
      </c>
      <c r="F8" s="1004">
        <v>41000</v>
      </c>
      <c r="G8" s="1018">
        <f t="shared" si="1"/>
        <v>2.7815468113975506E-2</v>
      </c>
      <c r="H8" s="1018">
        <f t="shared" si="0"/>
        <v>4.1643564356435646E-2</v>
      </c>
    </row>
    <row r="9" spans="1:8" ht="13">
      <c r="A9" s="1017">
        <v>1982</v>
      </c>
      <c r="B9" s="1005">
        <v>67056</v>
      </c>
      <c r="C9" s="1004">
        <v>3966</v>
      </c>
      <c r="D9" s="1003">
        <v>6.2862577270565864E-2</v>
      </c>
      <c r="E9" s="1014">
        <v>1558000</v>
      </c>
      <c r="F9" s="1004">
        <v>43000</v>
      </c>
      <c r="G9" s="1018">
        <f t="shared" si="1"/>
        <v>2.8382838283828482E-2</v>
      </c>
      <c r="H9" s="1018">
        <f t="shared" si="0"/>
        <v>4.3039794608472404E-2</v>
      </c>
    </row>
    <row r="10" spans="1:8" ht="13">
      <c r="A10" s="1017">
        <v>1983</v>
      </c>
      <c r="B10" s="1005">
        <v>69579</v>
      </c>
      <c r="C10" s="1004">
        <v>2523</v>
      </c>
      <c r="D10" s="1003">
        <v>3.7625268432355044E-2</v>
      </c>
      <c r="E10" s="1014">
        <v>1595000</v>
      </c>
      <c r="F10" s="1004">
        <v>37000</v>
      </c>
      <c r="G10" s="1018">
        <f t="shared" si="1"/>
        <v>2.3748395378690557E-2</v>
      </c>
      <c r="H10" s="1018">
        <f t="shared" si="0"/>
        <v>4.3623197492163007E-2</v>
      </c>
    </row>
    <row r="11" spans="1:8" ht="13">
      <c r="A11" s="1017">
        <v>1984</v>
      </c>
      <c r="B11" s="1005">
        <v>69212</v>
      </c>
      <c r="C11" s="1004">
        <v>-367</v>
      </c>
      <c r="D11" s="1003">
        <v>-5.2745799738426824E-3</v>
      </c>
      <c r="E11" s="1014">
        <v>1622000</v>
      </c>
      <c r="F11" s="1004">
        <v>27000</v>
      </c>
      <c r="G11" s="1018">
        <f t="shared" si="1"/>
        <v>1.6927899686520309E-2</v>
      </c>
      <c r="H11" s="1018">
        <f t="shared" si="0"/>
        <v>4.2670776818742297E-2</v>
      </c>
    </row>
    <row r="12" spans="1:8" ht="13">
      <c r="A12" s="1017">
        <v>1985</v>
      </c>
      <c r="B12" s="1005">
        <v>70615</v>
      </c>
      <c r="C12" s="1004">
        <v>1403</v>
      </c>
      <c r="D12" s="1003">
        <v>2.0271051262786801E-2</v>
      </c>
      <c r="E12" s="1014">
        <v>1643000</v>
      </c>
      <c r="F12" s="1004">
        <v>21000</v>
      </c>
      <c r="G12" s="1018">
        <f t="shared" si="1"/>
        <v>1.2946979038224393E-2</v>
      </c>
      <c r="H12" s="1018">
        <f t="shared" si="0"/>
        <v>4.2979306147291542E-2</v>
      </c>
    </row>
    <row r="13" spans="1:8" ht="13">
      <c r="A13" s="1017">
        <v>1986</v>
      </c>
      <c r="B13" s="1005">
        <v>72674</v>
      </c>
      <c r="C13" s="1004">
        <v>2059</v>
      </c>
      <c r="D13" s="1003">
        <v>2.9158110882956879E-2</v>
      </c>
      <c r="E13" s="1014">
        <v>1663000</v>
      </c>
      <c r="F13" s="1004">
        <v>20000</v>
      </c>
      <c r="G13" s="1018">
        <f t="shared" si="1"/>
        <v>1.2172854534388211E-2</v>
      </c>
      <c r="H13" s="1018">
        <f t="shared" si="0"/>
        <v>4.3700541190619363E-2</v>
      </c>
    </row>
    <row r="14" spans="1:8" ht="13">
      <c r="A14" s="1017">
        <v>1987</v>
      </c>
      <c r="B14" s="1005">
        <v>73088</v>
      </c>
      <c r="C14" s="1004">
        <v>414</v>
      </c>
      <c r="D14" s="1003">
        <v>5.6966728128354021E-3</v>
      </c>
      <c r="E14" s="1014">
        <v>1678000</v>
      </c>
      <c r="F14" s="1004">
        <v>15000</v>
      </c>
      <c r="G14" s="1018">
        <f t="shared" si="1"/>
        <v>9.0198436560433581E-3</v>
      </c>
      <c r="H14" s="1018">
        <f t="shared" si="0"/>
        <v>4.3556615017878428E-2</v>
      </c>
    </row>
    <row r="15" spans="1:8" ht="13">
      <c r="A15" s="1017">
        <v>1988</v>
      </c>
      <c r="B15" s="1005">
        <v>74929</v>
      </c>
      <c r="C15" s="1004">
        <v>1841</v>
      </c>
      <c r="D15" s="1003">
        <v>2.5188813485113835E-2</v>
      </c>
      <c r="E15" s="1014">
        <v>1690000</v>
      </c>
      <c r="F15" s="1004">
        <v>12000</v>
      </c>
      <c r="G15" s="1018">
        <f t="shared" si="1"/>
        <v>7.151370679380209E-3</v>
      </c>
      <c r="H15" s="1018">
        <f t="shared" si="0"/>
        <v>4.4336686390532544E-2</v>
      </c>
    </row>
    <row r="16" spans="1:8" ht="13">
      <c r="A16" s="1017">
        <v>1989</v>
      </c>
      <c r="B16" s="1005">
        <v>74884</v>
      </c>
      <c r="C16" s="1004">
        <v>-45</v>
      </c>
      <c r="D16" s="1003">
        <v>-6.0056853821617801E-4</v>
      </c>
      <c r="E16" s="1014">
        <v>1706000</v>
      </c>
      <c r="F16" s="1004">
        <v>16000</v>
      </c>
      <c r="G16" s="1018">
        <f t="shared" si="1"/>
        <v>9.4674556213016903E-3</v>
      </c>
      <c r="H16" s="1018">
        <f t="shared" si="0"/>
        <v>4.3894490035169986E-2</v>
      </c>
    </row>
    <row r="17" spans="1:8" ht="13">
      <c r="A17" s="1017">
        <v>1990</v>
      </c>
      <c r="B17" s="1005">
        <v>80430</v>
      </c>
      <c r="C17" s="1004">
        <v>5546</v>
      </c>
      <c r="D17" s="1003">
        <v>7.4061214678703066E-2</v>
      </c>
      <c r="E17" s="1014">
        <v>1729227</v>
      </c>
      <c r="F17" s="1004">
        <v>23227</v>
      </c>
      <c r="G17" s="1018">
        <f t="shared" si="1"/>
        <v>1.3614888628370458E-2</v>
      </c>
      <c r="H17" s="1018">
        <f t="shared" si="0"/>
        <v>4.6512112059318989E-2</v>
      </c>
    </row>
    <row r="18" spans="1:8" ht="13">
      <c r="A18" s="1017">
        <v>1991</v>
      </c>
      <c r="B18" s="1005">
        <v>86843</v>
      </c>
      <c r="C18" s="1004">
        <v>6413</v>
      </c>
      <c r="D18" s="1003">
        <v>7.9733930125575031E-2</v>
      </c>
      <c r="E18" s="1014">
        <v>1780870</v>
      </c>
      <c r="F18" s="1004">
        <v>51643</v>
      </c>
      <c r="G18" s="1018">
        <f t="shared" si="1"/>
        <v>2.9864789296026428E-2</v>
      </c>
      <c r="H18" s="1018">
        <f t="shared" si="0"/>
        <v>4.8764367977449222E-2</v>
      </c>
    </row>
    <row r="19" spans="1:8" ht="13">
      <c r="A19" s="1017">
        <v>1992</v>
      </c>
      <c r="B19" s="1005">
        <v>94923</v>
      </c>
      <c r="C19" s="1004">
        <v>8080</v>
      </c>
      <c r="D19" s="1003">
        <v>9.3041465633384376E-2</v>
      </c>
      <c r="E19" s="1014">
        <v>1838149</v>
      </c>
      <c r="F19" s="1004">
        <v>57279</v>
      </c>
      <c r="G19" s="1018">
        <f t="shared" si="1"/>
        <v>3.2163493124147235E-2</v>
      </c>
      <c r="H19" s="1018">
        <f t="shared" si="0"/>
        <v>5.1640536213331999E-2</v>
      </c>
    </row>
    <row r="20" spans="1:8" ht="13">
      <c r="A20" s="1017">
        <v>1993</v>
      </c>
      <c r="B20" s="1005">
        <v>99163</v>
      </c>
      <c r="C20" s="1004">
        <v>4240</v>
      </c>
      <c r="D20" s="1003">
        <v>4.4667783361250699E-2</v>
      </c>
      <c r="E20" s="1014">
        <v>1889393</v>
      </c>
      <c r="F20" s="1004">
        <v>51244</v>
      </c>
      <c r="G20" s="1018">
        <f t="shared" si="1"/>
        <v>2.7878044706930671E-2</v>
      </c>
      <c r="H20" s="1018">
        <f t="shared" si="0"/>
        <v>5.24840517563048E-2</v>
      </c>
    </row>
    <row r="21" spans="1:8" ht="13">
      <c r="A21" s="1017">
        <v>1994</v>
      </c>
      <c r="B21" s="1005">
        <v>103633</v>
      </c>
      <c r="C21" s="1004">
        <v>4470</v>
      </c>
      <c r="D21" s="1003">
        <v>4.5077296975686493E-2</v>
      </c>
      <c r="E21" s="1014">
        <v>1946721</v>
      </c>
      <c r="F21" s="1004">
        <v>57328</v>
      </c>
      <c r="G21" s="1018">
        <f t="shared" si="1"/>
        <v>3.03420198973956E-2</v>
      </c>
      <c r="H21" s="1018">
        <f t="shared" si="0"/>
        <v>5.3234644307016771E-2</v>
      </c>
    </row>
    <row r="22" spans="1:8" ht="13">
      <c r="A22" s="1017">
        <v>1995</v>
      </c>
      <c r="B22" s="1005">
        <v>110594</v>
      </c>
      <c r="C22" s="1004">
        <v>6961</v>
      </c>
      <c r="D22" s="1003">
        <v>6.7169723929636313E-2</v>
      </c>
      <c r="E22" s="1014">
        <v>1995228</v>
      </c>
      <c r="F22" s="1004">
        <v>48507</v>
      </c>
      <c r="G22" s="1018">
        <f t="shared" si="1"/>
        <v>2.4917283986765515E-2</v>
      </c>
      <c r="H22" s="1018">
        <f t="shared" si="0"/>
        <v>5.5429254200522443E-2</v>
      </c>
    </row>
    <row r="23" spans="1:8" ht="13">
      <c r="A23" s="1017">
        <v>1996</v>
      </c>
      <c r="B23" s="1005">
        <v>112666</v>
      </c>
      <c r="C23" s="1004">
        <v>2072</v>
      </c>
      <c r="D23" s="1003">
        <v>1.8735193590972386E-2</v>
      </c>
      <c r="E23" s="1014">
        <v>2042893</v>
      </c>
      <c r="F23" s="1004">
        <v>47665</v>
      </c>
      <c r="G23" s="1018">
        <f t="shared" si="1"/>
        <v>2.3889500347829884E-2</v>
      </c>
      <c r="H23" s="1018">
        <f t="shared" si="0"/>
        <v>5.5150220789830895E-2</v>
      </c>
    </row>
    <row r="24" spans="1:8" ht="13">
      <c r="A24" s="1017">
        <v>1997</v>
      </c>
      <c r="B24" s="1005">
        <v>116047</v>
      </c>
      <c r="C24" s="1004">
        <v>3381</v>
      </c>
      <c r="D24" s="1003">
        <v>3.0009053308007738E-2</v>
      </c>
      <c r="E24" s="1014">
        <v>2099409</v>
      </c>
      <c r="F24" s="1004">
        <v>56516</v>
      </c>
      <c r="G24" s="1018">
        <f t="shared" si="1"/>
        <v>2.7664689242167917E-2</v>
      </c>
      <c r="H24" s="1018">
        <f t="shared" si="0"/>
        <v>5.5276032445321518E-2</v>
      </c>
    </row>
    <row r="25" spans="1:8" ht="13">
      <c r="A25" s="1017">
        <v>1998</v>
      </c>
      <c r="B25" s="1005">
        <v>129755</v>
      </c>
      <c r="C25" s="1004">
        <f t="shared" ref="C25:C48" si="2">B25-B24</f>
        <v>13708</v>
      </c>
      <c r="D25" s="1003">
        <f t="shared" ref="D25:D48" si="3">C25/B24</f>
        <v>0.11812455298284316</v>
      </c>
      <c r="E25" s="1014">
        <v>2141632</v>
      </c>
      <c r="F25" s="1004">
        <v>42223</v>
      </c>
      <c r="G25" s="1018">
        <f t="shared" si="1"/>
        <v>2.0111850525552644E-2</v>
      </c>
      <c r="H25" s="1018">
        <f t="shared" si="0"/>
        <v>6.0586972925320504E-2</v>
      </c>
    </row>
    <row r="26" spans="1:8" ht="13">
      <c r="A26" s="1017">
        <v>1999</v>
      </c>
      <c r="B26" s="1005">
        <v>139249</v>
      </c>
      <c r="C26" s="1004">
        <f t="shared" si="2"/>
        <v>9494</v>
      </c>
      <c r="D26" s="1003">
        <f t="shared" si="3"/>
        <v>7.3168664020654306E-2</v>
      </c>
      <c r="E26" s="1014">
        <v>2193014</v>
      </c>
      <c r="F26" s="1004">
        <v>51382</v>
      </c>
      <c r="G26" s="1018">
        <f t="shared" si="1"/>
        <v>2.3991983683471219E-2</v>
      </c>
      <c r="H26" s="1018">
        <f t="shared" si="0"/>
        <v>6.3496630664464523E-2</v>
      </c>
    </row>
    <row r="27" spans="1:8" ht="13">
      <c r="A27" s="1017">
        <v>2000</v>
      </c>
      <c r="B27" s="1005">
        <v>142116</v>
      </c>
      <c r="C27" s="1004">
        <f t="shared" si="2"/>
        <v>2867</v>
      </c>
      <c r="D27" s="1003">
        <f t="shared" si="3"/>
        <v>2.0589016797248096E-2</v>
      </c>
      <c r="E27" s="1014">
        <v>2246468</v>
      </c>
      <c r="F27" s="1004">
        <v>53539</v>
      </c>
      <c r="G27" s="1018">
        <f t="shared" si="1"/>
        <v>2.4374673394697899E-2</v>
      </c>
      <c r="H27" s="1018">
        <f t="shared" si="0"/>
        <v>6.3261973907484989E-2</v>
      </c>
    </row>
    <row r="28" spans="1:8" ht="13">
      <c r="A28" s="1017">
        <v>2001</v>
      </c>
      <c r="B28" s="1005">
        <v>155539</v>
      </c>
      <c r="C28" s="1004">
        <f t="shared" si="2"/>
        <v>13423</v>
      </c>
      <c r="D28" s="1003">
        <f t="shared" si="3"/>
        <v>9.4451011849475075E-2</v>
      </c>
      <c r="E28" s="1014">
        <v>2290634</v>
      </c>
      <c r="F28" s="1004">
        <f t="shared" ref="F28:F44" si="4">E28-E27</f>
        <v>44166</v>
      </c>
      <c r="G28" s="1018">
        <f t="shared" si="1"/>
        <v>1.9660195471290942E-2</v>
      </c>
      <c r="H28" s="1018">
        <f t="shared" si="0"/>
        <v>6.790216158495857E-2</v>
      </c>
    </row>
    <row r="29" spans="1:8" ht="13">
      <c r="A29" s="1017">
        <v>2002</v>
      </c>
      <c r="B29" s="1005">
        <v>154192</v>
      </c>
      <c r="C29" s="1004">
        <f t="shared" si="2"/>
        <v>-1347</v>
      </c>
      <c r="D29" s="1003">
        <f t="shared" si="3"/>
        <v>-8.6602074077883999E-3</v>
      </c>
      <c r="E29" s="1014">
        <v>2331826</v>
      </c>
      <c r="F29" s="1004">
        <f t="shared" si="4"/>
        <v>41192</v>
      </c>
      <c r="G29" s="1018">
        <f t="shared" si="1"/>
        <v>1.7982794283154746E-2</v>
      </c>
      <c r="H29" s="1018">
        <f t="shared" si="0"/>
        <v>6.6125002465878671E-2</v>
      </c>
    </row>
    <row r="30" spans="1:8" ht="13">
      <c r="A30" s="1017">
        <v>2003</v>
      </c>
      <c r="B30" s="1005">
        <v>156162</v>
      </c>
      <c r="C30" s="1004">
        <f t="shared" si="2"/>
        <v>1970</v>
      </c>
      <c r="D30" s="1003">
        <f t="shared" si="3"/>
        <v>1.2776278924976653E-2</v>
      </c>
      <c r="E30" s="1014">
        <v>2372458</v>
      </c>
      <c r="F30" s="1004">
        <f t="shared" si="4"/>
        <v>40632</v>
      </c>
      <c r="G30" s="1018">
        <f t="shared" si="1"/>
        <v>1.7424970816861896E-2</v>
      </c>
      <c r="H30" s="1018">
        <f t="shared" si="0"/>
        <v>6.5822872312175817E-2</v>
      </c>
    </row>
    <row r="31" spans="1:8" ht="13">
      <c r="A31" s="1017">
        <v>2004</v>
      </c>
      <c r="B31" s="1005">
        <v>162553</v>
      </c>
      <c r="C31" s="1004">
        <f t="shared" si="2"/>
        <v>6391</v>
      </c>
      <c r="D31" s="1003">
        <f t="shared" si="3"/>
        <v>4.0925449212996762E-2</v>
      </c>
      <c r="E31" s="1014">
        <v>2430223</v>
      </c>
      <c r="F31" s="1004">
        <f t="shared" si="4"/>
        <v>57765</v>
      </c>
      <c r="G31" s="1018">
        <f t="shared" si="1"/>
        <v>2.4348165489125551E-2</v>
      </c>
      <c r="H31" s="1018">
        <f t="shared" si="0"/>
        <v>6.688810039243312E-2</v>
      </c>
    </row>
    <row r="32" spans="1:8" ht="13">
      <c r="A32" s="1017">
        <v>2005</v>
      </c>
      <c r="B32" s="1005">
        <v>160317</v>
      </c>
      <c r="C32" s="1004">
        <f t="shared" si="2"/>
        <v>-2236</v>
      </c>
      <c r="D32" s="1003">
        <f t="shared" si="3"/>
        <v>-1.3755513586337994E-2</v>
      </c>
      <c r="E32" s="1014">
        <v>2505843</v>
      </c>
      <c r="F32" s="1004">
        <f t="shared" si="4"/>
        <v>75620</v>
      </c>
      <c r="G32" s="1018">
        <f t="shared" si="1"/>
        <v>3.1116486017949807E-2</v>
      </c>
      <c r="H32" s="1018">
        <f t="shared" si="0"/>
        <v>6.397727231913572E-2</v>
      </c>
    </row>
    <row r="33" spans="1:8" ht="13">
      <c r="A33" s="1017">
        <v>2006</v>
      </c>
      <c r="B33" s="1005">
        <v>157802</v>
      </c>
      <c r="C33" s="1004">
        <f t="shared" si="2"/>
        <v>-2515</v>
      </c>
      <c r="D33" s="1003">
        <f t="shared" si="3"/>
        <v>-1.5687668806177762E-2</v>
      </c>
      <c r="E33" s="1014">
        <v>2576229</v>
      </c>
      <c r="F33" s="1004">
        <f t="shared" si="4"/>
        <v>70386</v>
      </c>
      <c r="G33" s="1018">
        <f t="shared" si="1"/>
        <v>2.8088750971229981E-2</v>
      </c>
      <c r="H33" s="1018">
        <f t="shared" si="0"/>
        <v>6.1253095124695824E-2</v>
      </c>
    </row>
    <row r="34" spans="1:8" ht="13">
      <c r="A34" s="1017">
        <v>2007</v>
      </c>
      <c r="B34" s="1005">
        <v>158349</v>
      </c>
      <c r="C34" s="1004">
        <f t="shared" si="2"/>
        <v>547</v>
      </c>
      <c r="D34" s="1003">
        <f t="shared" si="3"/>
        <v>3.4663692475380538E-3</v>
      </c>
      <c r="E34" s="1014">
        <v>2636075</v>
      </c>
      <c r="F34" s="1004">
        <f t="shared" si="4"/>
        <v>59846</v>
      </c>
      <c r="G34" s="1018">
        <f t="shared" si="1"/>
        <v>2.3230077760944434E-2</v>
      </c>
      <c r="H34" s="1018">
        <f t="shared" si="0"/>
        <v>6.0069990421365099E-2</v>
      </c>
    </row>
    <row r="35" spans="1:8" ht="13">
      <c r="A35" s="1017">
        <v>2008</v>
      </c>
      <c r="B35" s="1005">
        <v>163593</v>
      </c>
      <c r="C35" s="1004">
        <f t="shared" si="2"/>
        <v>5244</v>
      </c>
      <c r="D35" s="1003">
        <f t="shared" si="3"/>
        <v>3.3116723187389882E-2</v>
      </c>
      <c r="E35" s="1014">
        <v>2691122</v>
      </c>
      <c r="F35" s="1004">
        <f t="shared" si="4"/>
        <v>55047</v>
      </c>
      <c r="G35" s="1018">
        <f t="shared" si="1"/>
        <v>2.0882182790701975E-2</v>
      </c>
      <c r="H35" s="1018">
        <f t="shared" si="0"/>
        <v>6.0789886151575441E-2</v>
      </c>
    </row>
    <row r="36" spans="1:8" ht="13">
      <c r="A36" s="1017">
        <v>2009</v>
      </c>
      <c r="B36" s="1005">
        <v>175810</v>
      </c>
      <c r="C36" s="1004">
        <f t="shared" si="2"/>
        <v>12217</v>
      </c>
      <c r="D36" s="1003">
        <f t="shared" si="3"/>
        <v>7.4679234441571457E-2</v>
      </c>
      <c r="E36" s="1014">
        <v>2731560</v>
      </c>
      <c r="F36" s="1004">
        <f t="shared" si="4"/>
        <v>40438</v>
      </c>
      <c r="G36" s="1018">
        <f t="shared" si="1"/>
        <v>1.5026446218343148E-2</v>
      </c>
      <c r="H36" s="1018">
        <f t="shared" si="0"/>
        <v>6.4362488834219272E-2</v>
      </c>
    </row>
    <row r="37" spans="1:8" ht="13">
      <c r="A37" s="1017">
        <v>2010</v>
      </c>
      <c r="B37" s="1005">
        <v>179837</v>
      </c>
      <c r="C37" s="1004">
        <f t="shared" si="2"/>
        <v>4027</v>
      </c>
      <c r="D37" s="1003">
        <f t="shared" si="3"/>
        <v>2.2905409248620671E-2</v>
      </c>
      <c r="E37" s="1014">
        <v>2772667</v>
      </c>
      <c r="F37" s="1004">
        <f t="shared" si="4"/>
        <v>41107</v>
      </c>
      <c r="G37" s="1018">
        <f t="shared" si="1"/>
        <v>1.5048909780491782E-2</v>
      </c>
      <c r="H37" s="1018">
        <f t="shared" si="0"/>
        <v>6.4860655823436419E-2</v>
      </c>
    </row>
    <row r="38" spans="1:8" ht="13">
      <c r="A38" s="1017">
        <v>2011</v>
      </c>
      <c r="B38" s="1005">
        <v>183008</v>
      </c>
      <c r="C38" s="1004">
        <f t="shared" si="2"/>
        <v>3171</v>
      </c>
      <c r="D38" s="1003">
        <f t="shared" si="3"/>
        <v>1.7632633996341133E-2</v>
      </c>
      <c r="E38" s="1014">
        <v>2822091</v>
      </c>
      <c r="F38" s="1004">
        <f t="shared" si="4"/>
        <v>49424</v>
      </c>
      <c r="G38" s="1018">
        <f t="shared" si="1"/>
        <v>1.7825436664410166E-2</v>
      </c>
      <c r="H38" s="1018">
        <f t="shared" si="0"/>
        <v>6.4848369524583019E-2</v>
      </c>
    </row>
    <row r="39" spans="1:8" ht="13">
      <c r="A39" s="1017">
        <v>2012</v>
      </c>
      <c r="B39" s="1005">
        <v>179842</v>
      </c>
      <c r="C39" s="1004">
        <f t="shared" si="2"/>
        <v>-3166</v>
      </c>
      <c r="D39" s="1003">
        <f t="shared" si="3"/>
        <v>-1.7299790173107187E-2</v>
      </c>
      <c r="E39" s="1014">
        <v>2867404</v>
      </c>
      <c r="F39" s="1004">
        <f t="shared" si="4"/>
        <v>45313</v>
      </c>
      <c r="G39" s="1018">
        <f t="shared" si="1"/>
        <v>1.6056533967189646E-2</v>
      </c>
      <c r="H39" s="1018">
        <f t="shared" si="0"/>
        <v>6.2719449369534261E-2</v>
      </c>
    </row>
    <row r="40" spans="1:8" ht="13">
      <c r="A40" s="1017">
        <v>2013</v>
      </c>
      <c r="B40" s="1005">
        <v>174221</v>
      </c>
      <c r="C40" s="1004">
        <f t="shared" si="2"/>
        <v>-5621</v>
      </c>
      <c r="D40" s="1003">
        <f t="shared" si="3"/>
        <v>-3.1255212909109105E-2</v>
      </c>
      <c r="E40" s="1014">
        <v>2906022</v>
      </c>
      <c r="F40" s="1004">
        <f t="shared" si="4"/>
        <v>38618</v>
      </c>
      <c r="G40" s="1018">
        <f t="shared" si="1"/>
        <v>1.346793127163104E-2</v>
      </c>
      <c r="H40" s="1018">
        <f t="shared" si="0"/>
        <v>5.99517140613526E-2</v>
      </c>
    </row>
    <row r="41" spans="1:8" ht="13">
      <c r="A41" s="1017">
        <v>2014</v>
      </c>
      <c r="B41" s="1005">
        <v>173962</v>
      </c>
      <c r="C41" s="1004">
        <f t="shared" si="2"/>
        <v>-259</v>
      </c>
      <c r="D41" s="1003">
        <f t="shared" si="3"/>
        <v>-1.4866175719344969E-3</v>
      </c>
      <c r="E41" s="1014">
        <v>2946989</v>
      </c>
      <c r="F41" s="1004">
        <f t="shared" si="4"/>
        <v>40967</v>
      </c>
      <c r="G41" s="1018">
        <f t="shared" si="1"/>
        <v>1.409727799720728E-2</v>
      </c>
      <c r="H41" s="1018">
        <f t="shared" si="0"/>
        <v>5.9030420541101442E-2</v>
      </c>
    </row>
    <row r="42" spans="1:8" ht="13">
      <c r="A42" s="1017">
        <v>2015</v>
      </c>
      <c r="B42" s="1005">
        <v>175092</v>
      </c>
      <c r="C42" s="1004">
        <f t="shared" si="2"/>
        <v>1130</v>
      </c>
      <c r="D42" s="1003">
        <f t="shared" si="3"/>
        <v>6.4956714684816222E-3</v>
      </c>
      <c r="E42" s="1014">
        <v>3003792</v>
      </c>
      <c r="F42" s="1004">
        <f t="shared" si="4"/>
        <v>56803</v>
      </c>
      <c r="G42" s="1018">
        <f t="shared" si="1"/>
        <v>1.9274927731321778E-2</v>
      </c>
      <c r="H42" s="1018">
        <f t="shared" si="0"/>
        <v>5.8290321034212757E-2</v>
      </c>
    </row>
    <row r="43" spans="1:8" ht="13">
      <c r="A43" s="1017">
        <v>2016</v>
      </c>
      <c r="B43" s="1005">
        <v>179851</v>
      </c>
      <c r="C43" s="1004">
        <f t="shared" si="2"/>
        <v>4759</v>
      </c>
      <c r="D43" s="1003">
        <f t="shared" si="3"/>
        <v>2.7179996801681403E-2</v>
      </c>
      <c r="E43" s="1014">
        <v>3062384</v>
      </c>
      <c r="F43" s="1004">
        <f t="shared" si="4"/>
        <v>58592</v>
      </c>
      <c r="G43" s="1018">
        <f t="shared" si="1"/>
        <v>1.9506011068675777E-2</v>
      </c>
      <c r="H43" s="1018">
        <f t="shared" si="0"/>
        <v>5.8729081656643971E-2</v>
      </c>
    </row>
    <row r="44" spans="1:8" ht="13">
      <c r="A44" s="1017">
        <v>2017</v>
      </c>
      <c r="B44" s="1005">
        <v>186060</v>
      </c>
      <c r="C44" s="1004">
        <f t="shared" si="2"/>
        <v>6209</v>
      </c>
      <c r="D44" s="1003">
        <f t="shared" si="3"/>
        <v>3.4523021834740979E-2</v>
      </c>
      <c r="E44" s="1014">
        <v>3122477</v>
      </c>
      <c r="F44" s="1004">
        <f t="shared" si="4"/>
        <v>60093</v>
      </c>
      <c r="G44" s="1018">
        <f t="shared" si="1"/>
        <v>1.962294735082204E-2</v>
      </c>
      <c r="H44" s="1018">
        <f t="shared" si="0"/>
        <v>5.9587308409317349E-2</v>
      </c>
    </row>
    <row r="45" spans="1:8" ht="13">
      <c r="A45" s="1017">
        <v>2018</v>
      </c>
      <c r="B45" s="1005">
        <v>189086</v>
      </c>
      <c r="C45" s="1004">
        <f t="shared" si="2"/>
        <v>3026</v>
      </c>
      <c r="D45" s="1003">
        <f t="shared" si="3"/>
        <v>1.6263570891110395E-2</v>
      </c>
      <c r="E45" s="1014">
        <v>3176342</v>
      </c>
      <c r="F45" s="1004">
        <v>45132</v>
      </c>
      <c r="G45" s="1018">
        <v>1.4E-2</v>
      </c>
      <c r="H45" s="1018">
        <f t="shared" si="0"/>
        <v>5.9529483915774811E-2</v>
      </c>
    </row>
    <row r="46" spans="1:8" ht="13">
      <c r="A46" s="1017">
        <v>2019</v>
      </c>
      <c r="B46" s="1005">
        <v>193863</v>
      </c>
      <c r="C46" s="1004">
        <f t="shared" si="2"/>
        <v>4777</v>
      </c>
      <c r="D46" s="1003">
        <f t="shared" si="3"/>
        <v>2.526363665210539E-2</v>
      </c>
      <c r="E46" s="1014">
        <v>3231108</v>
      </c>
      <c r="F46" s="1004">
        <f>E46-E45</f>
        <v>54766</v>
      </c>
      <c r="G46" s="1003">
        <f>E46/E45-1</f>
        <v>1.7241846123622784E-2</v>
      </c>
      <c r="H46" s="1013">
        <f t="shared" si="0"/>
        <v>5.999892297007714E-2</v>
      </c>
    </row>
    <row r="47" spans="1:8" ht="13">
      <c r="A47" s="1016">
        <v>2020</v>
      </c>
      <c r="B47" s="1015">
        <v>193536</v>
      </c>
      <c r="C47" s="1004">
        <f t="shared" si="2"/>
        <v>-327</v>
      </c>
      <c r="D47" s="1003">
        <f t="shared" si="3"/>
        <v>-1.6867581745872084E-3</v>
      </c>
      <c r="E47" s="1014">
        <v>3284823</v>
      </c>
      <c r="F47" s="1004">
        <f>E47-E46</f>
        <v>53715</v>
      </c>
      <c r="G47" s="1003">
        <f>E47/E46-1</f>
        <v>1.6624328249009279E-2</v>
      </c>
      <c r="H47" s="1013">
        <f t="shared" si="0"/>
        <v>5.8918243083417282E-2</v>
      </c>
    </row>
    <row r="48" spans="1:8" ht="13">
      <c r="A48" s="1012" t="s">
        <v>983</v>
      </c>
      <c r="B48" s="1011">
        <v>192132</v>
      </c>
      <c r="C48" s="1009">
        <f t="shared" si="2"/>
        <v>-1404</v>
      </c>
      <c r="D48" s="1008">
        <f t="shared" si="3"/>
        <v>-7.254464285714286E-3</v>
      </c>
      <c r="E48" s="1010">
        <v>3343552</v>
      </c>
      <c r="F48" s="1009">
        <f>E48-E47</f>
        <v>58729</v>
      </c>
      <c r="G48" s="1008">
        <f>E48/E47-1</f>
        <v>1.7878893322410327E-2</v>
      </c>
      <c r="H48" s="1007">
        <f t="shared" si="0"/>
        <v>5.7463440078096589E-2</v>
      </c>
    </row>
    <row r="49" spans="1:8" ht="12" customHeight="1">
      <c r="A49" s="1006"/>
      <c r="B49" s="1005"/>
      <c r="C49" s="1004"/>
      <c r="D49" s="1003"/>
      <c r="E49" s="1004"/>
      <c r="F49" s="1004"/>
      <c r="G49" s="1003"/>
      <c r="H49" s="1003"/>
    </row>
    <row r="50" spans="1:8" ht="25.5" customHeight="1">
      <c r="A50" s="2037" t="s">
        <v>982</v>
      </c>
      <c r="B50" s="2037"/>
      <c r="C50" s="2037"/>
      <c r="D50" s="2037"/>
      <c r="E50" s="2037"/>
      <c r="F50" s="2037"/>
      <c r="G50" s="2037"/>
      <c r="H50" s="2037"/>
    </row>
    <row r="51" spans="1:8" ht="27" customHeight="1">
      <c r="A51" s="2037" t="s">
        <v>981</v>
      </c>
      <c r="B51" s="2037"/>
      <c r="C51" s="2037"/>
      <c r="D51" s="2037"/>
      <c r="E51" s="2037"/>
      <c r="F51" s="2037"/>
      <c r="G51" s="2037"/>
      <c r="H51" s="2037"/>
    </row>
    <row r="52" spans="1:8" ht="24.75" customHeight="1">
      <c r="A52" s="2038" t="str">
        <f>CONCATENATE("* Fall ",LEFT(A48,4)," End-of-Term data were unavailable at the time of publication. This figure represents 3rd week data and will be updated to EOT next year.")</f>
        <v>* Fall 2021 End-of-Term data were unavailable at the time of publication. This figure represents 3rd week data and will be updated to EOT next year.</v>
      </c>
      <c r="B52" s="2038"/>
      <c r="C52" s="2038"/>
      <c r="D52" s="2038"/>
      <c r="E52" s="2038"/>
      <c r="F52" s="2038"/>
      <c r="G52" s="2038"/>
      <c r="H52" s="2038"/>
    </row>
    <row r="53" spans="1:8" ht="13">
      <c r="A53" s="1001"/>
      <c r="B53" s="1001"/>
      <c r="C53" s="1001"/>
      <c r="D53" s="1002"/>
      <c r="E53" s="1002"/>
      <c r="F53" s="1001"/>
      <c r="G53" s="1001"/>
      <c r="H53" s="1001"/>
    </row>
    <row r="54" spans="1:8" ht="13">
      <c r="A54" s="1001"/>
      <c r="B54" s="999"/>
      <c r="C54" s="999"/>
      <c r="D54" s="1000"/>
      <c r="E54" s="1000"/>
      <c r="F54" s="999"/>
      <c r="G54" s="999"/>
      <c r="H54" s="999"/>
    </row>
    <row r="55" spans="1:8">
      <c r="D55" s="998"/>
      <c r="E55" s="998"/>
    </row>
    <row r="56" spans="1:8">
      <c r="D56" s="998"/>
      <c r="E56" s="998"/>
    </row>
    <row r="57" spans="1:8">
      <c r="D57" s="998"/>
      <c r="E57" s="998"/>
    </row>
    <row r="58" spans="1:8">
      <c r="D58" s="998"/>
      <c r="E58" s="998"/>
    </row>
    <row r="59" spans="1:8">
      <c r="D59" s="998"/>
      <c r="E59" s="998"/>
    </row>
    <row r="60" spans="1:8">
      <c r="D60" s="998"/>
      <c r="E60" s="998"/>
    </row>
  </sheetData>
  <mergeCells count="9">
    <mergeCell ref="A50:H50"/>
    <mergeCell ref="A51:H51"/>
    <mergeCell ref="A52:H52"/>
    <mergeCell ref="A1:A2"/>
    <mergeCell ref="B1:B2"/>
    <mergeCell ref="C1:D1"/>
    <mergeCell ref="E1:E2"/>
    <mergeCell ref="F1:G1"/>
    <mergeCell ref="H1:H2"/>
  </mergeCells>
  <printOptions horizontalCentered="1"/>
  <pageMargins left="0.7" right="0.7" top="1" bottom="1" header="0.5" footer="0.5"/>
  <pageSetup orientation="portrait" r:id="rId1"/>
  <headerFooter scaleWithDoc="0">
    <oddHeader>&amp;C&amp;"-,Bold"Table 15.1
Utah System of Higher Education Fall End-Of-Term* Enrollments at Degree-Granting Institutions and State of Utah Population</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EC382-1388-42B9-B8B8-DD59B36FD826}">
  <sheetPr>
    <pageSetUpPr fitToPage="1"/>
  </sheetPr>
  <dimension ref="A1:N38"/>
  <sheetViews>
    <sheetView view="pageLayout" zoomScaleNormal="100" zoomScaleSheetLayoutView="100" workbookViewId="0">
      <selection activeCell="E37" sqref="A37:N46"/>
    </sheetView>
  </sheetViews>
  <sheetFormatPr defaultColWidth="9.1796875" defaultRowHeight="12.5"/>
  <cols>
    <col min="1" max="1" width="19" style="996" bestFit="1" customWidth="1"/>
    <col min="2" max="6" width="8.54296875" style="996" bestFit="1" customWidth="1"/>
    <col min="7" max="9" width="7.7265625" style="996" customWidth="1"/>
    <col min="10" max="10" width="7.26953125" style="996" customWidth="1"/>
    <col min="11" max="11" width="7.7265625" style="996" customWidth="1"/>
    <col min="12" max="12" width="7.1796875" style="1023" customWidth="1"/>
    <col min="13" max="13" width="7.54296875" style="1023" customWidth="1"/>
    <col min="14" max="14" width="7.453125" style="1023" customWidth="1"/>
    <col min="15" max="16384" width="9.1796875" style="996"/>
  </cols>
  <sheetData>
    <row r="1" spans="1:14" s="1020" customFormat="1" ht="12.75" customHeight="1">
      <c r="A1" s="2049" t="s">
        <v>723</v>
      </c>
      <c r="B1" s="2056" t="s">
        <v>997</v>
      </c>
      <c r="C1" s="2052" t="s">
        <v>996</v>
      </c>
      <c r="D1" s="2052" t="s">
        <v>995</v>
      </c>
      <c r="E1" s="2052" t="s">
        <v>994</v>
      </c>
      <c r="F1" s="2054" t="s">
        <v>993</v>
      </c>
      <c r="G1" s="2058" t="s">
        <v>992</v>
      </c>
      <c r="H1" s="2059"/>
      <c r="I1" s="2059"/>
      <c r="J1" s="2060"/>
      <c r="K1" s="2058" t="s">
        <v>593</v>
      </c>
      <c r="L1" s="2059"/>
      <c r="M1" s="2059"/>
      <c r="N1" s="2060"/>
    </row>
    <row r="2" spans="1:14" s="1020" customFormat="1" ht="24" customHeight="1">
      <c r="A2" s="2050"/>
      <c r="B2" s="2057"/>
      <c r="C2" s="2053"/>
      <c r="D2" s="2053"/>
      <c r="E2" s="2053"/>
      <c r="F2" s="2055"/>
      <c r="G2" s="1049" t="str">
        <f>CONCATENATE(RIGHT(B1,4)," to ",RIGHT(C1,4))</f>
        <v>2017 to 2018</v>
      </c>
      <c r="H2" s="1049" t="str">
        <f>CONCATENATE(RIGHT(C1,4)," to ",RIGHT(D1,4))</f>
        <v>2018 to 2019</v>
      </c>
      <c r="I2" s="1049" t="str">
        <f>CONCATENATE(RIGHT(D1,4)," to ",RIGHT(E1,4))</f>
        <v>2019 to 2020</v>
      </c>
      <c r="J2" s="1049" t="str">
        <f>CONCATENATE(RIGHT(E1,4)," to ",RIGHT(F1,4))</f>
        <v>2020 to 2021</v>
      </c>
      <c r="K2" s="1049" t="str">
        <f>G2</f>
        <v>2017 to 2018</v>
      </c>
      <c r="L2" s="1049" t="str">
        <f>H2</f>
        <v>2018 to 2019</v>
      </c>
      <c r="M2" s="1049" t="str">
        <f>I2</f>
        <v>2019 to 2020</v>
      </c>
      <c r="N2" s="1049" t="str">
        <f>J2</f>
        <v>2020 to 2021</v>
      </c>
    </row>
    <row r="3" spans="1:14" ht="13">
      <c r="A3" s="1048" t="s">
        <v>235</v>
      </c>
      <c r="B3" s="1005">
        <v>318</v>
      </c>
      <c r="C3" s="1005">
        <v>313</v>
      </c>
      <c r="D3" s="1005">
        <v>280</v>
      </c>
      <c r="E3" s="1040">
        <v>349</v>
      </c>
      <c r="F3" s="1042">
        <v>315</v>
      </c>
      <c r="G3" s="1047">
        <f t="shared" ref="G3:G34" si="0">C3-B3</f>
        <v>-5</v>
      </c>
      <c r="H3" s="1046">
        <f t="shared" ref="H3:H34" si="1">D3-C3</f>
        <v>-33</v>
      </c>
      <c r="I3" s="1046">
        <f t="shared" ref="I3:I34" si="2">E3-D3</f>
        <v>69</v>
      </c>
      <c r="J3" s="1046">
        <f t="shared" ref="J3:J34" si="3">F3-E3</f>
        <v>-34</v>
      </c>
      <c r="K3" s="1045">
        <f t="shared" ref="K3:K34" si="4">G3/B3</f>
        <v>-1.5723270440251572E-2</v>
      </c>
      <c r="L3" s="1044">
        <f t="shared" ref="L3:L34" si="5">H3/C3</f>
        <v>-0.10543130990415335</v>
      </c>
      <c r="M3" s="1044">
        <f t="shared" ref="M3:M34" si="6">I3/D3</f>
        <v>0.24642857142857144</v>
      </c>
      <c r="N3" s="1043">
        <f t="shared" ref="N3:N34" si="7">J3/E3</f>
        <v>-9.7421203438395415E-2</v>
      </c>
    </row>
    <row r="4" spans="1:14" ht="13">
      <c r="A4" s="1041" t="s">
        <v>234</v>
      </c>
      <c r="B4" s="1005">
        <v>1704</v>
      </c>
      <c r="C4" s="1005">
        <v>1622</v>
      </c>
      <c r="D4" s="1005">
        <v>1492</v>
      </c>
      <c r="E4" s="1040">
        <v>2100</v>
      </c>
      <c r="F4" s="1042">
        <v>2233</v>
      </c>
      <c r="G4" s="1014">
        <f t="shared" si="0"/>
        <v>-82</v>
      </c>
      <c r="H4" s="1004">
        <f t="shared" si="1"/>
        <v>-130</v>
      </c>
      <c r="I4" s="1004">
        <f t="shared" si="2"/>
        <v>608</v>
      </c>
      <c r="J4" s="1004">
        <f t="shared" si="3"/>
        <v>133</v>
      </c>
      <c r="K4" s="1038">
        <f t="shared" si="4"/>
        <v>-4.8122065727699531E-2</v>
      </c>
      <c r="L4" s="1003">
        <f t="shared" si="5"/>
        <v>-8.0147965474722568E-2</v>
      </c>
      <c r="M4" s="1003">
        <f t="shared" si="6"/>
        <v>0.40750670241286863</v>
      </c>
      <c r="N4" s="1018">
        <f t="shared" si="7"/>
        <v>6.3333333333333339E-2</v>
      </c>
    </row>
    <row r="5" spans="1:14" ht="13">
      <c r="A5" s="1041" t="s">
        <v>233</v>
      </c>
      <c r="B5" s="1005">
        <v>4336</v>
      </c>
      <c r="C5" s="1005">
        <v>3943</v>
      </c>
      <c r="D5" s="1005">
        <v>3570</v>
      </c>
      <c r="E5" s="1040">
        <v>6308</v>
      </c>
      <c r="F5" s="1042">
        <v>6652</v>
      </c>
      <c r="G5" s="1014">
        <f t="shared" si="0"/>
        <v>-393</v>
      </c>
      <c r="H5" s="1004">
        <f t="shared" si="1"/>
        <v>-373</v>
      </c>
      <c r="I5" s="1004">
        <f t="shared" si="2"/>
        <v>2738</v>
      </c>
      <c r="J5" s="1004">
        <f t="shared" si="3"/>
        <v>344</v>
      </c>
      <c r="K5" s="1038">
        <f t="shared" si="4"/>
        <v>-9.0636531365313647E-2</v>
      </c>
      <c r="L5" s="1003">
        <f t="shared" si="5"/>
        <v>-9.4598021810803956E-2</v>
      </c>
      <c r="M5" s="1003">
        <f t="shared" si="6"/>
        <v>0.76694677871148464</v>
      </c>
      <c r="N5" s="1018">
        <f t="shared" si="7"/>
        <v>5.4533925174381735E-2</v>
      </c>
    </row>
    <row r="6" spans="1:14" ht="13">
      <c r="A6" s="1041" t="s">
        <v>232</v>
      </c>
      <c r="B6" s="1005">
        <v>581</v>
      </c>
      <c r="C6" s="1005">
        <v>525</v>
      </c>
      <c r="D6" s="1005">
        <v>402</v>
      </c>
      <c r="E6" s="1040">
        <v>850</v>
      </c>
      <c r="F6" s="1042">
        <v>885</v>
      </c>
      <c r="G6" s="1014">
        <f t="shared" si="0"/>
        <v>-56</v>
      </c>
      <c r="H6" s="1004">
        <f t="shared" si="1"/>
        <v>-123</v>
      </c>
      <c r="I6" s="1004">
        <f t="shared" si="2"/>
        <v>448</v>
      </c>
      <c r="J6" s="1004">
        <f t="shared" si="3"/>
        <v>35</v>
      </c>
      <c r="K6" s="1038">
        <f t="shared" si="4"/>
        <v>-9.6385542168674704E-2</v>
      </c>
      <c r="L6" s="1003">
        <f t="shared" si="5"/>
        <v>-0.23428571428571429</v>
      </c>
      <c r="M6" s="1003">
        <f t="shared" si="6"/>
        <v>1.1144278606965174</v>
      </c>
      <c r="N6" s="1018">
        <f t="shared" si="7"/>
        <v>4.1176470588235294E-2</v>
      </c>
    </row>
    <row r="7" spans="1:14" ht="13">
      <c r="A7" s="1041" t="s">
        <v>231</v>
      </c>
      <c r="B7" s="1005">
        <v>28</v>
      </c>
      <c r="C7" s="1005">
        <v>28</v>
      </c>
      <c r="D7" s="1005">
        <v>30</v>
      </c>
      <c r="E7" s="1040">
        <v>30</v>
      </c>
      <c r="F7" s="1042">
        <v>30</v>
      </c>
      <c r="G7" s="1014">
        <f t="shared" si="0"/>
        <v>0</v>
      </c>
      <c r="H7" s="1004">
        <f t="shared" si="1"/>
        <v>2</v>
      </c>
      <c r="I7" s="1004">
        <f t="shared" si="2"/>
        <v>0</v>
      </c>
      <c r="J7" s="1004">
        <f t="shared" si="3"/>
        <v>0</v>
      </c>
      <c r="K7" s="1038">
        <f t="shared" si="4"/>
        <v>0</v>
      </c>
      <c r="L7" s="1003">
        <f t="shared" si="5"/>
        <v>7.1428571428571425E-2</v>
      </c>
      <c r="M7" s="1003">
        <f t="shared" si="6"/>
        <v>0</v>
      </c>
      <c r="N7" s="1018">
        <f t="shared" si="7"/>
        <v>0</v>
      </c>
    </row>
    <row r="8" spans="1:14" ht="13">
      <c r="A8" s="1041" t="s">
        <v>230</v>
      </c>
      <c r="B8" s="1005">
        <v>18825</v>
      </c>
      <c r="C8" s="1005">
        <v>19211</v>
      </c>
      <c r="D8" s="1005">
        <v>19750</v>
      </c>
      <c r="E8" s="1040">
        <v>21418</v>
      </c>
      <c r="F8" s="1042">
        <v>21662</v>
      </c>
      <c r="G8" s="1014">
        <f t="shared" si="0"/>
        <v>386</v>
      </c>
      <c r="H8" s="1004">
        <f t="shared" si="1"/>
        <v>539</v>
      </c>
      <c r="I8" s="1004">
        <f t="shared" si="2"/>
        <v>1668</v>
      </c>
      <c r="J8" s="1004">
        <f t="shared" si="3"/>
        <v>244</v>
      </c>
      <c r="K8" s="1038">
        <f t="shared" si="4"/>
        <v>2.0504648074369188E-2</v>
      </c>
      <c r="L8" s="1003">
        <f t="shared" si="5"/>
        <v>2.8056842434022174E-2</v>
      </c>
      <c r="M8" s="1003">
        <f t="shared" si="6"/>
        <v>8.4455696202531641E-2</v>
      </c>
      <c r="N8" s="1018">
        <f t="shared" si="7"/>
        <v>1.1392286861518349E-2</v>
      </c>
    </row>
    <row r="9" spans="1:14" ht="13">
      <c r="A9" s="1041" t="s">
        <v>229</v>
      </c>
      <c r="B9" s="1005">
        <v>413</v>
      </c>
      <c r="C9" s="1005">
        <v>456</v>
      </c>
      <c r="D9" s="1005">
        <v>423</v>
      </c>
      <c r="E9" s="1040">
        <v>599</v>
      </c>
      <c r="F9" s="1042">
        <v>651</v>
      </c>
      <c r="G9" s="1014">
        <f t="shared" si="0"/>
        <v>43</v>
      </c>
      <c r="H9" s="1004">
        <f t="shared" si="1"/>
        <v>-33</v>
      </c>
      <c r="I9" s="1004">
        <f t="shared" si="2"/>
        <v>176</v>
      </c>
      <c r="J9" s="1004">
        <f t="shared" si="3"/>
        <v>52</v>
      </c>
      <c r="K9" s="1038">
        <f t="shared" si="4"/>
        <v>0.10411622276029056</v>
      </c>
      <c r="L9" s="1003">
        <f t="shared" si="5"/>
        <v>-7.2368421052631582E-2</v>
      </c>
      <c r="M9" s="1003">
        <f t="shared" si="6"/>
        <v>0.4160756501182033</v>
      </c>
      <c r="N9" s="1018">
        <f t="shared" si="7"/>
        <v>8.681135225375626E-2</v>
      </c>
    </row>
    <row r="10" spans="1:14" ht="13">
      <c r="A10" s="1041" t="s">
        <v>228</v>
      </c>
      <c r="B10" s="1005">
        <v>332</v>
      </c>
      <c r="C10" s="1005">
        <v>365</v>
      </c>
      <c r="D10" s="1005">
        <v>320</v>
      </c>
      <c r="E10" s="1040">
        <v>540</v>
      </c>
      <c r="F10" s="1042">
        <v>560</v>
      </c>
      <c r="G10" s="1014">
        <f t="shared" si="0"/>
        <v>33</v>
      </c>
      <c r="H10" s="1004">
        <f t="shared" si="1"/>
        <v>-45</v>
      </c>
      <c r="I10" s="1004">
        <f t="shared" si="2"/>
        <v>220</v>
      </c>
      <c r="J10" s="1004">
        <f t="shared" si="3"/>
        <v>20</v>
      </c>
      <c r="K10" s="1038">
        <f t="shared" si="4"/>
        <v>9.9397590361445784E-2</v>
      </c>
      <c r="L10" s="1003">
        <f t="shared" si="5"/>
        <v>-0.12328767123287671</v>
      </c>
      <c r="M10" s="1003">
        <f t="shared" si="6"/>
        <v>0.6875</v>
      </c>
      <c r="N10" s="1018">
        <f t="shared" si="7"/>
        <v>3.7037037037037035E-2</v>
      </c>
    </row>
    <row r="11" spans="1:14" ht="13">
      <c r="A11" s="1041" t="s">
        <v>227</v>
      </c>
      <c r="B11" s="1005">
        <v>211</v>
      </c>
      <c r="C11" s="1005">
        <v>208</v>
      </c>
      <c r="D11" s="1005">
        <v>184</v>
      </c>
      <c r="E11" s="1040">
        <v>202</v>
      </c>
      <c r="F11" s="1042">
        <v>222</v>
      </c>
      <c r="G11" s="1014">
        <f t="shared" si="0"/>
        <v>-3</v>
      </c>
      <c r="H11" s="1004">
        <f t="shared" si="1"/>
        <v>-24</v>
      </c>
      <c r="I11" s="1004">
        <f t="shared" si="2"/>
        <v>18</v>
      </c>
      <c r="J11" s="1004">
        <f t="shared" si="3"/>
        <v>20</v>
      </c>
      <c r="K11" s="1038">
        <f t="shared" si="4"/>
        <v>-1.4218009478672985E-2</v>
      </c>
      <c r="L11" s="1003">
        <f t="shared" si="5"/>
        <v>-0.11538461538461539</v>
      </c>
      <c r="M11" s="1003">
        <f t="shared" si="6"/>
        <v>9.7826086956521743E-2</v>
      </c>
      <c r="N11" s="1018">
        <f t="shared" si="7"/>
        <v>9.9009900990099015E-2</v>
      </c>
    </row>
    <row r="12" spans="1:14" ht="13">
      <c r="A12" s="1041" t="s">
        <v>226</v>
      </c>
      <c r="B12" s="1005">
        <v>195</v>
      </c>
      <c r="C12" s="1005">
        <v>199</v>
      </c>
      <c r="D12" s="1005">
        <v>185</v>
      </c>
      <c r="E12" s="1040">
        <v>285</v>
      </c>
      <c r="F12" s="1042">
        <v>280</v>
      </c>
      <c r="G12" s="1014">
        <f t="shared" si="0"/>
        <v>4</v>
      </c>
      <c r="H12" s="1004">
        <f t="shared" si="1"/>
        <v>-14</v>
      </c>
      <c r="I12" s="1004">
        <f t="shared" si="2"/>
        <v>100</v>
      </c>
      <c r="J12" s="1004">
        <f t="shared" si="3"/>
        <v>-5</v>
      </c>
      <c r="K12" s="1038">
        <f t="shared" si="4"/>
        <v>2.0512820512820513E-2</v>
      </c>
      <c r="L12" s="1003">
        <f t="shared" si="5"/>
        <v>-7.0351758793969849E-2</v>
      </c>
      <c r="M12" s="1003">
        <f t="shared" si="6"/>
        <v>0.54054054054054057</v>
      </c>
      <c r="N12" s="1018">
        <f t="shared" si="7"/>
        <v>-1.7543859649122806E-2</v>
      </c>
    </row>
    <row r="13" spans="1:14" ht="13">
      <c r="A13" s="1041" t="s">
        <v>225</v>
      </c>
      <c r="B13" s="1005">
        <v>2617</v>
      </c>
      <c r="C13" s="1005">
        <v>2429</v>
      </c>
      <c r="D13" s="1005">
        <v>2426</v>
      </c>
      <c r="E13" s="1040">
        <v>2477</v>
      </c>
      <c r="F13" s="1042">
        <v>2692</v>
      </c>
      <c r="G13" s="1014">
        <f t="shared" si="0"/>
        <v>-188</v>
      </c>
      <c r="H13" s="1004">
        <f t="shared" si="1"/>
        <v>-3</v>
      </c>
      <c r="I13" s="1004">
        <f t="shared" si="2"/>
        <v>51</v>
      </c>
      <c r="J13" s="1004">
        <f t="shared" si="3"/>
        <v>215</v>
      </c>
      <c r="K13" s="1038">
        <f t="shared" si="4"/>
        <v>-7.1837982422621321E-2</v>
      </c>
      <c r="L13" s="1003">
        <f t="shared" si="5"/>
        <v>-1.2350761630300535E-3</v>
      </c>
      <c r="M13" s="1003">
        <f t="shared" si="6"/>
        <v>2.1022258862324814E-2</v>
      </c>
      <c r="N13" s="1018">
        <f t="shared" si="7"/>
        <v>8.6798546628986673E-2</v>
      </c>
    </row>
    <row r="14" spans="1:14" ht="13">
      <c r="A14" s="1041" t="s">
        <v>224</v>
      </c>
      <c r="B14" s="1005">
        <v>544</v>
      </c>
      <c r="C14" s="1005">
        <v>554</v>
      </c>
      <c r="D14" s="1005">
        <v>511</v>
      </c>
      <c r="E14" s="1040">
        <v>530</v>
      </c>
      <c r="F14" s="1042">
        <v>543</v>
      </c>
      <c r="G14" s="1014">
        <f t="shared" si="0"/>
        <v>10</v>
      </c>
      <c r="H14" s="1004">
        <f t="shared" si="1"/>
        <v>-43</v>
      </c>
      <c r="I14" s="1004">
        <f t="shared" si="2"/>
        <v>19</v>
      </c>
      <c r="J14" s="1004">
        <f t="shared" si="3"/>
        <v>13</v>
      </c>
      <c r="K14" s="1038">
        <f t="shared" si="4"/>
        <v>1.8382352941176471E-2</v>
      </c>
      <c r="L14" s="1003">
        <f t="shared" si="5"/>
        <v>-7.7617328519855602E-2</v>
      </c>
      <c r="M14" s="1003">
        <f t="shared" si="6"/>
        <v>3.7181996086105673E-2</v>
      </c>
      <c r="N14" s="1018">
        <f t="shared" si="7"/>
        <v>2.4528301886792454E-2</v>
      </c>
    </row>
    <row r="15" spans="1:14" ht="13">
      <c r="A15" s="1041" t="s">
        <v>223</v>
      </c>
      <c r="B15" s="1005">
        <v>275</v>
      </c>
      <c r="C15" s="1005">
        <v>296</v>
      </c>
      <c r="D15" s="1005">
        <v>323</v>
      </c>
      <c r="E15" s="1040">
        <v>348</v>
      </c>
      <c r="F15" s="1042">
        <v>333</v>
      </c>
      <c r="G15" s="1014">
        <f t="shared" si="0"/>
        <v>21</v>
      </c>
      <c r="H15" s="1004">
        <f t="shared" si="1"/>
        <v>27</v>
      </c>
      <c r="I15" s="1004">
        <f t="shared" si="2"/>
        <v>25</v>
      </c>
      <c r="J15" s="1004">
        <f t="shared" si="3"/>
        <v>-15</v>
      </c>
      <c r="K15" s="1038">
        <f t="shared" si="4"/>
        <v>7.636363636363637E-2</v>
      </c>
      <c r="L15" s="1003">
        <f t="shared" si="5"/>
        <v>9.1216216216216214E-2</v>
      </c>
      <c r="M15" s="1003">
        <f t="shared" si="6"/>
        <v>7.7399380804953566E-2</v>
      </c>
      <c r="N15" s="1018">
        <f t="shared" si="7"/>
        <v>-4.3103448275862072E-2</v>
      </c>
    </row>
    <row r="16" spans="1:14" ht="13">
      <c r="A16" s="1041" t="s">
        <v>222</v>
      </c>
      <c r="B16" s="1005">
        <v>662</v>
      </c>
      <c r="C16" s="1005">
        <v>641</v>
      </c>
      <c r="D16" s="1005">
        <v>656</v>
      </c>
      <c r="E16" s="1040">
        <v>658</v>
      </c>
      <c r="F16" s="1042">
        <v>655</v>
      </c>
      <c r="G16" s="1014">
        <f t="shared" si="0"/>
        <v>-21</v>
      </c>
      <c r="H16" s="1004">
        <f t="shared" si="1"/>
        <v>15</v>
      </c>
      <c r="I16" s="1004">
        <f t="shared" si="2"/>
        <v>2</v>
      </c>
      <c r="J16" s="1004">
        <f t="shared" si="3"/>
        <v>-3</v>
      </c>
      <c r="K16" s="1038">
        <f t="shared" si="4"/>
        <v>-3.1722054380664652E-2</v>
      </c>
      <c r="L16" s="1003">
        <f t="shared" si="5"/>
        <v>2.3400936037441498E-2</v>
      </c>
      <c r="M16" s="1003">
        <f t="shared" si="6"/>
        <v>3.0487804878048782E-3</v>
      </c>
      <c r="N16" s="1018">
        <f t="shared" si="7"/>
        <v>-4.559270516717325E-3</v>
      </c>
    </row>
    <row r="17" spans="1:14" ht="13">
      <c r="A17" s="1041" t="s">
        <v>221</v>
      </c>
      <c r="B17" s="1005">
        <v>569</v>
      </c>
      <c r="C17" s="1005">
        <v>604</v>
      </c>
      <c r="D17" s="1005">
        <v>642</v>
      </c>
      <c r="E17" s="1040">
        <v>714</v>
      </c>
      <c r="F17" s="1042">
        <v>809</v>
      </c>
      <c r="G17" s="1014">
        <f t="shared" si="0"/>
        <v>35</v>
      </c>
      <c r="H17" s="1004">
        <f t="shared" si="1"/>
        <v>38</v>
      </c>
      <c r="I17" s="1004">
        <f t="shared" si="2"/>
        <v>72</v>
      </c>
      <c r="J17" s="1004">
        <f t="shared" si="3"/>
        <v>95</v>
      </c>
      <c r="K17" s="1038">
        <f t="shared" si="4"/>
        <v>6.1511423550087874E-2</v>
      </c>
      <c r="L17" s="1003">
        <f t="shared" si="5"/>
        <v>6.2913907284768214E-2</v>
      </c>
      <c r="M17" s="1003">
        <f t="shared" si="6"/>
        <v>0.11214953271028037</v>
      </c>
      <c r="N17" s="1018">
        <f t="shared" si="7"/>
        <v>0.13305322128851541</v>
      </c>
    </row>
    <row r="18" spans="1:14" ht="13">
      <c r="A18" s="1041" t="s">
        <v>220</v>
      </c>
      <c r="B18" s="1005">
        <v>60</v>
      </c>
      <c r="C18" s="1005">
        <v>81</v>
      </c>
      <c r="D18" s="1005">
        <v>80</v>
      </c>
      <c r="E18" s="1040">
        <v>73</v>
      </c>
      <c r="F18" s="1042">
        <v>77</v>
      </c>
      <c r="G18" s="1014">
        <f t="shared" si="0"/>
        <v>21</v>
      </c>
      <c r="H18" s="1004">
        <f t="shared" si="1"/>
        <v>-1</v>
      </c>
      <c r="I18" s="1004">
        <f t="shared" si="2"/>
        <v>-7</v>
      </c>
      <c r="J18" s="1004">
        <f t="shared" si="3"/>
        <v>4</v>
      </c>
      <c r="K18" s="1038">
        <f t="shared" si="4"/>
        <v>0.35</v>
      </c>
      <c r="L18" s="1003">
        <f t="shared" si="5"/>
        <v>-1.2345679012345678E-2</v>
      </c>
      <c r="M18" s="1003">
        <f t="shared" si="6"/>
        <v>-8.7499999999999994E-2</v>
      </c>
      <c r="N18" s="1018">
        <f t="shared" si="7"/>
        <v>5.4794520547945202E-2</v>
      </c>
    </row>
    <row r="19" spans="1:14" ht="13">
      <c r="A19" s="1041" t="s">
        <v>219</v>
      </c>
      <c r="B19" s="1005">
        <v>98</v>
      </c>
      <c r="C19" s="1005">
        <v>103</v>
      </c>
      <c r="D19" s="1005">
        <v>77</v>
      </c>
      <c r="E19" s="1040">
        <v>124</v>
      </c>
      <c r="F19" s="1042">
        <v>112</v>
      </c>
      <c r="G19" s="1014">
        <f t="shared" si="0"/>
        <v>5</v>
      </c>
      <c r="H19" s="1004">
        <f t="shared" si="1"/>
        <v>-26</v>
      </c>
      <c r="I19" s="1004">
        <f t="shared" si="2"/>
        <v>47</v>
      </c>
      <c r="J19" s="1004">
        <f t="shared" si="3"/>
        <v>-12</v>
      </c>
      <c r="K19" s="1038">
        <f t="shared" si="4"/>
        <v>5.1020408163265307E-2</v>
      </c>
      <c r="L19" s="1003">
        <f t="shared" si="5"/>
        <v>-0.25242718446601942</v>
      </c>
      <c r="M19" s="1003">
        <f t="shared" si="6"/>
        <v>0.61038961038961037</v>
      </c>
      <c r="N19" s="1018">
        <f t="shared" si="7"/>
        <v>-9.6774193548387094E-2</v>
      </c>
    </row>
    <row r="20" spans="1:14" ht="13">
      <c r="A20" s="1041" t="s">
        <v>218</v>
      </c>
      <c r="B20" s="1005">
        <v>48680</v>
      </c>
      <c r="C20" s="1005">
        <v>48165</v>
      </c>
      <c r="D20" s="1005">
        <v>48150</v>
      </c>
      <c r="E20" s="1040">
        <v>48420</v>
      </c>
      <c r="F20" s="1042">
        <v>48491</v>
      </c>
      <c r="G20" s="1014">
        <f t="shared" si="0"/>
        <v>-515</v>
      </c>
      <c r="H20" s="1004">
        <f t="shared" si="1"/>
        <v>-15</v>
      </c>
      <c r="I20" s="1004">
        <f t="shared" si="2"/>
        <v>270</v>
      </c>
      <c r="J20" s="1004">
        <f t="shared" si="3"/>
        <v>71</v>
      </c>
      <c r="K20" s="1038">
        <f t="shared" si="4"/>
        <v>-1.0579293344289236E-2</v>
      </c>
      <c r="L20" s="1003">
        <f t="shared" si="5"/>
        <v>-3.114294612270321E-4</v>
      </c>
      <c r="M20" s="1003">
        <f t="shared" si="6"/>
        <v>5.6074766355140183E-3</v>
      </c>
      <c r="N20" s="1018">
        <f t="shared" si="7"/>
        <v>1.466336224700537E-3</v>
      </c>
    </row>
    <row r="21" spans="1:14" ht="13">
      <c r="A21" s="1041" t="s">
        <v>217</v>
      </c>
      <c r="B21" s="1005">
        <v>472</v>
      </c>
      <c r="C21" s="1005">
        <v>450</v>
      </c>
      <c r="D21" s="1005">
        <v>367</v>
      </c>
      <c r="E21" s="1040">
        <v>553</v>
      </c>
      <c r="F21" s="1042">
        <v>585</v>
      </c>
      <c r="G21" s="1014">
        <f t="shared" si="0"/>
        <v>-22</v>
      </c>
      <c r="H21" s="1004">
        <f t="shared" si="1"/>
        <v>-83</v>
      </c>
      <c r="I21" s="1004">
        <f t="shared" si="2"/>
        <v>186</v>
      </c>
      <c r="J21" s="1004">
        <f t="shared" si="3"/>
        <v>32</v>
      </c>
      <c r="K21" s="1038">
        <f t="shared" si="4"/>
        <v>-4.6610169491525424E-2</v>
      </c>
      <c r="L21" s="1003">
        <f t="shared" si="5"/>
        <v>-0.18444444444444444</v>
      </c>
      <c r="M21" s="1003">
        <f t="shared" si="6"/>
        <v>0.50681198910081748</v>
      </c>
      <c r="N21" s="1018">
        <f t="shared" si="7"/>
        <v>5.7866184448462928E-2</v>
      </c>
    </row>
    <row r="22" spans="1:14" ht="13">
      <c r="A22" s="1041" t="s">
        <v>216</v>
      </c>
      <c r="B22" s="1005">
        <v>1447</v>
      </c>
      <c r="C22" s="1005">
        <v>1545</v>
      </c>
      <c r="D22" s="1005">
        <v>1486</v>
      </c>
      <c r="E22" s="1040">
        <v>1645</v>
      </c>
      <c r="F22" s="1042">
        <v>1508</v>
      </c>
      <c r="G22" s="1014">
        <f t="shared" si="0"/>
        <v>98</v>
      </c>
      <c r="H22" s="1004">
        <f t="shared" si="1"/>
        <v>-59</v>
      </c>
      <c r="I22" s="1004">
        <f t="shared" si="2"/>
        <v>159</v>
      </c>
      <c r="J22" s="1004">
        <f t="shared" si="3"/>
        <v>-137</v>
      </c>
      <c r="K22" s="1038">
        <f t="shared" si="4"/>
        <v>6.7726330338631652E-2</v>
      </c>
      <c r="L22" s="1003">
        <f t="shared" si="5"/>
        <v>-3.8187702265372166E-2</v>
      </c>
      <c r="M22" s="1003">
        <f t="shared" si="6"/>
        <v>0.10699865410497982</v>
      </c>
      <c r="N22" s="1018">
        <f t="shared" si="7"/>
        <v>-8.3282674772036477E-2</v>
      </c>
    </row>
    <row r="23" spans="1:14" ht="13">
      <c r="A23" s="1041" t="s">
        <v>215</v>
      </c>
      <c r="B23" s="1005">
        <v>1100</v>
      </c>
      <c r="C23" s="1005">
        <v>1153</v>
      </c>
      <c r="D23" s="1005">
        <v>1183</v>
      </c>
      <c r="E23" s="1040">
        <v>1180</v>
      </c>
      <c r="F23" s="1042">
        <v>1135</v>
      </c>
      <c r="G23" s="1014">
        <f t="shared" si="0"/>
        <v>53</v>
      </c>
      <c r="H23" s="1004">
        <f t="shared" si="1"/>
        <v>30</v>
      </c>
      <c r="I23" s="1004">
        <f t="shared" si="2"/>
        <v>-3</v>
      </c>
      <c r="J23" s="1004">
        <f t="shared" si="3"/>
        <v>-45</v>
      </c>
      <c r="K23" s="1038">
        <f t="shared" si="4"/>
        <v>4.818181818181818E-2</v>
      </c>
      <c r="L23" s="1003">
        <f t="shared" si="5"/>
        <v>2.6019080659150044E-2</v>
      </c>
      <c r="M23" s="1003">
        <f t="shared" si="6"/>
        <v>-2.5359256128486898E-3</v>
      </c>
      <c r="N23" s="1018">
        <f t="shared" si="7"/>
        <v>-3.8135593220338986E-2</v>
      </c>
    </row>
    <row r="24" spans="1:14" ht="13">
      <c r="A24" s="1041" t="s">
        <v>214</v>
      </c>
      <c r="B24" s="1005">
        <v>1767</v>
      </c>
      <c r="C24" s="1005">
        <v>1862</v>
      </c>
      <c r="D24" s="1005">
        <v>1922</v>
      </c>
      <c r="E24" s="1040">
        <v>2082</v>
      </c>
      <c r="F24" s="1042">
        <v>2034</v>
      </c>
      <c r="G24" s="1014">
        <f t="shared" si="0"/>
        <v>95</v>
      </c>
      <c r="H24" s="1004">
        <f t="shared" si="1"/>
        <v>60</v>
      </c>
      <c r="I24" s="1004">
        <f t="shared" si="2"/>
        <v>160</v>
      </c>
      <c r="J24" s="1004">
        <f t="shared" si="3"/>
        <v>-48</v>
      </c>
      <c r="K24" s="1038">
        <f t="shared" si="4"/>
        <v>5.3763440860215055E-2</v>
      </c>
      <c r="L24" s="1003">
        <f t="shared" si="5"/>
        <v>3.2223415682062301E-2</v>
      </c>
      <c r="M24" s="1003">
        <f t="shared" si="6"/>
        <v>8.3246618106139439E-2</v>
      </c>
      <c r="N24" s="1018">
        <f t="shared" si="7"/>
        <v>-2.3054755043227664E-2</v>
      </c>
    </row>
    <row r="25" spans="1:14" ht="13">
      <c r="A25" s="1041" t="s">
        <v>213</v>
      </c>
      <c r="B25" s="1005">
        <v>2116</v>
      </c>
      <c r="C25" s="1005">
        <v>2084</v>
      </c>
      <c r="D25" s="1005">
        <v>1946</v>
      </c>
      <c r="E25" s="1040">
        <v>2602</v>
      </c>
      <c r="F25" s="1042">
        <v>2691</v>
      </c>
      <c r="G25" s="1014">
        <f t="shared" si="0"/>
        <v>-32</v>
      </c>
      <c r="H25" s="1004">
        <f t="shared" si="1"/>
        <v>-138</v>
      </c>
      <c r="I25" s="1004">
        <f t="shared" si="2"/>
        <v>656</v>
      </c>
      <c r="J25" s="1004">
        <f t="shared" si="3"/>
        <v>89</v>
      </c>
      <c r="K25" s="1038">
        <f t="shared" si="4"/>
        <v>-1.5122873345935728E-2</v>
      </c>
      <c r="L25" s="1003">
        <f t="shared" si="5"/>
        <v>-6.6218809980806148E-2</v>
      </c>
      <c r="M25" s="1003">
        <f t="shared" si="6"/>
        <v>0.33710174717368963</v>
      </c>
      <c r="N25" s="1018">
        <f t="shared" si="7"/>
        <v>3.420445810914681E-2</v>
      </c>
    </row>
    <row r="26" spans="1:14" ht="13">
      <c r="A26" s="1041" t="s">
        <v>212</v>
      </c>
      <c r="B26" s="1005">
        <v>527</v>
      </c>
      <c r="C26" s="1005">
        <v>574</v>
      </c>
      <c r="D26" s="1005">
        <v>490</v>
      </c>
      <c r="E26" s="1040">
        <v>861</v>
      </c>
      <c r="F26" s="1042">
        <v>889</v>
      </c>
      <c r="G26" s="1014">
        <f t="shared" si="0"/>
        <v>47</v>
      </c>
      <c r="H26" s="1004">
        <f t="shared" si="1"/>
        <v>-84</v>
      </c>
      <c r="I26" s="1004">
        <f t="shared" si="2"/>
        <v>371</v>
      </c>
      <c r="J26" s="1004">
        <f t="shared" si="3"/>
        <v>28</v>
      </c>
      <c r="K26" s="1038">
        <f t="shared" si="4"/>
        <v>8.9184060721062622E-2</v>
      </c>
      <c r="L26" s="1003">
        <f t="shared" si="5"/>
        <v>-0.14634146341463414</v>
      </c>
      <c r="M26" s="1003">
        <f t="shared" si="6"/>
        <v>0.75714285714285712</v>
      </c>
      <c r="N26" s="1018">
        <f t="shared" si="7"/>
        <v>3.2520325203252036E-2</v>
      </c>
    </row>
    <row r="27" spans="1:14" ht="13">
      <c r="A27" s="1041" t="s">
        <v>29</v>
      </c>
      <c r="B27" s="1005">
        <v>29946</v>
      </c>
      <c r="C27" s="1005">
        <v>31281</v>
      </c>
      <c r="D27" s="1005">
        <v>32402</v>
      </c>
      <c r="E27" s="1040">
        <v>34044</v>
      </c>
      <c r="F27" s="1042">
        <v>31979</v>
      </c>
      <c r="G27" s="1014">
        <f t="shared" si="0"/>
        <v>1335</v>
      </c>
      <c r="H27" s="1004">
        <f t="shared" si="1"/>
        <v>1121</v>
      </c>
      <c r="I27" s="1004">
        <f t="shared" si="2"/>
        <v>1642</v>
      </c>
      <c r="J27" s="1004">
        <f t="shared" si="3"/>
        <v>-2065</v>
      </c>
      <c r="K27" s="1038">
        <f t="shared" si="4"/>
        <v>4.4580244439991985E-2</v>
      </c>
      <c r="L27" s="1003">
        <f t="shared" si="5"/>
        <v>3.5836450241360569E-2</v>
      </c>
      <c r="M27" s="1003">
        <f t="shared" si="6"/>
        <v>5.0675884204678723E-2</v>
      </c>
      <c r="N27" s="1018">
        <f t="shared" si="7"/>
        <v>-6.0656797086123843E-2</v>
      </c>
    </row>
    <row r="28" spans="1:14" ht="13">
      <c r="A28" s="1041" t="s">
        <v>211</v>
      </c>
      <c r="B28" s="1005">
        <v>1575</v>
      </c>
      <c r="C28" s="1005">
        <v>1783</v>
      </c>
      <c r="D28" s="1005">
        <v>1741</v>
      </c>
      <c r="E28" s="1040">
        <v>1837</v>
      </c>
      <c r="F28" s="1042">
        <v>1771</v>
      </c>
      <c r="G28" s="1014">
        <f t="shared" si="0"/>
        <v>208</v>
      </c>
      <c r="H28" s="1004">
        <f t="shared" si="1"/>
        <v>-42</v>
      </c>
      <c r="I28" s="1004">
        <f t="shared" si="2"/>
        <v>96</v>
      </c>
      <c r="J28" s="1004">
        <f t="shared" si="3"/>
        <v>-66</v>
      </c>
      <c r="K28" s="1038">
        <f t="shared" si="4"/>
        <v>0.13206349206349208</v>
      </c>
      <c r="L28" s="1003">
        <f t="shared" si="5"/>
        <v>-2.3555804823331465E-2</v>
      </c>
      <c r="M28" s="1003">
        <f t="shared" si="6"/>
        <v>5.5140723721998852E-2</v>
      </c>
      <c r="N28" s="1018">
        <f t="shared" si="7"/>
        <v>-3.5928143712574849E-2</v>
      </c>
    </row>
    <row r="29" spans="1:14" ht="13">
      <c r="A29" s="1041" t="s">
        <v>73</v>
      </c>
      <c r="B29" s="1005">
        <v>6902</v>
      </c>
      <c r="C29" s="1005">
        <v>7138</v>
      </c>
      <c r="D29" s="1005">
        <v>7821</v>
      </c>
      <c r="E29" s="1040">
        <v>8267</v>
      </c>
      <c r="F29" s="1042">
        <v>8085</v>
      </c>
      <c r="G29" s="1014">
        <f t="shared" si="0"/>
        <v>236</v>
      </c>
      <c r="H29" s="1004">
        <f t="shared" si="1"/>
        <v>683</v>
      </c>
      <c r="I29" s="1004">
        <f t="shared" si="2"/>
        <v>446</v>
      </c>
      <c r="J29" s="1004">
        <f t="shared" si="3"/>
        <v>-182</v>
      </c>
      <c r="K29" s="1038">
        <f t="shared" si="4"/>
        <v>3.4192987539843525E-2</v>
      </c>
      <c r="L29" s="1003">
        <f t="shared" si="5"/>
        <v>9.5685065844774445E-2</v>
      </c>
      <c r="M29" s="1003">
        <f t="shared" si="6"/>
        <v>5.7025955760132974E-2</v>
      </c>
      <c r="N29" s="1018">
        <f t="shared" si="7"/>
        <v>-2.201524132091448E-2</v>
      </c>
    </row>
    <row r="30" spans="1:14" ht="13">
      <c r="A30" s="1041" t="s">
        <v>210</v>
      </c>
      <c r="B30" s="1005">
        <v>108</v>
      </c>
      <c r="C30" s="1005">
        <v>121</v>
      </c>
      <c r="D30" s="1005">
        <v>103</v>
      </c>
      <c r="E30" s="1040">
        <v>96</v>
      </c>
      <c r="F30" s="1042">
        <v>98</v>
      </c>
      <c r="G30" s="1014">
        <f t="shared" si="0"/>
        <v>13</v>
      </c>
      <c r="H30" s="1004">
        <f t="shared" si="1"/>
        <v>-18</v>
      </c>
      <c r="I30" s="1004">
        <f t="shared" si="2"/>
        <v>-7</v>
      </c>
      <c r="J30" s="1004">
        <f t="shared" si="3"/>
        <v>2</v>
      </c>
      <c r="K30" s="1038">
        <f t="shared" si="4"/>
        <v>0.12037037037037036</v>
      </c>
      <c r="L30" s="1003">
        <f t="shared" si="5"/>
        <v>-0.1487603305785124</v>
      </c>
      <c r="M30" s="1003">
        <f t="shared" si="6"/>
        <v>-6.7961165048543687E-2</v>
      </c>
      <c r="N30" s="1018">
        <f t="shared" si="7"/>
        <v>2.0833333333333332E-2</v>
      </c>
    </row>
    <row r="31" spans="1:14" ht="13">
      <c r="A31" s="1041" t="s">
        <v>209</v>
      </c>
      <c r="B31" s="1005">
        <v>10900</v>
      </c>
      <c r="C31" s="1005">
        <v>10690</v>
      </c>
      <c r="D31" s="1005">
        <v>11039</v>
      </c>
      <c r="E31" s="1040">
        <v>11464</v>
      </c>
      <c r="F31" s="1042">
        <v>11669</v>
      </c>
      <c r="G31" s="1014">
        <f t="shared" si="0"/>
        <v>-210</v>
      </c>
      <c r="H31" s="1004">
        <f t="shared" si="1"/>
        <v>349</v>
      </c>
      <c r="I31" s="1004">
        <f t="shared" si="2"/>
        <v>425</v>
      </c>
      <c r="J31" s="1004">
        <f t="shared" si="3"/>
        <v>205</v>
      </c>
      <c r="K31" s="1038">
        <f t="shared" si="4"/>
        <v>-1.9266055045871561E-2</v>
      </c>
      <c r="L31" s="1003">
        <f t="shared" si="5"/>
        <v>3.264733395696913E-2</v>
      </c>
      <c r="M31" s="1003">
        <f t="shared" si="6"/>
        <v>3.8499864118126642E-2</v>
      </c>
      <c r="N31" s="1018">
        <f t="shared" si="7"/>
        <v>1.7882065596650384E-2</v>
      </c>
    </row>
    <row r="32" spans="1:14" ht="13">
      <c r="A32" s="1041" t="s">
        <v>991</v>
      </c>
      <c r="B32" s="1005">
        <v>26729</v>
      </c>
      <c r="C32" s="1005">
        <v>28022</v>
      </c>
      <c r="D32" s="1005">
        <v>28264</v>
      </c>
      <c r="E32" s="1040">
        <v>29611</v>
      </c>
      <c r="F32" s="1039">
        <v>30749</v>
      </c>
      <c r="G32" s="1014">
        <f t="shared" si="0"/>
        <v>1293</v>
      </c>
      <c r="H32" s="1004">
        <f t="shared" si="1"/>
        <v>242</v>
      </c>
      <c r="I32" s="1004">
        <f t="shared" si="2"/>
        <v>1347</v>
      </c>
      <c r="J32" s="1004">
        <f t="shared" si="3"/>
        <v>1138</v>
      </c>
      <c r="K32" s="1038">
        <f t="shared" si="4"/>
        <v>4.8374424782071906E-2</v>
      </c>
      <c r="L32" s="1003">
        <f t="shared" si="5"/>
        <v>8.6360716579830139E-3</v>
      </c>
      <c r="M32" s="1003">
        <f t="shared" si="6"/>
        <v>4.7657797905462783E-2</v>
      </c>
      <c r="N32" s="1018">
        <f t="shared" si="7"/>
        <v>3.8431663908682585E-2</v>
      </c>
    </row>
    <row r="33" spans="1:14" ht="13">
      <c r="A33" s="1041" t="s">
        <v>990</v>
      </c>
      <c r="B33" s="1005">
        <v>5648</v>
      </c>
      <c r="C33" s="1005">
        <v>5503</v>
      </c>
      <c r="D33" s="1005">
        <v>5832</v>
      </c>
      <c r="E33" s="1040">
        <v>5167</v>
      </c>
      <c r="F33" s="1039">
        <v>6224</v>
      </c>
      <c r="G33" s="1014">
        <f t="shared" si="0"/>
        <v>-145</v>
      </c>
      <c r="H33" s="1004">
        <f t="shared" si="1"/>
        <v>329</v>
      </c>
      <c r="I33" s="1004">
        <f t="shared" si="2"/>
        <v>-665</v>
      </c>
      <c r="J33" s="1004">
        <f t="shared" si="3"/>
        <v>1057</v>
      </c>
      <c r="K33" s="1038">
        <f t="shared" si="4"/>
        <v>-2.5672804532577902E-2</v>
      </c>
      <c r="L33" s="1003">
        <f t="shared" si="5"/>
        <v>5.978557150645103E-2</v>
      </c>
      <c r="M33" s="1003">
        <f t="shared" si="6"/>
        <v>-0.11402606310013717</v>
      </c>
      <c r="N33" s="1018">
        <f t="shared" si="7"/>
        <v>0.204567447261467</v>
      </c>
    </row>
    <row r="34" spans="1:14" ht="13">
      <c r="A34" s="1041" t="s">
        <v>989</v>
      </c>
      <c r="B34" s="1005">
        <v>10349</v>
      </c>
      <c r="C34" s="1005">
        <v>12000</v>
      </c>
      <c r="D34" s="1005">
        <v>15254</v>
      </c>
      <c r="E34" s="1040">
        <v>3587</v>
      </c>
      <c r="F34" s="1039">
        <v>5513</v>
      </c>
      <c r="G34" s="1014">
        <f t="shared" si="0"/>
        <v>1651</v>
      </c>
      <c r="H34" s="1004">
        <f t="shared" si="1"/>
        <v>3254</v>
      </c>
      <c r="I34" s="1004">
        <f t="shared" si="2"/>
        <v>-11667</v>
      </c>
      <c r="J34" s="1004">
        <f t="shared" si="3"/>
        <v>1926</v>
      </c>
      <c r="K34" s="1038">
        <f t="shared" si="4"/>
        <v>0.15953232196347472</v>
      </c>
      <c r="L34" s="1003">
        <f t="shared" si="5"/>
        <v>0.27116666666666667</v>
      </c>
      <c r="M34" s="1003">
        <f t="shared" si="6"/>
        <v>-0.76484856431100035</v>
      </c>
      <c r="N34" s="1018">
        <f t="shared" si="7"/>
        <v>0.53693894619459159</v>
      </c>
    </row>
    <row r="35" spans="1:14" ht="13">
      <c r="A35" s="1037"/>
      <c r="B35" s="1015"/>
      <c r="C35" s="1005"/>
      <c r="D35" s="1005"/>
      <c r="E35" s="1005"/>
      <c r="F35" s="1036"/>
      <c r="G35" s="1004"/>
      <c r="H35" s="1004"/>
      <c r="I35" s="1003"/>
      <c r="J35" s="1018"/>
      <c r="K35" s="1003"/>
      <c r="L35" s="1003"/>
      <c r="M35" s="1035"/>
      <c r="N35" s="1034"/>
    </row>
    <row r="36" spans="1:14" ht="13">
      <c r="A36" s="1033" t="s">
        <v>566</v>
      </c>
      <c r="B36" s="1032">
        <f>SUM(B3:B34)</f>
        <v>180034</v>
      </c>
      <c r="C36" s="1031">
        <f>SUM(C3:C34)</f>
        <v>183949</v>
      </c>
      <c r="D36" s="1031">
        <f>SUM(D3:D34)</f>
        <v>189351</v>
      </c>
      <c r="E36" s="1031">
        <f>SUM(E3:E34)</f>
        <v>189021</v>
      </c>
      <c r="F36" s="1031">
        <f>SUM(F3:F34)</f>
        <v>192132</v>
      </c>
      <c r="G36" s="1030">
        <f>C36-B36</f>
        <v>3915</v>
      </c>
      <c r="H36" s="1029">
        <f>D36-C36</f>
        <v>5402</v>
      </c>
      <c r="I36" s="1029">
        <f>E36-D36</f>
        <v>-330</v>
      </c>
      <c r="J36" s="1028">
        <f>F36-E36</f>
        <v>3111</v>
      </c>
      <c r="K36" s="1027">
        <f>G36/B36</f>
        <v>2.174589244253863E-2</v>
      </c>
      <c r="L36" s="1027">
        <f>H36/C36</f>
        <v>2.936683537284791E-2</v>
      </c>
      <c r="M36" s="1027">
        <f>I36/D36</f>
        <v>-1.7427951265110825E-3</v>
      </c>
      <c r="N36" s="1027">
        <f>J36/E36</f>
        <v>1.6458488739346421E-2</v>
      </c>
    </row>
    <row r="37" spans="1:14" ht="13">
      <c r="A37" s="1026"/>
      <c r="B37" s="1025"/>
      <c r="C37" s="1025"/>
      <c r="D37" s="1025"/>
      <c r="E37" s="1025"/>
      <c r="F37" s="1004"/>
      <c r="G37" s="1004"/>
      <c r="H37" s="1004"/>
      <c r="I37" s="1024"/>
      <c r="J37" s="1024"/>
      <c r="K37" s="1024"/>
      <c r="L37" s="1006"/>
      <c r="M37" s="1006"/>
      <c r="N37" s="1006"/>
    </row>
    <row r="38" spans="1:14" ht="13">
      <c r="A38" s="2051" t="s">
        <v>988</v>
      </c>
      <c r="B38" s="2051"/>
      <c r="C38" s="2051"/>
      <c r="D38" s="2051"/>
      <c r="E38" s="2051"/>
      <c r="F38" s="2051"/>
      <c r="G38" s="2051"/>
      <c r="H38" s="2051"/>
      <c r="I38" s="2051"/>
      <c r="J38" s="2051"/>
      <c r="K38" s="2051"/>
      <c r="L38" s="2051"/>
      <c r="M38" s="2051"/>
      <c r="N38" s="2051"/>
    </row>
  </sheetData>
  <mergeCells count="9">
    <mergeCell ref="A1:A2"/>
    <mergeCell ref="A38:N38"/>
    <mergeCell ref="C1:C2"/>
    <mergeCell ref="D1:D2"/>
    <mergeCell ref="E1:E2"/>
    <mergeCell ref="F1:F2"/>
    <mergeCell ref="B1:B2"/>
    <mergeCell ref="G1:J1"/>
    <mergeCell ref="K1:N1"/>
  </mergeCells>
  <printOptions horizontalCentered="1"/>
  <pageMargins left="1" right="1" top="1" bottom="0.7" header="0.5" footer="0.5"/>
  <pageSetup scale="93" orientation="landscape" horizontalDpi="1200" verticalDpi="1200" r:id="rId1"/>
  <headerFooter scaleWithDoc="0">
    <oddHeader>&amp;C&amp;"-,Bold"Table 15.2
Utah System of Higher Education Fall 3rd Week Enrollment at Degree-Granting Institutions, by County</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75335-962E-4038-A0C3-CA3201A3DFA0}">
  <sheetPr>
    <pageSetUpPr fitToPage="1"/>
  </sheetPr>
  <dimension ref="A1:R47"/>
  <sheetViews>
    <sheetView view="pageLayout" zoomScale="83" zoomScaleNormal="100" zoomScalePageLayoutView="83" workbookViewId="0">
      <selection activeCell="M2" sqref="M2"/>
    </sheetView>
  </sheetViews>
  <sheetFormatPr defaultColWidth="6.54296875" defaultRowHeight="13"/>
  <cols>
    <col min="1" max="1" width="12.81640625" style="29" customWidth="1"/>
    <col min="2" max="7" width="10" style="29" customWidth="1"/>
    <col min="8" max="8" width="10" style="30" customWidth="1"/>
    <col min="9" max="15" width="10" style="29" customWidth="1"/>
    <col min="16" max="16" width="10.1796875" style="29" customWidth="1"/>
    <col min="17" max="16384" width="6.54296875" style="29"/>
  </cols>
  <sheetData>
    <row r="1" spans="1:18">
      <c r="A1" s="74"/>
      <c r="B1" s="28" t="s">
        <v>68</v>
      </c>
      <c r="C1" s="1872" t="s">
        <v>67</v>
      </c>
      <c r="D1" s="1873"/>
      <c r="E1" s="1873"/>
      <c r="F1" s="1873"/>
      <c r="G1" s="1873"/>
      <c r="H1" s="1873"/>
      <c r="I1" s="1873"/>
      <c r="J1" s="1873"/>
      <c r="K1" s="1873"/>
      <c r="L1" s="75"/>
      <c r="M1" s="75"/>
      <c r="N1" s="1873" t="s">
        <v>66</v>
      </c>
      <c r="O1" s="1874"/>
      <c r="P1" s="74">
        <v>2020</v>
      </c>
    </row>
    <row r="2" spans="1:18" ht="26">
      <c r="A2" s="73"/>
      <c r="B2" s="72" t="s">
        <v>65</v>
      </c>
      <c r="C2" s="70" t="s">
        <v>64</v>
      </c>
      <c r="D2" s="70" t="s">
        <v>63</v>
      </c>
      <c r="E2" s="70" t="s">
        <v>62</v>
      </c>
      <c r="F2" s="70" t="s">
        <v>61</v>
      </c>
      <c r="G2" s="70" t="s">
        <v>60</v>
      </c>
      <c r="H2" s="70" t="s">
        <v>59</v>
      </c>
      <c r="I2" s="70" t="s">
        <v>58</v>
      </c>
      <c r="J2" s="70" t="s">
        <v>57</v>
      </c>
      <c r="K2" s="71" t="s">
        <v>56</v>
      </c>
      <c r="L2" s="71">
        <v>43647</v>
      </c>
      <c r="M2" s="71">
        <v>44013</v>
      </c>
      <c r="N2" s="70" t="s">
        <v>55</v>
      </c>
      <c r="O2" s="70" t="s">
        <v>11</v>
      </c>
      <c r="P2" s="69" t="s">
        <v>54</v>
      </c>
    </row>
    <row r="3" spans="1:18">
      <c r="A3" s="53" t="s">
        <v>53</v>
      </c>
      <c r="B3" s="54">
        <v>6629</v>
      </c>
      <c r="C3" s="20">
        <v>6643</v>
      </c>
      <c r="D3" s="21">
        <v>6658</v>
      </c>
      <c r="E3" s="21">
        <v>6670</v>
      </c>
      <c r="F3" s="21">
        <v>6754</v>
      </c>
      <c r="G3" s="21">
        <v>6661</v>
      </c>
      <c r="H3" s="21">
        <v>6710</v>
      </c>
      <c r="I3" s="21">
        <v>6782</v>
      </c>
      <c r="J3" s="68">
        <v>6843</v>
      </c>
      <c r="K3" s="68">
        <v>6910</v>
      </c>
      <c r="L3" s="68">
        <v>6976</v>
      </c>
      <c r="M3" s="67">
        <v>6990</v>
      </c>
      <c r="N3" s="20">
        <f t="shared" ref="N3:N31" si="0">M3-L3</f>
        <v>14</v>
      </c>
      <c r="O3" s="50">
        <f t="shared" ref="O3:O31" si="1">M3/L3-1</f>
        <v>2.0068807339450601E-3</v>
      </c>
      <c r="P3" s="50">
        <f t="shared" ref="P3:P31" si="2">M3/M$41</f>
        <v>2.1356553620531624E-3</v>
      </c>
      <c r="Q3" s="66"/>
      <c r="R3" s="66"/>
    </row>
    <row r="4" spans="1:18">
      <c r="A4" s="53" t="s">
        <v>52</v>
      </c>
      <c r="B4" s="54">
        <v>49975</v>
      </c>
      <c r="C4" s="20">
        <v>50067</v>
      </c>
      <c r="D4" s="21">
        <v>50640</v>
      </c>
      <c r="E4" s="21">
        <v>51155</v>
      </c>
      <c r="F4" s="21">
        <v>51795</v>
      </c>
      <c r="G4" s="21">
        <v>52282</v>
      </c>
      <c r="H4" s="21">
        <v>52971</v>
      </c>
      <c r="I4" s="21">
        <v>54040</v>
      </c>
      <c r="J4" s="21">
        <v>54971</v>
      </c>
      <c r="K4" s="21">
        <v>55685</v>
      </c>
      <c r="L4" s="21">
        <v>56328</v>
      </c>
      <c r="M4" s="65">
        <v>57207</v>
      </c>
      <c r="N4" s="20">
        <f t="shared" si="0"/>
        <v>879</v>
      </c>
      <c r="O4" s="50">
        <f t="shared" si="1"/>
        <v>1.5605027694929774E-2</v>
      </c>
      <c r="P4" s="50">
        <f t="shared" si="2"/>
        <v>1.7478460128322638E-2</v>
      </c>
    </row>
    <row r="5" spans="1:18">
      <c r="A5" s="53" t="s">
        <v>51</v>
      </c>
      <c r="B5" s="54">
        <v>112656</v>
      </c>
      <c r="C5" s="20">
        <v>113307</v>
      </c>
      <c r="D5" s="21">
        <v>115004</v>
      </c>
      <c r="E5" s="21">
        <v>116404</v>
      </c>
      <c r="F5" s="21">
        <v>117600</v>
      </c>
      <c r="G5" s="21">
        <v>118876</v>
      </c>
      <c r="H5" s="21">
        <v>121873</v>
      </c>
      <c r="I5" s="21">
        <v>123926</v>
      </c>
      <c r="J5" s="21">
        <v>126490</v>
      </c>
      <c r="K5" s="21">
        <v>128887</v>
      </c>
      <c r="L5" s="21">
        <v>131387</v>
      </c>
      <c r="M5" s="65">
        <v>133741</v>
      </c>
      <c r="N5" s="20">
        <f t="shared" si="0"/>
        <v>2354</v>
      </c>
      <c r="O5" s="50">
        <f t="shared" si="1"/>
        <v>1.7916536643655778E-2</v>
      </c>
      <c r="P5" s="50">
        <f t="shared" si="2"/>
        <v>4.0861900397189121E-2</v>
      </c>
    </row>
    <row r="6" spans="1:18">
      <c r="A6" s="53" t="s">
        <v>50</v>
      </c>
      <c r="B6" s="54">
        <v>21403</v>
      </c>
      <c r="C6" s="20">
        <v>21419</v>
      </c>
      <c r="D6" s="21">
        <v>21505</v>
      </c>
      <c r="E6" s="21">
        <v>21590</v>
      </c>
      <c r="F6" s="21">
        <v>21341</v>
      </c>
      <c r="G6" s="21">
        <v>21203</v>
      </c>
      <c r="H6" s="21">
        <v>21168</v>
      </c>
      <c r="I6" s="21">
        <v>21193</v>
      </c>
      <c r="J6" s="21">
        <v>21209</v>
      </c>
      <c r="K6" s="21">
        <v>21396</v>
      </c>
      <c r="L6" s="21">
        <v>21481</v>
      </c>
      <c r="M6" s="65">
        <v>21628</v>
      </c>
      <c r="N6" s="20">
        <f t="shared" si="0"/>
        <v>147</v>
      </c>
      <c r="O6" s="50">
        <f t="shared" si="1"/>
        <v>6.8432568316185716E-3</v>
      </c>
      <c r="P6" s="50">
        <f t="shared" si="2"/>
        <v>6.6080048884815156E-3</v>
      </c>
    </row>
    <row r="7" spans="1:18">
      <c r="A7" s="53" t="s">
        <v>49</v>
      </c>
      <c r="B7" s="54">
        <v>1059</v>
      </c>
      <c r="C7" s="20">
        <v>1078</v>
      </c>
      <c r="D7" s="21">
        <v>1109</v>
      </c>
      <c r="E7" s="21">
        <v>1114</v>
      </c>
      <c r="F7" s="21">
        <v>1157</v>
      </c>
      <c r="G7" s="21">
        <v>1113</v>
      </c>
      <c r="H7" s="21">
        <v>1114</v>
      </c>
      <c r="I7" s="21">
        <v>1104</v>
      </c>
      <c r="J7" s="21">
        <v>974</v>
      </c>
      <c r="K7" s="21">
        <v>982</v>
      </c>
      <c r="L7" s="21">
        <v>993</v>
      </c>
      <c r="M7" s="65">
        <v>1024</v>
      </c>
      <c r="N7" s="20">
        <f t="shared" si="0"/>
        <v>31</v>
      </c>
      <c r="O7" s="50">
        <f t="shared" si="1"/>
        <v>3.1218529707955689E-2</v>
      </c>
      <c r="P7" s="50">
        <f t="shared" si="2"/>
        <v>3.1286281698747329E-4</v>
      </c>
    </row>
    <row r="8" spans="1:18">
      <c r="A8" s="53" t="s">
        <v>48</v>
      </c>
      <c r="B8" s="54">
        <v>306479</v>
      </c>
      <c r="C8" s="20">
        <v>307625</v>
      </c>
      <c r="D8" s="21">
        <v>313280</v>
      </c>
      <c r="E8" s="21">
        <v>318477</v>
      </c>
      <c r="F8" s="21">
        <v>324410</v>
      </c>
      <c r="G8" s="21">
        <v>329842</v>
      </c>
      <c r="H8" s="21">
        <v>336106</v>
      </c>
      <c r="I8" s="21">
        <v>342658</v>
      </c>
      <c r="J8" s="21">
        <v>348763</v>
      </c>
      <c r="K8" s="21">
        <v>352805</v>
      </c>
      <c r="L8" s="21">
        <v>356964</v>
      </c>
      <c r="M8" s="65">
        <v>359925</v>
      </c>
      <c r="N8" s="20">
        <f t="shared" si="0"/>
        <v>2961</v>
      </c>
      <c r="O8" s="50">
        <f t="shared" si="1"/>
        <v>8.2949541130197257E-3</v>
      </c>
      <c r="P8" s="50">
        <f t="shared" si="2"/>
        <v>0.109967919340055</v>
      </c>
    </row>
    <row r="9" spans="1:18">
      <c r="A9" s="53" t="s">
        <v>47</v>
      </c>
      <c r="B9" s="54">
        <v>18607</v>
      </c>
      <c r="C9" s="20">
        <v>18721</v>
      </c>
      <c r="D9" s="21">
        <v>19020</v>
      </c>
      <c r="E9" s="21">
        <v>19696</v>
      </c>
      <c r="F9" s="21">
        <v>20283</v>
      </c>
      <c r="G9" s="21">
        <v>20577</v>
      </c>
      <c r="H9" s="21">
        <v>20822</v>
      </c>
      <c r="I9" s="21">
        <v>20609</v>
      </c>
      <c r="J9" s="21">
        <v>20828</v>
      </c>
      <c r="K9" s="21">
        <v>20850</v>
      </c>
      <c r="L9" s="21">
        <v>20846</v>
      </c>
      <c r="M9" s="65">
        <v>20894</v>
      </c>
      <c r="N9" s="20">
        <f t="shared" si="0"/>
        <v>48</v>
      </c>
      <c r="O9" s="50">
        <f t="shared" si="1"/>
        <v>2.3026000191883611E-3</v>
      </c>
      <c r="P9" s="50">
        <f t="shared" si="2"/>
        <v>6.3837457989611972E-3</v>
      </c>
    </row>
    <row r="10" spans="1:18">
      <c r="A10" s="53" t="s">
        <v>46</v>
      </c>
      <c r="B10" s="54">
        <v>10976</v>
      </c>
      <c r="C10" s="20">
        <v>11012</v>
      </c>
      <c r="D10" s="21">
        <v>11128</v>
      </c>
      <c r="E10" s="21">
        <v>10964</v>
      </c>
      <c r="F10" s="21">
        <v>10945</v>
      </c>
      <c r="G10" s="21">
        <v>10845</v>
      </c>
      <c r="H10" s="21">
        <v>10662</v>
      </c>
      <c r="I10" s="21">
        <v>10577</v>
      </c>
      <c r="J10" s="21">
        <v>10672</v>
      </c>
      <c r="K10" s="21">
        <v>10669</v>
      </c>
      <c r="L10" s="21">
        <v>10666</v>
      </c>
      <c r="M10" s="65">
        <v>10663</v>
      </c>
      <c r="N10" s="20">
        <f t="shared" si="0"/>
        <v>-3</v>
      </c>
      <c r="O10" s="50">
        <f t="shared" si="1"/>
        <v>-2.8126757922375401E-4</v>
      </c>
      <c r="P10" s="50">
        <f t="shared" si="2"/>
        <v>3.2578673999388939E-3</v>
      </c>
    </row>
    <row r="11" spans="1:18">
      <c r="A11" s="53" t="s">
        <v>45</v>
      </c>
      <c r="B11" s="54">
        <v>5172</v>
      </c>
      <c r="C11" s="20">
        <v>5171</v>
      </c>
      <c r="D11" s="21">
        <v>5203</v>
      </c>
      <c r="E11" s="21">
        <v>5226</v>
      </c>
      <c r="F11" s="21">
        <v>5220</v>
      </c>
      <c r="G11" s="21">
        <v>5194</v>
      </c>
      <c r="H11" s="21">
        <v>5164</v>
      </c>
      <c r="I11" s="21">
        <v>5191</v>
      </c>
      <c r="J11" s="21">
        <v>5240</v>
      </c>
      <c r="K11" s="21">
        <v>5229</v>
      </c>
      <c r="L11" s="21">
        <v>5226</v>
      </c>
      <c r="M11" s="65">
        <v>5229</v>
      </c>
      <c r="N11" s="20">
        <f t="shared" si="0"/>
        <v>3</v>
      </c>
      <c r="O11" s="50">
        <f t="shared" si="1"/>
        <v>5.7405281285882737E-4</v>
      </c>
      <c r="P11" s="50">
        <f t="shared" si="2"/>
        <v>1.5976168652612282E-3</v>
      </c>
    </row>
    <row r="12" spans="1:18">
      <c r="A12" s="53" t="s">
        <v>44</v>
      </c>
      <c r="B12" s="54">
        <v>9225</v>
      </c>
      <c r="C12" s="20">
        <v>9238</v>
      </c>
      <c r="D12" s="21">
        <v>9395</v>
      </c>
      <c r="E12" s="21">
        <v>9529</v>
      </c>
      <c r="F12" s="21">
        <v>9553</v>
      </c>
      <c r="G12" s="21">
        <v>9631</v>
      </c>
      <c r="H12" s="21">
        <v>9764</v>
      </c>
      <c r="I12" s="21">
        <v>9943</v>
      </c>
      <c r="J12" s="21">
        <v>10059</v>
      </c>
      <c r="K12" s="21">
        <v>10262</v>
      </c>
      <c r="L12" s="21">
        <v>10118</v>
      </c>
      <c r="M12" s="65">
        <v>10100</v>
      </c>
      <c r="N12" s="20">
        <f t="shared" si="0"/>
        <v>-18</v>
      </c>
      <c r="O12" s="50">
        <f t="shared" si="1"/>
        <v>-1.7790077090333867E-3</v>
      </c>
      <c r="P12" s="50">
        <f t="shared" si="2"/>
        <v>3.0858539566147266E-3</v>
      </c>
    </row>
    <row r="13" spans="1:18">
      <c r="A13" s="53" t="s">
        <v>43</v>
      </c>
      <c r="B13" s="54">
        <v>46163</v>
      </c>
      <c r="C13" s="20">
        <v>46221</v>
      </c>
      <c r="D13" s="21">
        <v>46955</v>
      </c>
      <c r="E13" s="21">
        <v>47311</v>
      </c>
      <c r="F13" s="21">
        <v>47622</v>
      </c>
      <c r="G13" s="21">
        <v>48193</v>
      </c>
      <c r="H13" s="21">
        <v>49412</v>
      </c>
      <c r="I13" s="21">
        <v>50747</v>
      </c>
      <c r="J13" s="21">
        <v>52278</v>
      </c>
      <c r="K13" s="21">
        <v>54151</v>
      </c>
      <c r="L13" s="21">
        <v>55401</v>
      </c>
      <c r="M13" s="65">
        <v>56878</v>
      </c>
      <c r="N13" s="20">
        <f t="shared" si="0"/>
        <v>1477</v>
      </c>
      <c r="O13" s="50">
        <f t="shared" si="1"/>
        <v>2.6660168589014654E-2</v>
      </c>
      <c r="P13" s="50">
        <f t="shared" si="2"/>
        <v>1.7377940727161624E-2</v>
      </c>
    </row>
    <row r="14" spans="1:18">
      <c r="A14" s="53" t="s">
        <v>42</v>
      </c>
      <c r="B14" s="54">
        <v>10246</v>
      </c>
      <c r="C14" s="20">
        <v>10280</v>
      </c>
      <c r="D14" s="21">
        <v>10380</v>
      </c>
      <c r="E14" s="21">
        <v>10485</v>
      </c>
      <c r="F14" s="21">
        <v>10604</v>
      </c>
      <c r="G14" s="21">
        <v>10824</v>
      </c>
      <c r="H14" s="21">
        <v>11072</v>
      </c>
      <c r="I14" s="21">
        <v>11542</v>
      </c>
      <c r="J14" s="21">
        <v>11798</v>
      </c>
      <c r="K14" s="21">
        <v>12177</v>
      </c>
      <c r="L14" s="21">
        <v>12454</v>
      </c>
      <c r="M14" s="65">
        <v>12635</v>
      </c>
      <c r="N14" s="20">
        <f t="shared" si="0"/>
        <v>181</v>
      </c>
      <c r="O14" s="50">
        <f t="shared" si="1"/>
        <v>1.4533483218243104E-2</v>
      </c>
      <c r="P14" s="50">
        <f t="shared" si="2"/>
        <v>3.8603727467155513E-3</v>
      </c>
    </row>
    <row r="15" spans="1:18">
      <c r="A15" s="53" t="s">
        <v>41</v>
      </c>
      <c r="B15" s="54">
        <v>7125</v>
      </c>
      <c r="C15" s="20">
        <v>7116</v>
      </c>
      <c r="D15" s="21">
        <v>7200</v>
      </c>
      <c r="E15" s="21">
        <v>7302</v>
      </c>
      <c r="F15" s="21">
        <v>7321</v>
      </c>
      <c r="G15" s="21">
        <v>7268</v>
      </c>
      <c r="H15" s="21">
        <v>7272</v>
      </c>
      <c r="I15" s="21">
        <v>7583</v>
      </c>
      <c r="J15" s="21">
        <v>7558</v>
      </c>
      <c r="K15" s="21">
        <v>7718</v>
      </c>
      <c r="L15" s="21">
        <v>7715</v>
      </c>
      <c r="M15" s="65">
        <v>7817</v>
      </c>
      <c r="N15" s="20">
        <f t="shared" si="0"/>
        <v>102</v>
      </c>
      <c r="O15" s="50">
        <f t="shared" si="1"/>
        <v>1.3220998055735622E-2</v>
      </c>
      <c r="P15" s="50">
        <f t="shared" si="2"/>
        <v>2.3883287503819127E-3</v>
      </c>
    </row>
    <row r="16" spans="1:18">
      <c r="A16" s="53" t="s">
        <v>40</v>
      </c>
      <c r="B16" s="54">
        <v>12503</v>
      </c>
      <c r="C16" s="20">
        <v>12535</v>
      </c>
      <c r="D16" s="21">
        <v>12706</v>
      </c>
      <c r="E16" s="21">
        <v>12816</v>
      </c>
      <c r="F16" s="21">
        <v>12956</v>
      </c>
      <c r="G16" s="21">
        <v>13023</v>
      </c>
      <c r="H16" s="21">
        <v>13105</v>
      </c>
      <c r="I16" s="21">
        <v>13291</v>
      </c>
      <c r="J16" s="21">
        <v>13477</v>
      </c>
      <c r="K16" s="21">
        <v>13586</v>
      </c>
      <c r="L16" s="21">
        <v>13742</v>
      </c>
      <c r="M16" s="65">
        <v>13884</v>
      </c>
      <c r="N16" s="20">
        <f t="shared" si="0"/>
        <v>142</v>
      </c>
      <c r="O16" s="50">
        <f t="shared" si="1"/>
        <v>1.0333284820259081E-2</v>
      </c>
      <c r="P16" s="50">
        <f t="shared" si="2"/>
        <v>4.241979835013749E-3</v>
      </c>
    </row>
    <row r="17" spans="1:16">
      <c r="A17" s="53" t="s">
        <v>39</v>
      </c>
      <c r="B17" s="54">
        <v>9469</v>
      </c>
      <c r="C17" s="20">
        <v>9518</v>
      </c>
      <c r="D17" s="21">
        <v>9714</v>
      </c>
      <c r="E17" s="21">
        <v>10049</v>
      </c>
      <c r="F17" s="21">
        <v>10418</v>
      </c>
      <c r="G17" s="21">
        <v>10776</v>
      </c>
      <c r="H17" s="21">
        <v>11081</v>
      </c>
      <c r="I17" s="21">
        <v>11522</v>
      </c>
      <c r="J17" s="21">
        <v>11725</v>
      </c>
      <c r="K17" s="21">
        <v>11963</v>
      </c>
      <c r="L17" s="21">
        <v>12188</v>
      </c>
      <c r="M17" s="65">
        <v>12422</v>
      </c>
      <c r="N17" s="20">
        <f t="shared" si="0"/>
        <v>234</v>
      </c>
      <c r="O17" s="50">
        <f t="shared" si="1"/>
        <v>1.9199212340006655E-2</v>
      </c>
      <c r="P17" s="50">
        <f t="shared" si="2"/>
        <v>3.7952948365413994E-3</v>
      </c>
    </row>
    <row r="18" spans="1:16">
      <c r="A18" s="53" t="s">
        <v>38</v>
      </c>
      <c r="B18" s="54">
        <v>1556</v>
      </c>
      <c r="C18" s="20">
        <v>1555</v>
      </c>
      <c r="D18" s="21">
        <v>1576</v>
      </c>
      <c r="E18" s="21">
        <v>1585</v>
      </c>
      <c r="F18" s="21">
        <v>1603</v>
      </c>
      <c r="G18" s="21">
        <v>1594</v>
      </c>
      <c r="H18" s="21">
        <v>1632</v>
      </c>
      <c r="I18" s="21">
        <v>1604</v>
      </c>
      <c r="J18" s="21">
        <v>1607</v>
      </c>
      <c r="K18" s="21">
        <v>1663</v>
      </c>
      <c r="L18" s="21">
        <v>1712</v>
      </c>
      <c r="M18" s="65">
        <v>1726</v>
      </c>
      <c r="N18" s="20">
        <f t="shared" si="0"/>
        <v>14</v>
      </c>
      <c r="O18" s="50">
        <f t="shared" si="1"/>
        <v>8.1775700934578754E-3</v>
      </c>
      <c r="P18" s="50">
        <f t="shared" si="2"/>
        <v>5.2734494347693244E-4</v>
      </c>
    </row>
    <row r="19" spans="1:16">
      <c r="A19" s="53" t="s">
        <v>37</v>
      </c>
      <c r="B19" s="54">
        <v>2264</v>
      </c>
      <c r="C19" s="20">
        <v>2278</v>
      </c>
      <c r="D19" s="21">
        <v>2291</v>
      </c>
      <c r="E19" s="21">
        <v>2277</v>
      </c>
      <c r="F19" s="21">
        <v>2300</v>
      </c>
      <c r="G19" s="21">
        <v>2324</v>
      </c>
      <c r="H19" s="21">
        <v>2355</v>
      </c>
      <c r="I19" s="21">
        <v>2357</v>
      </c>
      <c r="J19" s="21">
        <v>2371</v>
      </c>
      <c r="K19" s="21">
        <v>2428</v>
      </c>
      <c r="L19" s="21">
        <v>2398</v>
      </c>
      <c r="M19" s="65">
        <v>2425</v>
      </c>
      <c r="N19" s="20">
        <f t="shared" si="0"/>
        <v>27</v>
      </c>
      <c r="O19" s="50">
        <f t="shared" si="1"/>
        <v>1.1259382819015951E-2</v>
      </c>
      <c r="P19" s="50">
        <f t="shared" si="2"/>
        <v>7.4091047968224868E-4</v>
      </c>
    </row>
    <row r="20" spans="1:16">
      <c r="A20" s="53" t="s">
        <v>36</v>
      </c>
      <c r="B20" s="54">
        <v>1029655</v>
      </c>
      <c r="C20" s="20">
        <v>1031697</v>
      </c>
      <c r="D20" s="21">
        <v>1046461</v>
      </c>
      <c r="E20" s="21">
        <v>1060336</v>
      </c>
      <c r="F20" s="21">
        <v>1070815</v>
      </c>
      <c r="G20" s="21">
        <v>1080905</v>
      </c>
      <c r="H20" s="21">
        <v>1094681</v>
      </c>
      <c r="I20" s="21">
        <v>1108910</v>
      </c>
      <c r="J20" s="21">
        <v>1128271</v>
      </c>
      <c r="K20" s="21">
        <v>1142081</v>
      </c>
      <c r="L20" s="21">
        <v>1152960</v>
      </c>
      <c r="M20" s="65">
        <v>1164859</v>
      </c>
      <c r="N20" s="20">
        <f t="shared" si="0"/>
        <v>11899</v>
      </c>
      <c r="O20" s="50">
        <f t="shared" si="1"/>
        <v>1.0320392728282002E-2</v>
      </c>
      <c r="P20" s="50">
        <f t="shared" si="2"/>
        <v>0.35589948059883897</v>
      </c>
    </row>
    <row r="21" spans="1:16">
      <c r="A21" s="53" t="s">
        <v>35</v>
      </c>
      <c r="B21" s="54">
        <v>14746</v>
      </c>
      <c r="C21" s="20">
        <v>14771</v>
      </c>
      <c r="D21" s="21">
        <v>15037</v>
      </c>
      <c r="E21" s="21">
        <v>15448</v>
      </c>
      <c r="F21" s="21">
        <v>15578</v>
      </c>
      <c r="G21" s="21">
        <v>15782</v>
      </c>
      <c r="H21" s="21">
        <v>15919</v>
      </c>
      <c r="I21" s="21">
        <v>16324</v>
      </c>
      <c r="J21" s="21">
        <v>16333</v>
      </c>
      <c r="K21" s="21">
        <v>16490</v>
      </c>
      <c r="L21" s="21">
        <v>16679</v>
      </c>
      <c r="M21" s="65">
        <v>16769</v>
      </c>
      <c r="N21" s="20">
        <f t="shared" si="0"/>
        <v>90</v>
      </c>
      <c r="O21" s="50">
        <f t="shared" si="1"/>
        <v>5.3960069548533163E-3</v>
      </c>
      <c r="P21" s="50">
        <f t="shared" si="2"/>
        <v>5.1234341582645894E-3</v>
      </c>
    </row>
    <row r="22" spans="1:16">
      <c r="A22" s="53" t="s">
        <v>34</v>
      </c>
      <c r="B22" s="54">
        <v>27822</v>
      </c>
      <c r="C22" s="20">
        <v>27907</v>
      </c>
      <c r="D22" s="21">
        <v>28351</v>
      </c>
      <c r="E22" s="21">
        <v>28485</v>
      </c>
      <c r="F22" s="21">
        <v>28632</v>
      </c>
      <c r="G22" s="21">
        <v>28705</v>
      </c>
      <c r="H22" s="21">
        <v>29089</v>
      </c>
      <c r="I22" s="21">
        <v>29490</v>
      </c>
      <c r="J22" s="21">
        <v>30032</v>
      </c>
      <c r="K22" s="21">
        <v>30578</v>
      </c>
      <c r="L22" s="21">
        <v>31003</v>
      </c>
      <c r="M22" s="65">
        <v>31494</v>
      </c>
      <c r="N22" s="20">
        <f t="shared" si="0"/>
        <v>491</v>
      </c>
      <c r="O22" s="50">
        <f t="shared" si="1"/>
        <v>1.5837177047382411E-2</v>
      </c>
      <c r="P22" s="50">
        <f t="shared" si="2"/>
        <v>9.6223648029330894E-3</v>
      </c>
    </row>
    <row r="23" spans="1:16">
      <c r="A23" s="53" t="s">
        <v>33</v>
      </c>
      <c r="B23" s="54">
        <v>20802</v>
      </c>
      <c r="C23" s="20">
        <v>20814</v>
      </c>
      <c r="D23" s="21">
        <v>20893</v>
      </c>
      <c r="E23" s="21">
        <v>21053</v>
      </c>
      <c r="F23" s="21">
        <v>21021</v>
      </c>
      <c r="G23" s="21">
        <v>21102</v>
      </c>
      <c r="H23" s="21">
        <v>21240</v>
      </c>
      <c r="I23" s="21">
        <v>21519</v>
      </c>
      <c r="J23" s="21">
        <v>21765</v>
      </c>
      <c r="K23" s="21">
        <v>21928</v>
      </c>
      <c r="L23" s="21">
        <v>22218</v>
      </c>
      <c r="M23" s="65">
        <v>22414</v>
      </c>
      <c r="N23" s="20">
        <f t="shared" si="0"/>
        <v>196</v>
      </c>
      <c r="O23" s="50">
        <f t="shared" si="1"/>
        <v>8.8216761184625181E-3</v>
      </c>
      <c r="P23" s="50">
        <f t="shared" si="2"/>
        <v>6.8481515429269779E-3</v>
      </c>
    </row>
    <row r="24" spans="1:16">
      <c r="A24" s="53" t="s">
        <v>32</v>
      </c>
      <c r="B24" s="54">
        <v>36324</v>
      </c>
      <c r="C24" s="20">
        <v>36562</v>
      </c>
      <c r="D24" s="21">
        <v>37396</v>
      </c>
      <c r="E24" s="21">
        <v>37936</v>
      </c>
      <c r="F24" s="21">
        <v>38212</v>
      </c>
      <c r="G24" s="21">
        <v>38678</v>
      </c>
      <c r="H24" s="21">
        <v>39280</v>
      </c>
      <c r="I24" s="21">
        <v>40051</v>
      </c>
      <c r="J24" s="21">
        <v>40771</v>
      </c>
      <c r="K24" s="21">
        <v>41285</v>
      </c>
      <c r="L24" s="21">
        <v>41823</v>
      </c>
      <c r="M24" s="65">
        <v>41970</v>
      </c>
      <c r="N24" s="20">
        <f t="shared" si="0"/>
        <v>147</v>
      </c>
      <c r="O24" s="50">
        <f t="shared" si="1"/>
        <v>3.5148124237860401E-3</v>
      </c>
      <c r="P24" s="50">
        <f t="shared" si="2"/>
        <v>1.2823098075160404E-2</v>
      </c>
    </row>
    <row r="25" spans="1:16">
      <c r="A25" s="53" t="s">
        <v>31</v>
      </c>
      <c r="B25" s="54">
        <v>58218</v>
      </c>
      <c r="C25" s="20">
        <v>58358</v>
      </c>
      <c r="D25" s="21">
        <v>59151</v>
      </c>
      <c r="E25" s="21">
        <v>60131</v>
      </c>
      <c r="F25" s="21">
        <v>61367</v>
      </c>
      <c r="G25" s="21">
        <v>62184</v>
      </c>
      <c r="H25" s="21">
        <v>63266</v>
      </c>
      <c r="I25" s="21">
        <v>65290</v>
      </c>
      <c r="J25" s="21">
        <v>67133</v>
      </c>
      <c r="K25" s="21">
        <v>68858</v>
      </c>
      <c r="L25" s="21">
        <v>70889</v>
      </c>
      <c r="M25" s="65">
        <v>72692</v>
      </c>
      <c r="N25" s="20">
        <f t="shared" si="0"/>
        <v>1803</v>
      </c>
      <c r="O25" s="50">
        <f t="shared" si="1"/>
        <v>2.5434129413590245E-2</v>
      </c>
      <c r="P25" s="50">
        <f t="shared" si="2"/>
        <v>2.2209593644974029E-2</v>
      </c>
    </row>
    <row r="26" spans="1:16">
      <c r="A26" s="53" t="s">
        <v>30</v>
      </c>
      <c r="B26" s="54">
        <v>32588</v>
      </c>
      <c r="C26" s="20">
        <v>32760</v>
      </c>
      <c r="D26" s="21">
        <v>33943</v>
      </c>
      <c r="E26" s="21">
        <v>35047</v>
      </c>
      <c r="F26" s="21">
        <v>36146</v>
      </c>
      <c r="G26" s="21">
        <v>36981</v>
      </c>
      <c r="H26" s="21">
        <v>37398</v>
      </c>
      <c r="I26" s="21">
        <v>36583</v>
      </c>
      <c r="J26" s="21">
        <v>36612</v>
      </c>
      <c r="K26" s="21">
        <v>36921</v>
      </c>
      <c r="L26" s="21">
        <v>36972</v>
      </c>
      <c r="M26" s="65">
        <v>37208</v>
      </c>
      <c r="N26" s="20">
        <f t="shared" si="0"/>
        <v>236</v>
      </c>
      <c r="O26" s="50">
        <f t="shared" si="1"/>
        <v>6.3832089148545545E-3</v>
      </c>
      <c r="P26" s="50">
        <f t="shared" si="2"/>
        <v>1.1368163764130766E-2</v>
      </c>
    </row>
    <row r="27" spans="1:16">
      <c r="A27" s="53" t="s">
        <v>29</v>
      </c>
      <c r="B27" s="54">
        <v>516564</v>
      </c>
      <c r="C27" s="20">
        <v>518872</v>
      </c>
      <c r="D27" s="21">
        <v>532753</v>
      </c>
      <c r="E27" s="21">
        <v>544892</v>
      </c>
      <c r="F27" s="21">
        <v>554405</v>
      </c>
      <c r="G27" s="21">
        <v>567218</v>
      </c>
      <c r="H27" s="21">
        <v>585719</v>
      </c>
      <c r="I27" s="21">
        <v>603385</v>
      </c>
      <c r="J27" s="21">
        <v>617735</v>
      </c>
      <c r="K27" s="21">
        <v>633582</v>
      </c>
      <c r="L27" s="21">
        <v>651407</v>
      </c>
      <c r="M27" s="65">
        <v>670844</v>
      </c>
      <c r="N27" s="20">
        <f t="shared" si="0"/>
        <v>19437</v>
      </c>
      <c r="O27" s="50">
        <f t="shared" si="1"/>
        <v>2.9838488072740921E-2</v>
      </c>
      <c r="P27" s="50">
        <f t="shared" si="2"/>
        <v>0.20496303085853956</v>
      </c>
    </row>
    <row r="28" spans="1:16">
      <c r="A28" s="53" t="s">
        <v>28</v>
      </c>
      <c r="B28" s="54">
        <v>23530</v>
      </c>
      <c r="C28" s="20">
        <v>23652</v>
      </c>
      <c r="D28" s="21">
        <v>24484</v>
      </c>
      <c r="E28" s="21">
        <v>25542</v>
      </c>
      <c r="F28" s="21">
        <v>26390</v>
      </c>
      <c r="G28" s="21">
        <v>27344</v>
      </c>
      <c r="H28" s="21">
        <v>28616</v>
      </c>
      <c r="I28" s="21">
        <v>29998</v>
      </c>
      <c r="J28" s="21">
        <v>31224</v>
      </c>
      <c r="K28" s="21">
        <v>32138</v>
      </c>
      <c r="L28" s="21">
        <v>32865</v>
      </c>
      <c r="M28" s="65">
        <v>33444</v>
      </c>
      <c r="N28" s="20">
        <f t="shared" si="0"/>
        <v>579</v>
      </c>
      <c r="O28" s="50">
        <f t="shared" si="1"/>
        <v>1.7617526243724368E-2</v>
      </c>
      <c r="P28" s="50">
        <f t="shared" si="2"/>
        <v>1.0218148487626031E-2</v>
      </c>
    </row>
    <row r="29" spans="1:16">
      <c r="A29" s="53" t="s">
        <v>27</v>
      </c>
      <c r="B29" s="54">
        <v>138115</v>
      </c>
      <c r="C29" s="20">
        <v>138579</v>
      </c>
      <c r="D29" s="21">
        <v>141797</v>
      </c>
      <c r="E29" s="21">
        <v>144061</v>
      </c>
      <c r="F29" s="21">
        <v>147061</v>
      </c>
      <c r="G29" s="21">
        <v>150508</v>
      </c>
      <c r="H29" s="21">
        <v>154615</v>
      </c>
      <c r="I29" s="21">
        <v>160371</v>
      </c>
      <c r="J29" s="21">
        <v>165592</v>
      </c>
      <c r="K29" s="21">
        <v>171042</v>
      </c>
      <c r="L29" s="21">
        <v>180549</v>
      </c>
      <c r="M29" s="65">
        <v>187878</v>
      </c>
      <c r="N29" s="20">
        <f t="shared" si="0"/>
        <v>7329</v>
      </c>
      <c r="O29" s="50">
        <f t="shared" si="1"/>
        <v>4.0592858448398994E-2</v>
      </c>
      <c r="P29" s="50">
        <f t="shared" si="2"/>
        <v>5.740238313473877E-2</v>
      </c>
    </row>
    <row r="30" spans="1:16">
      <c r="A30" s="53" t="s">
        <v>26</v>
      </c>
      <c r="B30" s="54">
        <v>2778</v>
      </c>
      <c r="C30" s="20">
        <v>2782</v>
      </c>
      <c r="D30" s="21">
        <v>2766</v>
      </c>
      <c r="E30" s="21">
        <v>2773</v>
      </c>
      <c r="F30" s="21">
        <v>2748</v>
      </c>
      <c r="G30" s="21">
        <v>2740</v>
      </c>
      <c r="H30" s="21">
        <v>2725</v>
      </c>
      <c r="I30" s="21">
        <v>2719</v>
      </c>
      <c r="J30" s="21">
        <v>2738</v>
      </c>
      <c r="K30" s="21">
        <v>2752</v>
      </c>
      <c r="L30" s="21">
        <v>2754</v>
      </c>
      <c r="M30" s="65">
        <v>2768</v>
      </c>
      <c r="N30" s="20">
        <f t="shared" si="0"/>
        <v>14</v>
      </c>
      <c r="O30" s="50">
        <f t="shared" si="1"/>
        <v>5.0835148874364133E-3</v>
      </c>
      <c r="P30" s="50">
        <f t="shared" si="2"/>
        <v>8.4570730216926369E-4</v>
      </c>
    </row>
    <row r="31" spans="1:16">
      <c r="A31" s="64" t="s">
        <v>25</v>
      </c>
      <c r="B31" s="52">
        <v>231236</v>
      </c>
      <c r="C31" s="51">
        <v>231833</v>
      </c>
      <c r="D31" s="63">
        <v>233819</v>
      </c>
      <c r="E31" s="63">
        <v>236391</v>
      </c>
      <c r="F31" s="63">
        <v>237921</v>
      </c>
      <c r="G31" s="63">
        <v>239588</v>
      </c>
      <c r="H31" s="63">
        <v>242753</v>
      </c>
      <c r="I31" s="63">
        <v>245687</v>
      </c>
      <c r="J31" s="63">
        <v>248835</v>
      </c>
      <c r="K31" s="63">
        <v>251571</v>
      </c>
      <c r="L31" s="63">
        <v>253454</v>
      </c>
      <c r="M31" s="62">
        <v>255468</v>
      </c>
      <c r="N31" s="51">
        <f t="shared" si="0"/>
        <v>2014</v>
      </c>
      <c r="O31" s="61">
        <f t="shared" si="1"/>
        <v>7.9462150922848807E-3</v>
      </c>
      <c r="P31" s="61">
        <f t="shared" si="2"/>
        <v>7.8053162236480289E-2</v>
      </c>
    </row>
    <row r="32" spans="1:16">
      <c r="A32" s="60"/>
      <c r="B32" s="20"/>
      <c r="C32" s="20"/>
      <c r="D32" s="21"/>
      <c r="E32" s="21"/>
      <c r="F32" s="21"/>
      <c r="G32" s="21"/>
      <c r="H32" s="21"/>
      <c r="I32" s="21"/>
      <c r="J32" s="21"/>
      <c r="K32" s="20"/>
      <c r="L32" s="20"/>
      <c r="M32" s="20"/>
      <c r="N32" s="22"/>
      <c r="O32" s="59"/>
      <c r="P32" s="58"/>
    </row>
    <row r="33" spans="1:16">
      <c r="A33" s="1884" t="s">
        <v>24</v>
      </c>
      <c r="B33" s="1885"/>
      <c r="C33" s="1885"/>
      <c r="D33" s="1885"/>
      <c r="E33" s="1885"/>
      <c r="F33" s="1885"/>
      <c r="G33" s="1885"/>
      <c r="H33" s="1885"/>
      <c r="I33" s="1885"/>
      <c r="J33" s="1885"/>
      <c r="K33" s="1885"/>
      <c r="L33" s="1885"/>
      <c r="M33" s="1885"/>
      <c r="N33" s="1885"/>
      <c r="O33" s="1885"/>
      <c r="P33" s="1886"/>
    </row>
    <row r="34" spans="1:16">
      <c r="A34" s="53" t="s">
        <v>23</v>
      </c>
      <c r="B34" s="57">
        <f>B4+B5+B19</f>
        <v>164895</v>
      </c>
      <c r="C34" s="20">
        <v>165652</v>
      </c>
      <c r="D34" s="20">
        <v>167934.826</v>
      </c>
      <c r="E34" s="20">
        <v>169836.054</v>
      </c>
      <c r="F34" s="20">
        <v>171694.736</v>
      </c>
      <c r="G34" s="20">
        <v>173481.848</v>
      </c>
      <c r="H34" s="20">
        <v>177199.52</v>
      </c>
      <c r="I34" s="20">
        <v>180322.59700000001</v>
      </c>
      <c r="J34" s="20">
        <v>183832.28956998029</v>
      </c>
      <c r="K34" s="56">
        <v>187000.75104098956</v>
      </c>
      <c r="L34" s="56">
        <v>190113.27993515355</v>
      </c>
      <c r="M34" s="55">
        <v>193373.00710563167</v>
      </c>
      <c r="N34" s="20">
        <f t="shared" ref="N34:N41" si="3">M34-L34</f>
        <v>3259.727170478116</v>
      </c>
      <c r="O34" s="50">
        <f t="shared" ref="O34:O41" si="4">M34/L34-1</f>
        <v>1.7146236031433393E-2</v>
      </c>
      <c r="P34" s="50">
        <f t="shared" ref="P34:P40" si="5">M34/M$41</f>
        <v>5.9081273176178326E-2</v>
      </c>
    </row>
    <row r="35" spans="1:16">
      <c r="A35" s="53" t="s">
        <v>22</v>
      </c>
      <c r="B35" s="54">
        <f>B14+B16+B18+B22+B23+B30</f>
        <v>75707</v>
      </c>
      <c r="C35" s="20">
        <v>75873</v>
      </c>
      <c r="D35" s="20">
        <v>76671.809000000008</v>
      </c>
      <c r="E35" s="20">
        <v>77197.047999999995</v>
      </c>
      <c r="F35" s="20">
        <v>77563.425000000003</v>
      </c>
      <c r="G35" s="20">
        <v>77987.816999999995</v>
      </c>
      <c r="H35" s="20">
        <v>78862.663</v>
      </c>
      <c r="I35" s="20">
        <v>80165.353999999992</v>
      </c>
      <c r="J35" s="20">
        <v>81417.865497040402</v>
      </c>
      <c r="K35" s="20">
        <v>82682.994812085351</v>
      </c>
      <c r="L35" s="20">
        <v>83883.494661738921</v>
      </c>
      <c r="M35" s="19">
        <v>84923.160575553484</v>
      </c>
      <c r="N35" s="20">
        <f t="shared" si="3"/>
        <v>1039.6659138145624</v>
      </c>
      <c r="O35" s="50">
        <f t="shared" si="4"/>
        <v>1.2394165479240327E-2</v>
      </c>
      <c r="P35" s="50">
        <f t="shared" si="5"/>
        <v>2.5946581294089058E-2</v>
      </c>
    </row>
    <row r="36" spans="1:16">
      <c r="A36" s="53" t="s">
        <v>21</v>
      </c>
      <c r="B36" s="54">
        <f>B24+B27+B28</f>
        <v>576418</v>
      </c>
      <c r="C36" s="20">
        <v>579086</v>
      </c>
      <c r="D36" s="20">
        <v>594633.32000000007</v>
      </c>
      <c r="E36" s="20">
        <v>608370.71</v>
      </c>
      <c r="F36" s="20">
        <v>619007.22</v>
      </c>
      <c r="G36" s="20">
        <v>633240.68000000005</v>
      </c>
      <c r="H36" s="20">
        <v>653613.84000000008</v>
      </c>
      <c r="I36" s="20">
        <v>673433.21000000008</v>
      </c>
      <c r="J36" s="20">
        <v>689729.80048244493</v>
      </c>
      <c r="K36" s="20">
        <v>707004.34518632072</v>
      </c>
      <c r="L36" s="20">
        <v>726095.26986646187</v>
      </c>
      <c r="M36" s="19">
        <v>746259.25413165032</v>
      </c>
      <c r="N36" s="20">
        <f t="shared" si="3"/>
        <v>20163.984265188454</v>
      </c>
      <c r="O36" s="50">
        <f t="shared" si="4"/>
        <v>2.7770438814312737E-2</v>
      </c>
      <c r="P36" s="50">
        <f t="shared" si="5"/>
        <v>0.22800466059628791</v>
      </c>
    </row>
    <row r="37" spans="1:16">
      <c r="A37" s="53" t="s">
        <v>20</v>
      </c>
      <c r="B37" s="54">
        <f>B6+B10+B12+B21</f>
        <v>56350</v>
      </c>
      <c r="C37" s="20">
        <v>56440</v>
      </c>
      <c r="D37" s="20">
        <v>57065.303999999996</v>
      </c>
      <c r="E37" s="20">
        <v>57531.481999999996</v>
      </c>
      <c r="F37" s="20">
        <v>57418.110999999997</v>
      </c>
      <c r="G37" s="20">
        <v>57461.55</v>
      </c>
      <c r="H37" s="20">
        <v>57513.799999999996</v>
      </c>
      <c r="I37" s="20">
        <v>58036.56</v>
      </c>
      <c r="J37" s="20">
        <v>58272.925152007076</v>
      </c>
      <c r="K37" s="20">
        <v>58817.275018350672</v>
      </c>
      <c r="L37" s="20">
        <v>58944.666248243338</v>
      </c>
      <c r="M37" s="19">
        <v>59159.98300465128</v>
      </c>
      <c r="N37" s="20">
        <f t="shared" si="3"/>
        <v>215.31675640794128</v>
      </c>
      <c r="O37" s="50">
        <f t="shared" si="4"/>
        <v>3.6528624235676599E-3</v>
      </c>
      <c r="P37" s="50">
        <f t="shared" si="5"/>
        <v>1.807515521070922E-2</v>
      </c>
    </row>
    <row r="38" spans="1:16">
      <c r="A38" s="53" t="s">
        <v>19</v>
      </c>
      <c r="B38" s="54">
        <f>B3+B11+B13+B15+B29</f>
        <v>203204</v>
      </c>
      <c r="C38" s="20">
        <v>203730</v>
      </c>
      <c r="D38" s="20">
        <v>207812</v>
      </c>
      <c r="E38" s="20">
        <v>210569.28899999999</v>
      </c>
      <c r="F38" s="20">
        <v>213977.94099999999</v>
      </c>
      <c r="G38" s="20">
        <v>217824.52000000002</v>
      </c>
      <c r="H38" s="20">
        <v>223173.22499999998</v>
      </c>
      <c r="I38" s="20">
        <v>230673.43</v>
      </c>
      <c r="J38" s="20">
        <v>237510.58275561401</v>
      </c>
      <c r="K38" s="20">
        <v>245050.85287560197</v>
      </c>
      <c r="L38" s="20">
        <v>255867.2635178226</v>
      </c>
      <c r="M38" s="19">
        <v>264792.20887028862</v>
      </c>
      <c r="N38" s="20">
        <f t="shared" si="3"/>
        <v>8924.9453524660203</v>
      </c>
      <c r="O38" s="50">
        <f t="shared" si="4"/>
        <v>3.4881153726976644E-2</v>
      </c>
      <c r="P38" s="50">
        <f t="shared" si="5"/>
        <v>8.0901988655755763E-2</v>
      </c>
    </row>
    <row r="39" spans="1:16">
      <c r="A39" s="53" t="s">
        <v>18</v>
      </c>
      <c r="B39" s="54">
        <f>B7+B9+B26</f>
        <v>52254</v>
      </c>
      <c r="C39" s="20">
        <v>52559</v>
      </c>
      <c r="D39" s="20">
        <v>54072.036</v>
      </c>
      <c r="E39" s="20">
        <v>55857.107000000004</v>
      </c>
      <c r="F39" s="20">
        <v>57585.592000000004</v>
      </c>
      <c r="G39" s="20">
        <v>58671.900999999998</v>
      </c>
      <c r="H39" s="20">
        <v>59334.146999999997</v>
      </c>
      <c r="I39" s="20">
        <v>58295.45</v>
      </c>
      <c r="J39" s="20">
        <v>58413.835535879</v>
      </c>
      <c r="K39" s="20">
        <v>58753.567899719746</v>
      </c>
      <c r="L39" s="20">
        <v>58811.099333258971</v>
      </c>
      <c r="M39" s="19">
        <v>59125.654667343806</v>
      </c>
      <c r="N39" s="20">
        <f t="shared" si="3"/>
        <v>314.55533408483461</v>
      </c>
      <c r="O39" s="50">
        <f t="shared" si="4"/>
        <v>5.3485708930958165E-3</v>
      </c>
      <c r="P39" s="50">
        <f t="shared" si="5"/>
        <v>1.8064666870560284E-2</v>
      </c>
    </row>
    <row r="40" spans="1:16">
      <c r="A40" s="53" t="s">
        <v>17</v>
      </c>
      <c r="B40" s="52">
        <f>B8+B17+B20+B25+B31</f>
        <v>1635057</v>
      </c>
      <c r="C40" s="20">
        <v>1639031</v>
      </c>
      <c r="D40" s="20">
        <v>1662423.496</v>
      </c>
      <c r="E40" s="20">
        <v>1685382.73</v>
      </c>
      <c r="F40" s="20">
        <v>1704931.7</v>
      </c>
      <c r="G40" s="20">
        <v>1723295.3199999998</v>
      </c>
      <c r="H40" s="20">
        <v>1747886.78</v>
      </c>
      <c r="I40" s="51">
        <v>1774067.34</v>
      </c>
      <c r="J40" s="51">
        <v>1804727.3151733675</v>
      </c>
      <c r="K40" s="20">
        <v>1827277.2781250046</v>
      </c>
      <c r="L40" s="20">
        <v>1846455.795581013</v>
      </c>
      <c r="M40" s="19">
        <v>1865366.2970039481</v>
      </c>
      <c r="N40" s="20">
        <f t="shared" si="3"/>
        <v>18910.501422935165</v>
      </c>
      <c r="O40" s="50">
        <f t="shared" si="4"/>
        <v>1.0241513210439201E-2</v>
      </c>
      <c r="P40" s="50">
        <f t="shared" si="5"/>
        <v>0.56992554140053409</v>
      </c>
    </row>
    <row r="41" spans="1:16">
      <c r="A41" s="49" t="s">
        <v>16</v>
      </c>
      <c r="B41" s="48">
        <v>2763885</v>
      </c>
      <c r="C41" s="47">
        <v>2772371</v>
      </c>
      <c r="D41" s="47">
        <v>2820613</v>
      </c>
      <c r="E41" s="47">
        <v>2864744</v>
      </c>
      <c r="F41" s="47">
        <v>2902179</v>
      </c>
      <c r="G41" s="47">
        <v>2941964</v>
      </c>
      <c r="H41" s="47">
        <v>2997584</v>
      </c>
      <c r="I41" s="47">
        <v>3054994</v>
      </c>
      <c r="J41" s="47">
        <v>3113905</v>
      </c>
      <c r="K41" s="47">
        <v>3166587</v>
      </c>
      <c r="L41" s="47">
        <v>3220171</v>
      </c>
      <c r="M41" s="47">
        <v>3273000</v>
      </c>
      <c r="N41" s="46">
        <f t="shared" si="3"/>
        <v>52829</v>
      </c>
      <c r="O41" s="45">
        <f t="shared" si="4"/>
        <v>1.6405650507379965E-2</v>
      </c>
      <c r="P41" s="45">
        <f>K41/K$41</f>
        <v>1</v>
      </c>
    </row>
    <row r="42" spans="1:16">
      <c r="A42" s="34"/>
      <c r="B42" s="44"/>
      <c r="C42" s="35"/>
      <c r="D42" s="35"/>
      <c r="E42" s="35"/>
      <c r="F42" s="35"/>
      <c r="G42" s="35"/>
      <c r="H42" s="37"/>
      <c r="I42" s="35"/>
      <c r="J42" s="35"/>
      <c r="K42" s="36"/>
      <c r="L42" s="36"/>
      <c r="M42" s="43"/>
      <c r="N42" s="42"/>
      <c r="O42" s="35"/>
      <c r="P42" s="34"/>
    </row>
    <row r="43" spans="1:16" s="38" customFormat="1" ht="51" customHeight="1">
      <c r="A43" s="1883" t="s">
        <v>15</v>
      </c>
      <c r="B43" s="1883"/>
      <c r="C43" s="1883"/>
      <c r="D43" s="1883"/>
      <c r="E43" s="1883"/>
      <c r="F43" s="1883"/>
      <c r="G43" s="1883"/>
      <c r="H43" s="1883"/>
      <c r="I43" s="1883"/>
      <c r="J43" s="1883"/>
      <c r="K43" s="1883"/>
      <c r="L43" s="1883"/>
      <c r="M43" s="1883"/>
      <c r="N43" s="1883"/>
      <c r="O43" s="1883"/>
      <c r="P43" s="39"/>
    </row>
    <row r="44" spans="1:16" s="38" customFormat="1">
      <c r="A44" s="41"/>
      <c r="B44" s="35"/>
      <c r="C44" s="35"/>
      <c r="D44" s="35"/>
      <c r="E44" s="35"/>
      <c r="F44" s="35"/>
      <c r="G44" s="35"/>
      <c r="H44" s="37"/>
      <c r="I44" s="35"/>
      <c r="J44" s="35"/>
      <c r="K44" s="40"/>
      <c r="L44" s="40"/>
      <c r="M44" s="40"/>
      <c r="N44" s="40"/>
      <c r="O44" s="35"/>
      <c r="P44" s="39"/>
    </row>
    <row r="45" spans="1:16">
      <c r="A45" s="34" t="s">
        <v>14</v>
      </c>
      <c r="B45" s="35"/>
      <c r="C45" s="35"/>
      <c r="D45" s="35"/>
      <c r="E45" s="35"/>
      <c r="F45" s="35"/>
      <c r="G45" s="35"/>
      <c r="H45" s="37"/>
      <c r="I45" s="35"/>
      <c r="J45" s="35"/>
      <c r="K45" s="36"/>
      <c r="L45" s="36"/>
      <c r="M45" s="36"/>
      <c r="N45" s="36"/>
      <c r="O45" s="35"/>
      <c r="P45" s="34"/>
    </row>
    <row r="46" spans="1:16">
      <c r="B46" s="31"/>
      <c r="C46" s="31"/>
      <c r="D46" s="31"/>
      <c r="E46" s="31"/>
      <c r="F46" s="31"/>
      <c r="G46" s="31"/>
      <c r="H46" s="33"/>
      <c r="I46" s="31"/>
      <c r="J46" s="31"/>
      <c r="K46" s="32"/>
      <c r="L46" s="32"/>
      <c r="M46" s="32"/>
      <c r="N46" s="32"/>
      <c r="O46" s="31"/>
    </row>
    <row r="47" spans="1:16">
      <c r="B47" s="31"/>
      <c r="C47" s="31"/>
      <c r="D47" s="31"/>
      <c r="E47" s="31"/>
      <c r="F47" s="31"/>
      <c r="G47" s="31"/>
      <c r="H47" s="33"/>
      <c r="I47" s="31"/>
      <c r="J47" s="31"/>
      <c r="K47" s="32"/>
      <c r="L47" s="32"/>
      <c r="M47" s="32"/>
      <c r="N47" s="32"/>
      <c r="O47" s="31"/>
    </row>
  </sheetData>
  <mergeCells count="4">
    <mergeCell ref="A43:O43"/>
    <mergeCell ref="A33:P33"/>
    <mergeCell ref="N1:O1"/>
    <mergeCell ref="C1:K1"/>
  </mergeCells>
  <printOptions horizontalCentered="1"/>
  <pageMargins left="0.75" right="0.75" top="1" bottom="1" header="0.5" footer="0.5"/>
  <pageSetup scale="68" orientation="landscape" horizontalDpi="1200" verticalDpi="1200" r:id="rId1"/>
  <headerFooter scaleWithDoc="0" alignWithMargins="0">
    <oddHeader>&amp;C&amp;"-,Regular"Table 1.3
Utah Intercensal Population Estimates by County</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90A03-148B-456B-981B-7893E808DAE7}">
  <sheetPr>
    <pageSetUpPr fitToPage="1"/>
  </sheetPr>
  <dimension ref="A1:K24"/>
  <sheetViews>
    <sheetView view="pageLayout" zoomScale="90" zoomScaleNormal="100" zoomScalePageLayoutView="90" workbookViewId="0">
      <selection activeCell="E37" sqref="E37:E46"/>
    </sheetView>
  </sheetViews>
  <sheetFormatPr defaultColWidth="9.1796875" defaultRowHeight="12.5"/>
  <cols>
    <col min="1" max="1" width="23.7265625" style="996" bestFit="1" customWidth="1"/>
    <col min="2" max="11" width="8.54296875" style="996" customWidth="1"/>
    <col min="12" max="16384" width="9.1796875" style="996"/>
  </cols>
  <sheetData>
    <row r="1" spans="1:11" s="1020" customFormat="1" ht="52">
      <c r="A1" s="1064" t="s">
        <v>1013</v>
      </c>
      <c r="B1" s="1063" t="s">
        <v>1012</v>
      </c>
      <c r="C1" s="1062" t="s">
        <v>1011</v>
      </c>
      <c r="D1" s="1062" t="s">
        <v>238</v>
      </c>
      <c r="E1" s="1062" t="s">
        <v>1010</v>
      </c>
      <c r="F1" s="1062" t="s">
        <v>1009</v>
      </c>
      <c r="G1" s="1062" t="s">
        <v>1008</v>
      </c>
      <c r="H1" s="1062" t="s">
        <v>1007</v>
      </c>
      <c r="I1" s="1062" t="s">
        <v>1006</v>
      </c>
      <c r="J1" s="1062" t="s">
        <v>241</v>
      </c>
      <c r="K1" s="1061" t="s">
        <v>1005</v>
      </c>
    </row>
    <row r="2" spans="1:11" ht="13">
      <c r="A2" s="1037" t="s">
        <v>1004</v>
      </c>
      <c r="B2" s="1047">
        <f t="shared" ref="B2:B9" si="0">SUM(C2:K2)</f>
        <v>9174</v>
      </c>
      <c r="C2" s="1050">
        <v>110</v>
      </c>
      <c r="D2" s="1050">
        <v>1141</v>
      </c>
      <c r="E2" s="1050">
        <v>176</v>
      </c>
      <c r="F2" s="1050">
        <v>1087</v>
      </c>
      <c r="G2" s="1050">
        <v>63</v>
      </c>
      <c r="H2" s="1050"/>
      <c r="I2" s="1050"/>
      <c r="J2" s="24">
        <v>6271</v>
      </c>
      <c r="K2" s="1060">
        <v>326</v>
      </c>
    </row>
    <row r="3" spans="1:11" ht="13">
      <c r="A3" s="1037" t="s">
        <v>695</v>
      </c>
      <c r="B3" s="1014">
        <f t="shared" si="0"/>
        <v>7462</v>
      </c>
      <c r="C3" s="1050">
        <v>129</v>
      </c>
      <c r="D3" s="1050">
        <v>99</v>
      </c>
      <c r="E3" s="1050">
        <v>54</v>
      </c>
      <c r="F3" s="1050">
        <v>407</v>
      </c>
      <c r="G3" s="1050">
        <v>24</v>
      </c>
      <c r="H3" s="1050">
        <v>79</v>
      </c>
      <c r="I3" s="1050">
        <v>156</v>
      </c>
      <c r="J3" s="24">
        <v>6104</v>
      </c>
      <c r="K3" s="1058">
        <v>410</v>
      </c>
    </row>
    <row r="4" spans="1:11" ht="13">
      <c r="A4" s="1037" t="s">
        <v>647</v>
      </c>
      <c r="B4" s="1014">
        <f t="shared" si="0"/>
        <v>6445</v>
      </c>
      <c r="C4" s="1050">
        <v>30</v>
      </c>
      <c r="D4" s="1050">
        <v>121</v>
      </c>
      <c r="E4" s="1050">
        <v>69</v>
      </c>
      <c r="F4" s="1050">
        <v>610</v>
      </c>
      <c r="G4" s="1050">
        <v>21</v>
      </c>
      <c r="H4" s="1050">
        <v>97</v>
      </c>
      <c r="I4" s="1050">
        <v>200</v>
      </c>
      <c r="J4" s="24">
        <v>4969</v>
      </c>
      <c r="K4" s="1058">
        <v>328</v>
      </c>
    </row>
    <row r="5" spans="1:11" ht="13">
      <c r="A5" s="1037" t="s">
        <v>1003</v>
      </c>
      <c r="B5" s="1014">
        <f t="shared" si="0"/>
        <v>2735</v>
      </c>
      <c r="C5" s="1050">
        <v>34</v>
      </c>
      <c r="D5" s="1050">
        <v>46</v>
      </c>
      <c r="E5" s="1050">
        <v>59</v>
      </c>
      <c r="F5" s="1050">
        <v>176</v>
      </c>
      <c r="G5" s="1050">
        <v>27</v>
      </c>
      <c r="H5" s="1050">
        <v>159</v>
      </c>
      <c r="I5" s="1050">
        <v>18</v>
      </c>
      <c r="J5" s="24">
        <v>2118</v>
      </c>
      <c r="K5" s="1058">
        <v>98</v>
      </c>
    </row>
    <row r="6" spans="1:11" ht="13">
      <c r="A6" s="1037" t="s">
        <v>1002</v>
      </c>
      <c r="B6" s="1014">
        <f t="shared" si="0"/>
        <v>1389</v>
      </c>
      <c r="C6" s="1050">
        <v>9</v>
      </c>
      <c r="D6" s="1050">
        <v>6</v>
      </c>
      <c r="E6" s="1050">
        <v>12</v>
      </c>
      <c r="F6" s="1050">
        <v>26</v>
      </c>
      <c r="G6" s="1050">
        <v>2</v>
      </c>
      <c r="H6" s="1050">
        <v>34</v>
      </c>
      <c r="I6" s="1050"/>
      <c r="J6" s="24">
        <v>913</v>
      </c>
      <c r="K6" s="1058">
        <v>387</v>
      </c>
    </row>
    <row r="7" spans="1:11" ht="13">
      <c r="A7" s="1037" t="s">
        <v>1001</v>
      </c>
      <c r="B7" s="1014">
        <f t="shared" si="0"/>
        <v>2658</v>
      </c>
      <c r="C7" s="1050">
        <v>24</v>
      </c>
      <c r="D7" s="1050">
        <v>28</v>
      </c>
      <c r="E7" s="1050">
        <v>39</v>
      </c>
      <c r="F7" s="1050">
        <v>297</v>
      </c>
      <c r="G7" s="1059"/>
      <c r="H7" s="1050">
        <v>41</v>
      </c>
      <c r="I7" s="1050">
        <v>69</v>
      </c>
      <c r="J7" s="24">
        <v>2098</v>
      </c>
      <c r="K7" s="1058">
        <v>62</v>
      </c>
    </row>
    <row r="8" spans="1:11" ht="13">
      <c r="A8" s="1037" t="s">
        <v>1000</v>
      </c>
      <c r="B8" s="1014">
        <f t="shared" si="0"/>
        <v>12591</v>
      </c>
      <c r="C8" s="1050">
        <v>42</v>
      </c>
      <c r="D8" s="1050">
        <v>237</v>
      </c>
      <c r="E8" s="1050">
        <v>105</v>
      </c>
      <c r="F8" s="1050">
        <v>1286</v>
      </c>
      <c r="G8" s="1050">
        <v>72</v>
      </c>
      <c r="H8" s="1050">
        <v>133</v>
      </c>
      <c r="I8" s="1050">
        <v>391</v>
      </c>
      <c r="J8" s="24">
        <v>10186</v>
      </c>
      <c r="K8" s="1058">
        <v>139</v>
      </c>
    </row>
    <row r="9" spans="1:11" ht="13">
      <c r="A9" s="1037" t="s">
        <v>999</v>
      </c>
      <c r="B9" s="1014">
        <f t="shared" si="0"/>
        <v>5520</v>
      </c>
      <c r="C9" s="1050">
        <v>42</v>
      </c>
      <c r="D9" s="1050">
        <v>258</v>
      </c>
      <c r="E9" s="1050">
        <v>118</v>
      </c>
      <c r="F9" s="1050">
        <v>1037</v>
      </c>
      <c r="G9" s="1050">
        <v>20</v>
      </c>
      <c r="H9" s="1050">
        <v>87</v>
      </c>
      <c r="I9" s="1050">
        <v>218</v>
      </c>
      <c r="J9" s="24">
        <v>3662</v>
      </c>
      <c r="K9" s="1058">
        <v>78</v>
      </c>
    </row>
    <row r="10" spans="1:11" ht="13">
      <c r="A10" s="1037"/>
      <c r="B10" s="1014"/>
      <c r="C10" s="1004"/>
      <c r="D10" s="273"/>
      <c r="E10" s="273"/>
      <c r="F10" s="273"/>
      <c r="G10" s="273"/>
      <c r="H10" s="273"/>
      <c r="I10" s="273"/>
      <c r="J10" s="1004"/>
      <c r="K10" s="1057"/>
    </row>
    <row r="11" spans="1:11" ht="13">
      <c r="A11" s="1037" t="s">
        <v>566</v>
      </c>
      <c r="B11" s="1014">
        <f>SUM(B2:B9)</f>
        <v>47974</v>
      </c>
      <c r="C11" s="1004">
        <f t="shared" ref="C11:K11" si="1">SUM(C2:C10)</f>
        <v>420</v>
      </c>
      <c r="D11" s="1004">
        <f t="shared" si="1"/>
        <v>1936</v>
      </c>
      <c r="E11" s="1004">
        <f t="shared" si="1"/>
        <v>632</v>
      </c>
      <c r="F11" s="1004">
        <f t="shared" si="1"/>
        <v>4926</v>
      </c>
      <c r="G11" s="1004">
        <f t="shared" si="1"/>
        <v>229</v>
      </c>
      <c r="H11" s="1004">
        <f t="shared" si="1"/>
        <v>630</v>
      </c>
      <c r="I11" s="1004">
        <f t="shared" si="1"/>
        <v>1052</v>
      </c>
      <c r="J11" s="1004">
        <f t="shared" si="1"/>
        <v>36321</v>
      </c>
      <c r="K11" s="1036">
        <f t="shared" si="1"/>
        <v>1828</v>
      </c>
    </row>
    <row r="12" spans="1:11" ht="13">
      <c r="A12" s="1037"/>
      <c r="B12" s="1014"/>
      <c r="C12" s="1004"/>
      <c r="D12" s="273"/>
      <c r="E12" s="273"/>
      <c r="F12" s="273"/>
      <c r="G12" s="273"/>
      <c r="H12" s="273"/>
      <c r="I12" s="273"/>
      <c r="J12" s="1004"/>
      <c r="K12" s="1057"/>
    </row>
    <row r="13" spans="1:11" ht="13">
      <c r="A13" s="1056" t="s">
        <v>185</v>
      </c>
      <c r="B13" s="1055"/>
      <c r="C13" s="1054">
        <f t="shared" ref="C13:K13" si="2">C11/$B$11</f>
        <v>8.7547421519989996E-3</v>
      </c>
      <c r="D13" s="1054">
        <f t="shared" si="2"/>
        <v>4.0355192395881104E-2</v>
      </c>
      <c r="E13" s="1054">
        <f t="shared" si="2"/>
        <v>1.3173802476341352E-2</v>
      </c>
      <c r="F13" s="1054">
        <f t="shared" si="2"/>
        <v>0.10268061866844541</v>
      </c>
      <c r="G13" s="1054">
        <f t="shared" si="2"/>
        <v>4.7734189352565976E-3</v>
      </c>
      <c r="H13" s="1054">
        <f t="shared" si="2"/>
        <v>1.3132113227998499E-2</v>
      </c>
      <c r="I13" s="1054">
        <f t="shared" si="2"/>
        <v>2.192854462834035E-2</v>
      </c>
      <c r="J13" s="1054">
        <f t="shared" si="2"/>
        <v>0.75709759453037062</v>
      </c>
      <c r="K13" s="1053">
        <f t="shared" si="2"/>
        <v>3.8103972985367073E-2</v>
      </c>
    </row>
    <row r="14" spans="1:11" ht="13">
      <c r="A14" s="1026"/>
      <c r="B14" s="1052"/>
      <c r="C14" s="1051"/>
      <c r="D14" s="1051"/>
      <c r="E14" s="1051"/>
      <c r="F14" s="1051"/>
      <c r="G14" s="1051"/>
      <c r="H14" s="1051"/>
      <c r="I14" s="1051"/>
      <c r="J14" s="1051"/>
      <c r="K14" s="1051"/>
    </row>
    <row r="15" spans="1:11" ht="13">
      <c r="A15" s="2037"/>
      <c r="B15" s="2037"/>
      <c r="C15" s="2037"/>
      <c r="D15" s="2037"/>
      <c r="E15" s="2037"/>
      <c r="F15" s="2037"/>
      <c r="G15" s="2037"/>
      <c r="H15" s="2037"/>
      <c r="I15" s="2037"/>
      <c r="J15" s="2037"/>
      <c r="K15" s="2037"/>
    </row>
    <row r="16" spans="1:11" ht="13">
      <c r="A16" s="2037" t="s">
        <v>998</v>
      </c>
      <c r="B16" s="2037"/>
      <c r="C16" s="2037"/>
      <c r="D16" s="2037"/>
      <c r="E16" s="2037"/>
      <c r="F16" s="2037"/>
      <c r="G16" s="2037"/>
      <c r="H16" s="2037"/>
      <c r="I16" s="2037"/>
      <c r="J16" s="2037"/>
      <c r="K16" s="2037"/>
    </row>
    <row r="17" spans="8:8">
      <c r="H17" s="1050"/>
    </row>
    <row r="18" spans="8:8">
      <c r="H18" s="1050"/>
    </row>
    <row r="19" spans="8:8">
      <c r="H19" s="1050"/>
    </row>
    <row r="20" spans="8:8">
      <c r="H20" s="1050"/>
    </row>
    <row r="21" spans="8:8">
      <c r="H21" s="1050"/>
    </row>
    <row r="22" spans="8:8">
      <c r="H22" s="1050"/>
    </row>
    <row r="23" spans="8:8">
      <c r="H23" s="1050"/>
    </row>
    <row r="24" spans="8:8">
      <c r="H24" s="1050"/>
    </row>
  </sheetData>
  <mergeCells count="2">
    <mergeCell ref="A15:K15"/>
    <mergeCell ref="A16:K16"/>
  </mergeCells>
  <printOptions horizontalCentered="1"/>
  <pageMargins left="0.7" right="0.7" top="1" bottom="1" header="0.5" footer="0.5"/>
  <pageSetup scale="82" fitToHeight="0" orientation="portrait" horizontalDpi="1200" verticalDpi="1200" r:id="rId1"/>
  <headerFooter scaleWithDoc="0">
    <oddHeader xml:space="preserve">&amp;C&amp;"-,Bold"Table 15.3
Degrees and Awards by Race/Ethnicity at Degree-Granting Public Institutions in Utah: Academic Year 2020–2021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D3A6F-3B07-41E6-8FB2-4E5B87A21194}">
  <sheetPr>
    <pageSetUpPr fitToPage="1"/>
  </sheetPr>
  <dimension ref="A1:H20"/>
  <sheetViews>
    <sheetView view="pageLayout" zoomScaleNormal="100" workbookViewId="0">
      <selection activeCell="E37" sqref="E37:E46"/>
    </sheetView>
  </sheetViews>
  <sheetFormatPr defaultColWidth="9.1796875" defaultRowHeight="12.5"/>
  <cols>
    <col min="1" max="1" width="24.26953125" style="996" customWidth="1"/>
    <col min="2" max="2" width="12" style="996" customWidth="1"/>
    <col min="3" max="3" width="13" style="996" customWidth="1"/>
    <col min="4" max="4" width="13.54296875" style="996" customWidth="1"/>
    <col min="5" max="5" width="9.453125" style="996" customWidth="1"/>
    <col min="6" max="6" width="9.453125" style="996" bestFit="1" customWidth="1"/>
    <col min="7" max="7" width="11.54296875" style="996" customWidth="1"/>
    <col min="8" max="8" width="11.7265625" style="996" customWidth="1"/>
    <col min="9" max="16384" width="9.1796875" style="996"/>
  </cols>
  <sheetData>
    <row r="1" spans="1:8" ht="52">
      <c r="A1" s="1079" t="s">
        <v>1013</v>
      </c>
      <c r="B1" s="1079" t="s">
        <v>1027</v>
      </c>
      <c r="C1" s="1078" t="s">
        <v>1026</v>
      </c>
      <c r="D1" s="1078" t="s">
        <v>1025</v>
      </c>
      <c r="E1" s="1078" t="s">
        <v>1024</v>
      </c>
      <c r="F1" s="1078" t="s">
        <v>1023</v>
      </c>
      <c r="G1" s="1078" t="s">
        <v>1022</v>
      </c>
      <c r="H1" s="1077" t="s">
        <v>1022</v>
      </c>
    </row>
    <row r="2" spans="1:8" ht="13.5" customHeight="1">
      <c r="A2" s="1041" t="s">
        <v>1021</v>
      </c>
      <c r="B2" s="1076">
        <v>256897619.45000002</v>
      </c>
      <c r="C2" s="1075">
        <v>447022998.39289594</v>
      </c>
      <c r="D2" s="1075">
        <v>30883</v>
      </c>
      <c r="E2" s="1074">
        <v>20.946431720451987</v>
      </c>
      <c r="F2" s="1073">
        <v>8318.4152915843679</v>
      </c>
      <c r="G2" s="1073">
        <v>14474.72714415361</v>
      </c>
      <c r="H2" s="1072">
        <v>15704.827010382258</v>
      </c>
    </row>
    <row r="3" spans="1:8" ht="13.5" customHeight="1">
      <c r="A3" s="1041" t="s">
        <v>695</v>
      </c>
      <c r="B3" s="1076">
        <v>186754989</v>
      </c>
      <c r="C3" s="1075">
        <v>301237526.62318003</v>
      </c>
      <c r="D3" s="1075">
        <v>21217</v>
      </c>
      <c r="E3" s="1074">
        <v>20.021326388102516</v>
      </c>
      <c r="F3" s="1073">
        <v>8802.1392751095827</v>
      </c>
      <c r="G3" s="1073">
        <v>14197.93215926757</v>
      </c>
      <c r="H3" s="1072">
        <v>13156.707299511962</v>
      </c>
    </row>
    <row r="4" spans="1:8" ht="13.5" customHeight="1">
      <c r="A4" s="1041" t="s">
        <v>647</v>
      </c>
      <c r="B4" s="1076">
        <v>81695033.73999998</v>
      </c>
      <c r="C4" s="1075">
        <v>157662474.49606252</v>
      </c>
      <c r="D4" s="1075">
        <v>14674.56666666666</v>
      </c>
      <c r="E4" s="1074">
        <v>16.872838182938462</v>
      </c>
      <c r="F4" s="1073">
        <v>5567.1172850078492</v>
      </c>
      <c r="G4" s="1073">
        <v>10743.927100361572</v>
      </c>
      <c r="H4" s="1072">
        <v>9807.8847839223199</v>
      </c>
    </row>
    <row r="5" spans="1:8" ht="13.5" customHeight="1">
      <c r="A5" s="1041" t="s">
        <v>1003</v>
      </c>
      <c r="B5" s="1076">
        <v>41102847.703463271</v>
      </c>
      <c r="C5" s="1075">
        <v>91907636.186926261</v>
      </c>
      <c r="D5" s="1075">
        <v>9454.7300000000014</v>
      </c>
      <c r="E5" s="1074">
        <v>18.650773767840036</v>
      </c>
      <c r="F5" s="1073">
        <v>4347.3317274489345</v>
      </c>
      <c r="G5" s="1073">
        <v>9720.8102385711954</v>
      </c>
      <c r="H5" s="1072">
        <v>9766.0687114323227</v>
      </c>
    </row>
    <row r="6" spans="1:8" ht="13.5" customHeight="1">
      <c r="A6" s="1041" t="s">
        <v>1020</v>
      </c>
      <c r="B6" s="1076">
        <v>19657199.869999997</v>
      </c>
      <c r="C6" s="1075">
        <v>40205695.019529432</v>
      </c>
      <c r="D6" s="1075">
        <v>3358.2700000000004</v>
      </c>
      <c r="E6" s="1074">
        <v>16.421858190709045</v>
      </c>
      <c r="F6" s="1073">
        <v>5853.3708933468706</v>
      </c>
      <c r="G6" s="1073">
        <v>11972.144889937208</v>
      </c>
      <c r="H6" s="1072">
        <v>8066.4494049181194</v>
      </c>
    </row>
    <row r="7" spans="1:8" ht="13.5" customHeight="1">
      <c r="A7" s="1041" t="s">
        <v>1001</v>
      </c>
      <c r="B7" s="1076">
        <v>29614060.859999999</v>
      </c>
      <c r="C7" s="1075">
        <v>71127878.530418277</v>
      </c>
      <c r="D7" s="1075">
        <v>7788.4100000000008</v>
      </c>
      <c r="E7" s="1074">
        <v>15.849430199430202</v>
      </c>
      <c r="F7" s="1073">
        <v>3802.3243332079328</v>
      </c>
      <c r="G7" s="1073">
        <v>9132.5287870590109</v>
      </c>
      <c r="H7" s="1072">
        <v>8710.9570153340228</v>
      </c>
    </row>
    <row r="8" spans="1:8" ht="13.5" customHeight="1">
      <c r="A8" s="1041" t="s">
        <v>690</v>
      </c>
      <c r="B8" s="1076">
        <v>122882309.71886304</v>
      </c>
      <c r="C8" s="1075">
        <v>269781067.64452261</v>
      </c>
      <c r="D8" s="1075">
        <v>24565.601666666666</v>
      </c>
      <c r="E8" s="1074">
        <v>20.362697143966471</v>
      </c>
      <c r="F8" s="1073">
        <v>5002.2104643015273</v>
      </c>
      <c r="G8" s="1073">
        <v>10982.066358691776</v>
      </c>
      <c r="H8" s="1072">
        <v>10258.558727937505</v>
      </c>
    </row>
    <row r="9" spans="1:8" ht="13.5" customHeight="1">
      <c r="A9" s="1041" t="s">
        <v>1019</v>
      </c>
      <c r="B9" s="1076">
        <v>64805406.579999998</v>
      </c>
      <c r="C9" s="1075">
        <v>146563115.91072384</v>
      </c>
      <c r="D9" s="1075">
        <v>13504</v>
      </c>
      <c r="E9" s="1074">
        <v>17.444774576928047</v>
      </c>
      <c r="F9" s="1073">
        <v>4798.978567831753</v>
      </c>
      <c r="G9" s="1073">
        <v>10853.311308554787</v>
      </c>
      <c r="H9" s="1072">
        <v>9320.4204367372768</v>
      </c>
    </row>
    <row r="10" spans="1:8" ht="13.5" customHeight="1">
      <c r="A10" s="1041"/>
      <c r="B10" s="1076"/>
      <c r="C10" s="1075"/>
      <c r="D10" s="1075"/>
      <c r="E10" s="1074"/>
      <c r="F10" s="1073"/>
      <c r="G10" s="1073"/>
      <c r="H10" s="1072"/>
    </row>
    <row r="11" spans="1:8" ht="13.5" customHeight="1">
      <c r="A11" s="1071" t="s">
        <v>566</v>
      </c>
      <c r="B11" s="1070">
        <v>803409466.92232645</v>
      </c>
      <c r="C11" s="1069">
        <v>1525508392.8042591</v>
      </c>
      <c r="D11" s="1069">
        <v>125445.57833333331</v>
      </c>
      <c r="E11" s="1068">
        <v>19.043976580885552</v>
      </c>
      <c r="F11" s="1067">
        <v>6404.4462754000879</v>
      </c>
      <c r="G11" s="1067">
        <v>12160.718720198223</v>
      </c>
      <c r="H11" s="1066">
        <v>11747</v>
      </c>
    </row>
    <row r="12" spans="1:8" ht="13">
      <c r="A12" s="1026"/>
      <c r="B12" s="1026"/>
      <c r="C12" s="1026"/>
      <c r="D12" s="1026"/>
      <c r="E12" s="1026"/>
      <c r="F12" s="1026"/>
      <c r="G12" s="1026"/>
      <c r="H12" s="1026"/>
    </row>
    <row r="13" spans="1:8" ht="13">
      <c r="A13" s="2051" t="s">
        <v>1018</v>
      </c>
      <c r="B13" s="2051"/>
      <c r="C13" s="2051"/>
      <c r="D13" s="2051"/>
      <c r="E13" s="2051"/>
      <c r="F13" s="2051"/>
      <c r="G13" s="2051"/>
      <c r="H13" s="2051"/>
    </row>
    <row r="14" spans="1:8" ht="13">
      <c r="A14" s="2051" t="s">
        <v>1017</v>
      </c>
      <c r="B14" s="2051"/>
      <c r="C14" s="2051"/>
      <c r="D14" s="2051"/>
      <c r="E14" s="2051"/>
      <c r="F14" s="2051"/>
      <c r="G14" s="2051"/>
      <c r="H14" s="2051"/>
    </row>
    <row r="15" spans="1:8" ht="14.5">
      <c r="A15" s="2051" t="s">
        <v>1016</v>
      </c>
      <c r="B15" s="2051"/>
      <c r="C15" s="2051"/>
      <c r="D15" s="2051"/>
      <c r="E15" s="2051"/>
      <c r="F15" s="2051"/>
      <c r="G15" s="2051"/>
      <c r="H15" s="2051"/>
    </row>
    <row r="16" spans="1:8" ht="14.5">
      <c r="A16" s="2051" t="s">
        <v>1015</v>
      </c>
      <c r="B16" s="2051"/>
      <c r="C16" s="2051"/>
      <c r="D16" s="2051"/>
      <c r="E16" s="2051"/>
      <c r="F16" s="2051"/>
      <c r="G16" s="2051"/>
      <c r="H16" s="2051"/>
    </row>
    <row r="17" spans="1:8" ht="13">
      <c r="A17" s="2051"/>
      <c r="B17" s="2051"/>
      <c r="C17" s="2051"/>
      <c r="D17" s="2051"/>
      <c r="E17" s="2051"/>
      <c r="F17" s="2051"/>
      <c r="G17" s="2051"/>
      <c r="H17" s="2051"/>
    </row>
    <row r="18" spans="1:8" ht="13">
      <c r="A18" s="2051" t="s">
        <v>1014</v>
      </c>
      <c r="B18" s="2051"/>
      <c r="C18" s="2051"/>
      <c r="D18" s="2051"/>
      <c r="E18" s="2051"/>
      <c r="F18" s="2051"/>
      <c r="G18" s="2051"/>
      <c r="H18" s="2051"/>
    </row>
    <row r="20" spans="1:8">
      <c r="C20" s="1065"/>
    </row>
  </sheetData>
  <mergeCells count="6">
    <mergeCell ref="A18:H18"/>
    <mergeCell ref="A13:H13"/>
    <mergeCell ref="A14:H14"/>
    <mergeCell ref="A15:H15"/>
    <mergeCell ref="A16:H16"/>
    <mergeCell ref="A17:H17"/>
  </mergeCells>
  <printOptions horizontalCentered="1"/>
  <pageMargins left="0.7" right="0.7" top="1" bottom="1" header="0.5" footer="0.5"/>
  <pageSetup scale="86" fitToHeight="0" orientation="portrait" horizontalDpi="1200" verticalDpi="1200" r:id="rId1"/>
  <headerFooter scaleWithDoc="0">
    <oddHeader>&amp;C&amp;"-,Bold"Table 15.4
2020-2021
 Full Cost Study Summary (Appropriated Funds Only)</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364C7-152A-489C-8EBE-F82A2D96DDB8}">
  <sheetPr>
    <pageSetUpPr fitToPage="1"/>
  </sheetPr>
  <dimension ref="A1:U30"/>
  <sheetViews>
    <sheetView view="pageLayout" zoomScaleNormal="100" workbookViewId="0">
      <selection activeCell="E37" sqref="E37:E46"/>
    </sheetView>
  </sheetViews>
  <sheetFormatPr defaultColWidth="6" defaultRowHeight="12.5"/>
  <cols>
    <col min="1" max="1" width="31" style="996" bestFit="1" customWidth="1"/>
    <col min="2" max="2" width="0" style="996" hidden="1" customWidth="1"/>
    <col min="3" max="21" width="7.7265625" style="996" customWidth="1"/>
    <col min="22" max="16384" width="6" style="996"/>
  </cols>
  <sheetData>
    <row r="1" spans="1:21" s="1020" customFormat="1" ht="17.5" customHeight="1">
      <c r="A1" s="1092" t="s">
        <v>1013</v>
      </c>
      <c r="B1" s="1091" t="s">
        <v>1049</v>
      </c>
      <c r="C1" s="1090" t="s">
        <v>1048</v>
      </c>
      <c r="D1" s="1090" t="s">
        <v>1047</v>
      </c>
      <c r="E1" s="1090" t="s">
        <v>1046</v>
      </c>
      <c r="F1" s="1090" t="s">
        <v>1045</v>
      </c>
      <c r="G1" s="1090" t="s">
        <v>1044</v>
      </c>
      <c r="H1" s="1090" t="s">
        <v>1043</v>
      </c>
      <c r="I1" s="1089" t="s">
        <v>1042</v>
      </c>
      <c r="J1" s="1089" t="s">
        <v>1041</v>
      </c>
      <c r="K1" s="1089" t="s">
        <v>1040</v>
      </c>
      <c r="L1" s="1089" t="s">
        <v>1039</v>
      </c>
      <c r="M1" s="1089" t="s">
        <v>1038</v>
      </c>
      <c r="N1" s="1089" t="s">
        <v>1037</v>
      </c>
      <c r="O1" s="1089" t="s">
        <v>1036</v>
      </c>
      <c r="P1" s="1089" t="s">
        <v>1035</v>
      </c>
      <c r="Q1" s="1089" t="s">
        <v>1034</v>
      </c>
      <c r="R1" s="1089" t="s">
        <v>1033</v>
      </c>
      <c r="S1" s="1088" t="s">
        <v>1032</v>
      </c>
      <c r="T1" s="1088" t="s">
        <v>718</v>
      </c>
      <c r="U1" s="1087" t="s">
        <v>1031</v>
      </c>
    </row>
    <row r="2" spans="1:21" ht="13">
      <c r="A2" s="1041" t="s">
        <v>1004</v>
      </c>
      <c r="B2" s="273"/>
      <c r="C2" s="273"/>
      <c r="D2" s="273"/>
      <c r="E2" s="273"/>
      <c r="F2" s="273"/>
      <c r="G2" s="273"/>
      <c r="H2" s="273"/>
      <c r="I2" s="273"/>
      <c r="J2" s="273"/>
      <c r="K2" s="273"/>
      <c r="L2" s="273"/>
      <c r="M2" s="273"/>
      <c r="N2" s="273"/>
      <c r="O2" s="273"/>
      <c r="P2" s="273"/>
      <c r="Q2" s="273"/>
      <c r="R2" s="273"/>
      <c r="S2" s="1086"/>
      <c r="T2" s="1086"/>
      <c r="U2" s="1085"/>
    </row>
    <row r="3" spans="1:21" ht="13">
      <c r="A3" s="1084" t="s">
        <v>1030</v>
      </c>
      <c r="B3" s="1075">
        <v>2895</v>
      </c>
      <c r="C3" s="1075">
        <v>3325</v>
      </c>
      <c r="D3" s="1075">
        <v>3646</v>
      </c>
      <c r="E3" s="1075">
        <v>4000</v>
      </c>
      <c r="F3" s="1075">
        <v>4298</v>
      </c>
      <c r="G3" s="1075">
        <v>4663</v>
      </c>
      <c r="H3" s="1075">
        <v>4987.26</v>
      </c>
      <c r="I3" s="1075">
        <v>5286.68</v>
      </c>
      <c r="J3" s="1075">
        <v>5746</v>
      </c>
      <c r="K3" s="1075">
        <v>6273.64</v>
      </c>
      <c r="L3" s="1075">
        <v>6763</v>
      </c>
      <c r="M3" s="1075">
        <v>7139</v>
      </c>
      <c r="N3" s="1075">
        <v>7457</v>
      </c>
      <c r="O3" s="1075">
        <v>7876</v>
      </c>
      <c r="P3" s="1075">
        <v>8196.9600000000009</v>
      </c>
      <c r="Q3" s="1075">
        <v>8517.68</v>
      </c>
      <c r="R3" s="1075">
        <v>8824.2000000000007</v>
      </c>
      <c r="S3" s="1075">
        <v>9222</v>
      </c>
      <c r="T3" s="1075">
        <v>9500</v>
      </c>
      <c r="U3" s="1083">
        <v>9665.4</v>
      </c>
    </row>
    <row r="4" spans="1:21" ht="13">
      <c r="A4" s="1084" t="s">
        <v>1029</v>
      </c>
      <c r="B4" s="1004">
        <v>8828</v>
      </c>
      <c r="C4" s="1075">
        <v>10182</v>
      </c>
      <c r="D4" s="1075">
        <v>11292</v>
      </c>
      <c r="E4" s="1075">
        <v>12410</v>
      </c>
      <c r="F4" s="1075">
        <v>13370</v>
      </c>
      <c r="G4" s="1075">
        <v>14593</v>
      </c>
      <c r="H4" s="1075">
        <v>15662.26</v>
      </c>
      <c r="I4" s="1075">
        <v>16600.259999999998</v>
      </c>
      <c r="J4" s="1075">
        <v>18136</v>
      </c>
      <c r="K4" s="1075">
        <v>19841.14</v>
      </c>
      <c r="L4" s="1075">
        <v>21388</v>
      </c>
      <c r="M4" s="1075">
        <v>22642</v>
      </c>
      <c r="N4" s="1075">
        <v>24019</v>
      </c>
      <c r="O4" s="1075">
        <v>25208</v>
      </c>
      <c r="P4" s="1075">
        <v>26022.28</v>
      </c>
      <c r="Q4" s="1075">
        <v>27039</v>
      </c>
      <c r="R4" s="1075">
        <v>28067.18</v>
      </c>
      <c r="S4" s="1075">
        <v>29215</v>
      </c>
      <c r="T4" s="1075">
        <v>30134</v>
      </c>
      <c r="U4" s="1083">
        <v>30711.26</v>
      </c>
    </row>
    <row r="5" spans="1:21" ht="13">
      <c r="A5" s="1041" t="s">
        <v>695</v>
      </c>
      <c r="B5" s="1004"/>
      <c r="C5" s="1075"/>
      <c r="D5" s="1075"/>
      <c r="E5" s="1075"/>
      <c r="F5" s="1075"/>
      <c r="G5" s="1075"/>
      <c r="H5" s="1075"/>
      <c r="I5" s="1075"/>
      <c r="J5" s="1075"/>
      <c r="K5" s="1075"/>
      <c r="L5" s="1075"/>
      <c r="M5" s="1075"/>
      <c r="N5" s="1075"/>
      <c r="O5" s="1075"/>
      <c r="P5" s="1075"/>
      <c r="Q5" s="1075"/>
      <c r="R5" s="1075"/>
      <c r="S5" s="1075"/>
      <c r="T5" s="1075"/>
      <c r="U5" s="1083"/>
    </row>
    <row r="6" spans="1:21" ht="13">
      <c r="A6" s="1084" t="s">
        <v>1030</v>
      </c>
      <c r="B6" s="1004">
        <v>2401</v>
      </c>
      <c r="C6" s="1075">
        <v>2834</v>
      </c>
      <c r="D6" s="1075">
        <v>3071</v>
      </c>
      <c r="E6" s="1075">
        <v>3247</v>
      </c>
      <c r="F6" s="1075">
        <v>3615</v>
      </c>
      <c r="G6" s="1075">
        <v>3949</v>
      </c>
      <c r="H6" s="1075">
        <v>4199</v>
      </c>
      <c r="I6" s="1075">
        <v>4274.2</v>
      </c>
      <c r="J6" s="1075">
        <v>4828</v>
      </c>
      <c r="K6" s="1075">
        <v>5150.2599999999993</v>
      </c>
      <c r="L6" s="1075">
        <v>5563</v>
      </c>
      <c r="M6" s="1075">
        <v>5931</v>
      </c>
      <c r="N6" s="1075">
        <v>6184.64</v>
      </c>
      <c r="O6" s="1075">
        <v>6383.34</v>
      </c>
      <c r="P6" s="1075">
        <v>6663.54</v>
      </c>
      <c r="Q6" s="1075">
        <v>6865.58</v>
      </c>
      <c r="R6" s="1075">
        <v>7174.64</v>
      </c>
      <c r="S6" s="1075">
        <v>7424</v>
      </c>
      <c r="T6" s="1075">
        <v>7659</v>
      </c>
      <c r="U6" s="1083">
        <v>7859.44</v>
      </c>
    </row>
    <row r="7" spans="1:21" ht="13">
      <c r="A7" s="1084" t="s">
        <v>1029</v>
      </c>
      <c r="B7" s="1004">
        <v>7279</v>
      </c>
      <c r="C7" s="1075">
        <v>8199</v>
      </c>
      <c r="D7" s="1075">
        <v>8946</v>
      </c>
      <c r="E7" s="1075">
        <v>9533</v>
      </c>
      <c r="F7" s="1075">
        <v>10431</v>
      </c>
      <c r="G7" s="1075">
        <v>11449</v>
      </c>
      <c r="H7" s="1075">
        <v>12224</v>
      </c>
      <c r="I7" s="1075">
        <v>12724.76</v>
      </c>
      <c r="J7" s="1075">
        <v>13802</v>
      </c>
      <c r="K7" s="1075">
        <v>14797.42</v>
      </c>
      <c r="L7" s="1075">
        <v>16078</v>
      </c>
      <c r="M7" s="1075">
        <v>17077</v>
      </c>
      <c r="N7" s="1075">
        <v>17888.28</v>
      </c>
      <c r="O7" s="1075">
        <v>18490.18</v>
      </c>
      <c r="P7" s="1075">
        <v>19133.259999999998</v>
      </c>
      <c r="Q7" s="1075">
        <v>19772</v>
      </c>
      <c r="R7" s="1075">
        <v>20726.7</v>
      </c>
      <c r="S7" s="1075">
        <v>21505</v>
      </c>
      <c r="T7" s="1075">
        <v>22197</v>
      </c>
      <c r="U7" s="1083">
        <v>22804.7</v>
      </c>
    </row>
    <row r="8" spans="1:21" ht="13">
      <c r="A8" s="1041" t="s">
        <v>647</v>
      </c>
      <c r="B8" s="1004"/>
      <c r="C8" s="1075"/>
      <c r="D8" s="1075"/>
      <c r="E8" s="1075"/>
      <c r="F8" s="1075"/>
      <c r="G8" s="1075"/>
      <c r="H8" s="1075"/>
      <c r="I8" s="1075"/>
      <c r="J8" s="1075"/>
      <c r="K8" s="1075"/>
      <c r="L8" s="1075"/>
      <c r="M8" s="1075"/>
      <c r="N8" s="1075"/>
      <c r="O8" s="1075"/>
      <c r="P8" s="1075"/>
      <c r="Q8" s="1075"/>
      <c r="R8" s="1075"/>
      <c r="S8" s="1075"/>
      <c r="T8" s="1075"/>
      <c r="U8" s="1083"/>
    </row>
    <row r="9" spans="1:21" ht="13">
      <c r="A9" s="1084" t="s">
        <v>1030</v>
      </c>
      <c r="B9" s="1004">
        <v>2106</v>
      </c>
      <c r="C9" s="1075">
        <v>2427</v>
      </c>
      <c r="D9" s="1075">
        <v>2632</v>
      </c>
      <c r="E9" s="1075">
        <v>2876</v>
      </c>
      <c r="F9" s="1075">
        <v>3165</v>
      </c>
      <c r="G9" s="1075">
        <v>3432</v>
      </c>
      <c r="H9" s="1075">
        <v>3663.58</v>
      </c>
      <c r="I9" s="1075">
        <v>3854.36</v>
      </c>
      <c r="J9" s="1075">
        <v>4088</v>
      </c>
      <c r="K9" s="1075">
        <v>4310.8</v>
      </c>
      <c r="L9" s="1075">
        <v>4547</v>
      </c>
      <c r="M9" s="1075">
        <v>4761</v>
      </c>
      <c r="N9" s="1075">
        <v>4990.3599999999997</v>
      </c>
      <c r="O9" s="1075">
        <v>5183.34</v>
      </c>
      <c r="P9" s="1075">
        <v>5338.9</v>
      </c>
      <c r="Q9" s="1075">
        <v>5523.16</v>
      </c>
      <c r="R9" s="1075">
        <v>5711.9599999999991</v>
      </c>
      <c r="S9" s="1075">
        <v>5859</v>
      </c>
      <c r="T9" s="1075">
        <v>5986</v>
      </c>
      <c r="U9" s="1083">
        <v>6105.96</v>
      </c>
    </row>
    <row r="10" spans="1:21" ht="13">
      <c r="A10" s="1084" t="s">
        <v>1029</v>
      </c>
      <c r="B10" s="1004">
        <v>6283</v>
      </c>
      <c r="C10" s="1075">
        <v>7295</v>
      </c>
      <c r="D10" s="1075">
        <v>7958</v>
      </c>
      <c r="E10" s="1075">
        <v>8736</v>
      </c>
      <c r="F10" s="1075">
        <v>9599</v>
      </c>
      <c r="G10" s="1075">
        <v>10415</v>
      </c>
      <c r="H10" s="1075">
        <v>11134.58</v>
      </c>
      <c r="I10" s="1075">
        <v>11160.96</v>
      </c>
      <c r="J10" s="1075">
        <v>11555</v>
      </c>
      <c r="K10" s="1075">
        <v>11901.38</v>
      </c>
      <c r="L10" s="1075">
        <v>12258</v>
      </c>
      <c r="M10" s="1075">
        <v>12858</v>
      </c>
      <c r="N10" s="1075">
        <v>13311.24</v>
      </c>
      <c r="O10" s="1075">
        <v>13837.14</v>
      </c>
      <c r="P10" s="1075">
        <v>14252.32</v>
      </c>
      <c r="Q10" s="1075">
        <v>14749</v>
      </c>
      <c r="R10" s="1075">
        <v>15260</v>
      </c>
      <c r="S10" s="1075">
        <v>15646</v>
      </c>
      <c r="T10" s="1075">
        <v>15969</v>
      </c>
      <c r="U10" s="1083">
        <v>16288.38</v>
      </c>
    </row>
    <row r="11" spans="1:21" ht="13">
      <c r="A11" s="1041" t="s">
        <v>1003</v>
      </c>
      <c r="B11" s="1004"/>
      <c r="C11" s="1075"/>
      <c r="D11" s="1075"/>
      <c r="E11" s="1075"/>
      <c r="F11" s="1075"/>
      <c r="G11" s="1075"/>
      <c r="H11" s="1075"/>
      <c r="I11" s="1075"/>
      <c r="J11" s="1075"/>
      <c r="K11" s="1075"/>
      <c r="L11" s="1075"/>
      <c r="M11" s="1075"/>
      <c r="N11" s="1075"/>
      <c r="O11" s="1075"/>
      <c r="P11" s="1075"/>
      <c r="Q11" s="1075"/>
      <c r="R11" s="1075"/>
      <c r="S11" s="1075"/>
      <c r="T11" s="1075"/>
      <c r="U11" s="1083"/>
    </row>
    <row r="12" spans="1:21" ht="13">
      <c r="A12" s="1084" t="s">
        <v>1030</v>
      </c>
      <c r="B12" s="1004">
        <v>2067</v>
      </c>
      <c r="C12" s="1075">
        <v>2350</v>
      </c>
      <c r="D12" s="1075">
        <v>2794</v>
      </c>
      <c r="E12" s="1075">
        <v>3054</v>
      </c>
      <c r="F12" s="1075">
        <v>3358</v>
      </c>
      <c r="G12" s="1075">
        <v>3565</v>
      </c>
      <c r="H12" s="1075">
        <v>3796</v>
      </c>
      <c r="I12" s="1075">
        <v>4028</v>
      </c>
      <c r="J12" s="1075">
        <v>4269</v>
      </c>
      <c r="K12" s="1075">
        <v>4736</v>
      </c>
      <c r="L12" s="1075">
        <v>5198</v>
      </c>
      <c r="M12" s="1075">
        <v>5576</v>
      </c>
      <c r="N12" s="1075">
        <v>5924</v>
      </c>
      <c r="O12" s="1075">
        <v>6138</v>
      </c>
      <c r="P12" s="1075">
        <v>6299.5</v>
      </c>
      <c r="Q12" s="1075">
        <v>6529.5</v>
      </c>
      <c r="R12" s="1075">
        <v>6675.5</v>
      </c>
      <c r="S12" s="1075">
        <v>6770</v>
      </c>
      <c r="T12" s="1075">
        <v>6770</v>
      </c>
      <c r="U12" s="1083">
        <v>6769.5</v>
      </c>
    </row>
    <row r="13" spans="1:21" ht="13">
      <c r="A13" s="1084" t="s">
        <v>1029</v>
      </c>
      <c r="B13" s="1004">
        <v>6543</v>
      </c>
      <c r="C13" s="1075">
        <v>7344</v>
      </c>
      <c r="D13" s="1075">
        <v>8158</v>
      </c>
      <c r="E13" s="1075">
        <v>9008</v>
      </c>
      <c r="F13" s="1075">
        <v>9877</v>
      </c>
      <c r="G13" s="1075">
        <v>10603</v>
      </c>
      <c r="H13" s="1075">
        <v>11327</v>
      </c>
      <c r="I13" s="1075">
        <v>12082</v>
      </c>
      <c r="J13" s="1075">
        <v>12847</v>
      </c>
      <c r="K13" s="1075">
        <v>14386</v>
      </c>
      <c r="L13" s="1075">
        <v>15910</v>
      </c>
      <c r="M13" s="1075">
        <v>16984</v>
      </c>
      <c r="N13" s="1075">
        <v>17902</v>
      </c>
      <c r="O13" s="1075">
        <v>18596</v>
      </c>
      <c r="P13" s="1075">
        <v>19131.5</v>
      </c>
      <c r="Q13" s="1075">
        <v>19810</v>
      </c>
      <c r="R13" s="1075">
        <v>20287.5</v>
      </c>
      <c r="S13" s="1075">
        <v>20586</v>
      </c>
      <c r="T13" s="1075">
        <v>20586</v>
      </c>
      <c r="U13" s="1083">
        <v>20585.5</v>
      </c>
    </row>
    <row r="14" spans="1:21" ht="13">
      <c r="A14" s="1041" t="s">
        <v>1002</v>
      </c>
      <c r="B14" s="1004"/>
      <c r="C14" s="1075"/>
      <c r="D14" s="1075"/>
      <c r="E14" s="1075"/>
      <c r="F14" s="1075"/>
      <c r="G14" s="1075"/>
      <c r="H14" s="1075"/>
      <c r="I14" s="1075"/>
      <c r="J14" s="1075"/>
      <c r="K14" s="1075"/>
      <c r="L14" s="1075"/>
      <c r="M14" s="1075"/>
      <c r="N14" s="1075"/>
      <c r="O14" s="1075"/>
      <c r="P14" s="1075"/>
      <c r="Q14" s="1075"/>
      <c r="R14" s="1075"/>
      <c r="S14" s="1075"/>
      <c r="T14" s="1075"/>
      <c r="U14" s="1083"/>
    </row>
    <row r="15" spans="1:21" ht="13">
      <c r="A15" s="1084" t="s">
        <v>1030</v>
      </c>
      <c r="B15" s="1004">
        <v>1354</v>
      </c>
      <c r="C15" s="1075">
        <v>1523</v>
      </c>
      <c r="D15" s="1075">
        <v>1670</v>
      </c>
      <c r="E15" s="1075">
        <v>1794</v>
      </c>
      <c r="F15" s="1075">
        <v>1996</v>
      </c>
      <c r="G15" s="1075">
        <v>2164</v>
      </c>
      <c r="H15" s="1075">
        <v>2262</v>
      </c>
      <c r="I15" s="1075">
        <v>2348</v>
      </c>
      <c r="J15" s="1075">
        <v>2542</v>
      </c>
      <c r="K15" s="1075">
        <v>2746</v>
      </c>
      <c r="L15" s="1075">
        <v>2910</v>
      </c>
      <c r="M15" s="1075">
        <v>3086</v>
      </c>
      <c r="N15" s="1075">
        <v>3220</v>
      </c>
      <c r="O15" s="1075">
        <v>3388</v>
      </c>
      <c r="P15" s="1075">
        <v>3484</v>
      </c>
      <c r="Q15" s="1075">
        <v>3592</v>
      </c>
      <c r="R15" s="1075">
        <v>3692</v>
      </c>
      <c r="S15" s="1075">
        <v>3742</v>
      </c>
      <c r="T15" s="1075">
        <v>3836</v>
      </c>
      <c r="U15" s="1083">
        <v>3912</v>
      </c>
    </row>
    <row r="16" spans="1:21" ht="13">
      <c r="A16" s="1084" t="s">
        <v>1029</v>
      </c>
      <c r="B16" s="1004">
        <v>5601</v>
      </c>
      <c r="C16" s="1075">
        <v>5742</v>
      </c>
      <c r="D16" s="1075">
        <v>6372</v>
      </c>
      <c r="E16" s="1075">
        <v>6556</v>
      </c>
      <c r="F16" s="1075">
        <v>7210</v>
      </c>
      <c r="G16" s="1075">
        <v>7498</v>
      </c>
      <c r="H16" s="1075">
        <v>7889</v>
      </c>
      <c r="I16" s="1075">
        <v>8228</v>
      </c>
      <c r="J16" s="1075">
        <v>8238</v>
      </c>
      <c r="K16" s="1075">
        <v>8984</v>
      </c>
      <c r="L16" s="1075">
        <v>9586</v>
      </c>
      <c r="M16" s="1075">
        <v>10230</v>
      </c>
      <c r="N16" s="1075">
        <v>10722</v>
      </c>
      <c r="O16" s="1075">
        <v>11342</v>
      </c>
      <c r="P16" s="1075">
        <v>11676</v>
      </c>
      <c r="Q16" s="1075">
        <v>12070</v>
      </c>
      <c r="R16" s="1075">
        <v>12382</v>
      </c>
      <c r="S16" s="1075">
        <v>12562</v>
      </c>
      <c r="T16" s="1075">
        <v>12876</v>
      </c>
      <c r="U16" s="1083">
        <v>13156</v>
      </c>
    </row>
    <row r="17" spans="1:21" ht="13">
      <c r="A17" s="1041" t="s">
        <v>1001</v>
      </c>
      <c r="B17" s="1004"/>
      <c r="C17" s="1075"/>
      <c r="D17" s="1075"/>
      <c r="E17" s="1075"/>
      <c r="F17" s="1075"/>
      <c r="G17" s="1075"/>
      <c r="H17" s="1075"/>
      <c r="I17" s="1075"/>
      <c r="J17" s="1075"/>
      <c r="K17" s="1075"/>
      <c r="L17" s="1075"/>
      <c r="M17" s="1075"/>
      <c r="N17" s="1075"/>
      <c r="O17" s="1075"/>
      <c r="P17" s="1075"/>
      <c r="Q17" s="1075"/>
      <c r="R17" s="1075"/>
      <c r="S17" s="1075"/>
      <c r="T17" s="1075"/>
      <c r="U17" s="1083"/>
    </row>
    <row r="18" spans="1:21" ht="13">
      <c r="A18" s="1084" t="s">
        <v>1030</v>
      </c>
      <c r="B18" s="1004">
        <v>1481</v>
      </c>
      <c r="C18" s="1075">
        <v>1612</v>
      </c>
      <c r="D18" s="1075">
        <v>1778</v>
      </c>
      <c r="E18" s="1075">
        <v>1886</v>
      </c>
      <c r="F18" s="1075">
        <v>1984</v>
      </c>
      <c r="G18" s="1075">
        <v>2492</v>
      </c>
      <c r="H18" s="1075">
        <v>2728</v>
      </c>
      <c r="I18" s="1075">
        <v>2893.2</v>
      </c>
      <c r="J18" s="1075">
        <v>3145</v>
      </c>
      <c r="K18" s="1075">
        <v>3489.2</v>
      </c>
      <c r="L18" s="1075">
        <v>3888</v>
      </c>
      <c r="M18" s="1075">
        <v>4089</v>
      </c>
      <c r="N18" s="1075">
        <v>4285</v>
      </c>
      <c r="O18" s="1075">
        <v>4456</v>
      </c>
      <c r="P18" s="1075">
        <v>4620</v>
      </c>
      <c r="Q18" s="1075">
        <v>4839.5200000000004</v>
      </c>
      <c r="R18" s="1075">
        <v>5080</v>
      </c>
      <c r="S18" s="1075">
        <v>5253</v>
      </c>
      <c r="T18" s="1075">
        <v>5496</v>
      </c>
      <c r="U18" s="1083">
        <v>5661.6</v>
      </c>
    </row>
    <row r="19" spans="1:21" ht="13">
      <c r="A19" s="1084" t="s">
        <v>1029</v>
      </c>
      <c r="B19" s="1004">
        <v>5483</v>
      </c>
      <c r="C19" s="1075">
        <v>6038</v>
      </c>
      <c r="D19" s="1075">
        <v>6554</v>
      </c>
      <c r="E19" s="1075">
        <v>7034</v>
      </c>
      <c r="F19" s="1075">
        <v>7390</v>
      </c>
      <c r="G19" s="1075">
        <v>9056</v>
      </c>
      <c r="H19" s="1075">
        <v>9447</v>
      </c>
      <c r="I19" s="1075">
        <v>10063.200000000001</v>
      </c>
      <c r="J19" s="1075">
        <v>10897</v>
      </c>
      <c r="K19" s="1075">
        <v>12117.2</v>
      </c>
      <c r="L19" s="1075">
        <v>13536</v>
      </c>
      <c r="M19" s="1075">
        <v>11721</v>
      </c>
      <c r="N19" s="1075">
        <v>12307</v>
      </c>
      <c r="O19" s="1075">
        <v>12792</v>
      </c>
      <c r="P19" s="1075">
        <v>13206</v>
      </c>
      <c r="Q19" s="1075">
        <v>13855</v>
      </c>
      <c r="R19" s="1075">
        <v>14548</v>
      </c>
      <c r="S19" s="1075">
        <v>15051</v>
      </c>
      <c r="T19" s="1075">
        <v>15792</v>
      </c>
      <c r="U19" s="1083">
        <v>16260</v>
      </c>
    </row>
    <row r="20" spans="1:21" ht="13">
      <c r="A20" s="1041" t="s">
        <v>690</v>
      </c>
      <c r="B20" s="1004"/>
      <c r="C20" s="1075"/>
      <c r="D20" s="1075"/>
      <c r="E20" s="1075"/>
      <c r="F20" s="1075"/>
      <c r="G20" s="1075"/>
      <c r="H20" s="1075"/>
      <c r="I20" s="1075"/>
      <c r="J20" s="1075"/>
      <c r="K20" s="1075"/>
      <c r="L20" s="1075"/>
      <c r="M20" s="1075"/>
      <c r="N20" s="1075"/>
      <c r="O20" s="1075"/>
      <c r="P20" s="1075"/>
      <c r="Q20" s="1075"/>
      <c r="R20" s="1075"/>
      <c r="S20" s="1075"/>
      <c r="T20" s="1075"/>
      <c r="U20" s="1083"/>
    </row>
    <row r="21" spans="1:21" ht="13">
      <c r="A21" s="1084" t="s">
        <v>1030</v>
      </c>
      <c r="B21" s="1004">
        <v>1682</v>
      </c>
      <c r="C21" s="1075">
        <v>2196</v>
      </c>
      <c r="D21" s="1075">
        <v>2450</v>
      </c>
      <c r="E21" s="1075">
        <v>2788</v>
      </c>
      <c r="F21" s="1075">
        <v>3022</v>
      </c>
      <c r="G21" s="1075">
        <v>3308</v>
      </c>
      <c r="H21" s="1075">
        <v>3528</v>
      </c>
      <c r="I21" s="1075">
        <v>3752</v>
      </c>
      <c r="J21" s="1075">
        <v>4048</v>
      </c>
      <c r="K21" s="1075">
        <v>4288</v>
      </c>
      <c r="L21" s="1075">
        <v>4584</v>
      </c>
      <c r="M21" s="1075">
        <v>4786</v>
      </c>
      <c r="N21" s="1075">
        <v>5086</v>
      </c>
      <c r="O21" s="1075">
        <v>5270</v>
      </c>
      <c r="P21" s="1075">
        <v>5386</v>
      </c>
      <c r="Q21" s="1075">
        <v>5530</v>
      </c>
      <c r="R21" s="1075">
        <v>5432</v>
      </c>
      <c r="S21" s="1075">
        <v>5726</v>
      </c>
      <c r="T21" s="1075">
        <v>5820</v>
      </c>
      <c r="U21" s="1083">
        <v>5906</v>
      </c>
    </row>
    <row r="22" spans="1:21" ht="13">
      <c r="A22" s="1084" t="s">
        <v>1029</v>
      </c>
      <c r="B22" s="1004">
        <v>5262</v>
      </c>
      <c r="C22" s="1075">
        <v>6802</v>
      </c>
      <c r="D22" s="1075">
        <v>7630</v>
      </c>
      <c r="E22" s="1075">
        <v>8718</v>
      </c>
      <c r="F22" s="1075">
        <v>9472</v>
      </c>
      <c r="G22" s="1075">
        <v>10338</v>
      </c>
      <c r="H22" s="1075">
        <v>11029</v>
      </c>
      <c r="I22" s="1075">
        <v>11514</v>
      </c>
      <c r="J22" s="1075">
        <v>11888</v>
      </c>
      <c r="K22" s="1075">
        <v>12246</v>
      </c>
      <c r="L22" s="1075">
        <v>12940</v>
      </c>
      <c r="M22" s="1075">
        <v>13518</v>
      </c>
      <c r="N22" s="1075">
        <v>14256</v>
      </c>
      <c r="O22" s="1075">
        <v>14802</v>
      </c>
      <c r="P22" s="1075">
        <v>15202</v>
      </c>
      <c r="Q22" s="1075">
        <v>15690</v>
      </c>
      <c r="R22" s="1075">
        <v>16066</v>
      </c>
      <c r="S22" s="1075">
        <v>16296</v>
      </c>
      <c r="T22" s="1075">
        <v>16570</v>
      </c>
      <c r="U22" s="1083">
        <v>16806</v>
      </c>
    </row>
    <row r="23" spans="1:21" ht="13">
      <c r="A23" s="1041" t="s">
        <v>999</v>
      </c>
      <c r="B23" s="1004"/>
      <c r="C23" s="1075"/>
      <c r="D23" s="1075"/>
      <c r="E23" s="1075"/>
      <c r="F23" s="1075"/>
      <c r="G23" s="1075"/>
      <c r="H23" s="1075"/>
      <c r="I23" s="1075"/>
      <c r="J23" s="1075"/>
      <c r="K23" s="1075"/>
      <c r="L23" s="1075"/>
      <c r="M23" s="1075"/>
      <c r="N23" s="1075"/>
      <c r="O23" s="1075"/>
      <c r="P23" s="1075"/>
      <c r="Q23" s="1075"/>
      <c r="R23" s="1075"/>
      <c r="S23" s="1075"/>
      <c r="T23" s="1075"/>
      <c r="U23" s="1083"/>
    </row>
    <row r="24" spans="1:21" ht="13">
      <c r="A24" s="1084" t="s">
        <v>1030</v>
      </c>
      <c r="B24" s="1004">
        <v>1636</v>
      </c>
      <c r="C24" s="1075">
        <v>1890</v>
      </c>
      <c r="D24" s="1075">
        <v>2035</v>
      </c>
      <c r="E24" s="1075">
        <v>2174</v>
      </c>
      <c r="F24" s="1075">
        <v>2312</v>
      </c>
      <c r="G24" s="1075">
        <v>2404</v>
      </c>
      <c r="H24" s="1075">
        <v>2535.5</v>
      </c>
      <c r="I24" s="1075">
        <v>2659.5</v>
      </c>
      <c r="J24" s="1075">
        <v>2790</v>
      </c>
      <c r="K24" s="1075">
        <v>2932</v>
      </c>
      <c r="L24" s="1075">
        <v>3052</v>
      </c>
      <c r="M24" s="1075">
        <v>3170</v>
      </c>
      <c r="N24" s="1075">
        <v>3342</v>
      </c>
      <c r="O24" s="1075">
        <v>3468</v>
      </c>
      <c r="P24" s="1075">
        <v>3568</v>
      </c>
      <c r="Q24" s="1075">
        <v>3689</v>
      </c>
      <c r="R24" s="1075">
        <v>4009</v>
      </c>
      <c r="S24" s="1075">
        <v>3843</v>
      </c>
      <c r="T24" s="1075">
        <v>3929</v>
      </c>
      <c r="U24" s="1083">
        <v>3989</v>
      </c>
    </row>
    <row r="25" spans="1:21" ht="13">
      <c r="A25" s="1082" t="s">
        <v>1029</v>
      </c>
      <c r="B25" s="1009">
        <v>5131</v>
      </c>
      <c r="C25" s="1069">
        <v>5800</v>
      </c>
      <c r="D25" s="1069">
        <v>6277</v>
      </c>
      <c r="E25" s="1069">
        <v>6754</v>
      </c>
      <c r="F25" s="1069">
        <v>7232</v>
      </c>
      <c r="G25" s="1069">
        <v>7519</v>
      </c>
      <c r="H25" s="1069">
        <v>7957.5</v>
      </c>
      <c r="I25" s="1069">
        <v>8373.5</v>
      </c>
      <c r="J25" s="1069">
        <v>8730</v>
      </c>
      <c r="K25" s="1069">
        <v>9172</v>
      </c>
      <c r="L25" s="1069">
        <v>9604</v>
      </c>
      <c r="M25" s="1069">
        <v>10012</v>
      </c>
      <c r="N25" s="1069">
        <v>10594</v>
      </c>
      <c r="O25" s="1069">
        <v>11010</v>
      </c>
      <c r="P25" s="1069">
        <v>11020</v>
      </c>
      <c r="Q25" s="1069">
        <v>11728</v>
      </c>
      <c r="R25" s="1069">
        <v>12019.5</v>
      </c>
      <c r="S25" s="1069">
        <v>12206</v>
      </c>
      <c r="T25" s="1069">
        <v>12460</v>
      </c>
      <c r="U25" s="1081">
        <v>12709</v>
      </c>
    </row>
    <row r="26" spans="1:21" ht="13">
      <c r="A26" s="1026"/>
      <c r="B26" s="1026"/>
      <c r="C26" s="1026"/>
      <c r="D26" s="1026"/>
      <c r="E26" s="1026"/>
      <c r="F26" s="1026"/>
      <c r="G26" s="1026"/>
      <c r="H26" s="1026"/>
      <c r="I26" s="1026"/>
      <c r="J26" s="1026"/>
      <c r="K26" s="1026"/>
      <c r="L26" s="1051"/>
      <c r="M26" s="1051"/>
      <c r="N26" s="1051"/>
      <c r="O26" s="1051"/>
      <c r="P26" s="1026"/>
      <c r="Q26" s="1051"/>
      <c r="R26" s="1080"/>
      <c r="S26" s="1080"/>
      <c r="T26" s="1080"/>
    </row>
    <row r="27" spans="1:21" ht="25.5" customHeight="1">
      <c r="A27" s="2037" t="s">
        <v>1028</v>
      </c>
      <c r="B27" s="2037"/>
      <c r="C27" s="2037"/>
      <c r="D27" s="2037"/>
      <c r="E27" s="2037"/>
      <c r="F27" s="2037"/>
      <c r="G27" s="2037"/>
      <c r="H27" s="2037"/>
      <c r="I27" s="2037"/>
      <c r="J27" s="2037"/>
      <c r="K27" s="2037"/>
      <c r="L27" s="2037"/>
      <c r="M27" s="2037"/>
      <c r="N27" s="2037"/>
      <c r="O27" s="2037"/>
      <c r="P27" s="2037"/>
      <c r="Q27" s="2037"/>
      <c r="R27" s="2037"/>
      <c r="S27" s="2037"/>
      <c r="T27" s="2037"/>
      <c r="U27" s="2037"/>
    </row>
    <row r="28" spans="1:21" ht="13">
      <c r="A28" s="1026"/>
      <c r="B28" s="1026"/>
      <c r="C28" s="1026"/>
      <c r="D28" s="1026"/>
      <c r="E28" s="1026"/>
      <c r="F28" s="1026"/>
      <c r="G28" s="1026"/>
      <c r="H28" s="1026"/>
      <c r="I28" s="1026"/>
      <c r="J28" s="1026"/>
      <c r="K28" s="1026"/>
      <c r="L28" s="1026"/>
      <c r="M28" s="1026"/>
      <c r="N28" s="1026"/>
      <c r="O28" s="1026"/>
      <c r="P28" s="1026"/>
      <c r="Q28" s="1026"/>
      <c r="R28" s="1026"/>
      <c r="S28" s="1026"/>
      <c r="T28" s="1026"/>
    </row>
    <row r="29" spans="1:21" ht="13">
      <c r="A29" s="2051" t="s">
        <v>998</v>
      </c>
      <c r="B29" s="2051"/>
      <c r="C29" s="2051"/>
      <c r="D29" s="2051"/>
      <c r="E29" s="2051"/>
      <c r="F29" s="2051"/>
      <c r="G29" s="2051"/>
      <c r="H29" s="2051"/>
      <c r="I29" s="2051"/>
      <c r="J29" s="2051"/>
      <c r="K29" s="2051"/>
      <c r="L29" s="2051"/>
      <c r="M29" s="2051"/>
      <c r="N29" s="2051"/>
      <c r="O29" s="2051"/>
      <c r="P29" s="2051"/>
      <c r="Q29" s="2051"/>
      <c r="R29" s="2051"/>
      <c r="S29" s="2051"/>
      <c r="T29" s="2051"/>
      <c r="U29" s="2051"/>
    </row>
    <row r="30" spans="1:21" ht="13">
      <c r="A30" s="1026"/>
      <c r="B30" s="1026"/>
      <c r="C30" s="1026"/>
      <c r="D30" s="1026"/>
      <c r="E30" s="1026"/>
      <c r="F30" s="1026"/>
      <c r="G30" s="1026"/>
      <c r="H30" s="1026"/>
      <c r="I30" s="1026"/>
      <c r="J30" s="1026"/>
      <c r="K30" s="1026"/>
      <c r="L30" s="1026"/>
      <c r="M30" s="1026"/>
      <c r="N30" s="1026"/>
      <c r="O30" s="1026"/>
      <c r="P30" s="1026"/>
      <c r="Q30" s="1026"/>
      <c r="R30" s="1026"/>
      <c r="S30" s="1026"/>
      <c r="T30" s="1026"/>
    </row>
  </sheetData>
  <mergeCells count="2">
    <mergeCell ref="A27:U27"/>
    <mergeCell ref="A29:U29"/>
  </mergeCells>
  <printOptions horizontalCentered="1"/>
  <pageMargins left="1" right="1" top="1" bottom="0.7" header="0.5" footer="0.5"/>
  <pageSetup scale="64" fitToHeight="0" orientation="landscape" horizontalDpi="1200" verticalDpi="1200" r:id="rId1"/>
  <headerFooter scaleWithDoc="0">
    <oddHeader>&amp;C&amp;"-,Bold"Table 15.5
USHE Summary of Tuition and Fees by Institution</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C1990-F354-41BD-94C4-4873AB650547}">
  <sheetPr>
    <pageSetUpPr fitToPage="1"/>
  </sheetPr>
  <dimension ref="A1:M72"/>
  <sheetViews>
    <sheetView view="pageLayout" zoomScaleNormal="100" workbookViewId="0">
      <selection activeCell="E37" sqref="E37:E46"/>
    </sheetView>
  </sheetViews>
  <sheetFormatPr defaultColWidth="9.1796875" defaultRowHeight="12.5"/>
  <cols>
    <col min="1" max="1" width="23.54296875" style="996" bestFit="1" customWidth="1"/>
    <col min="2" max="3" width="7.7265625" style="996" bestFit="1" customWidth="1"/>
    <col min="4" max="9" width="7.54296875" style="996" bestFit="1" customWidth="1"/>
    <col min="10" max="10" width="8.1796875" style="996" bestFit="1" customWidth="1"/>
    <col min="11" max="11" width="7.26953125" style="996" bestFit="1" customWidth="1"/>
    <col min="12" max="12" width="8.1796875" style="996" bestFit="1" customWidth="1"/>
    <col min="13" max="13" width="7.7265625" style="996" bestFit="1" customWidth="1"/>
    <col min="14" max="16384" width="9.1796875" style="996"/>
  </cols>
  <sheetData>
    <row r="1" spans="1:13" s="1020" customFormat="1" ht="13">
      <c r="A1" s="2049" t="s">
        <v>1072</v>
      </c>
      <c r="B1" s="2052" t="s">
        <v>1071</v>
      </c>
      <c r="C1" s="2052" t="s">
        <v>1070</v>
      </c>
      <c r="D1" s="2052" t="s">
        <v>722</v>
      </c>
      <c r="E1" s="2052" t="s">
        <v>721</v>
      </c>
      <c r="F1" s="2052" t="s">
        <v>720</v>
      </c>
      <c r="G1" s="2052" t="s">
        <v>719</v>
      </c>
      <c r="H1" s="2052" t="s">
        <v>718</v>
      </c>
      <c r="I1" s="2052" t="s">
        <v>1031</v>
      </c>
      <c r="J1" s="2061" t="s">
        <v>1069</v>
      </c>
      <c r="K1" s="2062"/>
      <c r="L1" s="2061" t="s">
        <v>1068</v>
      </c>
      <c r="M1" s="2062"/>
    </row>
    <row r="2" spans="1:13" s="1020" customFormat="1" ht="13">
      <c r="A2" s="2050"/>
      <c r="B2" s="2053"/>
      <c r="C2" s="2053"/>
      <c r="D2" s="2053"/>
      <c r="E2" s="2053"/>
      <c r="F2" s="2053"/>
      <c r="G2" s="2053"/>
      <c r="H2" s="2053"/>
      <c r="I2" s="2053"/>
      <c r="J2" s="1121" t="s">
        <v>984</v>
      </c>
      <c r="K2" s="1122" t="s">
        <v>556</v>
      </c>
      <c r="L2" s="1121" t="s">
        <v>984</v>
      </c>
      <c r="M2" s="1120" t="s">
        <v>556</v>
      </c>
    </row>
    <row r="3" spans="1:13" ht="13">
      <c r="A3" s="1037"/>
      <c r="B3" s="1118"/>
      <c r="C3" s="1119"/>
      <c r="D3" s="1119"/>
      <c r="E3" s="1119"/>
      <c r="F3" s="1119"/>
      <c r="G3" s="1119"/>
      <c r="H3" s="1119"/>
      <c r="I3" s="1119"/>
      <c r="J3" s="1118"/>
      <c r="K3" s="1006"/>
      <c r="L3" s="1117"/>
      <c r="M3" s="1019"/>
    </row>
    <row r="4" spans="1:13" ht="13">
      <c r="A4" s="1056" t="s">
        <v>1067</v>
      </c>
      <c r="B4" s="1104"/>
      <c r="C4" s="1103"/>
      <c r="D4" s="1103"/>
      <c r="E4" s="1103"/>
      <c r="F4" s="1103"/>
      <c r="G4" s="1103"/>
      <c r="H4" s="1103"/>
      <c r="I4" s="1096"/>
      <c r="J4" s="1010"/>
      <c r="K4" s="1008"/>
      <c r="L4" s="1010"/>
      <c r="M4" s="1116"/>
    </row>
    <row r="5" spans="1:13" ht="13">
      <c r="A5" s="1037" t="s">
        <v>1004</v>
      </c>
      <c r="B5" s="1047">
        <v>8023</v>
      </c>
      <c r="C5" s="1004">
        <v>8392</v>
      </c>
      <c r="D5" s="1004">
        <v>8169</v>
      </c>
      <c r="E5" s="1004">
        <v>8554</v>
      </c>
      <c r="F5" s="1004">
        <v>8604</v>
      </c>
      <c r="G5" s="1004">
        <v>8758</v>
      </c>
      <c r="H5" s="1099">
        <v>9147</v>
      </c>
      <c r="I5" s="1004">
        <v>9174</v>
      </c>
      <c r="J5" s="1014">
        <f t="shared" ref="J5:J13" si="0">I5-H5</f>
        <v>27</v>
      </c>
      <c r="K5" s="1098">
        <f t="shared" ref="K5:K13" si="1">J5/H5</f>
        <v>2.9517874713020664E-3</v>
      </c>
      <c r="L5" s="1014">
        <f t="shared" ref="L5:L13" si="2">I5-D5</f>
        <v>1005</v>
      </c>
      <c r="M5" s="1097">
        <f t="shared" ref="M5:M13" si="3">L5/D5</f>
        <v>0.12302607418288652</v>
      </c>
    </row>
    <row r="6" spans="1:13" ht="12.75" customHeight="1">
      <c r="A6" s="1037" t="s">
        <v>1066</v>
      </c>
      <c r="B6" s="1014">
        <v>5795</v>
      </c>
      <c r="C6" s="1004">
        <v>6082</v>
      </c>
      <c r="D6" s="1004">
        <v>6231</v>
      </c>
      <c r="E6" s="1004">
        <v>6446</v>
      </c>
      <c r="F6" s="1004">
        <v>6642</v>
      </c>
      <c r="G6" s="1004">
        <v>6978</v>
      </c>
      <c r="H6" s="1099">
        <v>7128</v>
      </c>
      <c r="I6" s="1004">
        <v>7462</v>
      </c>
      <c r="J6" s="1014">
        <f t="shared" si="0"/>
        <v>334</v>
      </c>
      <c r="K6" s="1098">
        <f t="shared" si="1"/>
        <v>4.6857463524130193E-2</v>
      </c>
      <c r="L6" s="1014">
        <f t="shared" si="2"/>
        <v>1231</v>
      </c>
      <c r="M6" s="1097">
        <f t="shared" si="3"/>
        <v>0.19756058417589473</v>
      </c>
    </row>
    <row r="7" spans="1:13" ht="13">
      <c r="A7" s="1037" t="s">
        <v>647</v>
      </c>
      <c r="B7" s="1014">
        <v>4690</v>
      </c>
      <c r="C7" s="1004">
        <v>5086</v>
      </c>
      <c r="D7" s="1004">
        <v>5105</v>
      </c>
      <c r="E7" s="1004">
        <v>5191</v>
      </c>
      <c r="F7" s="1004">
        <v>5380</v>
      </c>
      <c r="G7" s="1004">
        <v>5615</v>
      </c>
      <c r="H7" s="1099">
        <v>5782</v>
      </c>
      <c r="I7" s="1004">
        <v>6445</v>
      </c>
      <c r="J7" s="1014">
        <f t="shared" si="0"/>
        <v>663</v>
      </c>
      <c r="K7" s="1098">
        <f t="shared" si="1"/>
        <v>0.11466620546523694</v>
      </c>
      <c r="L7" s="1014">
        <f t="shared" si="2"/>
        <v>1340</v>
      </c>
      <c r="M7" s="1097">
        <f t="shared" si="3"/>
        <v>0.26248775710088151</v>
      </c>
    </row>
    <row r="8" spans="1:13" ht="13">
      <c r="A8" s="1037" t="s">
        <v>1003</v>
      </c>
      <c r="B8" s="1014">
        <v>1565</v>
      </c>
      <c r="C8" s="1004">
        <v>1545</v>
      </c>
      <c r="D8" s="1004">
        <v>1736</v>
      </c>
      <c r="E8" s="1004">
        <v>2177</v>
      </c>
      <c r="F8" s="1004">
        <v>2357</v>
      </c>
      <c r="G8" s="1004">
        <v>2763</v>
      </c>
      <c r="H8" s="1099">
        <v>3027</v>
      </c>
      <c r="I8" s="1004">
        <v>2735</v>
      </c>
      <c r="J8" s="1014">
        <f t="shared" si="0"/>
        <v>-292</v>
      </c>
      <c r="K8" s="1098">
        <f t="shared" si="1"/>
        <v>-9.6465147010241156E-2</v>
      </c>
      <c r="L8" s="1014">
        <f t="shared" si="2"/>
        <v>999</v>
      </c>
      <c r="M8" s="1097">
        <f t="shared" si="3"/>
        <v>0.57546082949308752</v>
      </c>
    </row>
    <row r="9" spans="1:13" ht="13">
      <c r="A9" s="1037" t="s">
        <v>1002</v>
      </c>
      <c r="B9" s="1014">
        <v>745</v>
      </c>
      <c r="C9" s="1004">
        <v>856</v>
      </c>
      <c r="D9" s="1004">
        <v>968</v>
      </c>
      <c r="E9" s="1004">
        <v>1020</v>
      </c>
      <c r="F9" s="1004">
        <v>1055</v>
      </c>
      <c r="G9" s="1004">
        <v>1142</v>
      </c>
      <c r="H9" s="1099">
        <v>1434</v>
      </c>
      <c r="I9" s="1004">
        <v>1389</v>
      </c>
      <c r="J9" s="1014">
        <f t="shared" si="0"/>
        <v>-45</v>
      </c>
      <c r="K9" s="1098">
        <f t="shared" si="1"/>
        <v>-3.1380753138075312E-2</v>
      </c>
      <c r="L9" s="1014">
        <f t="shared" si="2"/>
        <v>421</v>
      </c>
      <c r="M9" s="1097">
        <f t="shared" si="3"/>
        <v>0.43491735537190085</v>
      </c>
    </row>
    <row r="10" spans="1:13" ht="13">
      <c r="A10" s="1037" t="s">
        <v>1001</v>
      </c>
      <c r="B10" s="1014">
        <v>2003</v>
      </c>
      <c r="C10" s="1004">
        <v>1941</v>
      </c>
      <c r="D10" s="1004">
        <v>1919</v>
      </c>
      <c r="E10" s="1004">
        <v>1935</v>
      </c>
      <c r="F10" s="1004">
        <v>2034</v>
      </c>
      <c r="G10" s="1004">
        <v>2309</v>
      </c>
      <c r="H10" s="1099">
        <v>2538</v>
      </c>
      <c r="I10" s="1004">
        <v>2658</v>
      </c>
      <c r="J10" s="1014">
        <f t="shared" si="0"/>
        <v>120</v>
      </c>
      <c r="K10" s="1098">
        <f t="shared" si="1"/>
        <v>4.7281323877068557E-2</v>
      </c>
      <c r="L10" s="1014">
        <f t="shared" si="2"/>
        <v>739</v>
      </c>
      <c r="M10" s="1097">
        <f t="shared" si="3"/>
        <v>0.38509640437727982</v>
      </c>
    </row>
    <row r="11" spans="1:13" ht="13">
      <c r="A11" s="1037" t="s">
        <v>690</v>
      </c>
      <c r="B11" s="1014">
        <v>5242</v>
      </c>
      <c r="C11" s="1004">
        <v>5082</v>
      </c>
      <c r="D11" s="1004">
        <v>5107</v>
      </c>
      <c r="E11" s="1004">
        <v>5024</v>
      </c>
      <c r="F11" s="1004">
        <v>6084</v>
      </c>
      <c r="G11" s="1004">
        <v>6304</v>
      </c>
      <c r="H11" s="1099">
        <v>9917</v>
      </c>
      <c r="I11" s="1004">
        <v>12591</v>
      </c>
      <c r="J11" s="1014">
        <f t="shared" si="0"/>
        <v>2674</v>
      </c>
      <c r="K11" s="1098">
        <f t="shared" si="1"/>
        <v>0.26963799536150046</v>
      </c>
      <c r="L11" s="1014">
        <f t="shared" si="2"/>
        <v>7484</v>
      </c>
      <c r="M11" s="1097">
        <f t="shared" si="3"/>
        <v>1.4654395927158801</v>
      </c>
    </row>
    <row r="12" spans="1:13" ht="13">
      <c r="A12" s="1037" t="s">
        <v>999</v>
      </c>
      <c r="B12" s="1014">
        <v>4428</v>
      </c>
      <c r="C12" s="1004">
        <v>4022</v>
      </c>
      <c r="D12" s="1004">
        <v>4587</v>
      </c>
      <c r="E12" s="1004">
        <v>6432</v>
      </c>
      <c r="F12" s="1004">
        <v>5684</v>
      </c>
      <c r="G12" s="1004">
        <v>4753</v>
      </c>
      <c r="H12" s="1099">
        <v>5058</v>
      </c>
      <c r="I12" s="1004">
        <v>5520</v>
      </c>
      <c r="J12" s="1014">
        <f t="shared" si="0"/>
        <v>462</v>
      </c>
      <c r="K12" s="1098">
        <f t="shared" si="1"/>
        <v>9.1340450771055751E-2</v>
      </c>
      <c r="L12" s="1014">
        <f t="shared" si="2"/>
        <v>933</v>
      </c>
      <c r="M12" s="1097">
        <f t="shared" si="3"/>
        <v>0.20340091563113147</v>
      </c>
    </row>
    <row r="13" spans="1:13" ht="13">
      <c r="A13" s="1037" t="s">
        <v>1065</v>
      </c>
      <c r="B13" s="1014">
        <f t="shared" ref="B13:I13" si="4">SUM(B5:B12)</f>
        <v>32491</v>
      </c>
      <c r="C13" s="1004">
        <f t="shared" si="4"/>
        <v>33006</v>
      </c>
      <c r="D13" s="1004">
        <f t="shared" si="4"/>
        <v>33822</v>
      </c>
      <c r="E13" s="1004">
        <f t="shared" si="4"/>
        <v>36779</v>
      </c>
      <c r="F13" s="1004">
        <f t="shared" si="4"/>
        <v>37840</v>
      </c>
      <c r="G13" s="1004">
        <f t="shared" si="4"/>
        <v>38622</v>
      </c>
      <c r="H13" s="1004">
        <f t="shared" si="4"/>
        <v>44031</v>
      </c>
      <c r="I13" s="1036">
        <f t="shared" si="4"/>
        <v>47974</v>
      </c>
      <c r="J13" s="1014">
        <f t="shared" si="0"/>
        <v>3943</v>
      </c>
      <c r="K13" s="1098">
        <f t="shared" si="1"/>
        <v>8.9550543934954915E-2</v>
      </c>
      <c r="L13" s="1014">
        <f t="shared" si="2"/>
        <v>14152</v>
      </c>
      <c r="M13" s="1097">
        <f t="shared" si="3"/>
        <v>0.41842587664833542</v>
      </c>
    </row>
    <row r="14" spans="1:13" ht="13">
      <c r="A14" s="1037"/>
      <c r="B14" s="1014"/>
      <c r="C14" s="1004"/>
      <c r="D14" s="1004"/>
      <c r="E14" s="1004"/>
      <c r="F14" s="1004"/>
      <c r="G14" s="1004"/>
      <c r="H14" s="1004"/>
      <c r="I14" s="273"/>
      <c r="J14" s="1014"/>
      <c r="K14" s="1098"/>
      <c r="L14" s="1014"/>
      <c r="M14" s="1097"/>
    </row>
    <row r="15" spans="1:13" ht="13">
      <c r="A15" s="1056" t="s">
        <v>1064</v>
      </c>
      <c r="B15" s="1104"/>
      <c r="C15" s="1103"/>
      <c r="D15" s="1103"/>
      <c r="E15" s="1103"/>
      <c r="F15" s="1103"/>
      <c r="G15" s="1103"/>
      <c r="H15" s="1103"/>
      <c r="I15" s="1096"/>
      <c r="J15" s="1014"/>
      <c r="K15" s="1098"/>
      <c r="L15" s="1014"/>
      <c r="M15" s="1097"/>
    </row>
    <row r="16" spans="1:13" ht="13">
      <c r="A16" s="1037" t="s">
        <v>1004</v>
      </c>
      <c r="B16" s="1047">
        <v>397</v>
      </c>
      <c r="C16" s="1046">
        <v>431</v>
      </c>
      <c r="D16" s="1046">
        <v>386</v>
      </c>
      <c r="E16" s="1046">
        <v>410</v>
      </c>
      <c r="F16" s="1046">
        <v>430</v>
      </c>
      <c r="G16" s="1046">
        <v>488</v>
      </c>
      <c r="H16" s="1114">
        <v>674</v>
      </c>
      <c r="I16" s="1004">
        <v>639</v>
      </c>
      <c r="J16" s="1047">
        <f t="shared" ref="J16:J24" si="5">I16-H16</f>
        <v>-35</v>
      </c>
      <c r="K16" s="1101">
        <f t="shared" ref="K16:K24" si="6">J16/H16</f>
        <v>-5.192878338278932E-2</v>
      </c>
      <c r="L16" s="1047">
        <f t="shared" ref="L16:L24" si="7">I16-D16</f>
        <v>253</v>
      </c>
      <c r="M16" s="1100">
        <f t="shared" ref="M16:M24" si="8">L16/D16</f>
        <v>0.65544041450777202</v>
      </c>
    </row>
    <row r="17" spans="1:13" ht="12.75" customHeight="1">
      <c r="A17" s="1037" t="s">
        <v>695</v>
      </c>
      <c r="B17" s="1014">
        <v>205</v>
      </c>
      <c r="C17" s="1004">
        <v>247</v>
      </c>
      <c r="D17" s="1004">
        <v>237</v>
      </c>
      <c r="E17" s="1004">
        <v>214</v>
      </c>
      <c r="F17" s="1004">
        <v>258</v>
      </c>
      <c r="G17" s="1004">
        <v>390</v>
      </c>
      <c r="H17" s="1114">
        <v>568</v>
      </c>
      <c r="I17" s="1004">
        <v>826</v>
      </c>
      <c r="J17" s="1014">
        <f t="shared" si="5"/>
        <v>258</v>
      </c>
      <c r="K17" s="1098">
        <f t="shared" si="6"/>
        <v>0.45422535211267606</v>
      </c>
      <c r="L17" s="1014">
        <f t="shared" si="7"/>
        <v>589</v>
      </c>
      <c r="M17" s="1097">
        <f t="shared" si="8"/>
        <v>2.4852320675105486</v>
      </c>
    </row>
    <row r="18" spans="1:13" ht="13">
      <c r="A18" s="1037" t="s">
        <v>647</v>
      </c>
      <c r="B18" s="1014">
        <v>75</v>
      </c>
      <c r="C18" s="1004">
        <v>90</v>
      </c>
      <c r="D18" s="1004">
        <v>118</v>
      </c>
      <c r="E18" s="1004">
        <v>110</v>
      </c>
      <c r="F18" s="1004">
        <v>144</v>
      </c>
      <c r="G18" s="1004">
        <v>163</v>
      </c>
      <c r="H18" s="1114">
        <v>168</v>
      </c>
      <c r="I18" s="1115">
        <v>360</v>
      </c>
      <c r="J18" s="1014">
        <f t="shared" si="5"/>
        <v>192</v>
      </c>
      <c r="K18" s="1098">
        <f t="shared" si="6"/>
        <v>1.1428571428571428</v>
      </c>
      <c r="L18" s="1014">
        <f t="shared" si="7"/>
        <v>242</v>
      </c>
      <c r="M18" s="1097">
        <f t="shared" si="8"/>
        <v>2.0508474576271185</v>
      </c>
    </row>
    <row r="19" spans="1:13" ht="13">
      <c r="A19" s="1037" t="s">
        <v>1003</v>
      </c>
      <c r="B19" s="1014">
        <v>9</v>
      </c>
      <c r="C19" s="1004">
        <v>21</v>
      </c>
      <c r="D19" s="1004">
        <v>31</v>
      </c>
      <c r="E19" s="1004">
        <v>113</v>
      </c>
      <c r="F19" s="1004">
        <v>163</v>
      </c>
      <c r="G19" s="1004">
        <v>282</v>
      </c>
      <c r="H19" s="1114">
        <v>404</v>
      </c>
      <c r="I19" s="1004">
        <v>157</v>
      </c>
      <c r="J19" s="1014">
        <f t="shared" si="5"/>
        <v>-247</v>
      </c>
      <c r="K19" s="1098">
        <f t="shared" si="6"/>
        <v>-0.61138613861386137</v>
      </c>
      <c r="L19" s="1014">
        <f t="shared" si="7"/>
        <v>126</v>
      </c>
      <c r="M19" s="1097">
        <f t="shared" si="8"/>
        <v>4.064516129032258</v>
      </c>
    </row>
    <row r="20" spans="1:13" ht="13">
      <c r="A20" s="1037" t="s">
        <v>1002</v>
      </c>
      <c r="B20" s="1014">
        <v>44</v>
      </c>
      <c r="C20" s="1004">
        <v>47</v>
      </c>
      <c r="D20" s="1004">
        <v>79</v>
      </c>
      <c r="E20" s="1004">
        <v>74</v>
      </c>
      <c r="F20" s="1004">
        <v>125</v>
      </c>
      <c r="G20" s="1004">
        <v>126</v>
      </c>
      <c r="H20" s="1114">
        <v>395</v>
      </c>
      <c r="I20" s="1004">
        <v>341</v>
      </c>
      <c r="J20" s="1014">
        <f t="shared" si="5"/>
        <v>-54</v>
      </c>
      <c r="K20" s="1098">
        <f t="shared" si="6"/>
        <v>-0.13670886075949368</v>
      </c>
      <c r="L20" s="1014">
        <f t="shared" si="7"/>
        <v>262</v>
      </c>
      <c r="M20" s="1097">
        <f t="shared" si="8"/>
        <v>3.3164556962025316</v>
      </c>
    </row>
    <row r="21" spans="1:13" ht="13">
      <c r="A21" s="1037" t="s">
        <v>1001</v>
      </c>
      <c r="B21" s="1014">
        <v>344</v>
      </c>
      <c r="C21" s="1004">
        <v>316</v>
      </c>
      <c r="D21" s="1004">
        <v>299</v>
      </c>
      <c r="E21" s="1004">
        <v>288</v>
      </c>
      <c r="F21" s="1004">
        <v>390</v>
      </c>
      <c r="G21" s="1004">
        <v>594</v>
      </c>
      <c r="H21" s="1114">
        <v>709</v>
      </c>
      <c r="I21" s="1004">
        <v>763</v>
      </c>
      <c r="J21" s="1014">
        <f t="shared" si="5"/>
        <v>54</v>
      </c>
      <c r="K21" s="1098">
        <f t="shared" si="6"/>
        <v>7.6163610719322997E-2</v>
      </c>
      <c r="L21" s="1014">
        <f t="shared" si="7"/>
        <v>464</v>
      </c>
      <c r="M21" s="1097">
        <f t="shared" si="8"/>
        <v>1.5518394648829432</v>
      </c>
    </row>
    <row r="22" spans="1:13" ht="13">
      <c r="A22" s="1037" t="s">
        <v>690</v>
      </c>
      <c r="B22" s="1014">
        <v>85</v>
      </c>
      <c r="C22" s="1004">
        <v>113</v>
      </c>
      <c r="D22" s="1004">
        <v>178</v>
      </c>
      <c r="E22" s="1004">
        <v>204</v>
      </c>
      <c r="F22" s="1004">
        <v>331</v>
      </c>
      <c r="G22" s="1004">
        <v>352</v>
      </c>
      <c r="H22" s="1114">
        <v>3567</v>
      </c>
      <c r="I22" s="1039">
        <v>2765</v>
      </c>
      <c r="J22" s="1014">
        <f t="shared" si="5"/>
        <v>-802</v>
      </c>
      <c r="K22" s="1098">
        <f t="shared" si="6"/>
        <v>-0.22483880011213905</v>
      </c>
      <c r="L22" s="1014">
        <f t="shared" si="7"/>
        <v>2587</v>
      </c>
      <c r="M22" s="1097">
        <f t="shared" si="8"/>
        <v>14.533707865168539</v>
      </c>
    </row>
    <row r="23" spans="1:13" ht="13">
      <c r="A23" s="1037" t="s">
        <v>999</v>
      </c>
      <c r="B23" s="1014">
        <v>646</v>
      </c>
      <c r="C23" s="1004">
        <v>640</v>
      </c>
      <c r="D23" s="1004">
        <v>900</v>
      </c>
      <c r="E23" s="1004">
        <v>2670</v>
      </c>
      <c r="F23" s="1004">
        <v>2433</v>
      </c>
      <c r="G23" s="1004">
        <v>1533</v>
      </c>
      <c r="H23" s="1114">
        <v>1665</v>
      </c>
      <c r="I23" s="1039">
        <v>2084</v>
      </c>
      <c r="J23" s="1014">
        <f t="shared" si="5"/>
        <v>419</v>
      </c>
      <c r="K23" s="1098">
        <f t="shared" si="6"/>
        <v>0.25165165165165165</v>
      </c>
      <c r="L23" s="1014">
        <f t="shared" si="7"/>
        <v>1184</v>
      </c>
      <c r="M23" s="1097">
        <f t="shared" si="8"/>
        <v>1.3155555555555556</v>
      </c>
    </row>
    <row r="24" spans="1:13" ht="13">
      <c r="A24" s="1037" t="s">
        <v>1063</v>
      </c>
      <c r="B24" s="1014">
        <f t="shared" ref="B24:I24" si="9">SUM(B16:B23)</f>
        <v>1805</v>
      </c>
      <c r="C24" s="1004">
        <f t="shared" si="9"/>
        <v>1905</v>
      </c>
      <c r="D24" s="1004">
        <f t="shared" si="9"/>
        <v>2228</v>
      </c>
      <c r="E24" s="1004">
        <f t="shared" si="9"/>
        <v>4083</v>
      </c>
      <c r="F24" s="1004">
        <f t="shared" si="9"/>
        <v>4274</v>
      </c>
      <c r="G24" s="1004">
        <f t="shared" si="9"/>
        <v>3928</v>
      </c>
      <c r="H24" s="1004">
        <f t="shared" si="9"/>
        <v>8150</v>
      </c>
      <c r="I24" s="1036">
        <f t="shared" si="9"/>
        <v>7935</v>
      </c>
      <c r="J24" s="1014">
        <f t="shared" si="5"/>
        <v>-215</v>
      </c>
      <c r="K24" s="1098">
        <f t="shared" si="6"/>
        <v>-2.638036809815951E-2</v>
      </c>
      <c r="L24" s="1014">
        <f t="shared" si="7"/>
        <v>5707</v>
      </c>
      <c r="M24" s="1097">
        <f t="shared" si="8"/>
        <v>2.5614901256732496</v>
      </c>
    </row>
    <row r="25" spans="1:13" ht="13">
      <c r="A25" s="1037"/>
      <c r="B25" s="1037"/>
      <c r="C25" s="273"/>
      <c r="D25" s="273"/>
      <c r="E25" s="273"/>
      <c r="F25" s="273"/>
      <c r="G25" s="273"/>
      <c r="H25" s="273"/>
      <c r="I25" s="1057"/>
      <c r="J25" s="1014"/>
      <c r="K25" s="1098"/>
      <c r="L25" s="1014"/>
      <c r="M25" s="1097"/>
    </row>
    <row r="26" spans="1:13" ht="13">
      <c r="A26" s="1056" t="s">
        <v>1062</v>
      </c>
      <c r="B26" s="1104"/>
      <c r="C26" s="1103"/>
      <c r="D26" s="1103"/>
      <c r="E26" s="1103"/>
      <c r="F26" s="1103"/>
      <c r="G26" s="1103"/>
      <c r="H26" s="1103"/>
      <c r="I26" s="1095"/>
      <c r="J26" s="1014"/>
      <c r="K26" s="1098"/>
      <c r="L26" s="1014"/>
      <c r="M26" s="1097"/>
    </row>
    <row r="27" spans="1:13" ht="12.75" customHeight="1">
      <c r="A27" s="1037" t="s">
        <v>695</v>
      </c>
      <c r="B27" s="1047">
        <v>1000</v>
      </c>
      <c r="C27" s="1046">
        <v>1272</v>
      </c>
      <c r="D27" s="1046">
        <v>1252</v>
      </c>
      <c r="E27" s="1046">
        <v>1451</v>
      </c>
      <c r="F27" s="1046">
        <v>1346</v>
      </c>
      <c r="G27" s="1046">
        <v>1100</v>
      </c>
      <c r="H27" s="1099">
        <v>1209</v>
      </c>
      <c r="I27" s="1004">
        <v>1203</v>
      </c>
      <c r="J27" s="1047">
        <f t="shared" ref="J27:J34" si="10">I27-H27</f>
        <v>-6</v>
      </c>
      <c r="K27" s="1101">
        <f t="shared" ref="K27:K34" si="11">J27/H27</f>
        <v>-4.9627791563275434E-3</v>
      </c>
      <c r="L27" s="1047">
        <f t="shared" ref="L27:L34" si="12">I27-D27</f>
        <v>-49</v>
      </c>
      <c r="M27" s="1100">
        <f t="shared" ref="M27:M34" si="13">L27/D27</f>
        <v>-3.9137380191693293E-2</v>
      </c>
    </row>
    <row r="28" spans="1:13" ht="13">
      <c r="A28" s="1037" t="s">
        <v>647</v>
      </c>
      <c r="B28" s="1014">
        <v>1994</v>
      </c>
      <c r="C28" s="1004">
        <v>2216</v>
      </c>
      <c r="D28" s="1004">
        <v>2245</v>
      </c>
      <c r="E28" s="1004">
        <v>2361</v>
      </c>
      <c r="F28" s="1004">
        <v>2473</v>
      </c>
      <c r="G28" s="1004">
        <v>2670</v>
      </c>
      <c r="H28" s="1099">
        <v>2678</v>
      </c>
      <c r="I28" s="1004">
        <v>3079</v>
      </c>
      <c r="J28" s="1014">
        <f t="shared" si="10"/>
        <v>401</v>
      </c>
      <c r="K28" s="1098">
        <f t="shared" si="11"/>
        <v>0.14973861090365945</v>
      </c>
      <c r="L28" s="1014">
        <f t="shared" si="12"/>
        <v>834</v>
      </c>
      <c r="M28" s="1097">
        <f t="shared" si="13"/>
        <v>0.3714922048997773</v>
      </c>
    </row>
    <row r="29" spans="1:13" ht="13">
      <c r="A29" s="1037" t="s">
        <v>1003</v>
      </c>
      <c r="B29" s="1014">
        <v>337</v>
      </c>
      <c r="C29" s="1004">
        <v>294</v>
      </c>
      <c r="D29" s="1004">
        <v>532</v>
      </c>
      <c r="E29" s="1004">
        <v>641</v>
      </c>
      <c r="F29" s="1004">
        <v>821</v>
      </c>
      <c r="G29" s="1004">
        <v>906</v>
      </c>
      <c r="H29" s="1099">
        <v>963</v>
      </c>
      <c r="I29" s="1004">
        <v>756</v>
      </c>
      <c r="J29" s="1014">
        <f t="shared" si="10"/>
        <v>-207</v>
      </c>
      <c r="K29" s="1098">
        <f t="shared" si="11"/>
        <v>-0.21495327102803738</v>
      </c>
      <c r="L29" s="1014">
        <f t="shared" si="12"/>
        <v>224</v>
      </c>
      <c r="M29" s="1097">
        <f t="shared" si="13"/>
        <v>0.42105263157894735</v>
      </c>
    </row>
    <row r="30" spans="1:13" ht="13">
      <c r="A30" s="1037" t="s">
        <v>1002</v>
      </c>
      <c r="B30" s="1014">
        <v>694</v>
      </c>
      <c r="C30" s="1004">
        <v>801</v>
      </c>
      <c r="D30" s="1004">
        <v>864</v>
      </c>
      <c r="E30" s="1004">
        <v>929</v>
      </c>
      <c r="F30" s="1004">
        <v>910</v>
      </c>
      <c r="G30" s="1004">
        <v>979</v>
      </c>
      <c r="H30" s="1099">
        <v>1010</v>
      </c>
      <c r="I30" s="1004">
        <v>1019</v>
      </c>
      <c r="J30" s="1014">
        <f t="shared" si="10"/>
        <v>9</v>
      </c>
      <c r="K30" s="1098">
        <f t="shared" si="11"/>
        <v>8.9108910891089101E-3</v>
      </c>
      <c r="L30" s="1014">
        <f t="shared" si="12"/>
        <v>155</v>
      </c>
      <c r="M30" s="1097">
        <f t="shared" si="13"/>
        <v>0.17939814814814814</v>
      </c>
    </row>
    <row r="31" spans="1:13" ht="13">
      <c r="A31" s="1037" t="s">
        <v>1001</v>
      </c>
      <c r="B31" s="1014">
        <v>1150</v>
      </c>
      <c r="C31" s="1004">
        <v>1013</v>
      </c>
      <c r="D31" s="1004">
        <v>974</v>
      </c>
      <c r="E31" s="1004">
        <v>923</v>
      </c>
      <c r="F31" s="1004">
        <v>894</v>
      </c>
      <c r="G31" s="1004">
        <v>901</v>
      </c>
      <c r="H31" s="1099">
        <v>863</v>
      </c>
      <c r="I31" s="1004">
        <v>781</v>
      </c>
      <c r="J31" s="1014">
        <f t="shared" si="10"/>
        <v>-82</v>
      </c>
      <c r="K31" s="1098">
        <f t="shared" si="11"/>
        <v>-9.5017381228273468E-2</v>
      </c>
      <c r="L31" s="1014">
        <f t="shared" si="12"/>
        <v>-193</v>
      </c>
      <c r="M31" s="1097">
        <f t="shared" si="13"/>
        <v>-0.19815195071868583</v>
      </c>
    </row>
    <row r="32" spans="1:13" ht="13">
      <c r="A32" s="1037" t="s">
        <v>690</v>
      </c>
      <c r="B32" s="1014">
        <v>2280</v>
      </c>
      <c r="C32" s="1004">
        <v>1996</v>
      </c>
      <c r="D32" s="1004">
        <v>1929</v>
      </c>
      <c r="E32" s="1004">
        <v>1784</v>
      </c>
      <c r="F32" s="1004">
        <v>2336</v>
      </c>
      <c r="G32" s="1004">
        <v>2231</v>
      </c>
      <c r="H32" s="1099">
        <v>2352</v>
      </c>
      <c r="I32" s="1004">
        <v>5538</v>
      </c>
      <c r="J32" s="1014">
        <f t="shared" si="10"/>
        <v>3186</v>
      </c>
      <c r="K32" s="1098">
        <f t="shared" si="11"/>
        <v>1.3545918367346939</v>
      </c>
      <c r="L32" s="1014">
        <f t="shared" si="12"/>
        <v>3609</v>
      </c>
      <c r="M32" s="1097">
        <f t="shared" si="13"/>
        <v>1.8709175738724728</v>
      </c>
    </row>
    <row r="33" spans="1:13" ht="13">
      <c r="A33" s="1037" t="s">
        <v>999</v>
      </c>
      <c r="B33" s="1014">
        <v>3782</v>
      </c>
      <c r="C33" s="1004">
        <v>3382</v>
      </c>
      <c r="D33" s="1004">
        <v>3687</v>
      </c>
      <c r="E33" s="1004">
        <v>3762</v>
      </c>
      <c r="F33" s="1004">
        <v>3251</v>
      </c>
      <c r="G33" s="1004">
        <v>3220</v>
      </c>
      <c r="H33" s="1099">
        <v>3393</v>
      </c>
      <c r="I33" s="1004">
        <v>3436</v>
      </c>
      <c r="J33" s="1014">
        <f t="shared" si="10"/>
        <v>43</v>
      </c>
      <c r="K33" s="1098">
        <f t="shared" si="11"/>
        <v>1.2673150604185087E-2</v>
      </c>
      <c r="L33" s="1014">
        <f t="shared" si="12"/>
        <v>-251</v>
      </c>
      <c r="M33" s="1097">
        <f t="shared" si="13"/>
        <v>-6.8077027393544889E-2</v>
      </c>
    </row>
    <row r="34" spans="1:13" ht="13">
      <c r="A34" s="1037" t="s">
        <v>1061</v>
      </c>
      <c r="B34" s="1014">
        <f t="shared" ref="B34:I34" si="14">SUM(B27:B33)</f>
        <v>11237</v>
      </c>
      <c r="C34" s="1004">
        <f t="shared" si="14"/>
        <v>10974</v>
      </c>
      <c r="D34" s="1004">
        <f t="shared" si="14"/>
        <v>11483</v>
      </c>
      <c r="E34" s="1004">
        <f t="shared" si="14"/>
        <v>11851</v>
      </c>
      <c r="F34" s="1004">
        <f t="shared" si="14"/>
        <v>12031</v>
      </c>
      <c r="G34" s="1004">
        <f t="shared" si="14"/>
        <v>12007</v>
      </c>
      <c r="H34" s="1004">
        <f t="shared" si="14"/>
        <v>12468</v>
      </c>
      <c r="I34" s="1036">
        <f t="shared" si="14"/>
        <v>15812</v>
      </c>
      <c r="J34" s="1014">
        <f t="shared" si="10"/>
        <v>3344</v>
      </c>
      <c r="K34" s="1098">
        <f t="shared" si="11"/>
        <v>0.26820660891883219</v>
      </c>
      <c r="L34" s="1014">
        <f t="shared" si="12"/>
        <v>4329</v>
      </c>
      <c r="M34" s="1097">
        <f t="shared" si="13"/>
        <v>0.37699207524166156</v>
      </c>
    </row>
    <row r="35" spans="1:13" ht="13">
      <c r="A35" s="1037"/>
      <c r="B35" s="1014"/>
      <c r="C35" s="1004"/>
      <c r="D35" s="1004"/>
      <c r="E35" s="1004"/>
      <c r="F35" s="1004"/>
      <c r="G35" s="1004"/>
      <c r="H35" s="1004"/>
      <c r="I35" s="1057"/>
      <c r="J35" s="1014"/>
      <c r="K35" s="1098"/>
      <c r="L35" s="1014"/>
      <c r="M35" s="1097"/>
    </row>
    <row r="36" spans="1:13" ht="13">
      <c r="A36" s="1056" t="s">
        <v>1060</v>
      </c>
      <c r="B36" s="1104"/>
      <c r="C36" s="1103"/>
      <c r="D36" s="1103"/>
      <c r="E36" s="1103"/>
      <c r="F36" s="1103"/>
      <c r="G36" s="1103"/>
      <c r="H36" s="1103"/>
      <c r="I36" s="1095"/>
      <c r="J36" s="1014"/>
      <c r="K36" s="1098"/>
      <c r="L36" s="1014"/>
      <c r="M36" s="1097"/>
    </row>
    <row r="37" spans="1:13" ht="13">
      <c r="A37" s="1037" t="s">
        <v>1004</v>
      </c>
      <c r="B37" s="1047">
        <v>5092</v>
      </c>
      <c r="C37" s="1046">
        <v>5246</v>
      </c>
      <c r="D37" s="1046">
        <v>5167</v>
      </c>
      <c r="E37" s="1046">
        <v>5214</v>
      </c>
      <c r="F37" s="1046">
        <v>5263</v>
      </c>
      <c r="G37" s="1046">
        <v>5237</v>
      </c>
      <c r="H37" s="1099">
        <v>5310</v>
      </c>
      <c r="I37" s="1004">
        <v>5437</v>
      </c>
      <c r="J37" s="1047">
        <f t="shared" ref="J37:J44" si="15">I37-H37</f>
        <v>127</v>
      </c>
      <c r="K37" s="1101">
        <f t="shared" ref="K37:K44" si="16">J37/H37</f>
        <v>2.3917137476459509E-2</v>
      </c>
      <c r="L37" s="1047">
        <f t="shared" ref="L37:L44" si="17">I37-D37</f>
        <v>270</v>
      </c>
      <c r="M37" s="1100">
        <f t="shared" ref="M37:M44" si="18">L37/D37</f>
        <v>5.2254693245597061E-2</v>
      </c>
    </row>
    <row r="38" spans="1:13" ht="13">
      <c r="A38" s="1037" t="s">
        <v>695</v>
      </c>
      <c r="B38" s="1014">
        <v>3548</v>
      </c>
      <c r="C38" s="1004">
        <v>3551</v>
      </c>
      <c r="D38" s="1004">
        <v>3810</v>
      </c>
      <c r="E38" s="1004">
        <v>3846</v>
      </c>
      <c r="F38" s="1004">
        <v>3952</v>
      </c>
      <c r="G38" s="1004">
        <v>4531</v>
      </c>
      <c r="H38" s="1099">
        <v>4411</v>
      </c>
      <c r="I38" s="1004">
        <v>4341</v>
      </c>
      <c r="J38" s="1014">
        <f t="shared" si="15"/>
        <v>-70</v>
      </c>
      <c r="K38" s="1098">
        <f t="shared" si="16"/>
        <v>-1.5869417365676718E-2</v>
      </c>
      <c r="L38" s="1014">
        <f t="shared" si="17"/>
        <v>531</v>
      </c>
      <c r="M38" s="1097">
        <f t="shared" si="18"/>
        <v>0.13937007874015747</v>
      </c>
    </row>
    <row r="39" spans="1:13" ht="13">
      <c r="A39" s="1037" t="s">
        <v>647</v>
      </c>
      <c r="B39" s="1014">
        <v>2349</v>
      </c>
      <c r="C39" s="1004">
        <v>2505</v>
      </c>
      <c r="D39" s="1004">
        <v>2488</v>
      </c>
      <c r="E39" s="1004">
        <v>2458</v>
      </c>
      <c r="F39" s="1004">
        <v>2414</v>
      </c>
      <c r="G39" s="1004">
        <v>2451</v>
      </c>
      <c r="H39" s="1099">
        <v>2603</v>
      </c>
      <c r="I39" s="1004">
        <v>2700</v>
      </c>
      <c r="J39" s="1014">
        <f t="shared" si="15"/>
        <v>97</v>
      </c>
      <c r="K39" s="1098">
        <f t="shared" si="16"/>
        <v>3.7264694583173261E-2</v>
      </c>
      <c r="L39" s="1014">
        <f t="shared" si="17"/>
        <v>212</v>
      </c>
      <c r="M39" s="1097">
        <f t="shared" si="18"/>
        <v>8.5209003215434079E-2</v>
      </c>
    </row>
    <row r="40" spans="1:13" ht="13">
      <c r="A40" s="1037" t="s">
        <v>1003</v>
      </c>
      <c r="B40" s="1014">
        <v>954</v>
      </c>
      <c r="C40" s="1004">
        <v>928</v>
      </c>
      <c r="D40" s="1004">
        <v>895</v>
      </c>
      <c r="E40" s="1004">
        <v>1043</v>
      </c>
      <c r="F40" s="1004">
        <v>961</v>
      </c>
      <c r="G40" s="1004">
        <v>1157</v>
      </c>
      <c r="H40" s="1099">
        <v>1210</v>
      </c>
      <c r="I40" s="1004">
        <v>1311</v>
      </c>
      <c r="J40" s="1014">
        <f t="shared" si="15"/>
        <v>101</v>
      </c>
      <c r="K40" s="1098">
        <f t="shared" si="16"/>
        <v>8.3471074380165294E-2</v>
      </c>
      <c r="L40" s="1014">
        <f t="shared" si="17"/>
        <v>416</v>
      </c>
      <c r="M40" s="1097">
        <f t="shared" si="18"/>
        <v>0.46480446927374303</v>
      </c>
    </row>
    <row r="41" spans="1:13" ht="13">
      <c r="A41" s="1037" t="s">
        <v>1002</v>
      </c>
      <c r="B41" s="1014">
        <v>7</v>
      </c>
      <c r="C41" s="1004">
        <v>8</v>
      </c>
      <c r="D41" s="1004">
        <v>25</v>
      </c>
      <c r="E41" s="1004">
        <v>17</v>
      </c>
      <c r="F41" s="1004">
        <v>20</v>
      </c>
      <c r="G41" s="1004">
        <v>37</v>
      </c>
      <c r="H41" s="1099">
        <v>29</v>
      </c>
      <c r="I41" s="1004">
        <v>29</v>
      </c>
      <c r="J41" s="1014">
        <f t="shared" si="15"/>
        <v>0</v>
      </c>
      <c r="K41" s="1098">
        <f t="shared" si="16"/>
        <v>0</v>
      </c>
      <c r="L41" s="1014">
        <f t="shared" si="17"/>
        <v>4</v>
      </c>
      <c r="M41" s="1097">
        <f t="shared" si="18"/>
        <v>0.16</v>
      </c>
    </row>
    <row r="42" spans="1:13" ht="13">
      <c r="A42" s="1037" t="s">
        <v>1001</v>
      </c>
      <c r="B42" s="1014">
        <v>509</v>
      </c>
      <c r="C42" s="1004">
        <v>612</v>
      </c>
      <c r="D42" s="1004">
        <v>646</v>
      </c>
      <c r="E42" s="1004">
        <v>724</v>
      </c>
      <c r="F42" s="1004">
        <v>750</v>
      </c>
      <c r="G42" s="1004">
        <v>814</v>
      </c>
      <c r="H42" s="1099">
        <v>936</v>
      </c>
      <c r="I42" s="1004">
        <v>1090</v>
      </c>
      <c r="J42" s="1014">
        <f t="shared" si="15"/>
        <v>154</v>
      </c>
      <c r="K42" s="1098">
        <f t="shared" si="16"/>
        <v>0.16452991452991453</v>
      </c>
      <c r="L42" s="1014">
        <f t="shared" si="17"/>
        <v>444</v>
      </c>
      <c r="M42" s="1097">
        <f t="shared" si="18"/>
        <v>0.68730650154798767</v>
      </c>
    </row>
    <row r="43" spans="1:13" ht="13">
      <c r="A43" s="1037" t="s">
        <v>690</v>
      </c>
      <c r="B43" s="1014">
        <v>2825</v>
      </c>
      <c r="C43" s="1004">
        <v>2915</v>
      </c>
      <c r="D43" s="1004">
        <v>2903</v>
      </c>
      <c r="E43" s="1004">
        <v>2940</v>
      </c>
      <c r="F43" s="1004">
        <v>3224</v>
      </c>
      <c r="G43" s="1004">
        <v>3471</v>
      </c>
      <c r="H43" s="1099">
        <v>3713</v>
      </c>
      <c r="I43" s="1004">
        <v>3996</v>
      </c>
      <c r="J43" s="1014">
        <f t="shared" si="15"/>
        <v>283</v>
      </c>
      <c r="K43" s="1098">
        <f t="shared" si="16"/>
        <v>7.6218691085375712E-2</v>
      </c>
      <c r="L43" s="1014">
        <f t="shared" si="17"/>
        <v>1093</v>
      </c>
      <c r="M43" s="1097">
        <f t="shared" si="18"/>
        <v>0.37650706166035136</v>
      </c>
    </row>
    <row r="44" spans="1:13" ht="13">
      <c r="A44" s="1037" t="s">
        <v>1059</v>
      </c>
      <c r="B44" s="1014">
        <f t="shared" ref="B44:I44" si="19">SUM(B37:B43)</f>
        <v>15284</v>
      </c>
      <c r="C44" s="1004">
        <f t="shared" si="19"/>
        <v>15765</v>
      </c>
      <c r="D44" s="1004">
        <f t="shared" si="19"/>
        <v>15934</v>
      </c>
      <c r="E44" s="1004">
        <f t="shared" si="19"/>
        <v>16242</v>
      </c>
      <c r="F44" s="1004">
        <f t="shared" si="19"/>
        <v>16584</v>
      </c>
      <c r="G44" s="1004">
        <f t="shared" si="19"/>
        <v>17698</v>
      </c>
      <c r="H44" s="1004">
        <f t="shared" si="19"/>
        <v>18212</v>
      </c>
      <c r="I44" s="1036">
        <f t="shared" si="19"/>
        <v>18904</v>
      </c>
      <c r="J44" s="1014">
        <f t="shared" si="15"/>
        <v>692</v>
      </c>
      <c r="K44" s="1098">
        <f t="shared" si="16"/>
        <v>3.7996925104326819E-2</v>
      </c>
      <c r="L44" s="1014">
        <f t="shared" si="17"/>
        <v>2970</v>
      </c>
      <c r="M44" s="1097">
        <f t="shared" si="18"/>
        <v>0.18639387473327476</v>
      </c>
    </row>
    <row r="45" spans="1:13" ht="13">
      <c r="A45" s="1037"/>
      <c r="B45" s="1037"/>
      <c r="C45" s="273"/>
      <c r="D45" s="273"/>
      <c r="E45" s="1113"/>
      <c r="F45" s="273"/>
      <c r="G45" s="1113"/>
      <c r="H45" s="1113"/>
      <c r="I45" s="1057"/>
      <c r="J45" s="1014"/>
      <c r="K45" s="1098"/>
      <c r="L45" s="1014"/>
      <c r="M45" s="1097"/>
    </row>
    <row r="46" spans="1:13" ht="13">
      <c r="A46" s="1056" t="s">
        <v>1058</v>
      </c>
      <c r="B46" s="1104"/>
      <c r="C46" s="1103"/>
      <c r="D46" s="1103"/>
      <c r="E46" s="1103"/>
      <c r="F46" s="1103"/>
      <c r="G46" s="1103"/>
      <c r="H46" s="1103"/>
      <c r="I46" s="1095"/>
      <c r="J46" s="1014"/>
      <c r="K46" s="1098"/>
      <c r="L46" s="1014"/>
      <c r="M46" s="1097"/>
    </row>
    <row r="47" spans="1:13" ht="13">
      <c r="A47" s="1037" t="s">
        <v>1004</v>
      </c>
      <c r="B47" s="1047">
        <v>1823</v>
      </c>
      <c r="C47" s="1046">
        <v>1948</v>
      </c>
      <c r="D47" s="1046">
        <v>1901</v>
      </c>
      <c r="E47" s="1046">
        <v>2140</v>
      </c>
      <c r="F47" s="1046">
        <v>2155</v>
      </c>
      <c r="G47" s="1046">
        <v>2198</v>
      </c>
      <c r="H47" s="1046">
        <v>2296</v>
      </c>
      <c r="I47" s="1046">
        <v>2283</v>
      </c>
      <c r="J47" s="1047">
        <f>I47-H47</f>
        <v>-13</v>
      </c>
      <c r="K47" s="1101">
        <f>J47/H47</f>
        <v>-5.6620209059233453E-3</v>
      </c>
      <c r="L47" s="1047">
        <f>I47-D47</f>
        <v>382</v>
      </c>
      <c r="M47" s="1100">
        <f>L47/D47</f>
        <v>0.20094687006838505</v>
      </c>
    </row>
    <row r="48" spans="1:13" ht="13">
      <c r="A48" s="1037" t="s">
        <v>695</v>
      </c>
      <c r="B48" s="1014">
        <v>927</v>
      </c>
      <c r="C48" s="1004">
        <v>904</v>
      </c>
      <c r="D48" s="1004">
        <v>830</v>
      </c>
      <c r="E48" s="1004">
        <v>838</v>
      </c>
      <c r="F48" s="1004">
        <v>979</v>
      </c>
      <c r="G48" s="1004">
        <v>839</v>
      </c>
      <c r="H48" s="1004">
        <v>837</v>
      </c>
      <c r="I48" s="1004">
        <v>993</v>
      </c>
      <c r="J48" s="1014">
        <f>I48-H48</f>
        <v>156</v>
      </c>
      <c r="K48" s="1098">
        <f>J48/H48</f>
        <v>0.1863799283154122</v>
      </c>
      <c r="L48" s="1014">
        <f>I48-D48</f>
        <v>163</v>
      </c>
      <c r="M48" s="1097">
        <f>L48/D48</f>
        <v>0.19638554216867471</v>
      </c>
    </row>
    <row r="49" spans="1:13" ht="13">
      <c r="A49" s="1037" t="s">
        <v>647</v>
      </c>
      <c r="B49" s="1014">
        <v>272</v>
      </c>
      <c r="C49" s="1004">
        <v>275</v>
      </c>
      <c r="D49" s="1004">
        <v>254</v>
      </c>
      <c r="E49" s="1004">
        <v>262</v>
      </c>
      <c r="F49" s="1004">
        <v>349</v>
      </c>
      <c r="G49" s="1004">
        <v>331</v>
      </c>
      <c r="H49" s="1004">
        <v>333</v>
      </c>
      <c r="I49" s="1004">
        <v>294</v>
      </c>
      <c r="J49" s="1014">
        <f>I49-H49</f>
        <v>-39</v>
      </c>
      <c r="K49" s="1098">
        <f>J49/H49</f>
        <v>-0.11711711711711711</v>
      </c>
      <c r="L49" s="1014">
        <f>I49-D49</f>
        <v>40</v>
      </c>
      <c r="M49" s="1097">
        <f>L49/D49</f>
        <v>0.15748031496062992</v>
      </c>
    </row>
    <row r="50" spans="1:13" ht="13">
      <c r="A50" s="1037" t="s">
        <v>1003</v>
      </c>
      <c r="B50" s="1014">
        <v>265</v>
      </c>
      <c r="C50" s="1004">
        <v>302</v>
      </c>
      <c r="D50" s="1004">
        <v>278</v>
      </c>
      <c r="E50" s="1004">
        <v>380</v>
      </c>
      <c r="F50" s="1004">
        <v>412</v>
      </c>
      <c r="G50" s="1004">
        <v>418</v>
      </c>
      <c r="H50" s="1004">
        <v>450</v>
      </c>
      <c r="I50" s="1004">
        <v>511</v>
      </c>
      <c r="J50" s="1014">
        <f>I50-H50</f>
        <v>61</v>
      </c>
      <c r="K50" s="1098">
        <f>J50/H50</f>
        <v>0.13555555555555557</v>
      </c>
      <c r="L50" s="1014">
        <f>I50-D50</f>
        <v>233</v>
      </c>
      <c r="M50" s="1097">
        <f>L50/D50</f>
        <v>0.83812949640287771</v>
      </c>
    </row>
    <row r="51" spans="1:13" ht="13">
      <c r="A51" s="1037" t="s">
        <v>1001</v>
      </c>
      <c r="B51" s="1111"/>
      <c r="C51" s="1112"/>
      <c r="D51" s="1112"/>
      <c r="E51" s="1112"/>
      <c r="F51" s="1112"/>
      <c r="G51" s="1112"/>
      <c r="H51" s="1112">
        <v>30</v>
      </c>
      <c r="I51" s="1004">
        <v>24</v>
      </c>
      <c r="J51" s="1111" t="s">
        <v>791</v>
      </c>
      <c r="K51" s="1110" t="s">
        <v>791</v>
      </c>
      <c r="L51" s="1111" t="s">
        <v>791</v>
      </c>
      <c r="M51" s="1110" t="s">
        <v>791</v>
      </c>
    </row>
    <row r="52" spans="1:13" ht="13">
      <c r="A52" s="1037" t="s">
        <v>690</v>
      </c>
      <c r="B52" s="1014">
        <v>52</v>
      </c>
      <c r="C52" s="1004">
        <v>58</v>
      </c>
      <c r="D52" s="1004">
        <v>97</v>
      </c>
      <c r="E52" s="1004">
        <v>96</v>
      </c>
      <c r="F52" s="1004">
        <v>193</v>
      </c>
      <c r="G52" s="1004">
        <v>250</v>
      </c>
      <c r="H52" s="1004">
        <v>285</v>
      </c>
      <c r="I52" s="1004">
        <v>292</v>
      </c>
      <c r="J52" s="1014">
        <f>I52-H52</f>
        <v>7</v>
      </c>
      <c r="K52" s="1098">
        <f>J52/H52</f>
        <v>2.456140350877193E-2</v>
      </c>
      <c r="L52" s="1014">
        <f>I52-D52</f>
        <v>195</v>
      </c>
      <c r="M52" s="1097">
        <f>L52/D52</f>
        <v>2.0103092783505154</v>
      </c>
    </row>
    <row r="53" spans="1:13" ht="13">
      <c r="A53" s="1037" t="s">
        <v>1057</v>
      </c>
      <c r="B53" s="1014">
        <f t="shared" ref="B53:I53" si="20">SUM(B47:B52)</f>
        <v>3339</v>
      </c>
      <c r="C53" s="1004">
        <f t="shared" si="20"/>
        <v>3487</v>
      </c>
      <c r="D53" s="1004">
        <f t="shared" si="20"/>
        <v>3360</v>
      </c>
      <c r="E53" s="1004">
        <f t="shared" si="20"/>
        <v>3716</v>
      </c>
      <c r="F53" s="1004">
        <f t="shared" si="20"/>
        <v>4088</v>
      </c>
      <c r="G53" s="1004">
        <f t="shared" si="20"/>
        <v>4036</v>
      </c>
      <c r="H53" s="1004">
        <f t="shared" si="20"/>
        <v>4231</v>
      </c>
      <c r="I53" s="1036">
        <f t="shared" si="20"/>
        <v>4397</v>
      </c>
      <c r="J53" s="1014">
        <f>I53-H53</f>
        <v>166</v>
      </c>
      <c r="K53" s="1098">
        <f>J53/H53</f>
        <v>3.9234223587804304E-2</v>
      </c>
      <c r="L53" s="1014">
        <f>I53-D53</f>
        <v>1037</v>
      </c>
      <c r="M53" s="1097">
        <f>L53/D53</f>
        <v>0.30863095238095239</v>
      </c>
    </row>
    <row r="54" spans="1:13" ht="13">
      <c r="A54" s="1037"/>
      <c r="B54" s="1037"/>
      <c r="C54" s="273"/>
      <c r="D54" s="273"/>
      <c r="E54" s="273"/>
      <c r="F54" s="273"/>
      <c r="G54" s="273"/>
      <c r="H54" s="273"/>
      <c r="I54" s="1057"/>
      <c r="J54" s="1014"/>
      <c r="K54" s="1098"/>
      <c r="L54" s="1014"/>
      <c r="M54" s="1097"/>
    </row>
    <row r="55" spans="1:13" ht="13">
      <c r="A55" s="1056" t="s">
        <v>1056</v>
      </c>
      <c r="B55" s="1104"/>
      <c r="C55" s="1103"/>
      <c r="D55" s="1103"/>
      <c r="E55" s="1103"/>
      <c r="F55" s="1103"/>
      <c r="G55" s="1103"/>
      <c r="H55" s="1103"/>
      <c r="I55" s="1109"/>
      <c r="J55" s="1014"/>
      <c r="K55" s="1098"/>
      <c r="L55" s="1014"/>
      <c r="M55" s="1097"/>
    </row>
    <row r="56" spans="1:13" ht="13">
      <c r="A56" s="1037" t="s">
        <v>1004</v>
      </c>
      <c r="B56" s="1108">
        <v>330</v>
      </c>
      <c r="C56" s="1107">
        <v>384</v>
      </c>
      <c r="D56" s="1107">
        <v>331</v>
      </c>
      <c r="E56" s="1107">
        <v>339</v>
      </c>
      <c r="F56" s="1086">
        <v>346</v>
      </c>
      <c r="G56" s="1086">
        <v>376</v>
      </c>
      <c r="H56" s="1099">
        <v>371</v>
      </c>
      <c r="I56" s="273">
        <v>355</v>
      </c>
      <c r="J56" s="1047">
        <f>I56-H56</f>
        <v>-16</v>
      </c>
      <c r="K56" s="1101">
        <f>J56/H56</f>
        <v>-4.3126684636118601E-2</v>
      </c>
      <c r="L56" s="1047">
        <f>I56-D56</f>
        <v>24</v>
      </c>
      <c r="M56" s="1100">
        <f>L56/D56</f>
        <v>7.2507552870090641E-2</v>
      </c>
    </row>
    <row r="57" spans="1:13" ht="13">
      <c r="A57" s="1037" t="s">
        <v>695</v>
      </c>
      <c r="B57" s="1106">
        <v>109</v>
      </c>
      <c r="C57" s="1105">
        <v>102</v>
      </c>
      <c r="D57" s="1105">
        <v>94</v>
      </c>
      <c r="E57" s="1105">
        <v>95</v>
      </c>
      <c r="F57" s="273">
        <v>99</v>
      </c>
      <c r="G57" s="273">
        <v>113</v>
      </c>
      <c r="H57" s="1099">
        <v>96</v>
      </c>
      <c r="I57" s="273">
        <v>93</v>
      </c>
      <c r="J57" s="1014">
        <f>I57-H57</f>
        <v>-3</v>
      </c>
      <c r="K57" s="1098">
        <f>J57/H57</f>
        <v>-3.125E-2</v>
      </c>
      <c r="L57" s="1014">
        <f>I57-D57</f>
        <v>-1</v>
      </c>
      <c r="M57" s="1097">
        <f>L57/D57</f>
        <v>-1.0638297872340425E-2</v>
      </c>
    </row>
    <row r="58" spans="1:13" ht="13">
      <c r="A58" s="1041" t="s">
        <v>1055</v>
      </c>
      <c r="B58" s="273">
        <f t="shared" ref="B58:I58" si="21">SUM(B56:B57)</f>
        <v>439</v>
      </c>
      <c r="C58" s="273">
        <f t="shared" si="21"/>
        <v>486</v>
      </c>
      <c r="D58" s="273">
        <f t="shared" si="21"/>
        <v>425</v>
      </c>
      <c r="E58" s="273">
        <f t="shared" si="21"/>
        <v>434</v>
      </c>
      <c r="F58" s="273">
        <f t="shared" si="21"/>
        <v>445</v>
      </c>
      <c r="G58" s="273">
        <f t="shared" si="21"/>
        <v>489</v>
      </c>
      <c r="H58" s="273">
        <f t="shared" si="21"/>
        <v>467</v>
      </c>
      <c r="I58" s="273">
        <f t="shared" si="21"/>
        <v>448</v>
      </c>
      <c r="J58" s="1014">
        <f>I58-H58</f>
        <v>-19</v>
      </c>
      <c r="K58" s="1098">
        <f>J58/H58</f>
        <v>-4.068522483940043E-2</v>
      </c>
      <c r="L58" s="1014">
        <f>I58-D58</f>
        <v>23</v>
      </c>
      <c r="M58" s="1097">
        <f>L58/D58</f>
        <v>5.4117647058823527E-2</v>
      </c>
    </row>
    <row r="59" spans="1:13" ht="13">
      <c r="A59" s="1037"/>
      <c r="B59" s="1037"/>
      <c r="C59" s="273"/>
      <c r="D59" s="273"/>
      <c r="E59" s="273"/>
      <c r="F59" s="273"/>
      <c r="G59" s="273"/>
      <c r="H59" s="273"/>
      <c r="I59" s="1057"/>
      <c r="J59" s="1014"/>
      <c r="K59" s="1098"/>
      <c r="L59" s="1014"/>
      <c r="M59" s="1097"/>
    </row>
    <row r="60" spans="1:13" ht="13">
      <c r="A60" s="1056" t="s">
        <v>1054</v>
      </c>
      <c r="B60" s="1104"/>
      <c r="C60" s="1103"/>
      <c r="D60" s="1103"/>
      <c r="E60" s="1103"/>
      <c r="F60" s="1103"/>
      <c r="G60" s="1103"/>
      <c r="H60" s="1103"/>
      <c r="I60" s="1095"/>
      <c r="J60" s="1014"/>
      <c r="K60" s="1098"/>
      <c r="L60" s="1014"/>
      <c r="M60" s="1097"/>
    </row>
    <row r="61" spans="1:13" ht="13">
      <c r="A61" s="1037" t="s">
        <v>1004</v>
      </c>
      <c r="B61" s="1102">
        <v>381</v>
      </c>
      <c r="C61" s="1086">
        <v>383</v>
      </c>
      <c r="D61" s="1086">
        <v>384</v>
      </c>
      <c r="E61" s="1086">
        <v>451</v>
      </c>
      <c r="F61" s="1086">
        <v>410</v>
      </c>
      <c r="G61" s="1086">
        <v>459</v>
      </c>
      <c r="H61" s="1099">
        <v>496</v>
      </c>
      <c r="I61" s="273">
        <v>460</v>
      </c>
      <c r="J61" s="1047">
        <f>I61-H61</f>
        <v>-36</v>
      </c>
      <c r="K61" s="1101">
        <f>J61/H61</f>
        <v>-7.2580645161290328E-2</v>
      </c>
      <c r="L61" s="1047">
        <f>I61-D61</f>
        <v>76</v>
      </c>
      <c r="M61" s="1100">
        <f>L61/D61</f>
        <v>0.19791666666666666</v>
      </c>
    </row>
    <row r="62" spans="1:13" ht="13">
      <c r="A62" s="1037" t="s">
        <v>695</v>
      </c>
      <c r="B62" s="1037">
        <v>6</v>
      </c>
      <c r="C62" s="273">
        <v>6</v>
      </c>
      <c r="D62" s="273">
        <v>8</v>
      </c>
      <c r="E62" s="273">
        <v>2</v>
      </c>
      <c r="F62" s="273">
        <v>8</v>
      </c>
      <c r="G62" s="273">
        <v>5</v>
      </c>
      <c r="H62" s="1099">
        <v>7</v>
      </c>
      <c r="I62" s="273">
        <v>6</v>
      </c>
      <c r="J62" s="1014">
        <f>I62-H62</f>
        <v>-1</v>
      </c>
      <c r="K62" s="1098">
        <f>J62/H62</f>
        <v>-0.14285714285714285</v>
      </c>
      <c r="L62" s="1014">
        <f>I62-D62</f>
        <v>-2</v>
      </c>
      <c r="M62" s="1097">
        <f>L62/D62</f>
        <v>-0.25</v>
      </c>
    </row>
    <row r="63" spans="1:13" ht="13">
      <c r="A63" s="1037" t="s">
        <v>647</v>
      </c>
      <c r="B63" s="1037"/>
      <c r="C63" s="273"/>
      <c r="D63" s="273"/>
      <c r="E63" s="273"/>
      <c r="F63" s="273"/>
      <c r="G63" s="273"/>
      <c r="H63" s="1099"/>
      <c r="I63" s="273">
        <v>12</v>
      </c>
      <c r="J63" s="1014"/>
      <c r="K63" s="1098"/>
      <c r="L63" s="1014"/>
      <c r="M63" s="1097"/>
    </row>
    <row r="64" spans="1:13" ht="13">
      <c r="A64" s="1071" t="s">
        <v>1053</v>
      </c>
      <c r="B64" s="1096">
        <f t="shared" ref="B64:I64" si="22">SUM(B61:B63)</f>
        <v>387</v>
      </c>
      <c r="C64" s="1096">
        <f t="shared" si="22"/>
        <v>389</v>
      </c>
      <c r="D64" s="1096">
        <f t="shared" si="22"/>
        <v>392</v>
      </c>
      <c r="E64" s="1096">
        <f t="shared" si="22"/>
        <v>453</v>
      </c>
      <c r="F64" s="1096">
        <f t="shared" si="22"/>
        <v>418</v>
      </c>
      <c r="G64" s="1096">
        <f t="shared" si="22"/>
        <v>464</v>
      </c>
      <c r="H64" s="1096">
        <f t="shared" si="22"/>
        <v>503</v>
      </c>
      <c r="I64" s="1095">
        <f t="shared" si="22"/>
        <v>478</v>
      </c>
      <c r="J64" s="1010">
        <f>I64-H64</f>
        <v>-25</v>
      </c>
      <c r="K64" s="1094">
        <f>J64/H64</f>
        <v>-4.9701789264413522E-2</v>
      </c>
      <c r="L64" s="1010">
        <f>I64-D64</f>
        <v>86</v>
      </c>
      <c r="M64" s="1093">
        <f>L64/D64</f>
        <v>0.21938775510204081</v>
      </c>
    </row>
    <row r="65" spans="1:13" ht="13">
      <c r="A65" s="1026"/>
      <c r="B65" s="1026"/>
      <c r="C65" s="1026"/>
      <c r="D65" s="1026"/>
      <c r="E65" s="1026"/>
      <c r="F65" s="1026"/>
      <c r="G65" s="1026"/>
      <c r="H65" s="1026"/>
      <c r="I65" s="1026"/>
      <c r="J65" s="1026"/>
      <c r="K65" s="1026"/>
      <c r="L65" s="1026"/>
    </row>
    <row r="66" spans="1:13" ht="13">
      <c r="A66" s="2051" t="s">
        <v>1052</v>
      </c>
      <c r="B66" s="2051"/>
      <c r="C66" s="2051"/>
      <c r="D66" s="2051"/>
      <c r="E66" s="2051"/>
      <c r="F66" s="2051"/>
      <c r="G66" s="2051"/>
      <c r="H66" s="2051"/>
      <c r="I66" s="2051"/>
      <c r="J66" s="2051"/>
      <c r="K66" s="2051"/>
      <c r="L66" s="2051"/>
      <c r="M66" s="2051"/>
    </row>
    <row r="67" spans="1:13" ht="13">
      <c r="A67" s="2051" t="s">
        <v>1051</v>
      </c>
      <c r="B67" s="2051"/>
      <c r="C67" s="2051"/>
      <c r="D67" s="2051"/>
      <c r="E67" s="2051"/>
      <c r="F67" s="2051"/>
      <c r="G67" s="2051"/>
      <c r="H67" s="2051"/>
      <c r="I67" s="2051"/>
      <c r="J67" s="2051"/>
      <c r="K67" s="2051"/>
      <c r="L67" s="2051"/>
      <c r="M67" s="2051"/>
    </row>
    <row r="68" spans="1:13" ht="13">
      <c r="A68" s="2051"/>
      <c r="B68" s="2051"/>
      <c r="C68" s="2051"/>
      <c r="D68" s="2051"/>
      <c r="E68" s="2051"/>
      <c r="F68" s="2051"/>
      <c r="G68" s="2051"/>
      <c r="H68" s="2051"/>
      <c r="I68" s="2051"/>
      <c r="J68" s="2051"/>
      <c r="K68" s="2051"/>
      <c r="L68" s="2051"/>
      <c r="M68" s="2051"/>
    </row>
    <row r="69" spans="1:13" ht="13">
      <c r="B69" s="1026"/>
      <c r="C69" s="1026"/>
      <c r="D69" s="1026"/>
      <c r="E69" s="1026"/>
      <c r="F69" s="1026"/>
      <c r="G69" s="1026"/>
      <c r="H69" s="1026"/>
      <c r="I69" s="1026"/>
      <c r="J69" s="1026"/>
      <c r="K69" s="1026"/>
      <c r="L69" s="1026"/>
    </row>
    <row r="70" spans="1:13" ht="13">
      <c r="A70" s="2051" t="s">
        <v>1050</v>
      </c>
      <c r="B70" s="2051"/>
      <c r="C70" s="2051"/>
      <c r="D70" s="2051"/>
      <c r="E70" s="2051"/>
      <c r="F70" s="2051"/>
      <c r="G70" s="2051"/>
      <c r="H70" s="2051"/>
      <c r="I70" s="2051"/>
      <c r="J70" s="2051"/>
      <c r="K70" s="2051"/>
      <c r="L70" s="2051"/>
      <c r="M70" s="2051"/>
    </row>
    <row r="71" spans="1:13" ht="13">
      <c r="A71" s="1026"/>
      <c r="B71" s="1026"/>
      <c r="C71" s="1026"/>
      <c r="D71" s="1026"/>
      <c r="E71" s="1026"/>
      <c r="F71" s="1026"/>
      <c r="G71" s="1026"/>
      <c r="H71" s="1026"/>
      <c r="I71" s="1026"/>
      <c r="J71" s="1026"/>
      <c r="K71" s="1026"/>
      <c r="L71" s="1026"/>
    </row>
    <row r="72" spans="1:13" ht="13">
      <c r="A72" s="1026"/>
      <c r="B72" s="1026"/>
      <c r="C72" s="1026"/>
      <c r="D72" s="1026"/>
      <c r="E72" s="1026"/>
      <c r="F72" s="1026"/>
      <c r="G72" s="1026"/>
      <c r="H72" s="1026"/>
      <c r="I72" s="1026"/>
      <c r="J72" s="1026"/>
      <c r="K72" s="1026"/>
      <c r="L72" s="1026"/>
    </row>
  </sheetData>
  <mergeCells count="15">
    <mergeCell ref="A1:A2"/>
    <mergeCell ref="A66:M66"/>
    <mergeCell ref="A67:M67"/>
    <mergeCell ref="A68:M68"/>
    <mergeCell ref="A70:M70"/>
    <mergeCell ref="J1:K1"/>
    <mergeCell ref="L1:M1"/>
    <mergeCell ref="B1:B2"/>
    <mergeCell ref="C1:C2"/>
    <mergeCell ref="D1:D2"/>
    <mergeCell ref="E1:E2"/>
    <mergeCell ref="F1:F2"/>
    <mergeCell ref="G1:G2"/>
    <mergeCell ref="H1:H2"/>
    <mergeCell ref="I1:I2"/>
  </mergeCells>
  <printOptions horizontalCentered="1"/>
  <pageMargins left="0.7" right="0.7" top="1" bottom="1" header="0.5" footer="0.5"/>
  <pageSetup scale="71" orientation="portrait" r:id="rId1"/>
  <headerFooter scaleWithDoc="0">
    <oddHeader xml:space="preserve">&amp;C&amp;"-,Bold"Table 15.6
 History of Degrees by Public Degree-Granting Institutions in Utah&amp;R&amp;KFF0000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71890-9FA3-4080-B342-991AA8086CD1}">
  <dimension ref="A1:M16"/>
  <sheetViews>
    <sheetView workbookViewId="0">
      <selection activeCell="E37" sqref="E37:E46"/>
    </sheetView>
  </sheetViews>
  <sheetFormatPr defaultColWidth="8.81640625" defaultRowHeight="14.5"/>
  <cols>
    <col min="1" max="1" width="14.81640625" style="1123" customWidth="1"/>
    <col min="2" max="11" width="8.7265625" style="1123" customWidth="1"/>
    <col min="12" max="16384" width="8.81640625" style="1123"/>
  </cols>
  <sheetData>
    <row r="1" spans="1:13" ht="49.5" customHeight="1">
      <c r="A1" s="2063" t="s">
        <v>1077</v>
      </c>
      <c r="B1" s="2064"/>
      <c r="C1" s="2064"/>
      <c r="D1" s="2064"/>
      <c r="E1" s="2064"/>
      <c r="F1" s="2064"/>
      <c r="G1" s="2064"/>
      <c r="H1" s="2064"/>
      <c r="I1" s="2064"/>
      <c r="J1" s="2064"/>
      <c r="K1" s="2064"/>
      <c r="L1" s="1136"/>
      <c r="M1" s="1124"/>
    </row>
    <row r="2" spans="1:13">
      <c r="A2" s="1133"/>
      <c r="B2" s="1135" t="str">
        <f t="shared" ref="B2:K2" si="0">CONCATENATE(LEFT(B3,4)-1,"-")</f>
        <v>2011-</v>
      </c>
      <c r="C2" s="1134" t="str">
        <f t="shared" si="0"/>
        <v>2012-</v>
      </c>
      <c r="D2" s="1134" t="str">
        <f t="shared" si="0"/>
        <v>2013-</v>
      </c>
      <c r="E2" s="1134" t="str">
        <f t="shared" si="0"/>
        <v>2014-</v>
      </c>
      <c r="F2" s="1134" t="str">
        <f t="shared" si="0"/>
        <v>2015-</v>
      </c>
      <c r="G2" s="1134" t="str">
        <f t="shared" si="0"/>
        <v>2016-</v>
      </c>
      <c r="H2" s="1134" t="str">
        <f t="shared" si="0"/>
        <v>2017-</v>
      </c>
      <c r="I2" s="1134" t="str">
        <f t="shared" si="0"/>
        <v>2018-</v>
      </c>
      <c r="J2" s="1134" t="str">
        <f t="shared" si="0"/>
        <v>2019-</v>
      </c>
      <c r="K2" s="1134" t="str">
        <f t="shared" si="0"/>
        <v>2020-</v>
      </c>
      <c r="L2" s="1125"/>
      <c r="M2" s="1124"/>
    </row>
    <row r="3" spans="1:13">
      <c r="A3" s="1133"/>
      <c r="B3" s="1132">
        <v>2012</v>
      </c>
      <c r="C3" s="1131">
        <f t="shared" ref="C3:J3" si="1">B3+1</f>
        <v>2013</v>
      </c>
      <c r="D3" s="1131">
        <f t="shared" si="1"/>
        <v>2014</v>
      </c>
      <c r="E3" s="1131">
        <f t="shared" si="1"/>
        <v>2015</v>
      </c>
      <c r="F3" s="1131">
        <f t="shared" si="1"/>
        <v>2016</v>
      </c>
      <c r="G3" s="1131">
        <f t="shared" si="1"/>
        <v>2017</v>
      </c>
      <c r="H3" s="1131">
        <f t="shared" si="1"/>
        <v>2018</v>
      </c>
      <c r="I3" s="1131">
        <f t="shared" si="1"/>
        <v>2019</v>
      </c>
      <c r="J3" s="1131">
        <f t="shared" si="1"/>
        <v>2020</v>
      </c>
      <c r="K3" s="1131" t="str">
        <f>CONCATENATE(J3+1,"*")</f>
        <v>2021*</v>
      </c>
      <c r="L3" s="1125"/>
      <c r="M3" s="1124"/>
    </row>
    <row r="4" spans="1:13">
      <c r="A4" s="1130" t="s">
        <v>1076</v>
      </c>
      <c r="B4" s="1128">
        <v>806</v>
      </c>
      <c r="C4" s="1128">
        <v>912</v>
      </c>
      <c r="D4" s="1128">
        <v>829</v>
      </c>
      <c r="E4" s="1128">
        <v>862</v>
      </c>
      <c r="F4" s="1128">
        <v>918</v>
      </c>
      <c r="G4" s="1128">
        <v>847</v>
      </c>
      <c r="H4" s="1128">
        <v>797</v>
      </c>
      <c r="I4" s="1128">
        <v>906</v>
      </c>
      <c r="J4" s="1128">
        <v>933</v>
      </c>
      <c r="K4" s="1128">
        <v>956</v>
      </c>
      <c r="L4" s="1125"/>
      <c r="M4" s="1124"/>
    </row>
    <row r="5" spans="1:13">
      <c r="A5" s="1129" t="s">
        <v>230</v>
      </c>
      <c r="B5" s="1128">
        <v>1310</v>
      </c>
      <c r="C5" s="1128">
        <v>1371</v>
      </c>
      <c r="D5" s="1128">
        <v>1419</v>
      </c>
      <c r="E5" s="1128">
        <v>1646</v>
      </c>
      <c r="F5" s="1128">
        <v>1769</v>
      </c>
      <c r="G5" s="1128">
        <v>1403</v>
      </c>
      <c r="H5" s="1128">
        <v>1299</v>
      </c>
      <c r="I5" s="1128">
        <v>1468</v>
      </c>
      <c r="J5" s="1128">
        <v>1456</v>
      </c>
      <c r="K5" s="1128">
        <v>1436</v>
      </c>
      <c r="L5" s="1125"/>
      <c r="M5" s="1124"/>
    </row>
    <row r="6" spans="1:13">
      <c r="A6" s="1129" t="s">
        <v>1075</v>
      </c>
      <c r="B6" s="1128">
        <v>455</v>
      </c>
      <c r="C6" s="1128">
        <v>258</v>
      </c>
      <c r="D6" s="1128">
        <v>471</v>
      </c>
      <c r="E6" s="1128">
        <v>770</v>
      </c>
      <c r="F6" s="1128">
        <v>781</v>
      </c>
      <c r="G6" s="1128">
        <v>292</v>
      </c>
      <c r="H6" s="1128">
        <v>306</v>
      </c>
      <c r="I6" s="1128">
        <v>370</v>
      </c>
      <c r="J6" s="1128">
        <v>341</v>
      </c>
      <c r="K6" s="1128">
        <v>549</v>
      </c>
      <c r="L6" s="1125"/>
      <c r="M6" s="1124"/>
    </row>
    <row r="7" spans="1:13">
      <c r="A7" s="1129" t="s">
        <v>21</v>
      </c>
      <c r="B7" s="1128">
        <v>1529</v>
      </c>
      <c r="C7" s="1128">
        <v>1636</v>
      </c>
      <c r="D7" s="1128">
        <v>1776</v>
      </c>
      <c r="E7" s="1128">
        <v>2609</v>
      </c>
      <c r="F7" s="1128">
        <v>2194</v>
      </c>
      <c r="G7" s="1128">
        <v>1925</v>
      </c>
      <c r="H7" s="1128">
        <v>1712</v>
      </c>
      <c r="I7" s="1128">
        <v>2178</v>
      </c>
      <c r="J7" s="1128">
        <v>1716</v>
      </c>
      <c r="K7" s="1128">
        <v>2121</v>
      </c>
      <c r="L7" s="1125"/>
      <c r="M7" s="1124"/>
    </row>
    <row r="8" spans="1:13">
      <c r="A8" s="1129" t="s">
        <v>1074</v>
      </c>
      <c r="B8" s="1128">
        <v>1022</v>
      </c>
      <c r="C8" s="1128">
        <v>1029</v>
      </c>
      <c r="D8" s="1128">
        <v>1129</v>
      </c>
      <c r="E8" s="1128">
        <v>1240</v>
      </c>
      <c r="F8" s="1128">
        <v>1348</v>
      </c>
      <c r="G8" s="1128">
        <v>891</v>
      </c>
      <c r="H8" s="1128">
        <v>854</v>
      </c>
      <c r="I8" s="1128">
        <v>952</v>
      </c>
      <c r="J8" s="1128">
        <v>882</v>
      </c>
      <c r="K8" s="1128">
        <v>945</v>
      </c>
      <c r="L8" s="1125"/>
    </row>
    <row r="9" spans="1:13">
      <c r="A9" s="1129" t="s">
        <v>570</v>
      </c>
      <c r="B9" s="1128">
        <v>145</v>
      </c>
      <c r="C9" s="1128">
        <v>126</v>
      </c>
      <c r="D9" s="1128">
        <v>270</v>
      </c>
      <c r="E9" s="1128">
        <v>211</v>
      </c>
      <c r="F9" s="1128">
        <v>341</v>
      </c>
      <c r="G9" s="1128">
        <v>319</v>
      </c>
      <c r="H9" s="1128">
        <v>371</v>
      </c>
      <c r="I9" s="1128">
        <v>451</v>
      </c>
      <c r="J9" s="1128">
        <v>310</v>
      </c>
      <c r="K9" s="1128">
        <v>430</v>
      </c>
      <c r="L9" s="1125"/>
      <c r="M9" s="1124"/>
    </row>
    <row r="10" spans="1:13">
      <c r="A10" s="1129" t="s">
        <v>213</v>
      </c>
      <c r="B10" s="1128">
        <v>132</v>
      </c>
      <c r="C10" s="1128">
        <v>99</v>
      </c>
      <c r="D10" s="1128">
        <v>200</v>
      </c>
      <c r="E10" s="1128">
        <v>219</v>
      </c>
      <c r="F10" s="1128">
        <v>228</v>
      </c>
      <c r="G10" s="1128">
        <v>221</v>
      </c>
      <c r="H10" s="1128">
        <v>196</v>
      </c>
      <c r="I10" s="1128">
        <v>222</v>
      </c>
      <c r="J10" s="1128">
        <v>194</v>
      </c>
      <c r="K10" s="1128">
        <v>256</v>
      </c>
      <c r="L10" s="1125"/>
      <c r="M10" s="1124"/>
    </row>
    <row r="11" spans="1:13">
      <c r="A11" s="1129" t="s">
        <v>18</v>
      </c>
      <c r="B11" s="1128">
        <v>447</v>
      </c>
      <c r="C11" s="1128">
        <v>487</v>
      </c>
      <c r="D11" s="1128">
        <v>877</v>
      </c>
      <c r="E11" s="1128">
        <v>782</v>
      </c>
      <c r="F11" s="1128">
        <v>571</v>
      </c>
      <c r="G11" s="1128">
        <v>522</v>
      </c>
      <c r="H11" s="1128">
        <v>542</v>
      </c>
      <c r="I11" s="1128">
        <v>574</v>
      </c>
      <c r="J11" s="1128">
        <v>568</v>
      </c>
      <c r="K11" s="1128">
        <v>769</v>
      </c>
      <c r="L11" s="1125"/>
    </row>
    <row r="12" spans="1:13" ht="15" thickBot="1">
      <c r="A12" s="1127" t="s">
        <v>566</v>
      </c>
      <c r="B12" s="1126">
        <f t="shared" ref="B12:K12" si="2">SUM(B4,B5,B6,B7,B8,B9,B10,B11)</f>
        <v>5846</v>
      </c>
      <c r="C12" s="1126">
        <f t="shared" si="2"/>
        <v>5918</v>
      </c>
      <c r="D12" s="1126">
        <f t="shared" si="2"/>
        <v>6971</v>
      </c>
      <c r="E12" s="1126">
        <f t="shared" si="2"/>
        <v>8339</v>
      </c>
      <c r="F12" s="1126">
        <f t="shared" si="2"/>
        <v>8150</v>
      </c>
      <c r="G12" s="1126">
        <f t="shared" si="2"/>
        <v>6420</v>
      </c>
      <c r="H12" s="1126">
        <f t="shared" si="2"/>
        <v>6077</v>
      </c>
      <c r="I12" s="1126">
        <f t="shared" si="2"/>
        <v>7121</v>
      </c>
      <c r="J12" s="1126">
        <f t="shared" si="2"/>
        <v>6400</v>
      </c>
      <c r="K12" s="1126">
        <f t="shared" si="2"/>
        <v>7462</v>
      </c>
      <c r="L12" s="1125"/>
      <c r="M12" s="1124"/>
    </row>
    <row r="15" spans="1:13">
      <c r="A15" s="1123" t="s">
        <v>998</v>
      </c>
    </row>
    <row r="16" spans="1:13">
      <c r="A16" s="2065" t="s">
        <v>1073</v>
      </c>
      <c r="B16" s="2065"/>
      <c r="C16" s="2065"/>
      <c r="D16" s="2065"/>
      <c r="E16" s="2065"/>
      <c r="F16" s="2065"/>
      <c r="G16" s="2065"/>
      <c r="H16" s="2065"/>
      <c r="I16" s="2065"/>
    </row>
  </sheetData>
  <mergeCells count="2">
    <mergeCell ref="A1:K1"/>
    <mergeCell ref="A16:I16"/>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32351-4F2E-4808-9A62-05F405DD1236}">
  <sheetPr>
    <pageSetUpPr fitToPage="1"/>
  </sheetPr>
  <dimension ref="A1:M43"/>
  <sheetViews>
    <sheetView view="pageLayout" zoomScaleNormal="100" workbookViewId="0">
      <selection activeCell="E37" sqref="A37:J46"/>
    </sheetView>
  </sheetViews>
  <sheetFormatPr defaultColWidth="9.1796875" defaultRowHeight="12.5"/>
  <cols>
    <col min="1" max="1" width="56.7265625" style="996" customWidth="1"/>
    <col min="2" max="9" width="7.453125" style="996" bestFit="1" customWidth="1"/>
    <col min="10" max="10" width="9.453125" style="996" bestFit="1" customWidth="1"/>
    <col min="11" max="16384" width="9.1796875" style="996"/>
  </cols>
  <sheetData>
    <row r="1" spans="1:13" s="1020" customFormat="1" ht="15" customHeight="1">
      <c r="A1" s="1092" t="s">
        <v>1122</v>
      </c>
      <c r="B1" s="1143" t="s">
        <v>1121</v>
      </c>
      <c r="C1" s="1089" t="s">
        <v>1120</v>
      </c>
      <c r="D1" s="1089" t="s">
        <v>1119</v>
      </c>
      <c r="E1" s="1089" t="s">
        <v>1118</v>
      </c>
      <c r="F1" s="1089" t="s">
        <v>1117</v>
      </c>
      <c r="G1" s="1089" t="s">
        <v>1116</v>
      </c>
      <c r="H1" s="1089" t="s">
        <v>1115</v>
      </c>
      <c r="I1" s="1087" t="s">
        <v>1114</v>
      </c>
      <c r="J1" s="1142" t="s">
        <v>750</v>
      </c>
      <c r="K1" s="1141"/>
      <c r="L1" s="1141"/>
      <c r="M1" s="1141"/>
    </row>
    <row r="2" spans="1:13" ht="13">
      <c r="A2" s="1139" t="s">
        <v>1113</v>
      </c>
      <c r="B2" s="1140"/>
      <c r="C2" s="1140">
        <v>268</v>
      </c>
      <c r="D2" s="1140"/>
      <c r="E2" s="1140">
        <v>23</v>
      </c>
      <c r="F2" s="1140">
        <v>27</v>
      </c>
      <c r="G2" s="1140"/>
      <c r="H2" s="1140"/>
      <c r="I2" s="1140"/>
      <c r="J2" s="1137">
        <f t="shared" ref="J2:J37" si="0">SUM(B2:I2)</f>
        <v>318</v>
      </c>
      <c r="K2" s="1026"/>
      <c r="L2" s="1026"/>
      <c r="M2" s="1026"/>
    </row>
    <row r="3" spans="1:13" ht="13">
      <c r="A3" s="1139" t="s">
        <v>1112</v>
      </c>
      <c r="B3" s="1140">
        <v>72</v>
      </c>
      <c r="C3" s="1140">
        <v>21</v>
      </c>
      <c r="D3" s="1140">
        <v>15</v>
      </c>
      <c r="E3" s="1140"/>
      <c r="F3" s="1140"/>
      <c r="G3" s="1140"/>
      <c r="H3" s="1140"/>
      <c r="I3" s="1140">
        <v>19</v>
      </c>
      <c r="J3" s="1137">
        <f t="shared" si="0"/>
        <v>127</v>
      </c>
      <c r="K3" s="1026"/>
      <c r="L3" s="1026"/>
      <c r="M3" s="1026"/>
    </row>
    <row r="4" spans="1:13" ht="13">
      <c r="A4" s="1139" t="s">
        <v>1111</v>
      </c>
      <c r="B4" s="1140">
        <v>78</v>
      </c>
      <c r="C4" s="1140">
        <v>45</v>
      </c>
      <c r="D4" s="1140"/>
      <c r="E4" s="1140"/>
      <c r="F4" s="1140"/>
      <c r="G4" s="1140"/>
      <c r="H4" s="1140"/>
      <c r="I4" s="1140"/>
      <c r="J4" s="1137">
        <f t="shared" si="0"/>
        <v>123</v>
      </c>
      <c r="K4" s="1026"/>
      <c r="L4" s="1026"/>
      <c r="M4" s="1026"/>
    </row>
    <row r="5" spans="1:13" ht="13">
      <c r="A5" s="1139" t="s">
        <v>1110</v>
      </c>
      <c r="B5" s="1140">
        <v>263</v>
      </c>
      <c r="C5" s="1140">
        <v>170</v>
      </c>
      <c r="D5" s="1140">
        <v>95</v>
      </c>
      <c r="E5" s="1140">
        <v>92</v>
      </c>
      <c r="F5" s="1140">
        <v>29</v>
      </c>
      <c r="G5" s="1140">
        <v>60</v>
      </c>
      <c r="H5" s="1140">
        <v>334</v>
      </c>
      <c r="I5" s="1140">
        <v>28</v>
      </c>
      <c r="J5" s="1137">
        <f t="shared" si="0"/>
        <v>1071</v>
      </c>
      <c r="K5" s="1026"/>
      <c r="L5" s="1026"/>
      <c r="M5" s="1026"/>
    </row>
    <row r="6" spans="1:13" ht="13">
      <c r="A6" s="1139" t="s">
        <v>1109</v>
      </c>
      <c r="B6" s="1140">
        <v>1384</v>
      </c>
      <c r="C6" s="1140">
        <v>817</v>
      </c>
      <c r="D6" s="1140">
        <v>764</v>
      </c>
      <c r="E6" s="1140">
        <v>331</v>
      </c>
      <c r="F6" s="1140">
        <v>108</v>
      </c>
      <c r="G6" s="1140">
        <v>257</v>
      </c>
      <c r="H6" s="1140">
        <v>2079</v>
      </c>
      <c r="I6" s="1140">
        <v>381</v>
      </c>
      <c r="J6" s="1137">
        <f t="shared" si="0"/>
        <v>6121</v>
      </c>
      <c r="K6" s="1026"/>
      <c r="L6" s="1026"/>
      <c r="M6" s="1026"/>
    </row>
    <row r="7" spans="1:13" ht="13">
      <c r="A7" s="1139" t="s">
        <v>1108</v>
      </c>
      <c r="B7" s="1140">
        <v>350</v>
      </c>
      <c r="C7" s="1140">
        <v>138</v>
      </c>
      <c r="D7" s="1140">
        <v>139</v>
      </c>
      <c r="E7" s="1140">
        <v>104</v>
      </c>
      <c r="F7" s="1140">
        <v>26</v>
      </c>
      <c r="G7" s="1140">
        <v>106</v>
      </c>
      <c r="H7" s="1140">
        <v>203</v>
      </c>
      <c r="I7" s="1140">
        <v>62</v>
      </c>
      <c r="J7" s="1137">
        <f t="shared" si="0"/>
        <v>1128</v>
      </c>
      <c r="K7" s="1026"/>
      <c r="L7" s="1026"/>
      <c r="M7" s="1026"/>
    </row>
    <row r="8" spans="1:13" ht="13">
      <c r="A8" s="1139" t="s">
        <v>1107</v>
      </c>
      <c r="B8" s="1140"/>
      <c r="C8" s="1140"/>
      <c r="D8" s="1140"/>
      <c r="E8" s="1140"/>
      <c r="F8" s="1140"/>
      <c r="G8" s="1140"/>
      <c r="H8" s="1140">
        <v>14</v>
      </c>
      <c r="I8" s="1140">
        <v>169</v>
      </c>
      <c r="J8" s="1137">
        <f t="shared" si="0"/>
        <v>183</v>
      </c>
      <c r="K8" s="1026"/>
      <c r="L8" s="1026"/>
      <c r="M8" s="1026"/>
    </row>
    <row r="9" spans="1:13" ht="13">
      <c r="A9" s="1139" t="s">
        <v>1106</v>
      </c>
      <c r="B9" s="1140">
        <v>709</v>
      </c>
      <c r="C9" s="1140">
        <v>246</v>
      </c>
      <c r="D9" s="1140">
        <v>511</v>
      </c>
      <c r="E9" s="1140">
        <v>37</v>
      </c>
      <c r="F9" s="1140">
        <v>16</v>
      </c>
      <c r="G9" s="1140">
        <v>79</v>
      </c>
      <c r="H9" s="1140">
        <v>644</v>
      </c>
      <c r="I9" s="1140">
        <v>677</v>
      </c>
      <c r="J9" s="1137">
        <f t="shared" si="0"/>
        <v>2919</v>
      </c>
      <c r="K9" s="1026"/>
      <c r="L9" s="1026"/>
      <c r="M9" s="1026"/>
    </row>
    <row r="10" spans="1:13" ht="13">
      <c r="A10" s="1139" t="s">
        <v>1105</v>
      </c>
      <c r="B10" s="1140"/>
      <c r="C10" s="1140">
        <v>5</v>
      </c>
      <c r="D10" s="1140">
        <v>1</v>
      </c>
      <c r="E10" s="1140"/>
      <c r="F10" s="1140">
        <v>5</v>
      </c>
      <c r="G10" s="1140"/>
      <c r="H10" s="1140">
        <v>73</v>
      </c>
      <c r="I10" s="1140">
        <v>54</v>
      </c>
      <c r="J10" s="1137">
        <f t="shared" si="0"/>
        <v>138</v>
      </c>
      <c r="K10" s="1026"/>
      <c r="L10" s="1026"/>
      <c r="M10" s="1026"/>
    </row>
    <row r="11" spans="1:13" ht="13">
      <c r="A11" s="1139" t="s">
        <v>1104</v>
      </c>
      <c r="B11" s="1140"/>
      <c r="C11" s="1140">
        <v>28</v>
      </c>
      <c r="D11" s="1140"/>
      <c r="E11" s="1140"/>
      <c r="F11" s="1140">
        <v>22</v>
      </c>
      <c r="G11" s="1140"/>
      <c r="H11" s="1140">
        <v>23</v>
      </c>
      <c r="I11" s="1140">
        <v>28</v>
      </c>
      <c r="J11" s="1137">
        <f t="shared" si="0"/>
        <v>101</v>
      </c>
      <c r="K11" s="1026"/>
      <c r="L11" s="1026"/>
      <c r="M11" s="1026"/>
    </row>
    <row r="12" spans="1:13" ht="13">
      <c r="A12" s="1139" t="s">
        <v>1103</v>
      </c>
      <c r="B12" s="1140">
        <v>277</v>
      </c>
      <c r="C12" s="1140">
        <v>542</v>
      </c>
      <c r="D12" s="1140">
        <v>215</v>
      </c>
      <c r="E12" s="1140">
        <v>268</v>
      </c>
      <c r="F12" s="1140">
        <v>58</v>
      </c>
      <c r="G12" s="1140">
        <v>66</v>
      </c>
      <c r="H12" s="1140">
        <v>429</v>
      </c>
      <c r="I12" s="1140">
        <v>68</v>
      </c>
      <c r="J12" s="1137">
        <f t="shared" si="0"/>
        <v>1923</v>
      </c>
      <c r="K12" s="1026"/>
      <c r="L12" s="1026"/>
      <c r="M12" s="1026"/>
    </row>
    <row r="13" spans="1:13" ht="13">
      <c r="A13" s="1139" t="s">
        <v>1102</v>
      </c>
      <c r="B13" s="1140">
        <v>773</v>
      </c>
      <c r="C13" s="1140">
        <v>399</v>
      </c>
      <c r="D13" s="1140">
        <v>68</v>
      </c>
      <c r="E13" s="1140">
        <v>32</v>
      </c>
      <c r="F13" s="1140">
        <v>60</v>
      </c>
      <c r="G13" s="1140">
        <v>20</v>
      </c>
      <c r="H13" s="1140">
        <v>144</v>
      </c>
      <c r="I13" s="1140">
        <v>48</v>
      </c>
      <c r="J13" s="1137">
        <f t="shared" si="0"/>
        <v>1544</v>
      </c>
      <c r="K13" s="1026"/>
      <c r="L13" s="1026"/>
      <c r="M13" s="1026"/>
    </row>
    <row r="14" spans="1:13" ht="13">
      <c r="A14" s="1139" t="s">
        <v>1101</v>
      </c>
      <c r="B14" s="1140">
        <v>1</v>
      </c>
      <c r="C14" s="1140">
        <v>618</v>
      </c>
      <c r="D14" s="1140">
        <v>142</v>
      </c>
      <c r="E14" s="1140">
        <v>40</v>
      </c>
      <c r="F14" s="1140">
        <v>1</v>
      </c>
      <c r="G14" s="1140"/>
      <c r="H14" s="1140">
        <v>157</v>
      </c>
      <c r="I14" s="1140">
        <v>53</v>
      </c>
      <c r="J14" s="1137">
        <f t="shared" si="0"/>
        <v>1012</v>
      </c>
      <c r="K14" s="1026"/>
      <c r="L14" s="1026"/>
      <c r="M14" s="1026"/>
    </row>
    <row r="15" spans="1:13" ht="13">
      <c r="A15" s="1139" t="s">
        <v>1100</v>
      </c>
      <c r="B15" s="1140">
        <v>123</v>
      </c>
      <c r="C15" s="1140">
        <v>131</v>
      </c>
      <c r="D15" s="1140">
        <v>89</v>
      </c>
      <c r="E15" s="1140">
        <v>29</v>
      </c>
      <c r="F15" s="1140">
        <v>19</v>
      </c>
      <c r="G15" s="1140">
        <v>36</v>
      </c>
      <c r="H15" s="1140">
        <v>87</v>
      </c>
      <c r="I15" s="1140">
        <v>33</v>
      </c>
      <c r="J15" s="1137">
        <f t="shared" si="0"/>
        <v>547</v>
      </c>
      <c r="K15" s="1026"/>
      <c r="L15" s="1026"/>
      <c r="M15" s="1026"/>
    </row>
    <row r="16" spans="1:13" ht="13">
      <c r="A16" s="1139" t="s">
        <v>1099</v>
      </c>
      <c r="B16" s="1140">
        <v>142</v>
      </c>
      <c r="C16" s="1140">
        <v>164</v>
      </c>
      <c r="D16" s="1140">
        <v>64</v>
      </c>
      <c r="E16" s="1140">
        <v>82</v>
      </c>
      <c r="F16" s="1140">
        <v>36</v>
      </c>
      <c r="G16" s="1140"/>
      <c r="H16" s="1140">
        <v>143</v>
      </c>
      <c r="I16" s="1140">
        <v>4</v>
      </c>
      <c r="J16" s="1137">
        <f t="shared" si="0"/>
        <v>635</v>
      </c>
      <c r="K16" s="1026"/>
      <c r="L16" s="1026"/>
      <c r="M16" s="1026"/>
    </row>
    <row r="17" spans="1:13" ht="13">
      <c r="A17" s="1139" t="s">
        <v>1098</v>
      </c>
      <c r="B17" s="1140">
        <v>96</v>
      </c>
      <c r="C17" s="1140">
        <v>31</v>
      </c>
      <c r="D17" s="1140">
        <v>133</v>
      </c>
      <c r="E17" s="1140">
        <v>13</v>
      </c>
      <c r="F17" s="1140">
        <v>8</v>
      </c>
      <c r="G17" s="1140">
        <v>8</v>
      </c>
      <c r="H17" s="1140">
        <v>51</v>
      </c>
      <c r="I17" s="1140">
        <v>28</v>
      </c>
      <c r="J17" s="1137">
        <f t="shared" si="0"/>
        <v>368</v>
      </c>
      <c r="K17" s="1026"/>
      <c r="L17" s="1026"/>
      <c r="M17" s="1026"/>
    </row>
    <row r="18" spans="1:13" ht="13">
      <c r="A18" s="1139" t="s">
        <v>1097</v>
      </c>
      <c r="B18" s="1140">
        <v>1082</v>
      </c>
      <c r="C18" s="1140">
        <v>728</v>
      </c>
      <c r="D18" s="1140">
        <v>1840</v>
      </c>
      <c r="E18" s="1140">
        <v>78</v>
      </c>
      <c r="F18" s="1140">
        <v>389</v>
      </c>
      <c r="G18" s="1140">
        <v>575</v>
      </c>
      <c r="H18" s="1140">
        <v>430</v>
      </c>
      <c r="I18" s="1140">
        <v>679</v>
      </c>
      <c r="J18" s="1137">
        <f t="shared" si="0"/>
        <v>5801</v>
      </c>
      <c r="K18" s="1026"/>
      <c r="L18" s="1026"/>
      <c r="M18" s="1026"/>
    </row>
    <row r="19" spans="1:13" ht="13">
      <c r="A19" s="1139" t="s">
        <v>1096</v>
      </c>
      <c r="B19" s="1140">
        <v>82</v>
      </c>
      <c r="C19" s="1140">
        <v>56</v>
      </c>
      <c r="D19" s="1140">
        <v>28</v>
      </c>
      <c r="E19" s="1140">
        <v>21</v>
      </c>
      <c r="F19" s="1140">
        <v>9</v>
      </c>
      <c r="G19" s="1140">
        <v>4</v>
      </c>
      <c r="H19" s="1140">
        <v>30</v>
      </c>
      <c r="I19" s="1140">
        <v>8</v>
      </c>
      <c r="J19" s="1137">
        <f t="shared" si="0"/>
        <v>238</v>
      </c>
      <c r="K19" s="1026"/>
      <c r="L19" s="1026"/>
      <c r="M19" s="1026"/>
    </row>
    <row r="20" spans="1:13" ht="13">
      <c r="A20" s="1139" t="s">
        <v>1095</v>
      </c>
      <c r="B20" s="1140">
        <v>4</v>
      </c>
      <c r="C20" s="1140">
        <v>49</v>
      </c>
      <c r="D20" s="1140">
        <v>142</v>
      </c>
      <c r="E20" s="1140">
        <v>56</v>
      </c>
      <c r="F20" s="1140">
        <v>19</v>
      </c>
      <c r="G20" s="1140">
        <v>55</v>
      </c>
      <c r="H20" s="1140">
        <v>481</v>
      </c>
      <c r="I20" s="1140">
        <v>108</v>
      </c>
      <c r="J20" s="1137">
        <f t="shared" si="0"/>
        <v>914</v>
      </c>
      <c r="K20" s="1026"/>
      <c r="L20" s="1026"/>
      <c r="M20" s="1026"/>
    </row>
    <row r="21" spans="1:13" ht="13">
      <c r="A21" s="1139" t="s">
        <v>1094</v>
      </c>
      <c r="B21" s="1140">
        <v>153</v>
      </c>
      <c r="C21" s="1140">
        <v>16</v>
      </c>
      <c r="D21" s="1140"/>
      <c r="E21" s="1140">
        <v>7</v>
      </c>
      <c r="F21" s="1140">
        <v>2</v>
      </c>
      <c r="G21" s="1140"/>
      <c r="H21" s="1140">
        <v>8</v>
      </c>
      <c r="I21" s="1140">
        <v>18</v>
      </c>
      <c r="J21" s="1137">
        <f t="shared" si="0"/>
        <v>204</v>
      </c>
      <c r="K21" s="1026"/>
      <c r="L21" s="1026"/>
      <c r="M21" s="1026"/>
    </row>
    <row r="22" spans="1:13" ht="13">
      <c r="A22" s="1139" t="s">
        <v>1093</v>
      </c>
      <c r="B22" s="1140">
        <v>242</v>
      </c>
      <c r="C22" s="1140">
        <v>1038</v>
      </c>
      <c r="D22" s="1140">
        <v>1614</v>
      </c>
      <c r="E22" s="1140">
        <v>928</v>
      </c>
      <c r="F22" s="1140">
        <v>320</v>
      </c>
      <c r="G22" s="1140">
        <v>1103</v>
      </c>
      <c r="H22" s="1140">
        <v>5458</v>
      </c>
      <c r="I22" s="1140">
        <v>2333</v>
      </c>
      <c r="J22" s="1137">
        <f t="shared" si="0"/>
        <v>13036</v>
      </c>
      <c r="K22" s="1026"/>
      <c r="L22" s="1026"/>
      <c r="M22" s="1026"/>
    </row>
    <row r="23" spans="1:13" ht="13">
      <c r="A23" s="1139" t="s">
        <v>1092</v>
      </c>
      <c r="B23" s="1140">
        <v>159</v>
      </c>
      <c r="C23" s="1140">
        <v>63</v>
      </c>
      <c r="D23" s="1140">
        <v>64</v>
      </c>
      <c r="E23" s="1140">
        <v>13</v>
      </c>
      <c r="F23" s="1140">
        <v>3</v>
      </c>
      <c r="G23" s="1140">
        <v>8</v>
      </c>
      <c r="H23" s="1140">
        <v>66</v>
      </c>
      <c r="I23" s="1140">
        <v>7</v>
      </c>
      <c r="J23" s="1137">
        <f t="shared" si="0"/>
        <v>383</v>
      </c>
      <c r="K23" s="1026"/>
      <c r="L23" s="1026"/>
      <c r="M23" s="1026"/>
    </row>
    <row r="24" spans="1:13" ht="13">
      <c r="A24" s="1139" t="s">
        <v>1091</v>
      </c>
      <c r="B24" s="1140"/>
      <c r="C24" s="1140">
        <v>73</v>
      </c>
      <c r="D24" s="1140">
        <v>30</v>
      </c>
      <c r="E24" s="1140">
        <v>2</v>
      </c>
      <c r="F24" s="1140">
        <v>30</v>
      </c>
      <c r="G24" s="1140"/>
      <c r="H24" s="1140">
        <v>95</v>
      </c>
      <c r="I24" s="1140">
        <v>98</v>
      </c>
      <c r="J24" s="1137">
        <f t="shared" si="0"/>
        <v>328</v>
      </c>
      <c r="K24" s="1026"/>
      <c r="L24" s="1026"/>
      <c r="M24" s="1026"/>
    </row>
    <row r="25" spans="1:13" ht="13">
      <c r="A25" s="1139" t="s">
        <v>1090</v>
      </c>
      <c r="B25" s="1140"/>
      <c r="C25" s="1140"/>
      <c r="D25" s="1140"/>
      <c r="E25" s="1140"/>
      <c r="F25" s="1140"/>
      <c r="G25" s="1140"/>
      <c r="H25" s="1140">
        <v>9</v>
      </c>
      <c r="I25" s="1140"/>
      <c r="J25" s="1137">
        <f t="shared" si="0"/>
        <v>9</v>
      </c>
      <c r="K25" s="1026"/>
      <c r="L25" s="1026"/>
      <c r="M25" s="1026"/>
    </row>
    <row r="26" spans="1:13" ht="13">
      <c r="A26" s="1139" t="s">
        <v>1089</v>
      </c>
      <c r="B26" s="1140">
        <v>225</v>
      </c>
      <c r="C26" s="1140">
        <v>209</v>
      </c>
      <c r="D26" s="1140"/>
      <c r="E26" s="1140">
        <v>73</v>
      </c>
      <c r="F26" s="1140"/>
      <c r="G26" s="1140">
        <v>54</v>
      </c>
      <c r="H26" s="1140">
        <v>31</v>
      </c>
      <c r="I26" s="1140">
        <v>2</v>
      </c>
      <c r="J26" s="1137">
        <f t="shared" si="0"/>
        <v>594</v>
      </c>
      <c r="K26" s="1026"/>
      <c r="L26" s="1026"/>
      <c r="M26" s="1026"/>
    </row>
    <row r="27" spans="1:13" ht="13">
      <c r="A27" s="1139" t="s">
        <v>1088</v>
      </c>
      <c r="B27" s="1140">
        <v>98</v>
      </c>
      <c r="C27" s="1140">
        <v>112</v>
      </c>
      <c r="D27" s="1140"/>
      <c r="E27" s="1140"/>
      <c r="F27" s="1140">
        <v>16</v>
      </c>
      <c r="G27" s="1140"/>
      <c r="H27" s="1140">
        <v>7</v>
      </c>
      <c r="I27" s="1140">
        <v>1</v>
      </c>
      <c r="J27" s="1137">
        <f t="shared" si="0"/>
        <v>234</v>
      </c>
      <c r="K27" s="1026"/>
      <c r="L27" s="1026"/>
      <c r="M27" s="1026"/>
    </row>
    <row r="28" spans="1:13" ht="13">
      <c r="A28" s="1139" t="s">
        <v>1087</v>
      </c>
      <c r="B28" s="1140">
        <v>382</v>
      </c>
      <c r="C28" s="1140">
        <v>131</v>
      </c>
      <c r="D28" s="1140">
        <v>46</v>
      </c>
      <c r="E28" s="1140">
        <v>115</v>
      </c>
      <c r="F28" s="1140">
        <v>4</v>
      </c>
      <c r="G28" s="1140">
        <v>69</v>
      </c>
      <c r="H28" s="1140">
        <v>133</v>
      </c>
      <c r="I28" s="1140">
        <v>17</v>
      </c>
      <c r="J28" s="1137">
        <f t="shared" si="0"/>
        <v>897</v>
      </c>
      <c r="K28" s="1026"/>
      <c r="L28" s="1026"/>
      <c r="M28" s="1026"/>
    </row>
    <row r="29" spans="1:13" ht="13">
      <c r="A29" s="1139" t="s">
        <v>1086</v>
      </c>
      <c r="B29" s="1140">
        <v>38</v>
      </c>
      <c r="C29" s="1140">
        <v>26</v>
      </c>
      <c r="D29" s="1140">
        <v>7</v>
      </c>
      <c r="E29" s="1140">
        <v>10</v>
      </c>
      <c r="F29" s="1140">
        <v>1</v>
      </c>
      <c r="G29" s="1140"/>
      <c r="H29" s="1140">
        <v>25</v>
      </c>
      <c r="I29" s="1140"/>
      <c r="J29" s="1137">
        <f t="shared" si="0"/>
        <v>107</v>
      </c>
      <c r="K29" s="1026"/>
      <c r="L29" s="1026"/>
      <c r="M29" s="1026"/>
    </row>
    <row r="30" spans="1:13" ht="13">
      <c r="A30" s="1139" t="s">
        <v>1085</v>
      </c>
      <c r="B30" s="1140">
        <v>235</v>
      </c>
      <c r="C30" s="1140">
        <v>65</v>
      </c>
      <c r="D30" s="1140">
        <v>31</v>
      </c>
      <c r="E30" s="1140">
        <v>22</v>
      </c>
      <c r="F30" s="1140">
        <v>6</v>
      </c>
      <c r="G30" s="1140">
        <v>5</v>
      </c>
      <c r="H30" s="1140">
        <v>65</v>
      </c>
      <c r="I30" s="1140">
        <v>12</v>
      </c>
      <c r="J30" s="1137">
        <f t="shared" si="0"/>
        <v>441</v>
      </c>
      <c r="K30" s="1026"/>
      <c r="L30" s="1026"/>
      <c r="M30" s="1026"/>
    </row>
    <row r="31" spans="1:13" ht="13">
      <c r="A31" s="1139" t="s">
        <v>1084</v>
      </c>
      <c r="B31" s="1140"/>
      <c r="C31" s="1140">
        <v>29</v>
      </c>
      <c r="D31" s="1140"/>
      <c r="E31" s="1140"/>
      <c r="F31" s="1140">
        <v>6</v>
      </c>
      <c r="G31" s="1140"/>
      <c r="H31" s="1140">
        <v>9</v>
      </c>
      <c r="I31" s="1140">
        <v>81</v>
      </c>
      <c r="J31" s="1137">
        <f t="shared" si="0"/>
        <v>125</v>
      </c>
      <c r="K31" s="1026"/>
      <c r="L31" s="1026"/>
      <c r="M31" s="1026"/>
    </row>
    <row r="32" spans="1:13" ht="13">
      <c r="A32" s="1139" t="s">
        <v>1083</v>
      </c>
      <c r="B32" s="1140">
        <v>466</v>
      </c>
      <c r="C32" s="1140">
        <v>249</v>
      </c>
      <c r="D32" s="1140">
        <v>102</v>
      </c>
      <c r="E32" s="1140">
        <v>76</v>
      </c>
      <c r="F32" s="1140">
        <v>32</v>
      </c>
      <c r="G32" s="1140">
        <v>61</v>
      </c>
      <c r="H32" s="1140">
        <v>413</v>
      </c>
      <c r="I32" s="1140">
        <v>193</v>
      </c>
      <c r="J32" s="1137">
        <f t="shared" si="0"/>
        <v>1592</v>
      </c>
      <c r="K32" s="1026"/>
      <c r="L32" s="1026"/>
      <c r="M32" s="1026"/>
    </row>
    <row r="33" spans="1:13" ht="13">
      <c r="A33" s="1139" t="s">
        <v>1082</v>
      </c>
      <c r="B33" s="1140">
        <v>375</v>
      </c>
      <c r="C33" s="1140">
        <v>160</v>
      </c>
      <c r="D33" s="1140">
        <v>69</v>
      </c>
      <c r="E33" s="1140">
        <v>60</v>
      </c>
      <c r="F33" s="1140">
        <v>9</v>
      </c>
      <c r="G33" s="1140"/>
      <c r="H33" s="1140">
        <v>106</v>
      </c>
      <c r="I33" s="1140">
        <v>47</v>
      </c>
      <c r="J33" s="1137">
        <f t="shared" si="0"/>
        <v>826</v>
      </c>
      <c r="K33" s="1026"/>
      <c r="L33" s="1026"/>
      <c r="M33" s="1026"/>
    </row>
    <row r="34" spans="1:13" ht="13">
      <c r="A34" s="1139" t="s">
        <v>1081</v>
      </c>
      <c r="B34" s="1140"/>
      <c r="C34" s="1140"/>
      <c r="D34" s="1140">
        <v>46</v>
      </c>
      <c r="E34" s="1140"/>
      <c r="F34" s="1140"/>
      <c r="G34" s="1140"/>
      <c r="H34" s="1140"/>
      <c r="I34" s="1140">
        <v>27</v>
      </c>
      <c r="J34" s="1137">
        <f t="shared" si="0"/>
        <v>73</v>
      </c>
      <c r="K34" s="1026"/>
      <c r="L34" s="1026"/>
      <c r="M34" s="1026"/>
    </row>
    <row r="35" spans="1:13" ht="13">
      <c r="A35" s="1139" t="s">
        <v>1080</v>
      </c>
      <c r="B35" s="1140">
        <v>932</v>
      </c>
      <c r="C35" s="1140">
        <v>634</v>
      </c>
      <c r="D35" s="1140">
        <v>68</v>
      </c>
      <c r="E35" s="1140">
        <v>71</v>
      </c>
      <c r="F35" s="1140">
        <v>17</v>
      </c>
      <c r="G35" s="1140">
        <v>10</v>
      </c>
      <c r="H35" s="1140">
        <v>79</v>
      </c>
      <c r="I35" s="1140">
        <v>101</v>
      </c>
      <c r="J35" s="1137">
        <f t="shared" si="0"/>
        <v>1912</v>
      </c>
      <c r="K35" s="1026"/>
      <c r="L35" s="1026"/>
      <c r="M35" s="1026"/>
    </row>
    <row r="36" spans="1:13" ht="13">
      <c r="A36" s="1139" t="s">
        <v>1079</v>
      </c>
      <c r="B36" s="1140"/>
      <c r="C36" s="1140">
        <v>79</v>
      </c>
      <c r="D36" s="1140"/>
      <c r="E36" s="1140">
        <v>35</v>
      </c>
      <c r="F36" s="1140"/>
      <c r="G36" s="1140"/>
      <c r="H36" s="1140">
        <v>330</v>
      </c>
      <c r="I36" s="1140">
        <v>50</v>
      </c>
      <c r="J36" s="1137">
        <f t="shared" si="0"/>
        <v>494</v>
      </c>
      <c r="K36" s="1026"/>
      <c r="L36" s="1026"/>
      <c r="M36" s="1026"/>
    </row>
    <row r="37" spans="1:13" ht="13">
      <c r="A37" s="1139" t="s">
        <v>1078</v>
      </c>
      <c r="B37" s="1140">
        <v>433</v>
      </c>
      <c r="C37" s="1140">
        <v>122</v>
      </c>
      <c r="D37" s="1140">
        <v>122</v>
      </c>
      <c r="E37" s="1140">
        <v>117</v>
      </c>
      <c r="F37" s="1140">
        <v>111</v>
      </c>
      <c r="G37" s="1140">
        <v>82</v>
      </c>
      <c r="H37" s="1140">
        <v>435</v>
      </c>
      <c r="I37" s="1140">
        <v>86</v>
      </c>
      <c r="J37" s="1137">
        <f t="shared" si="0"/>
        <v>1508</v>
      </c>
      <c r="K37" s="1026"/>
      <c r="L37" s="1026"/>
      <c r="M37" s="1026"/>
    </row>
    <row r="38" spans="1:13" ht="13">
      <c r="A38" s="1139"/>
      <c r="B38" s="1140"/>
      <c r="C38" s="1140"/>
      <c r="D38" s="1140"/>
      <c r="E38" s="1140"/>
      <c r="F38" s="1140"/>
      <c r="G38" s="1140"/>
      <c r="H38" s="1140"/>
      <c r="I38" s="1140"/>
      <c r="J38" s="1137"/>
      <c r="K38" s="1026"/>
      <c r="L38" s="1026"/>
      <c r="M38" s="1026"/>
    </row>
    <row r="39" spans="1:13" ht="13">
      <c r="A39" s="1139" t="s">
        <v>750</v>
      </c>
      <c r="B39" s="1138">
        <f t="shared" ref="B39:I39" si="1">SUM(B2:B38)</f>
        <v>9174</v>
      </c>
      <c r="C39" s="1138">
        <f t="shared" si="1"/>
        <v>7462</v>
      </c>
      <c r="D39" s="1138">
        <f t="shared" si="1"/>
        <v>6445</v>
      </c>
      <c r="E39" s="1138">
        <f t="shared" si="1"/>
        <v>2735</v>
      </c>
      <c r="F39" s="1138">
        <f t="shared" si="1"/>
        <v>1389</v>
      </c>
      <c r="G39" s="1138">
        <f t="shared" si="1"/>
        <v>2658</v>
      </c>
      <c r="H39" s="1138">
        <f t="shared" si="1"/>
        <v>12591</v>
      </c>
      <c r="I39" s="1138">
        <f t="shared" si="1"/>
        <v>5520</v>
      </c>
      <c r="J39" s="1137">
        <f>SUM(B39:I39)</f>
        <v>47974</v>
      </c>
      <c r="K39" s="1026"/>
      <c r="L39" s="1026"/>
      <c r="M39" s="1026"/>
    </row>
    <row r="40" spans="1:13" ht="13">
      <c r="A40" s="2051" t="s">
        <v>998</v>
      </c>
      <c r="B40" s="2051"/>
      <c r="C40" s="2051"/>
      <c r="D40" s="2051"/>
      <c r="E40" s="2051"/>
      <c r="F40" s="2051"/>
      <c r="G40" s="2051"/>
      <c r="H40" s="2051"/>
      <c r="I40" s="2051"/>
      <c r="J40" s="2051"/>
      <c r="K40" s="1026"/>
      <c r="L40" s="1026"/>
      <c r="M40" s="1026"/>
    </row>
    <row r="41" spans="1:13" ht="13">
      <c r="A41" s="1026"/>
      <c r="B41" s="1026"/>
      <c r="C41" s="1026"/>
      <c r="D41" s="1026"/>
      <c r="E41" s="1026"/>
      <c r="F41" s="1026"/>
      <c r="G41" s="1026"/>
      <c r="H41" s="1026"/>
      <c r="I41" s="1026"/>
      <c r="J41" s="1026"/>
      <c r="K41" s="1026"/>
      <c r="L41" s="1026"/>
      <c r="M41" s="1026"/>
    </row>
    <row r="42" spans="1:13" ht="13">
      <c r="A42" s="1026"/>
      <c r="B42" s="1026"/>
      <c r="C42" s="1026"/>
      <c r="D42" s="1026"/>
      <c r="E42" s="1026"/>
      <c r="F42" s="1026"/>
      <c r="G42" s="1026"/>
      <c r="H42" s="1026"/>
      <c r="I42" s="1026"/>
      <c r="J42" s="1026"/>
      <c r="K42" s="1026"/>
      <c r="L42" s="1026"/>
      <c r="M42" s="1026"/>
    </row>
    <row r="43" spans="1:13" ht="13">
      <c r="A43" s="1026"/>
      <c r="B43" s="1026"/>
      <c r="C43" s="1026"/>
      <c r="D43" s="1026"/>
      <c r="E43" s="1026"/>
      <c r="F43" s="1026"/>
      <c r="G43" s="1026"/>
      <c r="H43" s="1026"/>
      <c r="I43" s="1026"/>
      <c r="J43" s="1026"/>
      <c r="K43" s="1026"/>
      <c r="L43" s="1026"/>
      <c r="M43" s="1026"/>
    </row>
  </sheetData>
  <mergeCells count="1">
    <mergeCell ref="A40:J40"/>
  </mergeCells>
  <printOptions horizontalCentered="1"/>
  <pageMargins left="1" right="1" top="1" bottom="0.7" header="0.5" footer="0.5"/>
  <pageSetup scale="93" fitToWidth="0" orientation="landscape" r:id="rId1"/>
  <headerFooter scaleWithDoc="0">
    <oddHeader>&amp;C&amp;"-,Bold"Table 15.8
Public Degree-Granting Institutions in Utah Total Degrees and Awards by Instructional Program 2020-2021</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592D1-66C0-4882-B543-3112EE3CF524}">
  <sheetPr>
    <pageSetUpPr fitToPage="1"/>
  </sheetPr>
  <dimension ref="A1:K28"/>
  <sheetViews>
    <sheetView view="pageLayout" zoomScaleNormal="100" workbookViewId="0">
      <selection activeCell="E37" sqref="E37:E46"/>
    </sheetView>
  </sheetViews>
  <sheetFormatPr defaultColWidth="9.1796875" defaultRowHeight="12.5"/>
  <cols>
    <col min="1" max="1" width="23.54296875" style="996" bestFit="1" customWidth="1"/>
    <col min="2" max="10" width="7.26953125" style="996" customWidth="1"/>
    <col min="11" max="11" width="8.1796875" style="996" customWidth="1"/>
    <col min="12" max="16384" width="9.1796875" style="996"/>
  </cols>
  <sheetData>
    <row r="1" spans="1:11" s="1020" customFormat="1" ht="13.9" customHeight="1">
      <c r="A1" s="2049"/>
      <c r="B1" s="2066">
        <v>2012</v>
      </c>
      <c r="C1" s="2066">
        <f t="shared" ref="C1:K1" si="0">B1+1</f>
        <v>2013</v>
      </c>
      <c r="D1" s="2066">
        <f t="shared" si="0"/>
        <v>2014</v>
      </c>
      <c r="E1" s="2066">
        <f t="shared" si="0"/>
        <v>2015</v>
      </c>
      <c r="F1" s="2066">
        <f t="shared" si="0"/>
        <v>2016</v>
      </c>
      <c r="G1" s="2066">
        <f t="shared" si="0"/>
        <v>2017</v>
      </c>
      <c r="H1" s="2066">
        <f t="shared" si="0"/>
        <v>2018</v>
      </c>
      <c r="I1" s="2066">
        <f t="shared" si="0"/>
        <v>2019</v>
      </c>
      <c r="J1" s="2066">
        <f t="shared" si="0"/>
        <v>2020</v>
      </c>
      <c r="K1" s="1149">
        <f t="shared" si="0"/>
        <v>2021</v>
      </c>
    </row>
    <row r="2" spans="1:11" s="1020" customFormat="1" ht="15.75" customHeight="1">
      <c r="A2" s="2050"/>
      <c r="B2" s="2067"/>
      <c r="C2" s="2067"/>
      <c r="D2" s="2067"/>
      <c r="E2" s="2067"/>
      <c r="F2" s="2067"/>
      <c r="G2" s="2067"/>
      <c r="H2" s="2067"/>
      <c r="I2" s="2067"/>
      <c r="J2" s="2067"/>
      <c r="K2" s="1148" t="s">
        <v>1125</v>
      </c>
    </row>
    <row r="3" spans="1:11" ht="13">
      <c r="A3" s="1056" t="s">
        <v>1124</v>
      </c>
      <c r="B3" s="1104"/>
      <c r="C3" s="1103"/>
      <c r="D3" s="1103"/>
      <c r="E3" s="1103"/>
      <c r="F3" s="1103"/>
      <c r="G3" s="1103"/>
      <c r="H3" s="1103"/>
      <c r="I3" s="1103"/>
      <c r="J3" s="1103"/>
      <c r="K3" s="1095"/>
    </row>
    <row r="4" spans="1:11" ht="13">
      <c r="A4" s="1037" t="s">
        <v>1004</v>
      </c>
      <c r="B4" s="1047">
        <v>33294</v>
      </c>
      <c r="C4" s="1004">
        <v>32767</v>
      </c>
      <c r="D4" s="1004">
        <v>32006</v>
      </c>
      <c r="E4" s="1004">
        <v>32155</v>
      </c>
      <c r="F4" s="1004">
        <v>32451</v>
      </c>
      <c r="G4" s="1004">
        <v>33153</v>
      </c>
      <c r="H4" s="1004">
        <v>33369</v>
      </c>
      <c r="I4" s="1004">
        <v>33152</v>
      </c>
      <c r="J4" s="1099">
        <v>33273</v>
      </c>
      <c r="K4" s="1036">
        <v>34462</v>
      </c>
    </row>
    <row r="5" spans="1:11" ht="12.75" customHeight="1">
      <c r="A5" s="1037" t="s">
        <v>1066</v>
      </c>
      <c r="B5" s="1014">
        <v>29667</v>
      </c>
      <c r="C5" s="1004">
        <v>28690</v>
      </c>
      <c r="D5" s="1004">
        <v>28675</v>
      </c>
      <c r="E5" s="1004">
        <v>29288</v>
      </c>
      <c r="F5" s="1004">
        <v>28921</v>
      </c>
      <c r="G5" s="1004">
        <v>28953</v>
      </c>
      <c r="H5" s="1004">
        <v>29292</v>
      </c>
      <c r="I5" s="1004">
        <v>29093</v>
      </c>
      <c r="J5" s="1099">
        <v>29252</v>
      </c>
      <c r="K5" s="1036">
        <v>27426</v>
      </c>
    </row>
    <row r="6" spans="1:11" ht="13">
      <c r="A6" s="1037" t="s">
        <v>647</v>
      </c>
      <c r="B6" s="1014">
        <v>27381</v>
      </c>
      <c r="C6" s="1004">
        <v>25886</v>
      </c>
      <c r="D6" s="1004">
        <v>26913</v>
      </c>
      <c r="E6" s="1004">
        <v>26252</v>
      </c>
      <c r="F6" s="1004">
        <v>27236</v>
      </c>
      <c r="G6" s="1004">
        <v>28379</v>
      </c>
      <c r="H6" s="1004">
        <v>28700</v>
      </c>
      <c r="I6" s="1004">
        <v>29969</v>
      </c>
      <c r="J6" s="1099">
        <v>29709</v>
      </c>
      <c r="K6" s="1036">
        <v>29774</v>
      </c>
    </row>
    <row r="7" spans="1:11" ht="13">
      <c r="A7" s="1037" t="s">
        <v>1003</v>
      </c>
      <c r="B7" s="1014">
        <v>8706</v>
      </c>
      <c r="C7" s="1004">
        <v>8227</v>
      </c>
      <c r="D7" s="1004">
        <v>8200</v>
      </c>
      <c r="E7" s="1004">
        <v>9145</v>
      </c>
      <c r="F7" s="1004">
        <v>9598</v>
      </c>
      <c r="G7" s="1004">
        <v>10245</v>
      </c>
      <c r="H7" s="1004">
        <v>10772</v>
      </c>
      <c r="I7" s="1004">
        <v>12210</v>
      </c>
      <c r="J7" s="1099">
        <v>12998</v>
      </c>
      <c r="K7" s="1036">
        <v>13611</v>
      </c>
    </row>
    <row r="8" spans="1:11" ht="13">
      <c r="A8" s="1037" t="s">
        <v>1002</v>
      </c>
      <c r="B8" s="1014">
        <v>4598</v>
      </c>
      <c r="C8" s="1004">
        <v>4581</v>
      </c>
      <c r="D8" s="1004">
        <v>4805</v>
      </c>
      <c r="E8" s="1004">
        <v>5107</v>
      </c>
      <c r="F8" s="1004">
        <v>5414</v>
      </c>
      <c r="G8" s="1004">
        <v>5589</v>
      </c>
      <c r="H8" s="1004">
        <v>5574</v>
      </c>
      <c r="I8" s="1004">
        <v>5450</v>
      </c>
      <c r="J8" s="1099">
        <v>5875</v>
      </c>
      <c r="K8" s="1036">
        <v>6106</v>
      </c>
    </row>
    <row r="9" spans="1:11" ht="13">
      <c r="A9" s="1037" t="s">
        <v>1001</v>
      </c>
      <c r="B9" s="1014">
        <v>8587</v>
      </c>
      <c r="C9" s="1004">
        <v>8147</v>
      </c>
      <c r="D9" s="1004">
        <v>8342</v>
      </c>
      <c r="E9" s="1004">
        <v>8464</v>
      </c>
      <c r="F9" s="1004">
        <v>8991</v>
      </c>
      <c r="G9" s="1004">
        <v>9707</v>
      </c>
      <c r="H9" s="1004">
        <v>9986</v>
      </c>
      <c r="I9" s="1004">
        <v>11177</v>
      </c>
      <c r="J9" s="1099">
        <v>12005</v>
      </c>
      <c r="K9" s="1036">
        <v>12266</v>
      </c>
    </row>
    <row r="10" spans="1:11" ht="13">
      <c r="A10" s="1037" t="s">
        <v>690</v>
      </c>
      <c r="B10" s="1014">
        <v>31810</v>
      </c>
      <c r="C10" s="1004">
        <v>30880</v>
      </c>
      <c r="D10" s="1004">
        <v>31589</v>
      </c>
      <c r="E10" s="1004">
        <v>33565</v>
      </c>
      <c r="F10" s="1004">
        <v>35126</v>
      </c>
      <c r="G10" s="1004">
        <v>37785</v>
      </c>
      <c r="H10" s="1004">
        <v>40471</v>
      </c>
      <c r="I10" s="1004">
        <v>42030</v>
      </c>
      <c r="J10" s="1099">
        <v>41888</v>
      </c>
      <c r="K10" s="1036">
        <v>41262</v>
      </c>
    </row>
    <row r="11" spans="1:11" ht="13">
      <c r="A11" s="1037" t="s">
        <v>999</v>
      </c>
      <c r="B11" s="1014">
        <v>35799</v>
      </c>
      <c r="C11" s="1004">
        <v>35043</v>
      </c>
      <c r="D11" s="1004">
        <v>33432</v>
      </c>
      <c r="E11" s="1004">
        <v>31116</v>
      </c>
      <c r="F11" s="1004">
        <v>32114</v>
      </c>
      <c r="G11" s="1004">
        <v>32249</v>
      </c>
      <c r="H11" s="1004">
        <v>30922</v>
      </c>
      <c r="I11" s="1004">
        <v>30782</v>
      </c>
      <c r="J11" s="1099">
        <v>28536</v>
      </c>
      <c r="K11" s="1036">
        <v>27225</v>
      </c>
    </row>
    <row r="12" spans="1:11" ht="13">
      <c r="A12" s="1037" t="s">
        <v>566</v>
      </c>
      <c r="B12" s="1010">
        <f t="shared" ref="B12:K12" si="1">SUM(B4:B11)</f>
        <v>179842</v>
      </c>
      <c r="C12" s="1009">
        <f t="shared" si="1"/>
        <v>174221</v>
      </c>
      <c r="D12" s="1009">
        <f t="shared" si="1"/>
        <v>173962</v>
      </c>
      <c r="E12" s="1009">
        <f t="shared" si="1"/>
        <v>175092</v>
      </c>
      <c r="F12" s="1009">
        <f t="shared" si="1"/>
        <v>179851</v>
      </c>
      <c r="G12" s="1009">
        <f t="shared" si="1"/>
        <v>186060</v>
      </c>
      <c r="H12" s="1009">
        <f t="shared" si="1"/>
        <v>189086</v>
      </c>
      <c r="I12" s="1009">
        <f t="shared" si="1"/>
        <v>193863</v>
      </c>
      <c r="J12" s="1009">
        <f t="shared" si="1"/>
        <v>193536</v>
      </c>
      <c r="K12" s="1109">
        <f t="shared" si="1"/>
        <v>192132</v>
      </c>
    </row>
    <row r="13" spans="1:11" ht="13">
      <c r="A13" s="1033"/>
      <c r="B13" s="1004"/>
      <c r="C13" s="1004"/>
      <c r="D13" s="1004"/>
      <c r="E13" s="1004"/>
      <c r="F13" s="1004"/>
      <c r="G13" s="1004"/>
      <c r="H13" s="1004"/>
      <c r="I13" s="1004"/>
      <c r="J13" s="1004"/>
      <c r="K13" s="1057"/>
    </row>
    <row r="14" spans="1:11" ht="13">
      <c r="A14" s="1056" t="s">
        <v>1123</v>
      </c>
      <c r="B14" s="1147"/>
      <c r="C14" s="1146"/>
      <c r="D14" s="1146"/>
      <c r="E14" s="1146"/>
      <c r="F14" s="1146"/>
      <c r="G14" s="1146"/>
      <c r="H14" s="1146"/>
      <c r="I14" s="1146"/>
      <c r="J14" s="1146"/>
      <c r="K14" s="1145"/>
    </row>
    <row r="15" spans="1:11" ht="13">
      <c r="A15" s="1037" t="s">
        <v>1004</v>
      </c>
      <c r="B15" s="1047">
        <v>27575.9066666664</v>
      </c>
      <c r="C15" s="1046">
        <v>27313.593333333101</v>
      </c>
      <c r="D15" s="1046">
        <v>27015.3533333331</v>
      </c>
      <c r="E15" s="1046">
        <v>27187.376666666401</v>
      </c>
      <c r="F15" s="1046">
        <v>27682.9399999997</v>
      </c>
      <c r="G15" s="1046">
        <v>28188.126666666401</v>
      </c>
      <c r="H15" s="1046">
        <v>28593.883333333099</v>
      </c>
      <c r="I15" s="1046">
        <v>28629.0099999997</v>
      </c>
      <c r="J15" s="1114">
        <v>28801.249999999702</v>
      </c>
      <c r="K15" s="1036">
        <v>30088.633333330999</v>
      </c>
    </row>
    <row r="16" spans="1:11" ht="12.75" customHeight="1">
      <c r="A16" s="1037" t="s">
        <v>1066</v>
      </c>
      <c r="B16" s="1014">
        <v>21135.578888888602</v>
      </c>
      <c r="C16" s="1004">
        <v>20674.223333333099</v>
      </c>
      <c r="D16" s="1004">
        <v>21285.8755555553</v>
      </c>
      <c r="E16" s="1004">
        <v>22415.014444444201</v>
      </c>
      <c r="F16" s="1004">
        <v>22455.383333333099</v>
      </c>
      <c r="G16" s="1004">
        <v>22812.909999999702</v>
      </c>
      <c r="H16" s="1004">
        <v>23153.1477777775</v>
      </c>
      <c r="I16" s="1004">
        <v>22898.782222221998</v>
      </c>
      <c r="J16" s="1114">
        <v>22919.3977777775</v>
      </c>
      <c r="K16" s="1036">
        <v>21534.066666664501</v>
      </c>
    </row>
    <row r="17" spans="1:11" ht="13">
      <c r="A17" s="1037" t="s">
        <v>647</v>
      </c>
      <c r="B17" s="1014">
        <v>16781.1488888887</v>
      </c>
      <c r="C17" s="1004">
        <v>15742.1466666665</v>
      </c>
      <c r="D17" s="1004">
        <v>16133.2577777776</v>
      </c>
      <c r="E17" s="1004">
        <v>16108.208888888699</v>
      </c>
      <c r="F17" s="1004">
        <v>16557.291111110899</v>
      </c>
      <c r="G17" s="1004">
        <v>17220.537777777601</v>
      </c>
      <c r="H17" s="1004">
        <v>17464.6577777776</v>
      </c>
      <c r="I17" s="1004">
        <v>18022.335555555401</v>
      </c>
      <c r="J17" s="1114">
        <v>18222.933333333101</v>
      </c>
      <c r="K17" s="1144">
        <v>18083.866666665199</v>
      </c>
    </row>
    <row r="18" spans="1:11" ht="13">
      <c r="A18" s="1037" t="s">
        <v>1003</v>
      </c>
      <c r="B18" s="1014">
        <v>6652.4999999999</v>
      </c>
      <c r="C18" s="1004">
        <v>6330.6999999998998</v>
      </c>
      <c r="D18" s="1004">
        <v>6277.3333333332303</v>
      </c>
      <c r="E18" s="1004">
        <v>7024.7333333332199</v>
      </c>
      <c r="F18" s="1004">
        <v>7395.6399999998903</v>
      </c>
      <c r="G18" s="1004">
        <v>7761.3333333332203</v>
      </c>
      <c r="H18" s="1004">
        <v>8268.1999999998807</v>
      </c>
      <c r="I18" s="1004">
        <v>8757.5999999998894</v>
      </c>
      <c r="J18" s="1114">
        <v>9574.4644444443402</v>
      </c>
      <c r="K18" s="1036">
        <v>10074.5333333323</v>
      </c>
    </row>
    <row r="19" spans="1:11" ht="13">
      <c r="A19" s="1037" t="s">
        <v>1002</v>
      </c>
      <c r="B19" s="1014">
        <v>3556.2444444443699</v>
      </c>
      <c r="C19" s="1004">
        <v>3529.5688888888199</v>
      </c>
      <c r="D19" s="1004">
        <v>3776.5022222221501</v>
      </c>
      <c r="E19" s="1004">
        <v>3981.70444444437</v>
      </c>
      <c r="F19" s="1004">
        <v>4040.6066666666002</v>
      </c>
      <c r="G19" s="1004">
        <v>4097.1488888888198</v>
      </c>
      <c r="H19" s="1004">
        <v>4021.7111111110398</v>
      </c>
      <c r="I19" s="1004">
        <v>3931.0333333332701</v>
      </c>
      <c r="J19" s="1114">
        <v>4137.85777777772</v>
      </c>
      <c r="K19" s="1036">
        <v>4451.9666666660596</v>
      </c>
    </row>
    <row r="20" spans="1:11" ht="13">
      <c r="A20" s="1037" t="s">
        <v>1001</v>
      </c>
      <c r="B20" s="1014">
        <v>6442.5666666665702</v>
      </c>
      <c r="C20" s="1004">
        <v>6175.4999999999</v>
      </c>
      <c r="D20" s="1004">
        <v>6317.5333333332401</v>
      </c>
      <c r="E20" s="1004">
        <v>6376.7333333332499</v>
      </c>
      <c r="F20" s="1004">
        <v>6851.0999999999103</v>
      </c>
      <c r="G20" s="1004">
        <v>7398.0999999999003</v>
      </c>
      <c r="H20" s="1004">
        <v>7538.6333333332404</v>
      </c>
      <c r="I20" s="1004">
        <v>8146.26666666657</v>
      </c>
      <c r="J20" s="1114">
        <v>8883.9399999999005</v>
      </c>
      <c r="K20" s="1036">
        <v>8993.8333333323008</v>
      </c>
    </row>
    <row r="21" spans="1:11" ht="13">
      <c r="A21" s="1037" t="s">
        <v>690</v>
      </c>
      <c r="B21" s="1014">
        <v>21692.416666666399</v>
      </c>
      <c r="C21" s="1004">
        <v>20779.733333333101</v>
      </c>
      <c r="D21" s="1004">
        <v>21402.036666666401</v>
      </c>
      <c r="E21" s="1004">
        <v>22692.7488888886</v>
      </c>
      <c r="F21" s="1004">
        <v>23760.833333333099</v>
      </c>
      <c r="G21" s="1004">
        <v>25198.133333333099</v>
      </c>
      <c r="H21" s="1004">
        <v>26769.5666666664</v>
      </c>
      <c r="I21" s="1004">
        <v>27636.483333332999</v>
      </c>
      <c r="J21" s="1114">
        <v>27542.216666666402</v>
      </c>
      <c r="K21" s="1036">
        <v>26789.566666664199</v>
      </c>
    </row>
    <row r="22" spans="1:11" ht="13">
      <c r="A22" s="1037" t="s">
        <v>999</v>
      </c>
      <c r="B22" s="1014">
        <v>18347.517777777499</v>
      </c>
      <c r="C22" s="1004">
        <v>17675.539999999699</v>
      </c>
      <c r="D22" s="1004">
        <v>16898.306666666402</v>
      </c>
      <c r="E22" s="1004">
        <v>16044.548888888699</v>
      </c>
      <c r="F22" s="1004">
        <v>15904.582222221999</v>
      </c>
      <c r="G22" s="1004">
        <v>16296.9088888887</v>
      </c>
      <c r="H22" s="1004">
        <v>15621.015555555399</v>
      </c>
      <c r="I22" s="1004">
        <v>15543.697777777599</v>
      </c>
      <c r="J22" s="1114">
        <v>14565.8311111109</v>
      </c>
      <c r="K22" s="1036">
        <v>13699.026666665501</v>
      </c>
    </row>
    <row r="23" spans="1:11" ht="13">
      <c r="A23" s="1037" t="s">
        <v>566</v>
      </c>
      <c r="B23" s="1004">
        <f t="shared" ref="B23:K23" si="2">SUM(B15:B22)</f>
        <v>122183.87999999842</v>
      </c>
      <c r="C23" s="1004">
        <f t="shared" si="2"/>
        <v>118221.00555555413</v>
      </c>
      <c r="D23" s="1004">
        <f t="shared" si="2"/>
        <v>119106.19888888742</v>
      </c>
      <c r="E23" s="1004">
        <f t="shared" si="2"/>
        <v>121831.06888888744</v>
      </c>
      <c r="F23" s="1004">
        <f t="shared" si="2"/>
        <v>124648.37666666519</v>
      </c>
      <c r="G23" s="1004">
        <f t="shared" si="2"/>
        <v>128973.19888888745</v>
      </c>
      <c r="H23" s="1004">
        <f t="shared" si="2"/>
        <v>131430.81555555417</v>
      </c>
      <c r="I23" s="1004">
        <f t="shared" si="2"/>
        <v>133565.20888888743</v>
      </c>
      <c r="J23" s="1004">
        <f t="shared" si="2"/>
        <v>134647.89111110958</v>
      </c>
      <c r="K23" s="1109">
        <f t="shared" si="2"/>
        <v>133715.49333332106</v>
      </c>
    </row>
    <row r="24" spans="1:11" ht="13">
      <c r="A24" s="1086"/>
      <c r="B24" s="1086"/>
      <c r="C24" s="1086"/>
      <c r="D24" s="1086"/>
      <c r="E24" s="1086"/>
      <c r="F24" s="1086"/>
      <c r="G24" s="1086"/>
      <c r="H24" s="1086"/>
      <c r="I24" s="1086"/>
      <c r="J24" s="1086"/>
      <c r="K24" s="1086"/>
    </row>
    <row r="25" spans="1:11" ht="13">
      <c r="A25" s="1026"/>
      <c r="B25" s="1026"/>
      <c r="C25" s="1026"/>
      <c r="D25" s="1026"/>
      <c r="E25" s="1026"/>
      <c r="F25" s="1026"/>
      <c r="G25" s="1026"/>
      <c r="H25" s="1026"/>
      <c r="I25" s="1026"/>
      <c r="J25" s="1026"/>
      <c r="K25" s="1026"/>
    </row>
    <row r="26" spans="1:11" ht="13">
      <c r="A26" s="2051" t="s">
        <v>998</v>
      </c>
      <c r="B26" s="2051"/>
      <c r="C26" s="2051"/>
      <c r="D26" s="2051"/>
      <c r="E26" s="2051"/>
      <c r="F26" s="2051"/>
      <c r="G26" s="2051"/>
      <c r="H26" s="2051"/>
      <c r="I26" s="2051"/>
      <c r="J26" s="2051"/>
      <c r="K26" s="2051"/>
    </row>
    <row r="27" spans="1:11" ht="27" customHeight="1">
      <c r="A27" s="2038" t="str">
        <f>CONCATENATE("* Fall ",K1," End-of-Term data were unavailable at the time of publication. This figure represents 3rd week data and will be updated to End-Of-Term next year.")</f>
        <v>* Fall 2021 End-of-Term data were unavailable at the time of publication. This figure represents 3rd week data and will be updated to End-Of-Term next year.</v>
      </c>
      <c r="B27" s="2038"/>
      <c r="C27" s="2038"/>
      <c r="D27" s="2038"/>
      <c r="E27" s="2038"/>
      <c r="F27" s="2038"/>
      <c r="G27" s="2038"/>
      <c r="H27" s="2038"/>
      <c r="I27" s="1026"/>
      <c r="J27" s="1026"/>
      <c r="K27" s="1026"/>
    </row>
    <row r="28" spans="1:11" ht="13">
      <c r="A28" s="1026"/>
      <c r="B28" s="1026"/>
      <c r="C28" s="1026"/>
      <c r="D28" s="1026"/>
      <c r="E28" s="1026"/>
      <c r="F28" s="1026"/>
      <c r="G28" s="1026"/>
      <c r="H28" s="1026"/>
      <c r="I28" s="1026"/>
      <c r="J28" s="1026"/>
      <c r="K28" s="1026"/>
    </row>
  </sheetData>
  <mergeCells count="12">
    <mergeCell ref="G1:G2"/>
    <mergeCell ref="H1:H2"/>
    <mergeCell ref="A27:H27"/>
    <mergeCell ref="A26:K26"/>
    <mergeCell ref="C1:C2"/>
    <mergeCell ref="D1:D2"/>
    <mergeCell ref="I1:I2"/>
    <mergeCell ref="J1:J2"/>
    <mergeCell ref="A1:A2"/>
    <mergeCell ref="B1:B2"/>
    <mergeCell ref="E1:E2"/>
    <mergeCell ref="F1:F2"/>
  </mergeCells>
  <printOptions horizontalCentered="1"/>
  <pageMargins left="0.7" right="0.7" top="1" bottom="1" header="0.5" footer="0.5"/>
  <pageSetup scale="93" orientation="portrait" r:id="rId1"/>
  <headerFooter scaleWithDoc="0">
    <oddHeader xml:space="preserve">&amp;C&amp;"-,Bold"Table 15.9
 History of Fall End-of-Term* Enrollment at Public Degree-Granting Institutions in Utah&amp;R&amp;KFF0000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8483D-55CD-46E0-A807-648A167C89D7}">
  <dimension ref="A1:K41"/>
  <sheetViews>
    <sheetView view="pageLayout" zoomScaleNormal="100" workbookViewId="0">
      <selection activeCell="E37" sqref="E37:E46"/>
    </sheetView>
  </sheetViews>
  <sheetFormatPr defaultRowHeight="12.5"/>
  <cols>
    <col min="1" max="1" width="15.54296875" style="1" customWidth="1"/>
    <col min="2" max="2" width="7.7265625" style="1" bestFit="1" customWidth="1"/>
    <col min="3" max="4" width="7.7265625" style="1" customWidth="1"/>
    <col min="5" max="5" width="7.7265625" style="1" bestFit="1" customWidth="1"/>
    <col min="6" max="11" width="7.54296875" style="1" bestFit="1" customWidth="1"/>
    <col min="12" max="16384" width="8.7265625" style="1"/>
  </cols>
  <sheetData>
    <row r="1" spans="1:11">
      <c r="A1" s="2049"/>
      <c r="B1" s="2069">
        <v>2012</v>
      </c>
      <c r="C1" s="2066">
        <f t="shared" ref="C1:J1" si="0">B1+1</f>
        <v>2013</v>
      </c>
      <c r="D1" s="2066">
        <f t="shared" si="0"/>
        <v>2014</v>
      </c>
      <c r="E1" s="2066">
        <f t="shared" si="0"/>
        <v>2015</v>
      </c>
      <c r="F1" s="2066">
        <f t="shared" si="0"/>
        <v>2016</v>
      </c>
      <c r="G1" s="2066">
        <f t="shared" si="0"/>
        <v>2017</v>
      </c>
      <c r="H1" s="2066">
        <f t="shared" si="0"/>
        <v>2018</v>
      </c>
      <c r="I1" s="2066">
        <f t="shared" si="0"/>
        <v>2019</v>
      </c>
      <c r="J1" s="2066">
        <f t="shared" si="0"/>
        <v>2020</v>
      </c>
      <c r="K1" s="2071" t="str">
        <f>CONCATENATE(J1+1,"*")</f>
        <v>2021*</v>
      </c>
    </row>
    <row r="2" spans="1:11">
      <c r="A2" s="2050"/>
      <c r="B2" s="2070"/>
      <c r="C2" s="2067"/>
      <c r="D2" s="2067"/>
      <c r="E2" s="2067"/>
      <c r="F2" s="2067"/>
      <c r="G2" s="2067"/>
      <c r="H2" s="2067"/>
      <c r="I2" s="2067"/>
      <c r="J2" s="2067"/>
      <c r="K2" s="2072"/>
    </row>
    <row r="3" spans="1:11" ht="39">
      <c r="A3" s="1155" t="s">
        <v>1128</v>
      </c>
      <c r="B3" s="1104"/>
      <c r="C3" s="1103"/>
      <c r="D3" s="1103"/>
      <c r="E3" s="1103"/>
      <c r="F3" s="1103"/>
      <c r="G3" s="1103"/>
      <c r="H3" s="1103"/>
      <c r="I3" s="1103"/>
      <c r="J3" s="1103"/>
      <c r="K3" s="1095"/>
    </row>
    <row r="4" spans="1:11" ht="13">
      <c r="A4" s="1117" t="s">
        <v>1076</v>
      </c>
      <c r="B4" s="1047">
        <v>4891</v>
      </c>
      <c r="C4" s="1004">
        <v>4253</v>
      </c>
      <c r="D4" s="1004">
        <v>3860</v>
      </c>
      <c r="E4" s="1004">
        <v>3527</v>
      </c>
      <c r="F4" s="1004">
        <v>3741</v>
      </c>
      <c r="G4" s="1004">
        <v>3815</v>
      </c>
      <c r="H4" s="1004">
        <v>3940</v>
      </c>
      <c r="I4" s="1004">
        <v>3793</v>
      </c>
      <c r="J4" s="1099">
        <v>3527</v>
      </c>
      <c r="K4" s="1036">
        <v>3426</v>
      </c>
    </row>
    <row r="5" spans="1:11" ht="13">
      <c r="A5" s="1117" t="s">
        <v>230</v>
      </c>
      <c r="B5" s="1014">
        <v>6204</v>
      </c>
      <c r="C5" s="1004">
        <v>5197</v>
      </c>
      <c r="D5" s="1004">
        <v>4923</v>
      </c>
      <c r="E5" s="1004">
        <v>5160</v>
      </c>
      <c r="F5" s="1004">
        <v>4743</v>
      </c>
      <c r="G5" s="1004">
        <v>4604</v>
      </c>
      <c r="H5" s="1004">
        <v>4528</v>
      </c>
      <c r="I5" s="1004">
        <v>4547</v>
      </c>
      <c r="J5" s="1099">
        <v>4733</v>
      </c>
      <c r="K5" s="1036">
        <v>4791</v>
      </c>
    </row>
    <row r="6" spans="1:11" ht="13">
      <c r="A6" s="1117" t="s">
        <v>1075</v>
      </c>
      <c r="B6" s="1014">
        <v>5836</v>
      </c>
      <c r="C6" s="1004">
        <v>6108</v>
      </c>
      <c r="D6" s="1004">
        <v>5693</v>
      </c>
      <c r="E6" s="1004">
        <v>6693</v>
      </c>
      <c r="F6" s="1004">
        <v>7569</v>
      </c>
      <c r="G6" s="1004">
        <v>4333</v>
      </c>
      <c r="H6" s="1004">
        <v>4920</v>
      </c>
      <c r="I6" s="1004">
        <v>6146</v>
      </c>
      <c r="J6" s="1099">
        <v>1998</v>
      </c>
      <c r="K6" s="1036">
        <v>1771</v>
      </c>
    </row>
    <row r="7" spans="1:11" ht="13">
      <c r="A7" s="1117" t="s">
        <v>21</v>
      </c>
      <c r="B7" s="1014">
        <v>2702</v>
      </c>
      <c r="C7" s="1004">
        <v>2375</v>
      </c>
      <c r="D7" s="1004">
        <v>2456</v>
      </c>
      <c r="E7" s="1004">
        <v>2925</v>
      </c>
      <c r="F7" s="1004">
        <v>2868</v>
      </c>
      <c r="G7" s="1004">
        <v>2840</v>
      </c>
      <c r="H7" s="1004">
        <v>2919</v>
      </c>
      <c r="I7" s="1004">
        <v>3442</v>
      </c>
      <c r="J7" s="1099">
        <v>3684</v>
      </c>
      <c r="K7" s="1036">
        <v>4094</v>
      </c>
    </row>
    <row r="8" spans="1:11" ht="13">
      <c r="A8" s="1117" t="s">
        <v>1074</v>
      </c>
      <c r="B8" s="1014">
        <v>4066</v>
      </c>
      <c r="C8" s="1004">
        <v>4008</v>
      </c>
      <c r="D8" s="1004">
        <v>3924</v>
      </c>
      <c r="E8" s="1004">
        <v>4221</v>
      </c>
      <c r="F8" s="1004">
        <v>4392</v>
      </c>
      <c r="G8" s="1004">
        <v>4173</v>
      </c>
      <c r="H8" s="1004">
        <v>4257</v>
      </c>
      <c r="I8" s="1004">
        <v>4187</v>
      </c>
      <c r="J8" s="1099">
        <v>4014</v>
      </c>
      <c r="K8" s="1036">
        <v>4380</v>
      </c>
    </row>
    <row r="9" spans="1:11" ht="13">
      <c r="A9" s="1117" t="s">
        <v>570</v>
      </c>
      <c r="B9" s="1014">
        <v>1035</v>
      </c>
      <c r="C9" s="1004">
        <v>789</v>
      </c>
      <c r="D9" s="1004">
        <v>743</v>
      </c>
      <c r="E9" s="1004">
        <v>669</v>
      </c>
      <c r="F9" s="1004">
        <v>990</v>
      </c>
      <c r="G9" s="1004">
        <v>1452</v>
      </c>
      <c r="H9" s="1004">
        <v>1351</v>
      </c>
      <c r="I9" s="1004">
        <v>1515</v>
      </c>
      <c r="J9" s="1099">
        <v>1214</v>
      </c>
      <c r="K9" s="1036">
        <v>1180</v>
      </c>
    </row>
    <row r="10" spans="1:11" ht="13">
      <c r="A10" s="1117" t="s">
        <v>213</v>
      </c>
      <c r="B10" s="1014">
        <v>413</v>
      </c>
      <c r="C10" s="1004">
        <v>401</v>
      </c>
      <c r="D10" s="1004">
        <v>563</v>
      </c>
      <c r="E10" s="1004">
        <v>555</v>
      </c>
      <c r="F10" s="1004">
        <v>617</v>
      </c>
      <c r="G10" s="1004">
        <v>661</v>
      </c>
      <c r="H10" s="1004">
        <v>721</v>
      </c>
      <c r="I10" s="1004">
        <v>840</v>
      </c>
      <c r="J10" s="1099">
        <v>763</v>
      </c>
      <c r="K10" s="1036">
        <v>818</v>
      </c>
    </row>
    <row r="11" spans="1:11" ht="13">
      <c r="A11" s="1117" t="s">
        <v>18</v>
      </c>
      <c r="B11" s="1014">
        <v>5374</v>
      </c>
      <c r="C11" s="1004">
        <v>4440</v>
      </c>
      <c r="D11" s="1004">
        <v>4542</v>
      </c>
      <c r="E11" s="1004">
        <v>3791</v>
      </c>
      <c r="F11" s="1004">
        <v>2870</v>
      </c>
      <c r="G11" s="1004">
        <v>2324</v>
      </c>
      <c r="H11" s="1004">
        <v>2450</v>
      </c>
      <c r="I11" s="1004">
        <v>2356</v>
      </c>
      <c r="J11" s="1099">
        <v>2275</v>
      </c>
      <c r="K11" s="1036">
        <v>1680</v>
      </c>
    </row>
    <row r="12" spans="1:11" ht="13">
      <c r="A12" s="1150" t="s">
        <v>566</v>
      </c>
      <c r="B12" s="1010">
        <f t="shared" ref="B12:K12" si="1">SUM(B4:B11)</f>
        <v>30521</v>
      </c>
      <c r="C12" s="1009">
        <f t="shared" si="1"/>
        <v>27571</v>
      </c>
      <c r="D12" s="1009">
        <f t="shared" si="1"/>
        <v>26704</v>
      </c>
      <c r="E12" s="1009">
        <f t="shared" si="1"/>
        <v>27541</v>
      </c>
      <c r="F12" s="1009">
        <f t="shared" si="1"/>
        <v>27790</v>
      </c>
      <c r="G12" s="1009">
        <f t="shared" si="1"/>
        <v>24202</v>
      </c>
      <c r="H12" s="1009">
        <f t="shared" si="1"/>
        <v>25086</v>
      </c>
      <c r="I12" s="1009">
        <f t="shared" si="1"/>
        <v>26826</v>
      </c>
      <c r="J12" s="1009">
        <f t="shared" si="1"/>
        <v>22208</v>
      </c>
      <c r="K12" s="1109">
        <f t="shared" si="1"/>
        <v>22140</v>
      </c>
    </row>
    <row r="13" spans="1:11" ht="13">
      <c r="A13" s="1119"/>
      <c r="B13" s="1004"/>
      <c r="C13" s="1004"/>
      <c r="D13" s="1004"/>
      <c r="E13" s="1004"/>
      <c r="F13" s="1004"/>
      <c r="G13" s="1004"/>
      <c r="H13" s="1004"/>
      <c r="I13" s="1004"/>
      <c r="J13" s="1004"/>
      <c r="K13" s="1004"/>
    </row>
    <row r="14" spans="1:11" ht="13">
      <c r="A14" s="1026"/>
      <c r="B14" s="1026"/>
      <c r="C14" s="1026"/>
      <c r="D14" s="1026"/>
      <c r="E14" s="1026"/>
      <c r="F14" s="1026"/>
      <c r="G14" s="1026"/>
      <c r="H14" s="1026"/>
      <c r="I14" s="1026"/>
      <c r="J14" s="1026"/>
      <c r="K14" s="1026"/>
    </row>
    <row r="15" spans="1:11" ht="26">
      <c r="A15" s="1154" t="s">
        <v>1127</v>
      </c>
      <c r="B15" s="1153">
        <f t="shared" ref="B15:K15" si="2">B1</f>
        <v>2012</v>
      </c>
      <c r="C15" s="1152">
        <f t="shared" si="2"/>
        <v>2013</v>
      </c>
      <c r="D15" s="1152">
        <f t="shared" si="2"/>
        <v>2014</v>
      </c>
      <c r="E15" s="1152">
        <f t="shared" si="2"/>
        <v>2015</v>
      </c>
      <c r="F15" s="1152">
        <f t="shared" si="2"/>
        <v>2016</v>
      </c>
      <c r="G15" s="1152">
        <f t="shared" si="2"/>
        <v>2017</v>
      </c>
      <c r="H15" s="1152">
        <f t="shared" si="2"/>
        <v>2018</v>
      </c>
      <c r="I15" s="1152">
        <f t="shared" si="2"/>
        <v>2019</v>
      </c>
      <c r="J15" s="1152">
        <f t="shared" si="2"/>
        <v>2020</v>
      </c>
      <c r="K15" s="1151" t="str">
        <f t="shared" si="2"/>
        <v>2021*</v>
      </c>
    </row>
    <row r="16" spans="1:11" ht="13">
      <c r="A16" s="1117" t="s">
        <v>1076</v>
      </c>
      <c r="B16" s="1014">
        <v>1686</v>
      </c>
      <c r="C16" s="1004">
        <v>1737</v>
      </c>
      <c r="D16" s="1004">
        <v>1722</v>
      </c>
      <c r="E16" s="1004">
        <v>1779</v>
      </c>
      <c r="F16" s="1004">
        <v>1968</v>
      </c>
      <c r="G16" s="1004">
        <v>1875</v>
      </c>
      <c r="H16" s="1004">
        <v>2142</v>
      </c>
      <c r="I16" s="1004">
        <v>2031</v>
      </c>
      <c r="J16" s="1099">
        <v>1942</v>
      </c>
      <c r="K16" s="1036">
        <v>1672</v>
      </c>
    </row>
    <row r="17" spans="1:11" ht="13">
      <c r="A17" s="1117" t="s">
        <v>230</v>
      </c>
      <c r="B17" s="1014">
        <v>1375</v>
      </c>
      <c r="C17" s="1004">
        <v>1095</v>
      </c>
      <c r="D17" s="1004">
        <v>946</v>
      </c>
      <c r="E17" s="1004">
        <v>1086</v>
      </c>
      <c r="F17" s="1004">
        <v>1264</v>
      </c>
      <c r="G17" s="1004">
        <v>1435</v>
      </c>
      <c r="H17" s="1004">
        <v>1313</v>
      </c>
      <c r="I17" s="1004">
        <v>1464</v>
      </c>
      <c r="J17" s="1099">
        <v>1717</v>
      </c>
      <c r="K17" s="1036">
        <v>1918</v>
      </c>
    </row>
    <row r="18" spans="1:11" ht="13">
      <c r="A18" s="1117" t="s">
        <v>1075</v>
      </c>
      <c r="B18" s="1014">
        <v>843</v>
      </c>
      <c r="C18" s="1004">
        <v>985</v>
      </c>
      <c r="D18" s="1004">
        <v>730</v>
      </c>
      <c r="E18" s="1004">
        <v>951</v>
      </c>
      <c r="F18" s="1004">
        <v>2528</v>
      </c>
      <c r="G18" s="1004">
        <v>301</v>
      </c>
      <c r="H18" s="1004">
        <v>292</v>
      </c>
      <c r="I18" s="1004">
        <v>296</v>
      </c>
      <c r="J18" s="1099">
        <v>169</v>
      </c>
      <c r="K18" s="1036">
        <v>161</v>
      </c>
    </row>
    <row r="19" spans="1:11" ht="13">
      <c r="A19" s="1117" t="s">
        <v>21</v>
      </c>
      <c r="B19" s="1014">
        <v>1349</v>
      </c>
      <c r="C19" s="1004">
        <v>1422</v>
      </c>
      <c r="D19" s="1004">
        <v>1284</v>
      </c>
      <c r="E19" s="1004">
        <v>1259</v>
      </c>
      <c r="F19" s="1004">
        <v>1373</v>
      </c>
      <c r="G19" s="1004">
        <v>1453</v>
      </c>
      <c r="H19" s="1004">
        <v>1501</v>
      </c>
      <c r="I19" s="1004">
        <v>1591</v>
      </c>
      <c r="J19" s="1099">
        <v>1479</v>
      </c>
      <c r="K19" s="1036">
        <v>1468</v>
      </c>
    </row>
    <row r="20" spans="1:11" ht="13">
      <c r="A20" s="1117" t="s">
        <v>1074</v>
      </c>
      <c r="B20" s="1014">
        <v>1293</v>
      </c>
      <c r="C20" s="1004">
        <v>1219</v>
      </c>
      <c r="D20" s="1004">
        <v>1028</v>
      </c>
      <c r="E20" s="1004">
        <v>1203</v>
      </c>
      <c r="F20" s="1004">
        <v>1443</v>
      </c>
      <c r="G20" s="1004">
        <v>1327</v>
      </c>
      <c r="H20" s="1004">
        <v>1384</v>
      </c>
      <c r="I20" s="1004">
        <v>1828</v>
      </c>
      <c r="J20" s="1099">
        <v>1869</v>
      </c>
      <c r="K20" s="1036">
        <v>1553</v>
      </c>
    </row>
    <row r="21" spans="1:11" ht="13">
      <c r="A21" s="1117" t="s">
        <v>570</v>
      </c>
      <c r="B21" s="1014">
        <v>880</v>
      </c>
      <c r="C21" s="1004">
        <v>644</v>
      </c>
      <c r="D21" s="1004">
        <v>798</v>
      </c>
      <c r="E21" s="1004">
        <v>839</v>
      </c>
      <c r="F21" s="1004">
        <v>894</v>
      </c>
      <c r="G21" s="1004">
        <v>856</v>
      </c>
      <c r="H21" s="1004">
        <v>902</v>
      </c>
      <c r="I21" s="1004">
        <v>833</v>
      </c>
      <c r="J21" s="1099">
        <v>890</v>
      </c>
      <c r="K21" s="1036">
        <v>922</v>
      </c>
    </row>
    <row r="22" spans="1:11" ht="13">
      <c r="A22" s="1117" t="s">
        <v>213</v>
      </c>
      <c r="B22" s="1014">
        <v>31</v>
      </c>
      <c r="C22" s="1004">
        <v>30</v>
      </c>
      <c r="D22" s="1004">
        <v>44</v>
      </c>
      <c r="E22" s="1004">
        <v>86</v>
      </c>
      <c r="F22" s="1004">
        <v>128</v>
      </c>
      <c r="G22" s="1004">
        <v>144</v>
      </c>
      <c r="H22" s="1004">
        <v>147</v>
      </c>
      <c r="I22" s="1004">
        <v>205</v>
      </c>
      <c r="J22" s="1099">
        <v>314</v>
      </c>
      <c r="K22" s="1036">
        <v>365</v>
      </c>
    </row>
    <row r="23" spans="1:11" ht="13">
      <c r="A23" s="1117" t="s">
        <v>18</v>
      </c>
      <c r="B23" s="1014">
        <v>1399</v>
      </c>
      <c r="C23" s="1004">
        <v>1269</v>
      </c>
      <c r="D23" s="1004">
        <v>1348</v>
      </c>
      <c r="E23" s="1004">
        <v>1449</v>
      </c>
      <c r="F23" s="1004">
        <v>1597</v>
      </c>
      <c r="G23" s="1004">
        <v>1643</v>
      </c>
      <c r="H23" s="1004">
        <v>1703</v>
      </c>
      <c r="I23" s="1004">
        <v>1642</v>
      </c>
      <c r="J23" s="1099">
        <v>1455</v>
      </c>
      <c r="K23" s="1036">
        <v>1498</v>
      </c>
    </row>
    <row r="24" spans="1:11" ht="13">
      <c r="A24" s="1150" t="s">
        <v>566</v>
      </c>
      <c r="B24" s="1010">
        <f t="shared" ref="B24:K24" si="3">SUM(B16:B23)</f>
        <v>8856</v>
      </c>
      <c r="C24" s="1009">
        <f t="shared" si="3"/>
        <v>8401</v>
      </c>
      <c r="D24" s="1009">
        <f t="shared" si="3"/>
        <v>7900</v>
      </c>
      <c r="E24" s="1009">
        <f t="shared" si="3"/>
        <v>8652</v>
      </c>
      <c r="F24" s="1009">
        <f t="shared" si="3"/>
        <v>11195</v>
      </c>
      <c r="G24" s="1009">
        <f t="shared" si="3"/>
        <v>9034</v>
      </c>
      <c r="H24" s="1009">
        <f t="shared" si="3"/>
        <v>9384</v>
      </c>
      <c r="I24" s="1009">
        <f t="shared" si="3"/>
        <v>9890</v>
      </c>
      <c r="J24" s="1009">
        <f t="shared" si="3"/>
        <v>9835</v>
      </c>
      <c r="K24" s="1109">
        <f t="shared" si="3"/>
        <v>9557</v>
      </c>
    </row>
    <row r="27" spans="1:11" ht="13">
      <c r="A27" s="2051" t="s">
        <v>998</v>
      </c>
      <c r="B27" s="2051"/>
      <c r="C27" s="2051"/>
      <c r="D27" s="2051"/>
      <c r="E27" s="2051"/>
      <c r="F27" s="2051"/>
      <c r="G27" s="2051"/>
      <c r="H27" s="2051"/>
      <c r="I27" s="2051"/>
      <c r="J27" s="2051"/>
      <c r="K27" s="2051"/>
    </row>
    <row r="28" spans="1:11" ht="13">
      <c r="A28" s="1026" t="s">
        <v>1126</v>
      </c>
      <c r="B28" s="1026"/>
      <c r="C28" s="1026"/>
      <c r="D28" s="1026"/>
      <c r="E28" s="1026"/>
      <c r="F28" s="1026"/>
      <c r="G28" s="1026"/>
      <c r="H28" s="1026"/>
      <c r="I28" s="1026"/>
      <c r="J28" s="1026"/>
      <c r="K28" s="1026"/>
    </row>
    <row r="29" spans="1:11" ht="13">
      <c r="A29" s="2068" t="s">
        <v>1073</v>
      </c>
      <c r="B29" s="2068"/>
      <c r="C29" s="2068"/>
      <c r="D29" s="2068"/>
      <c r="E29" s="2068"/>
      <c r="F29" s="2068"/>
      <c r="G29" s="2068"/>
      <c r="H29" s="2068"/>
      <c r="I29" s="2068"/>
    </row>
    <row r="41" ht="40.5" customHeight="1"/>
  </sheetData>
  <mergeCells count="13">
    <mergeCell ref="F1:F2"/>
    <mergeCell ref="G1:G2"/>
    <mergeCell ref="H1:H2"/>
    <mergeCell ref="A29:I29"/>
    <mergeCell ref="A1:A2"/>
    <mergeCell ref="B1:B2"/>
    <mergeCell ref="A27:K27"/>
    <mergeCell ref="I1:I2"/>
    <mergeCell ref="J1:J2"/>
    <mergeCell ref="K1:K2"/>
    <mergeCell ref="C1:C2"/>
    <mergeCell ref="D1:D2"/>
    <mergeCell ref="E1:E2"/>
  </mergeCells>
  <pageMargins left="0.7" right="0.7" top="0.75" bottom="0.75" header="0.3" footer="0.3"/>
  <pageSetup orientation="portrait" horizontalDpi="300" verticalDpi="300" r:id="rId1"/>
  <headerFooter>
    <oddHeader>&amp;C&amp;"-,Bold"Table 15.10
 History of Enrollment at Technical Colleges in Utah</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5DDA4-1204-4611-8F0A-FA6807396CD8}">
  <sheetPr>
    <pageSetUpPr fitToPage="1"/>
  </sheetPr>
  <dimension ref="A1:V16"/>
  <sheetViews>
    <sheetView view="pageLayout" zoomScaleNormal="100" workbookViewId="0">
      <selection activeCell="E37" sqref="E37:E46"/>
    </sheetView>
  </sheetViews>
  <sheetFormatPr defaultColWidth="6" defaultRowHeight="12.5"/>
  <cols>
    <col min="1" max="1" width="25.1796875" style="996" customWidth="1"/>
    <col min="2" max="2" width="6" style="996" hidden="1" customWidth="1"/>
    <col min="3" max="14" width="7.7265625" style="996" hidden="1" customWidth="1"/>
    <col min="15" max="21" width="7.7265625" style="996" customWidth="1"/>
    <col min="22" max="22" width="8.453125" style="996" bestFit="1" customWidth="1"/>
    <col min="23" max="16384" width="6" style="996"/>
  </cols>
  <sheetData>
    <row r="1" spans="1:22" s="1020" customFormat="1" ht="17.5" customHeight="1">
      <c r="A1" s="1092" t="s">
        <v>1138</v>
      </c>
      <c r="B1" s="1091" t="s">
        <v>1049</v>
      </c>
      <c r="C1" s="1161" t="s">
        <v>1137</v>
      </c>
      <c r="D1" s="1090" t="s">
        <v>1048</v>
      </c>
      <c r="E1" s="1090" t="s">
        <v>1047</v>
      </c>
      <c r="F1" s="1090" t="s">
        <v>1046</v>
      </c>
      <c r="G1" s="1090" t="s">
        <v>1045</v>
      </c>
      <c r="H1" s="1090" t="s">
        <v>1044</v>
      </c>
      <c r="I1" s="1090" t="s">
        <v>1043</v>
      </c>
      <c r="J1" s="1089" t="s">
        <v>1042</v>
      </c>
      <c r="K1" s="1089" t="s">
        <v>1041</v>
      </c>
      <c r="L1" s="1089" t="s">
        <v>1040</v>
      </c>
      <c r="M1" s="1089" t="s">
        <v>1039</v>
      </c>
      <c r="N1" s="1089" t="s">
        <v>1038</v>
      </c>
      <c r="O1" s="1089" t="s">
        <v>1037</v>
      </c>
      <c r="P1" s="1089" t="s">
        <v>1036</v>
      </c>
      <c r="Q1" s="1089" t="s">
        <v>1035</v>
      </c>
      <c r="R1" s="1089" t="s">
        <v>1034</v>
      </c>
      <c r="S1" s="1089" t="s">
        <v>1033</v>
      </c>
      <c r="T1" s="1089" t="s">
        <v>1032</v>
      </c>
      <c r="U1" s="1087" t="s">
        <v>718</v>
      </c>
      <c r="V1" s="1087" t="s">
        <v>1031</v>
      </c>
    </row>
    <row r="2" spans="1:22" ht="13">
      <c r="A2" s="1160" t="s">
        <v>701</v>
      </c>
      <c r="B2" s="1004"/>
      <c r="C2" s="1075"/>
      <c r="D2" s="1075"/>
      <c r="E2" s="1075"/>
      <c r="F2" s="1075"/>
      <c r="G2" s="1075"/>
      <c r="H2" s="1075"/>
      <c r="I2" s="1075"/>
      <c r="J2" s="1075"/>
      <c r="K2" s="1075"/>
      <c r="L2" s="1075"/>
      <c r="M2" s="1075"/>
      <c r="N2" s="1075"/>
      <c r="O2" s="1075"/>
      <c r="P2" s="1075"/>
      <c r="Q2" s="1075"/>
      <c r="R2" s="1075"/>
      <c r="S2" s="1075"/>
      <c r="T2" s="1075"/>
      <c r="U2" s="1075"/>
      <c r="V2" s="1159"/>
    </row>
    <row r="3" spans="1:22" ht="13">
      <c r="A3" s="1084" t="s">
        <v>1135</v>
      </c>
      <c r="B3" s="1004">
        <v>2940</v>
      </c>
      <c r="C3" s="1075">
        <v>3060</v>
      </c>
      <c r="D3" s="1075">
        <v>3060</v>
      </c>
      <c r="E3" s="1075">
        <v>3280</v>
      </c>
      <c r="F3" s="1075">
        <v>3280</v>
      </c>
      <c r="G3" s="1075">
        <v>3420</v>
      </c>
      <c r="H3" s="1075">
        <v>3620</v>
      </c>
      <c r="I3" s="1075">
        <v>3840</v>
      </c>
      <c r="J3" s="1075">
        <v>4080</v>
      </c>
      <c r="K3" s="1075">
        <v>4290</v>
      </c>
      <c r="L3" s="1075">
        <v>4420</v>
      </c>
      <c r="M3" s="1075">
        <v>4560</v>
      </c>
      <c r="N3" s="1075">
        <v>4710</v>
      </c>
      <c r="O3" s="1075">
        <v>4850</v>
      </c>
      <c r="P3" s="1075">
        <v>5000</v>
      </c>
      <c r="Q3" s="1075">
        <v>5150</v>
      </c>
      <c r="R3" s="1075">
        <v>5300</v>
      </c>
      <c r="S3" s="1075">
        <v>5460</v>
      </c>
      <c r="T3" s="1075">
        <v>5620</v>
      </c>
      <c r="U3" s="1075">
        <v>5790</v>
      </c>
      <c r="V3" s="1083">
        <v>5970</v>
      </c>
    </row>
    <row r="4" spans="1:22" ht="13">
      <c r="A4" s="1084" t="s">
        <v>1134</v>
      </c>
      <c r="B4" s="1004">
        <v>4420</v>
      </c>
      <c r="C4" s="1075">
        <v>4600</v>
      </c>
      <c r="D4" s="1075">
        <v>4600</v>
      </c>
      <c r="E4" s="1075">
        <v>4920</v>
      </c>
      <c r="F4" s="1075">
        <v>4920</v>
      </c>
      <c r="G4" s="1075">
        <v>5116</v>
      </c>
      <c r="H4" s="1075">
        <f t="shared" ref="H4:N4" si="0" xml:space="preserve"> H3*2</f>
        <v>7240</v>
      </c>
      <c r="I4" s="1075">
        <f t="shared" si="0"/>
        <v>7680</v>
      </c>
      <c r="J4" s="1075">
        <f t="shared" si="0"/>
        <v>8160</v>
      </c>
      <c r="K4" s="1075">
        <f t="shared" si="0"/>
        <v>8580</v>
      </c>
      <c r="L4" s="1075">
        <f t="shared" si="0"/>
        <v>8840</v>
      </c>
      <c r="M4" s="1075">
        <f t="shared" si="0"/>
        <v>9120</v>
      </c>
      <c r="N4" s="1075">
        <f t="shared" si="0"/>
        <v>9420</v>
      </c>
      <c r="O4" s="1075">
        <v>9700</v>
      </c>
      <c r="P4" s="1075">
        <v>10000</v>
      </c>
      <c r="Q4" s="1075">
        <v>10300</v>
      </c>
      <c r="R4" s="1075">
        <v>10600</v>
      </c>
      <c r="S4" s="1075">
        <v>10920</v>
      </c>
      <c r="T4" s="1075">
        <v>11240</v>
      </c>
      <c r="U4" s="1075">
        <v>11580</v>
      </c>
      <c r="V4" s="1083">
        <v>11940</v>
      </c>
    </row>
    <row r="5" spans="1:22" ht="13">
      <c r="A5" s="1158" t="s">
        <v>1136</v>
      </c>
      <c r="B5" s="1004"/>
      <c r="C5" s="1075"/>
      <c r="D5" s="1075"/>
      <c r="E5" s="1075"/>
      <c r="F5" s="1075"/>
      <c r="G5" s="1075"/>
      <c r="H5" s="1075"/>
      <c r="I5" s="1075"/>
      <c r="J5" s="1075"/>
      <c r="K5" s="1075"/>
      <c r="L5" s="1075"/>
      <c r="M5" s="1075"/>
      <c r="N5" s="1075"/>
      <c r="O5" s="1075"/>
      <c r="P5" s="1075"/>
      <c r="Q5" s="1075"/>
      <c r="R5" s="1075"/>
      <c r="S5" s="1075"/>
      <c r="T5" s="1075"/>
      <c r="U5" s="1075"/>
      <c r="V5" s="1157"/>
    </row>
    <row r="6" spans="1:22" ht="13">
      <c r="A6" s="1084" t="s">
        <v>1135</v>
      </c>
      <c r="B6" s="1004"/>
      <c r="C6" s="1075"/>
      <c r="D6" s="1075"/>
      <c r="E6" s="1075"/>
      <c r="F6" s="1075"/>
      <c r="G6" s="1075"/>
      <c r="H6" s="1075"/>
      <c r="I6" s="1075"/>
      <c r="J6" s="1075"/>
      <c r="K6" s="1075"/>
      <c r="L6" s="1075"/>
      <c r="M6" s="1075"/>
      <c r="N6" s="1075"/>
      <c r="O6" s="1075">
        <v>3060</v>
      </c>
      <c r="P6" s="1075">
        <v>3060</v>
      </c>
      <c r="Q6" s="1075">
        <v>3160</v>
      </c>
      <c r="R6" s="1075">
        <v>3240</v>
      </c>
      <c r="S6" s="1075">
        <v>3340</v>
      </c>
      <c r="T6" s="1075">
        <v>3440</v>
      </c>
      <c r="U6" s="1075">
        <v>3440</v>
      </c>
      <c r="V6" s="1083">
        <v>3550</v>
      </c>
    </row>
    <row r="7" spans="1:22" ht="13">
      <c r="A7" s="1084" t="s">
        <v>1134</v>
      </c>
      <c r="B7" s="1004"/>
      <c r="C7" s="1075"/>
      <c r="D7" s="1075"/>
      <c r="E7" s="1075"/>
      <c r="F7" s="1075"/>
      <c r="G7" s="1075"/>
      <c r="H7" s="1075"/>
      <c r="I7" s="1075"/>
      <c r="J7" s="1075"/>
      <c r="K7" s="1075"/>
      <c r="L7" s="1075"/>
      <c r="M7" s="1075"/>
      <c r="N7" s="1075"/>
      <c r="O7" s="1075">
        <f xml:space="preserve"> O6*2</f>
        <v>6120</v>
      </c>
      <c r="P7" s="1075">
        <f xml:space="preserve"> P6*2</f>
        <v>6120</v>
      </c>
      <c r="Q7" s="1075">
        <f xml:space="preserve"> Q6*2</f>
        <v>6320</v>
      </c>
      <c r="R7" s="1075">
        <v>6480</v>
      </c>
      <c r="S7" s="1075">
        <v>6680</v>
      </c>
      <c r="T7" s="1075">
        <v>6880</v>
      </c>
      <c r="U7" s="1075">
        <v>6880</v>
      </c>
      <c r="V7" s="1083">
        <v>7100</v>
      </c>
    </row>
    <row r="8" spans="1:22" ht="13">
      <c r="A8" s="1158" t="s">
        <v>1133</v>
      </c>
      <c r="B8" s="1004"/>
      <c r="C8" s="1075"/>
      <c r="D8" s="1075"/>
      <c r="E8" s="1075"/>
      <c r="F8" s="1075"/>
      <c r="G8" s="1075"/>
      <c r="H8" s="1075"/>
      <c r="I8" s="1075"/>
      <c r="J8" s="1075"/>
      <c r="K8" s="1075"/>
      <c r="L8" s="1075"/>
      <c r="M8" s="1075"/>
      <c r="N8" s="1075"/>
      <c r="O8" s="1075"/>
      <c r="P8" s="1075"/>
      <c r="Q8" s="1075"/>
      <c r="R8" s="1075"/>
      <c r="S8" s="1075"/>
      <c r="T8" s="1075"/>
      <c r="U8" s="1075"/>
      <c r="V8" s="1157"/>
    </row>
    <row r="9" spans="1:22" ht="13">
      <c r="A9" s="1082" t="s">
        <v>1132</v>
      </c>
      <c r="B9" s="1009"/>
      <c r="C9" s="1069"/>
      <c r="D9" s="1069"/>
      <c r="E9" s="1069"/>
      <c r="F9" s="1069"/>
      <c r="G9" s="1069"/>
      <c r="H9" s="1069"/>
      <c r="I9" s="1069"/>
      <c r="J9" s="1069"/>
      <c r="K9" s="1069"/>
      <c r="L9" s="1069">
        <v>25560</v>
      </c>
      <c r="M9" s="1069">
        <v>26712</v>
      </c>
      <c r="N9" s="1069">
        <v>27720</v>
      </c>
      <c r="O9" s="1069">
        <v>28992</v>
      </c>
      <c r="P9" s="1069">
        <v>29856</v>
      </c>
      <c r="Q9" s="1069">
        <v>30720</v>
      </c>
      <c r="R9" s="1069">
        <v>32104</v>
      </c>
      <c r="S9" s="1069">
        <v>32520</v>
      </c>
      <c r="T9" s="1069">
        <v>33480</v>
      </c>
      <c r="U9" s="1069">
        <v>34984</v>
      </c>
      <c r="V9" s="1081">
        <v>37960</v>
      </c>
    </row>
    <row r="11" spans="1:22" ht="13">
      <c r="A11" s="1156"/>
      <c r="B11" s="1004"/>
      <c r="C11" s="1075"/>
      <c r="D11" s="1075"/>
      <c r="E11" s="1075"/>
      <c r="F11" s="1075"/>
      <c r="G11" s="1075"/>
      <c r="H11" s="1075"/>
      <c r="I11" s="1075"/>
      <c r="J11" s="1075"/>
      <c r="K11" s="1075"/>
      <c r="L11" s="1075"/>
      <c r="M11" s="1075"/>
      <c r="N11" s="1075"/>
      <c r="O11" s="1075"/>
      <c r="P11" s="1075"/>
      <c r="Q11" s="1075"/>
      <c r="R11" s="1075"/>
      <c r="S11" s="1075"/>
      <c r="T11" s="1075"/>
      <c r="U11" s="1075"/>
    </row>
    <row r="12" spans="1:22" ht="13">
      <c r="A12" s="1026" t="s">
        <v>1131</v>
      </c>
      <c r="B12" s="1026"/>
      <c r="C12" s="1026"/>
      <c r="D12" s="1026"/>
      <c r="E12" s="1026"/>
      <c r="F12" s="1026"/>
      <c r="G12" s="1026"/>
      <c r="H12" s="1026"/>
      <c r="I12" s="1026"/>
      <c r="J12" s="1026"/>
      <c r="K12" s="1026"/>
      <c r="L12" s="1026"/>
      <c r="M12" s="1051"/>
      <c r="N12" s="1051"/>
      <c r="O12" s="1051"/>
      <c r="P12" s="1051"/>
      <c r="Q12" s="1026"/>
      <c r="R12" s="1051"/>
      <c r="S12" s="1080"/>
      <c r="T12" s="1080"/>
    </row>
    <row r="13" spans="1:22" ht="13">
      <c r="A13" s="2037" t="s">
        <v>1028</v>
      </c>
      <c r="B13" s="2037"/>
      <c r="C13" s="2037"/>
      <c r="D13" s="2037"/>
      <c r="E13" s="2037"/>
      <c r="F13" s="2037"/>
      <c r="G13" s="2037"/>
      <c r="H13" s="2037"/>
      <c r="I13" s="2037"/>
      <c r="J13" s="2037"/>
      <c r="K13" s="2037"/>
      <c r="L13" s="2037"/>
      <c r="M13" s="2037"/>
      <c r="N13" s="2037"/>
      <c r="O13" s="2037"/>
      <c r="P13" s="2037"/>
      <c r="Q13" s="2037"/>
      <c r="R13" s="2037"/>
      <c r="S13" s="2037"/>
      <c r="T13" s="2037"/>
      <c r="U13" s="2037"/>
    </row>
    <row r="14" spans="1:22" ht="13">
      <c r="A14" s="1026"/>
      <c r="B14" s="1026"/>
      <c r="C14" s="1026"/>
      <c r="D14" s="1026"/>
      <c r="E14" s="1026"/>
      <c r="F14" s="1026"/>
      <c r="G14" s="1026"/>
      <c r="H14" s="1026"/>
      <c r="I14" s="1026"/>
      <c r="J14" s="1026"/>
      <c r="K14" s="1026"/>
      <c r="L14" s="1026"/>
      <c r="M14" s="1026"/>
      <c r="N14" s="1026"/>
      <c r="O14" s="1026"/>
      <c r="P14" s="1026"/>
      <c r="Q14" s="1026"/>
      <c r="R14" s="1026"/>
      <c r="S14" s="1026"/>
      <c r="T14" s="1026"/>
    </row>
    <row r="15" spans="1:22" ht="13">
      <c r="A15" s="2037" t="s">
        <v>1130</v>
      </c>
      <c r="B15" s="2037"/>
      <c r="C15" s="2037"/>
      <c r="D15" s="2037"/>
      <c r="E15" s="2037"/>
      <c r="F15" s="2037"/>
      <c r="G15" s="2037"/>
      <c r="H15" s="2037"/>
      <c r="I15" s="2037"/>
      <c r="J15" s="2037"/>
      <c r="K15" s="2037"/>
      <c r="L15" s="2037"/>
      <c r="M15" s="2037"/>
      <c r="N15" s="2037"/>
      <c r="O15" s="2037"/>
      <c r="P15" s="2037"/>
      <c r="Q15" s="2037"/>
      <c r="R15" s="2037"/>
      <c r="S15" s="2037"/>
      <c r="T15" s="2037"/>
      <c r="U15" s="2037"/>
    </row>
    <row r="16" spans="1:22" ht="25.5" customHeight="1">
      <c r="A16" s="2037" t="s">
        <v>1129</v>
      </c>
      <c r="B16" s="2037"/>
      <c r="C16" s="2037"/>
      <c r="D16" s="2037"/>
      <c r="E16" s="2037"/>
      <c r="F16" s="2037"/>
      <c r="G16" s="2037"/>
      <c r="H16" s="2037"/>
      <c r="I16" s="2037"/>
      <c r="J16" s="2037"/>
      <c r="K16" s="2037"/>
      <c r="L16" s="2037"/>
      <c r="M16" s="2037"/>
      <c r="N16" s="2037"/>
      <c r="O16" s="2037"/>
      <c r="P16" s="2037"/>
      <c r="Q16" s="2037"/>
      <c r="R16" s="2037"/>
      <c r="S16" s="2037"/>
      <c r="T16" s="2037"/>
      <c r="U16" s="2037"/>
    </row>
  </sheetData>
  <mergeCells count="3">
    <mergeCell ref="A13:U13"/>
    <mergeCell ref="A15:U15"/>
    <mergeCell ref="A16:U16"/>
  </mergeCells>
  <printOptions horizontalCentered="1"/>
  <pageMargins left="1" right="1" top="1" bottom="0.7" header="0.5" footer="0.5"/>
  <pageSetup fitToHeight="0" orientation="landscape" horizontalDpi="1200" verticalDpi="1200" r:id="rId1"/>
  <headerFooter scaleWithDoc="0">
    <oddHeader>&amp;C&amp;"-,Bold"Table 15.11
Summary of Tuition and Fees for Major Private Institutions</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80F19-9F4E-4726-8315-D5D55FB1BB47}">
  <sheetPr>
    <pageSetUpPr fitToPage="1"/>
  </sheetPr>
  <dimension ref="B1:K53"/>
  <sheetViews>
    <sheetView showGridLines="0" view="pageBreakPreview" topLeftCell="A13" zoomScale="120" zoomScaleNormal="120" zoomScaleSheetLayoutView="120" workbookViewId="0">
      <selection activeCell="H52" sqref="H52"/>
    </sheetView>
  </sheetViews>
  <sheetFormatPr defaultColWidth="9.1796875" defaultRowHeight="13"/>
  <cols>
    <col min="1" max="1" width="11.81640625" style="537" customWidth="1"/>
    <col min="2" max="2" width="8" style="492" customWidth="1"/>
    <col min="3" max="3" width="12.81640625" style="492" customWidth="1"/>
    <col min="4" max="4" width="10.453125" style="492" customWidth="1"/>
    <col min="5" max="5" width="12" style="492" customWidth="1"/>
    <col min="6" max="6" width="12.81640625" style="492" customWidth="1"/>
    <col min="7" max="7" width="10.54296875" style="492" customWidth="1"/>
    <col min="8" max="8" width="11.26953125" style="492" customWidth="1"/>
    <col min="9" max="9" width="11.54296875" style="492" customWidth="1"/>
    <col min="10" max="10" width="9.1796875" style="537"/>
    <col min="11" max="11" width="5.1796875" style="537" customWidth="1"/>
    <col min="12" max="16384" width="9.1796875" style="537"/>
  </cols>
  <sheetData>
    <row r="1" spans="2:10">
      <c r="B1" s="513" t="s">
        <v>1149</v>
      </c>
    </row>
    <row r="2" spans="2:10" ht="15" customHeight="1">
      <c r="B2" s="2073" t="s">
        <v>13</v>
      </c>
      <c r="C2" s="1198" t="s">
        <v>1148</v>
      </c>
      <c r="D2" s="1198" t="s">
        <v>871</v>
      </c>
      <c r="E2" s="1198" t="s">
        <v>556</v>
      </c>
      <c r="F2" s="1198" t="s">
        <v>1147</v>
      </c>
      <c r="G2" s="1198" t="s">
        <v>871</v>
      </c>
      <c r="H2" s="1198" t="s">
        <v>556</v>
      </c>
      <c r="I2" s="1198" t="s">
        <v>1146</v>
      </c>
      <c r="J2" s="540"/>
    </row>
    <row r="3" spans="2:10">
      <c r="B3" s="2074"/>
      <c r="C3" s="1197" t="s">
        <v>1145</v>
      </c>
      <c r="D3" s="1197" t="s">
        <v>1143</v>
      </c>
      <c r="E3" s="1197" t="s">
        <v>1143</v>
      </c>
      <c r="F3" s="1197" t="s">
        <v>1144</v>
      </c>
      <c r="G3" s="1197" t="s">
        <v>1143</v>
      </c>
      <c r="H3" s="1197" t="s">
        <v>1143</v>
      </c>
      <c r="I3" s="1197" t="s">
        <v>130</v>
      </c>
      <c r="J3" s="540"/>
    </row>
    <row r="4" spans="2:10">
      <c r="B4" s="1196">
        <v>1980</v>
      </c>
      <c r="C4" s="1173">
        <v>342885</v>
      </c>
      <c r="D4" s="1173">
        <v>10310</v>
      </c>
      <c r="E4" s="1171">
        <v>3.1000526197098477E-2</v>
      </c>
      <c r="F4" s="1173">
        <v>1474000</v>
      </c>
      <c r="G4" s="1173">
        <v>58050</v>
      </c>
      <c r="H4" s="1171">
        <v>4.0997210353473035E-2</v>
      </c>
      <c r="I4" s="1193">
        <f t="shared" ref="I4:I46" si="0">C4/F4</f>
        <v>0.23262211668928087</v>
      </c>
      <c r="J4" s="540"/>
    </row>
    <row r="5" spans="2:10">
      <c r="B5" s="1196">
        <v>1981</v>
      </c>
      <c r="C5" s="1173">
        <v>354540</v>
      </c>
      <c r="D5" s="1173">
        <f t="shared" ref="D5:D46" si="1">(C5-C4)</f>
        <v>11655</v>
      </c>
      <c r="E5" s="1171">
        <v>3.3990988232206032E-2</v>
      </c>
      <c r="F5" s="1173">
        <v>1515000</v>
      </c>
      <c r="G5" s="1173">
        <f t="shared" ref="G5:G46" si="2">F5-F4</f>
        <v>41000</v>
      </c>
      <c r="H5" s="1171">
        <f t="shared" ref="H5:H46" si="3">F5/F4-1</f>
        <v>2.7815468113975506E-2</v>
      </c>
      <c r="I5" s="1193">
        <f t="shared" si="0"/>
        <v>0.23401980198019803</v>
      </c>
      <c r="J5" s="540"/>
    </row>
    <row r="6" spans="2:10">
      <c r="B6" s="1196">
        <v>1982</v>
      </c>
      <c r="C6" s="1173">
        <v>369338</v>
      </c>
      <c r="D6" s="1173">
        <f t="shared" si="1"/>
        <v>14798</v>
      </c>
      <c r="E6" s="1171">
        <v>4.1738590850115553E-2</v>
      </c>
      <c r="F6" s="1173">
        <v>1558000</v>
      </c>
      <c r="G6" s="1173">
        <f t="shared" si="2"/>
        <v>43000</v>
      </c>
      <c r="H6" s="1171">
        <f t="shared" si="3"/>
        <v>2.8382838283828482E-2</v>
      </c>
      <c r="I6" s="1193">
        <f t="shared" si="0"/>
        <v>0.23705905006418485</v>
      </c>
      <c r="J6" s="540"/>
    </row>
    <row r="7" spans="2:10">
      <c r="B7" s="1196">
        <v>1983</v>
      </c>
      <c r="C7" s="1173">
        <v>378208</v>
      </c>
      <c r="D7" s="1173">
        <f t="shared" si="1"/>
        <v>8870</v>
      </c>
      <c r="E7" s="1171">
        <v>2.4015942036833549E-2</v>
      </c>
      <c r="F7" s="1173">
        <v>1595000</v>
      </c>
      <c r="G7" s="1173">
        <f t="shared" si="2"/>
        <v>37000</v>
      </c>
      <c r="H7" s="1171">
        <f t="shared" si="3"/>
        <v>2.3748395378690557E-2</v>
      </c>
      <c r="I7" s="1193">
        <f t="shared" si="0"/>
        <v>0.23712100313479623</v>
      </c>
      <c r="J7" s="540"/>
    </row>
    <row r="8" spans="2:10">
      <c r="B8" s="1196">
        <v>1984</v>
      </c>
      <c r="C8" s="1173">
        <v>390141</v>
      </c>
      <c r="D8" s="1173">
        <f t="shared" si="1"/>
        <v>11933</v>
      </c>
      <c r="E8" s="1171">
        <v>3.1551421440054073E-2</v>
      </c>
      <c r="F8" s="1173">
        <v>1622000</v>
      </c>
      <c r="G8" s="1173">
        <f t="shared" si="2"/>
        <v>27000</v>
      </c>
      <c r="H8" s="1171">
        <f t="shared" si="3"/>
        <v>1.6927899686520309E-2</v>
      </c>
      <c r="I8" s="1193">
        <f t="shared" si="0"/>
        <v>0.2405308261405672</v>
      </c>
      <c r="J8" s="540"/>
    </row>
    <row r="9" spans="2:10">
      <c r="B9" s="1196">
        <v>1985</v>
      </c>
      <c r="C9" s="1173">
        <v>403305</v>
      </c>
      <c r="D9" s="1173">
        <f t="shared" si="1"/>
        <v>13164</v>
      </c>
      <c r="E9" s="1171">
        <v>3.3741647250609352E-2</v>
      </c>
      <c r="F9" s="1173">
        <v>1643000</v>
      </c>
      <c r="G9" s="1173">
        <f t="shared" si="2"/>
        <v>21000</v>
      </c>
      <c r="H9" s="1171">
        <f t="shared" si="3"/>
        <v>1.2946979038224393E-2</v>
      </c>
      <c r="I9" s="1193">
        <f t="shared" si="0"/>
        <v>0.24546865489957395</v>
      </c>
      <c r="J9" s="540"/>
    </row>
    <row r="10" spans="2:10">
      <c r="B10" s="1196">
        <v>1986</v>
      </c>
      <c r="C10" s="1173">
        <v>415994</v>
      </c>
      <c r="D10" s="1173">
        <f t="shared" si="1"/>
        <v>12689</v>
      </c>
      <c r="E10" s="1171">
        <v>3.1462540756995283E-2</v>
      </c>
      <c r="F10" s="1173">
        <v>1663000</v>
      </c>
      <c r="G10" s="1173">
        <f t="shared" si="2"/>
        <v>20000</v>
      </c>
      <c r="H10" s="1171">
        <f t="shared" si="3"/>
        <v>1.2172854534388211E-2</v>
      </c>
      <c r="I10" s="1193">
        <f t="shared" si="0"/>
        <v>0.25014672279013833</v>
      </c>
      <c r="J10" s="540"/>
    </row>
    <row r="11" spans="2:10">
      <c r="B11" s="1196">
        <v>1987</v>
      </c>
      <c r="C11" s="1173">
        <v>423386</v>
      </c>
      <c r="D11" s="1173">
        <f t="shared" si="1"/>
        <v>7392</v>
      </c>
      <c r="E11" s="1171">
        <v>1.7769487059909439E-2</v>
      </c>
      <c r="F11" s="1173">
        <v>1678000</v>
      </c>
      <c r="G11" s="1173">
        <f t="shared" si="2"/>
        <v>15000</v>
      </c>
      <c r="H11" s="1171">
        <f t="shared" si="3"/>
        <v>9.0198436560433581E-3</v>
      </c>
      <c r="I11" s="1193">
        <f t="shared" si="0"/>
        <v>0.25231585220500596</v>
      </c>
      <c r="J11" s="540"/>
    </row>
    <row r="12" spans="2:10">
      <c r="B12" s="1196">
        <v>1988</v>
      </c>
      <c r="C12" s="1173">
        <v>429551</v>
      </c>
      <c r="D12" s="1173">
        <f t="shared" si="1"/>
        <v>6165</v>
      </c>
      <c r="E12" s="1171">
        <v>1.4561180577534527E-2</v>
      </c>
      <c r="F12" s="1173">
        <v>1690000</v>
      </c>
      <c r="G12" s="1173">
        <f t="shared" si="2"/>
        <v>12000</v>
      </c>
      <c r="H12" s="1171">
        <f t="shared" si="3"/>
        <v>7.151370679380209E-3</v>
      </c>
      <c r="I12" s="1193">
        <f t="shared" si="0"/>
        <v>0.2541721893491124</v>
      </c>
      <c r="J12" s="540"/>
    </row>
    <row r="13" spans="2:10">
      <c r="B13" s="1196">
        <v>1989</v>
      </c>
      <c r="C13" s="1173">
        <v>435762</v>
      </c>
      <c r="D13" s="1173">
        <f t="shared" si="1"/>
        <v>6211</v>
      </c>
      <c r="E13" s="1171">
        <v>1.4459284229346503E-2</v>
      </c>
      <c r="F13" s="1173">
        <v>1706000</v>
      </c>
      <c r="G13" s="1173">
        <f t="shared" si="2"/>
        <v>16000</v>
      </c>
      <c r="H13" s="1171">
        <f t="shared" si="3"/>
        <v>9.4674556213016903E-3</v>
      </c>
      <c r="I13" s="1193">
        <f t="shared" si="0"/>
        <v>0.25542907385697539</v>
      </c>
      <c r="J13" s="540"/>
    </row>
    <row r="14" spans="2:10">
      <c r="B14" s="1196">
        <v>1990</v>
      </c>
      <c r="C14" s="1173">
        <v>444732</v>
      </c>
      <c r="D14" s="1173">
        <f t="shared" si="1"/>
        <v>8970</v>
      </c>
      <c r="E14" s="1171">
        <f t="shared" ref="E14:E46" si="4">C14/C13-1</f>
        <v>2.0584631060074132E-2</v>
      </c>
      <c r="F14" s="1173">
        <v>1729227</v>
      </c>
      <c r="G14" s="1173">
        <f t="shared" si="2"/>
        <v>23227</v>
      </c>
      <c r="H14" s="1171">
        <f t="shared" si="3"/>
        <v>1.3614888628370458E-2</v>
      </c>
      <c r="I14" s="1193">
        <f t="shared" si="0"/>
        <v>0.25718543603587035</v>
      </c>
      <c r="J14" s="540"/>
    </row>
    <row r="15" spans="2:10">
      <c r="B15" s="1196">
        <v>1991</v>
      </c>
      <c r="C15" s="1173">
        <v>454218</v>
      </c>
      <c r="D15" s="1173">
        <f t="shared" si="1"/>
        <v>9486</v>
      </c>
      <c r="E15" s="1171">
        <f t="shared" si="4"/>
        <v>2.1329699684304204E-2</v>
      </c>
      <c r="F15" s="1173">
        <v>1780870</v>
      </c>
      <c r="G15" s="1173">
        <f t="shared" si="2"/>
        <v>51643</v>
      </c>
      <c r="H15" s="1171">
        <f t="shared" si="3"/>
        <v>2.9864789296026428E-2</v>
      </c>
      <c r="I15" s="1193">
        <f t="shared" si="0"/>
        <v>0.25505399046533433</v>
      </c>
      <c r="J15" s="540"/>
    </row>
    <row r="16" spans="2:10">
      <c r="B16" s="1196">
        <v>1992</v>
      </c>
      <c r="C16" s="1173">
        <v>461259</v>
      </c>
      <c r="D16" s="1173">
        <f t="shared" si="1"/>
        <v>7041</v>
      </c>
      <c r="E16" s="1171">
        <f t="shared" si="4"/>
        <v>1.5501367184920012E-2</v>
      </c>
      <c r="F16" s="1173">
        <v>1838149</v>
      </c>
      <c r="G16" s="1173">
        <f t="shared" si="2"/>
        <v>57279</v>
      </c>
      <c r="H16" s="1171">
        <f t="shared" si="3"/>
        <v>3.2163493124147235E-2</v>
      </c>
      <c r="I16" s="1193">
        <f t="shared" si="0"/>
        <v>0.2509366759713168</v>
      </c>
      <c r="J16" s="540"/>
    </row>
    <row r="17" spans="2:10">
      <c r="B17" s="1196">
        <v>1993</v>
      </c>
      <c r="C17" s="1173">
        <v>468675</v>
      </c>
      <c r="D17" s="1173">
        <f t="shared" si="1"/>
        <v>7416</v>
      </c>
      <c r="E17" s="1171">
        <f t="shared" si="4"/>
        <v>1.607773506858412E-2</v>
      </c>
      <c r="F17" s="1173">
        <v>1889393</v>
      </c>
      <c r="G17" s="1173">
        <f t="shared" si="2"/>
        <v>51244</v>
      </c>
      <c r="H17" s="1171">
        <f t="shared" si="3"/>
        <v>2.7878044706930671E-2</v>
      </c>
      <c r="I17" s="1193">
        <f t="shared" si="0"/>
        <v>0.24805585709272768</v>
      </c>
      <c r="J17" s="540"/>
    </row>
    <row r="18" spans="2:10">
      <c r="B18" s="1196">
        <v>1994</v>
      </c>
      <c r="C18" s="1173">
        <v>471402</v>
      </c>
      <c r="D18" s="1173">
        <f t="shared" si="1"/>
        <v>2727</v>
      </c>
      <c r="E18" s="1171">
        <f t="shared" si="4"/>
        <v>5.8185309649543271E-3</v>
      </c>
      <c r="F18" s="1173">
        <v>1946721</v>
      </c>
      <c r="G18" s="1173">
        <f t="shared" si="2"/>
        <v>57328</v>
      </c>
      <c r="H18" s="1171">
        <f t="shared" si="3"/>
        <v>3.03420198973956E-2</v>
      </c>
      <c r="I18" s="1193">
        <f t="shared" si="0"/>
        <v>0.24215180295481478</v>
      </c>
      <c r="J18" s="540"/>
    </row>
    <row r="19" spans="2:10">
      <c r="B19" s="1196">
        <v>1995</v>
      </c>
      <c r="C19" s="1173">
        <v>473666</v>
      </c>
      <c r="D19" s="1173">
        <f t="shared" si="1"/>
        <v>2264</v>
      </c>
      <c r="E19" s="1171">
        <f t="shared" si="4"/>
        <v>4.8026949397754759E-3</v>
      </c>
      <c r="F19" s="1173">
        <v>1995228</v>
      </c>
      <c r="G19" s="1173">
        <f t="shared" si="2"/>
        <v>48507</v>
      </c>
      <c r="H19" s="1171">
        <f t="shared" si="3"/>
        <v>2.4917283986765515E-2</v>
      </c>
      <c r="I19" s="1193">
        <f t="shared" si="0"/>
        <v>0.23739943505203415</v>
      </c>
      <c r="J19" s="540"/>
    </row>
    <row r="20" spans="2:10">
      <c r="B20" s="1196">
        <v>1996</v>
      </c>
      <c r="C20" s="1173">
        <v>478028</v>
      </c>
      <c r="D20" s="1173">
        <f t="shared" si="1"/>
        <v>4362</v>
      </c>
      <c r="E20" s="1171">
        <f t="shared" si="4"/>
        <v>9.2090207023514115E-3</v>
      </c>
      <c r="F20" s="1173">
        <v>2042893</v>
      </c>
      <c r="G20" s="1173">
        <f t="shared" si="2"/>
        <v>47665</v>
      </c>
      <c r="H20" s="1171">
        <f t="shared" si="3"/>
        <v>2.3889500347829884E-2</v>
      </c>
      <c r="I20" s="1193">
        <f t="shared" si="0"/>
        <v>0.23399561308399411</v>
      </c>
      <c r="J20" s="540"/>
    </row>
    <row r="21" spans="2:10">
      <c r="B21" s="1196">
        <v>1997</v>
      </c>
      <c r="C21" s="1173">
        <v>479151</v>
      </c>
      <c r="D21" s="1173">
        <f t="shared" si="1"/>
        <v>1123</v>
      </c>
      <c r="E21" s="1171">
        <f t="shared" si="4"/>
        <v>2.3492347728584217E-3</v>
      </c>
      <c r="F21" s="1173">
        <v>2099409</v>
      </c>
      <c r="G21" s="1173">
        <f t="shared" si="2"/>
        <v>56516</v>
      </c>
      <c r="H21" s="1171">
        <f t="shared" si="3"/>
        <v>2.7664689242167917E-2</v>
      </c>
      <c r="I21" s="1193">
        <f t="shared" si="0"/>
        <v>0.22823137368659466</v>
      </c>
      <c r="J21" s="540"/>
    </row>
    <row r="22" spans="2:10">
      <c r="B22" s="1196">
        <v>1998</v>
      </c>
      <c r="C22" s="1173">
        <v>477061</v>
      </c>
      <c r="D22" s="1173">
        <f t="shared" si="1"/>
        <v>-2090</v>
      </c>
      <c r="E22" s="1171">
        <f t="shared" si="4"/>
        <v>-4.3618817450031822E-3</v>
      </c>
      <c r="F22" s="1173">
        <v>2141632</v>
      </c>
      <c r="G22" s="1173">
        <f t="shared" si="2"/>
        <v>42223</v>
      </c>
      <c r="H22" s="1171">
        <f t="shared" si="3"/>
        <v>2.0111850525552644E-2</v>
      </c>
      <c r="I22" s="1193">
        <f t="shared" si="0"/>
        <v>0.22275582359621074</v>
      </c>
      <c r="J22" s="540"/>
    </row>
    <row r="23" spans="2:10">
      <c r="B23" s="1196">
        <v>1999</v>
      </c>
      <c r="C23" s="1173">
        <v>475974</v>
      </c>
      <c r="D23" s="1173">
        <f t="shared" si="1"/>
        <v>-1087</v>
      </c>
      <c r="E23" s="1171">
        <f t="shared" si="4"/>
        <v>-2.2785346108779025E-3</v>
      </c>
      <c r="F23" s="1173">
        <v>2193014</v>
      </c>
      <c r="G23" s="1173">
        <f t="shared" si="2"/>
        <v>51382</v>
      </c>
      <c r="H23" s="1171">
        <f t="shared" si="3"/>
        <v>2.3991983683471219E-2</v>
      </c>
      <c r="I23" s="1193">
        <f t="shared" si="0"/>
        <v>0.21704102208193837</v>
      </c>
      <c r="J23" s="540"/>
    </row>
    <row r="24" spans="2:10">
      <c r="B24" s="1196">
        <v>2000</v>
      </c>
      <c r="C24" s="1173">
        <v>475269</v>
      </c>
      <c r="D24" s="1173">
        <f t="shared" si="1"/>
        <v>-705</v>
      </c>
      <c r="E24" s="1171">
        <f t="shared" si="4"/>
        <v>-1.4811733414009653E-3</v>
      </c>
      <c r="F24" s="1173">
        <v>2246468</v>
      </c>
      <c r="G24" s="1173">
        <f t="shared" si="2"/>
        <v>53454</v>
      </c>
      <c r="H24" s="1171">
        <f t="shared" si="3"/>
        <v>2.4374673394697899E-2</v>
      </c>
      <c r="I24" s="1193">
        <f t="shared" si="0"/>
        <v>0.21156277320665151</v>
      </c>
      <c r="J24" s="540"/>
    </row>
    <row r="25" spans="2:10">
      <c r="B25" s="1196">
        <v>2001</v>
      </c>
      <c r="C25" s="1173">
        <v>477801</v>
      </c>
      <c r="D25" s="1173">
        <f t="shared" si="1"/>
        <v>2532</v>
      </c>
      <c r="E25" s="1171">
        <f t="shared" si="4"/>
        <v>5.3275092631752674E-3</v>
      </c>
      <c r="F25" s="1173">
        <v>2290634</v>
      </c>
      <c r="G25" s="1173">
        <f t="shared" si="2"/>
        <v>44166</v>
      </c>
      <c r="H25" s="1171">
        <f t="shared" si="3"/>
        <v>1.9660195471290942E-2</v>
      </c>
      <c r="I25" s="1193">
        <f t="shared" si="0"/>
        <v>0.20858897580320557</v>
      </c>
      <c r="J25" s="540"/>
    </row>
    <row r="26" spans="2:10">
      <c r="B26" s="1196">
        <v>2002</v>
      </c>
      <c r="C26" s="1173">
        <v>481143</v>
      </c>
      <c r="D26" s="1173">
        <f t="shared" si="1"/>
        <v>3342</v>
      </c>
      <c r="E26" s="1171">
        <f t="shared" si="4"/>
        <v>6.9945437535710031E-3</v>
      </c>
      <c r="F26" s="1173">
        <v>2331826</v>
      </c>
      <c r="G26" s="1173">
        <f t="shared" si="2"/>
        <v>41192</v>
      </c>
      <c r="H26" s="1171">
        <f t="shared" si="3"/>
        <v>1.7982794283154746E-2</v>
      </c>
      <c r="I26" s="1193">
        <f t="shared" si="0"/>
        <v>0.20633743684134237</v>
      </c>
      <c r="J26" s="540"/>
    </row>
    <row r="27" spans="2:10">
      <c r="B27" s="1196">
        <v>2003</v>
      </c>
      <c r="C27" s="1173">
        <v>486938</v>
      </c>
      <c r="D27" s="1173">
        <f t="shared" si="1"/>
        <v>5795</v>
      </c>
      <c r="E27" s="1171">
        <f t="shared" si="4"/>
        <v>1.2044236328908386E-2</v>
      </c>
      <c r="F27" s="1173">
        <v>2372458</v>
      </c>
      <c r="G27" s="1173">
        <f t="shared" si="2"/>
        <v>40632</v>
      </c>
      <c r="H27" s="1171">
        <f t="shared" si="3"/>
        <v>1.7424970816861896E-2</v>
      </c>
      <c r="I27" s="1193">
        <f t="shared" si="0"/>
        <v>0.20524620456926951</v>
      </c>
      <c r="J27" s="540"/>
    </row>
    <row r="28" spans="2:10">
      <c r="B28" s="1196">
        <v>2004</v>
      </c>
      <c r="C28" s="1173">
        <v>495682</v>
      </c>
      <c r="D28" s="1173">
        <f t="shared" si="1"/>
        <v>8744</v>
      </c>
      <c r="E28" s="1171">
        <f t="shared" si="4"/>
        <v>1.7957111582994179E-2</v>
      </c>
      <c r="F28" s="1173">
        <v>2430223</v>
      </c>
      <c r="G28" s="1173">
        <f t="shared" si="2"/>
        <v>57765</v>
      </c>
      <c r="H28" s="1171">
        <f t="shared" si="3"/>
        <v>2.4348165489125551E-2</v>
      </c>
      <c r="I28" s="1193">
        <f t="shared" si="0"/>
        <v>0.20396564430506994</v>
      </c>
      <c r="J28" s="540"/>
    </row>
    <row r="29" spans="2:10">
      <c r="B29" s="1196">
        <v>2005</v>
      </c>
      <c r="C29" s="1173">
        <v>510012</v>
      </c>
      <c r="D29" s="1173">
        <f t="shared" si="1"/>
        <v>14330</v>
      </c>
      <c r="E29" s="1171">
        <f t="shared" si="4"/>
        <v>2.8909663857069612E-2</v>
      </c>
      <c r="F29" s="1173">
        <v>2505843</v>
      </c>
      <c r="G29" s="1173">
        <f t="shared" si="2"/>
        <v>75620</v>
      </c>
      <c r="H29" s="1171">
        <f t="shared" si="3"/>
        <v>3.1116486017949807E-2</v>
      </c>
      <c r="I29" s="1193">
        <f t="shared" si="0"/>
        <v>0.20352911175999455</v>
      </c>
      <c r="J29" s="540"/>
    </row>
    <row r="30" spans="2:10">
      <c r="B30" s="1196">
        <v>2006</v>
      </c>
      <c r="C30" s="1173">
        <v>525660</v>
      </c>
      <c r="D30" s="1173">
        <f t="shared" si="1"/>
        <v>15648</v>
      </c>
      <c r="E30" s="1171">
        <f t="shared" si="4"/>
        <v>3.068163102044652E-2</v>
      </c>
      <c r="F30" s="1173">
        <v>2576229</v>
      </c>
      <c r="G30" s="1173">
        <f t="shared" si="2"/>
        <v>70386</v>
      </c>
      <c r="H30" s="1171">
        <f t="shared" si="3"/>
        <v>2.8088750971229981E-2</v>
      </c>
      <c r="I30" s="1193">
        <f t="shared" si="0"/>
        <v>0.20404242014199825</v>
      </c>
      <c r="J30" s="540"/>
    </row>
    <row r="31" spans="2:10">
      <c r="B31" s="1196">
        <v>2007</v>
      </c>
      <c r="C31" s="1173">
        <v>537653</v>
      </c>
      <c r="D31" s="1173">
        <f t="shared" si="1"/>
        <v>11993</v>
      </c>
      <c r="E31" s="1171">
        <f t="shared" si="4"/>
        <v>2.2815127649050693E-2</v>
      </c>
      <c r="F31" s="1173">
        <v>2636075</v>
      </c>
      <c r="G31" s="1173">
        <f t="shared" si="2"/>
        <v>59846</v>
      </c>
      <c r="H31" s="1171">
        <f t="shared" si="3"/>
        <v>2.3230077760944434E-2</v>
      </c>
      <c r="I31" s="1193">
        <f t="shared" si="0"/>
        <v>0.20395967489544115</v>
      </c>
      <c r="J31" s="540"/>
    </row>
    <row r="32" spans="2:10">
      <c r="B32" s="1196">
        <v>2008</v>
      </c>
      <c r="C32" s="1173">
        <v>551013</v>
      </c>
      <c r="D32" s="1173">
        <f t="shared" si="1"/>
        <v>13360</v>
      </c>
      <c r="E32" s="1171">
        <f t="shared" si="4"/>
        <v>2.4848740730545549E-2</v>
      </c>
      <c r="F32" s="1173">
        <v>2691122</v>
      </c>
      <c r="G32" s="1173">
        <f t="shared" si="2"/>
        <v>55047</v>
      </c>
      <c r="H32" s="1171">
        <f t="shared" si="3"/>
        <v>2.0882182790701975E-2</v>
      </c>
      <c r="I32" s="1193">
        <f t="shared" si="0"/>
        <v>0.20475214427290922</v>
      </c>
      <c r="J32" s="540"/>
    </row>
    <row r="33" spans="2:11">
      <c r="B33" s="1196">
        <v>2009</v>
      </c>
      <c r="C33" s="1173">
        <v>563273</v>
      </c>
      <c r="D33" s="1173">
        <f t="shared" si="1"/>
        <v>12260</v>
      </c>
      <c r="E33" s="1171">
        <f t="shared" si="4"/>
        <v>2.2249928767560823E-2</v>
      </c>
      <c r="F33" s="1173">
        <v>2731560</v>
      </c>
      <c r="G33" s="1173">
        <f t="shared" si="2"/>
        <v>40438</v>
      </c>
      <c r="H33" s="1171">
        <f t="shared" si="3"/>
        <v>1.5026446218343148E-2</v>
      </c>
      <c r="I33" s="1193">
        <f t="shared" si="0"/>
        <v>0.20620927235718783</v>
      </c>
      <c r="J33" s="540"/>
    </row>
    <row r="34" spans="2:11">
      <c r="B34" s="1187">
        <v>2010</v>
      </c>
      <c r="C34" s="1173">
        <v>576335</v>
      </c>
      <c r="D34" s="1173">
        <f t="shared" si="1"/>
        <v>13062</v>
      </c>
      <c r="E34" s="1171">
        <f t="shared" si="4"/>
        <v>2.3189465854035252E-2</v>
      </c>
      <c r="F34" s="1194">
        <v>2772667</v>
      </c>
      <c r="G34" s="1173">
        <f t="shared" si="2"/>
        <v>41107</v>
      </c>
      <c r="H34" s="1171">
        <f t="shared" si="3"/>
        <v>1.5048909780491782E-2</v>
      </c>
      <c r="I34" s="1193">
        <f t="shared" si="0"/>
        <v>0.20786304305565725</v>
      </c>
      <c r="J34" s="540"/>
    </row>
    <row r="35" spans="2:11">
      <c r="B35" s="1187">
        <v>2011</v>
      </c>
      <c r="C35" s="1195">
        <v>587745</v>
      </c>
      <c r="D35" s="1173">
        <f t="shared" si="1"/>
        <v>11410</v>
      </c>
      <c r="E35" s="1171">
        <f t="shared" si="4"/>
        <v>1.9797513598861727E-2</v>
      </c>
      <c r="F35" s="1194">
        <v>2822091</v>
      </c>
      <c r="G35" s="1173">
        <f t="shared" si="2"/>
        <v>49424</v>
      </c>
      <c r="H35" s="1171">
        <f t="shared" si="3"/>
        <v>1.7825436664410166E-2</v>
      </c>
      <c r="I35" s="1193">
        <f t="shared" si="0"/>
        <v>0.20826578590130509</v>
      </c>
      <c r="J35" s="540"/>
      <c r="K35" s="1162"/>
    </row>
    <row r="36" spans="2:11">
      <c r="B36" s="1187">
        <v>2012</v>
      </c>
      <c r="C36" s="1192">
        <v>600985</v>
      </c>
      <c r="D36" s="1173">
        <f t="shared" si="1"/>
        <v>13240</v>
      </c>
      <c r="E36" s="1171">
        <f t="shared" si="4"/>
        <v>2.2526776067852472E-2</v>
      </c>
      <c r="F36" s="1194">
        <v>2867404</v>
      </c>
      <c r="G36" s="1173">
        <f t="shared" si="2"/>
        <v>45313</v>
      </c>
      <c r="H36" s="1171">
        <f t="shared" si="3"/>
        <v>1.6056533967189646E-2</v>
      </c>
      <c r="I36" s="1193">
        <f t="shared" si="0"/>
        <v>0.20959202121500842</v>
      </c>
      <c r="J36" s="540"/>
      <c r="K36" s="1162"/>
    </row>
    <row r="37" spans="2:11" s="1167" customFormat="1">
      <c r="B37" s="1187">
        <v>2013</v>
      </c>
      <c r="C37" s="1195">
        <v>612551</v>
      </c>
      <c r="D37" s="1173">
        <f t="shared" si="1"/>
        <v>11566</v>
      </c>
      <c r="E37" s="1171">
        <f t="shared" si="4"/>
        <v>1.9245072672362973E-2</v>
      </c>
      <c r="F37" s="1194">
        <v>2906022</v>
      </c>
      <c r="G37" s="1173">
        <f t="shared" si="2"/>
        <v>38618</v>
      </c>
      <c r="H37" s="1171">
        <f t="shared" si="3"/>
        <v>1.346793127163104E-2</v>
      </c>
      <c r="I37" s="1193">
        <f t="shared" si="0"/>
        <v>0.21078677312146982</v>
      </c>
      <c r="J37" s="1169"/>
      <c r="K37" s="1168"/>
    </row>
    <row r="38" spans="2:11" s="1167" customFormat="1">
      <c r="B38" s="1187">
        <v>2014</v>
      </c>
      <c r="C38" s="1195">
        <v>622182</v>
      </c>
      <c r="D38" s="1173">
        <f t="shared" si="1"/>
        <v>9631</v>
      </c>
      <c r="E38" s="1171">
        <f t="shared" si="4"/>
        <v>1.5722772471190138E-2</v>
      </c>
      <c r="F38" s="1194">
        <v>2946989</v>
      </c>
      <c r="G38" s="1173">
        <f t="shared" si="2"/>
        <v>40967</v>
      </c>
      <c r="H38" s="1171">
        <f t="shared" si="3"/>
        <v>1.409727799720728E-2</v>
      </c>
      <c r="I38" s="1193">
        <f t="shared" si="0"/>
        <v>0.2111246428133936</v>
      </c>
      <c r="J38" s="1169"/>
      <c r="K38" s="1168"/>
    </row>
    <row r="39" spans="2:11" s="1167" customFormat="1">
      <c r="B39" s="1187">
        <v>2015</v>
      </c>
      <c r="C39" s="1192">
        <v>633896</v>
      </c>
      <c r="D39" s="1173">
        <f t="shared" si="1"/>
        <v>11714</v>
      </c>
      <c r="E39" s="1185">
        <f t="shared" si="4"/>
        <v>1.882728847829096E-2</v>
      </c>
      <c r="F39" s="1192">
        <v>3003792</v>
      </c>
      <c r="G39" s="1173">
        <f t="shared" si="2"/>
        <v>56803</v>
      </c>
      <c r="H39" s="1185">
        <f t="shared" si="3"/>
        <v>1.9274927731321778E-2</v>
      </c>
      <c r="I39" s="1191">
        <f t="shared" si="0"/>
        <v>0.21103192231685816</v>
      </c>
      <c r="J39" s="1169"/>
      <c r="K39" s="1168"/>
    </row>
    <row r="40" spans="2:11" s="1167" customFormat="1">
      <c r="B40" s="1187">
        <v>2016</v>
      </c>
      <c r="C40" s="1183">
        <v>644476</v>
      </c>
      <c r="D40" s="1173">
        <f t="shared" si="1"/>
        <v>10580</v>
      </c>
      <c r="E40" s="1185">
        <f t="shared" si="4"/>
        <v>1.6690435024041772E-2</v>
      </c>
      <c r="F40" s="1189">
        <v>3062384</v>
      </c>
      <c r="G40" s="1173">
        <f t="shared" si="2"/>
        <v>58592</v>
      </c>
      <c r="H40" s="1182">
        <f t="shared" si="3"/>
        <v>1.9506011068675777E-2</v>
      </c>
      <c r="I40" s="1188">
        <f t="shared" si="0"/>
        <v>0.21044911415420142</v>
      </c>
      <c r="J40" s="1169"/>
      <c r="K40" s="1168"/>
    </row>
    <row r="41" spans="2:11" s="1167" customFormat="1">
      <c r="B41" s="1187">
        <v>2017</v>
      </c>
      <c r="C41" s="1183">
        <v>652347</v>
      </c>
      <c r="D41" s="1173">
        <f t="shared" si="1"/>
        <v>7871</v>
      </c>
      <c r="E41" s="1185">
        <f t="shared" si="4"/>
        <v>1.2213022672682872E-2</v>
      </c>
      <c r="F41" s="1189">
        <v>3122477</v>
      </c>
      <c r="G41" s="1173">
        <f t="shared" si="2"/>
        <v>60093</v>
      </c>
      <c r="H41" s="1182">
        <f t="shared" si="3"/>
        <v>1.962294735082204E-2</v>
      </c>
      <c r="I41" s="1188">
        <f t="shared" si="0"/>
        <v>0.20891971341982662</v>
      </c>
      <c r="J41" s="1169"/>
      <c r="K41" s="1168"/>
    </row>
    <row r="42" spans="2:11" s="1167" customFormat="1">
      <c r="B42" s="1187">
        <v>2018</v>
      </c>
      <c r="C42" s="1183">
        <v>659438</v>
      </c>
      <c r="D42" s="1183">
        <f t="shared" si="1"/>
        <v>7091</v>
      </c>
      <c r="E42" s="1185">
        <f t="shared" si="4"/>
        <v>1.0869981773504067E-2</v>
      </c>
      <c r="F42" s="1189">
        <v>3176342</v>
      </c>
      <c r="G42" s="1183">
        <f t="shared" si="2"/>
        <v>53865</v>
      </c>
      <c r="H42" s="1182">
        <f t="shared" si="3"/>
        <v>1.7250727547392763E-2</v>
      </c>
      <c r="I42" s="1188">
        <f t="shared" si="0"/>
        <v>0.20760925618211137</v>
      </c>
      <c r="J42" s="1169"/>
      <c r="K42" s="1168"/>
    </row>
    <row r="43" spans="2:11" s="1167" customFormat="1">
      <c r="B43" s="1187">
        <v>2019</v>
      </c>
      <c r="C43" s="1183">
        <v>667403</v>
      </c>
      <c r="D43" s="1183">
        <f t="shared" si="1"/>
        <v>7965</v>
      </c>
      <c r="E43" s="1185">
        <f t="shared" si="4"/>
        <v>1.2078466815682365E-2</v>
      </c>
      <c r="F43" s="1189">
        <v>3231108</v>
      </c>
      <c r="G43" s="1183">
        <f t="shared" si="2"/>
        <v>54766</v>
      </c>
      <c r="H43" s="1182">
        <f t="shared" si="3"/>
        <v>1.7241846123622784E-2</v>
      </c>
      <c r="I43" s="1188">
        <f t="shared" si="0"/>
        <v>0.20655546023221755</v>
      </c>
      <c r="J43" s="1169"/>
      <c r="K43" s="1168"/>
    </row>
    <row r="44" spans="2:11" s="1167" customFormat="1">
      <c r="B44" s="1190">
        <v>2020</v>
      </c>
      <c r="C44" s="1186">
        <v>666609</v>
      </c>
      <c r="D44" s="1183">
        <f t="shared" si="1"/>
        <v>-794</v>
      </c>
      <c r="E44" s="1185">
        <f t="shared" si="4"/>
        <v>-1.1896859918220093E-3</v>
      </c>
      <c r="F44" s="1189">
        <v>3284823</v>
      </c>
      <c r="G44" s="1183">
        <f t="shared" si="2"/>
        <v>53715</v>
      </c>
      <c r="H44" s="1182">
        <f t="shared" si="3"/>
        <v>1.6624328249009279E-2</v>
      </c>
      <c r="I44" s="1188">
        <f t="shared" si="0"/>
        <v>0.20293604860901182</v>
      </c>
      <c r="J44" s="1169"/>
      <c r="K44" s="1168"/>
    </row>
    <row r="45" spans="2:11" s="1167" customFormat="1">
      <c r="B45" s="1187">
        <v>2021</v>
      </c>
      <c r="C45" s="1186">
        <v>675247</v>
      </c>
      <c r="D45" s="1183">
        <f t="shared" si="1"/>
        <v>8638</v>
      </c>
      <c r="E45" s="1185">
        <f t="shared" si="4"/>
        <v>1.2958120877455848E-2</v>
      </c>
      <c r="F45" s="1184">
        <v>3343552</v>
      </c>
      <c r="G45" s="1183">
        <f t="shared" si="2"/>
        <v>58729</v>
      </c>
      <c r="H45" s="1182">
        <f t="shared" si="3"/>
        <v>1.7878893322410327E-2</v>
      </c>
      <c r="I45" s="1182">
        <f t="shared" si="0"/>
        <v>0.20195498679248894</v>
      </c>
      <c r="J45" s="1169"/>
      <c r="K45" s="1168"/>
    </row>
    <row r="46" spans="2:11" s="1167" customFormat="1">
      <c r="B46" s="1181" t="s">
        <v>623</v>
      </c>
      <c r="C46" s="1180">
        <v>678927</v>
      </c>
      <c r="D46" s="1177">
        <f t="shared" si="1"/>
        <v>3680</v>
      </c>
      <c r="E46" s="1179">
        <f t="shared" si="4"/>
        <v>5.4498576076607019E-3</v>
      </c>
      <c r="F46" s="1178">
        <v>3403190</v>
      </c>
      <c r="G46" s="1177">
        <f t="shared" si="2"/>
        <v>59638</v>
      </c>
      <c r="H46" s="1176">
        <f t="shared" si="3"/>
        <v>1.7836719751928465E-2</v>
      </c>
      <c r="I46" s="1176">
        <f t="shared" si="0"/>
        <v>0.19949723641642106</v>
      </c>
      <c r="J46" s="1169"/>
      <c r="K46" s="1168"/>
    </row>
    <row r="47" spans="2:11" s="1167" customFormat="1">
      <c r="B47" s="1174"/>
      <c r="C47" s="1173"/>
      <c r="D47" s="1172"/>
      <c r="E47" s="1171"/>
      <c r="F47" s="1170"/>
      <c r="G47" s="1170"/>
      <c r="H47" s="1170"/>
      <c r="I47" s="1170"/>
      <c r="J47" s="1169"/>
      <c r="K47" s="1168"/>
    </row>
    <row r="48" spans="2:11" s="1167" customFormat="1">
      <c r="B48" s="1175" t="s">
        <v>1142</v>
      </c>
      <c r="C48" s="1173"/>
      <c r="D48" s="1172"/>
      <c r="E48" s="1171"/>
      <c r="F48" s="1170"/>
      <c r="G48" s="1170"/>
      <c r="H48" s="1170"/>
      <c r="I48" s="1170"/>
      <c r="J48" s="1169"/>
      <c r="K48" s="1168"/>
    </row>
    <row r="49" spans="2:11" s="1167" customFormat="1">
      <c r="B49" s="1174"/>
      <c r="C49" s="1173"/>
      <c r="D49" s="1172"/>
      <c r="E49" s="1171"/>
      <c r="F49" s="1170"/>
      <c r="G49" s="1170"/>
      <c r="H49" s="1170"/>
      <c r="I49" s="1170"/>
      <c r="J49" s="1169"/>
      <c r="K49" s="1168"/>
    </row>
    <row r="50" spans="2:11">
      <c r="B50" s="521" t="s">
        <v>1141</v>
      </c>
      <c r="C50" s="521"/>
      <c r="D50" s="521"/>
      <c r="E50" s="521"/>
      <c r="F50" s="521"/>
      <c r="G50" s="521"/>
      <c r="H50" s="521"/>
      <c r="I50" s="521"/>
      <c r="J50" s="540"/>
      <c r="K50" s="1162"/>
    </row>
    <row r="51" spans="2:11">
      <c r="B51" s="1166" t="s">
        <v>1140</v>
      </c>
      <c r="C51" s="521"/>
      <c r="D51" s="521"/>
      <c r="E51" s="521"/>
      <c r="F51" s="521"/>
      <c r="G51" s="521"/>
      <c r="H51" s="521"/>
      <c r="I51" s="521"/>
      <c r="J51" s="540"/>
      <c r="K51" s="1162"/>
    </row>
    <row r="52" spans="2:11">
      <c r="B52" s="1165" t="s">
        <v>1139</v>
      </c>
      <c r="C52" s="1164"/>
      <c r="D52" s="1164"/>
      <c r="E52" s="1164"/>
      <c r="F52" s="1164"/>
      <c r="G52" s="1164"/>
      <c r="H52" s="1164"/>
      <c r="I52" s="1164"/>
      <c r="J52" s="540"/>
      <c r="K52" s="1162"/>
    </row>
    <row r="53" spans="2:11">
      <c r="B53" s="1163"/>
      <c r="J53" s="540"/>
      <c r="K53" s="1162"/>
    </row>
  </sheetData>
  <mergeCells count="1">
    <mergeCell ref="B2:B3"/>
  </mergeCells>
  <printOptions horizontalCentered="1"/>
  <pageMargins left="0.75" right="1.8854166666666667" top="1" bottom="1" header="0.5" footer="0.5"/>
  <pageSetup scale="83" orientation="portrait" r:id="rId1"/>
  <headerFooter>
    <oddHeader>&amp;C&amp;10Table 12.1 
Utah Public School Enrollment and State of Utah Population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522C5-EDA5-4F7F-BCBB-82137630C110}">
  <sheetPr>
    <pageSetUpPr fitToPage="1"/>
  </sheetPr>
  <dimension ref="A1:N63"/>
  <sheetViews>
    <sheetView view="pageLayout" topLeftCell="A13" zoomScale="90" zoomScaleNormal="100" zoomScalePageLayoutView="90" workbookViewId="0">
      <selection activeCell="I55" sqref="I55"/>
    </sheetView>
  </sheetViews>
  <sheetFormatPr defaultColWidth="9.1796875" defaultRowHeight="13"/>
  <cols>
    <col min="1" max="1" width="18" style="76" customWidth="1"/>
    <col min="2" max="2" width="12.54296875" style="76" bestFit="1" customWidth="1"/>
    <col min="3" max="3" width="5.26953125" style="76" bestFit="1" customWidth="1"/>
    <col min="4" max="4" width="11.1796875" style="76" bestFit="1" customWidth="1"/>
    <col min="5" max="5" width="5.1796875" style="76" bestFit="1" customWidth="1"/>
    <col min="6" max="6" width="13.26953125" style="76" bestFit="1" customWidth="1"/>
    <col min="7" max="7" width="8.26953125" style="76" bestFit="1" customWidth="1"/>
    <col min="8" max="8" width="10" style="76" customWidth="1"/>
    <col min="9" max="10" width="9.1796875" style="76"/>
    <col min="11" max="11" width="11" style="76" bestFit="1" customWidth="1"/>
    <col min="12" max="16384" width="9.1796875" style="76"/>
  </cols>
  <sheetData>
    <row r="1" spans="1:8">
      <c r="A1" s="115"/>
      <c r="B1" s="1887" t="s">
        <v>132</v>
      </c>
      <c r="C1" s="1888"/>
      <c r="D1" s="1891" t="s">
        <v>1613</v>
      </c>
      <c r="E1" s="1892"/>
      <c r="F1" s="1895" t="s">
        <v>131</v>
      </c>
      <c r="G1" s="1896"/>
      <c r="H1" s="1897"/>
    </row>
    <row r="2" spans="1:8">
      <c r="A2" s="114"/>
      <c r="B2" s="1889"/>
      <c r="C2" s="1890"/>
      <c r="D2" s="1893"/>
      <c r="E2" s="1894"/>
      <c r="F2" s="1898"/>
      <c r="G2" s="1899"/>
      <c r="H2" s="1900"/>
    </row>
    <row r="3" spans="1:8" ht="26">
      <c r="A3" s="113"/>
      <c r="B3" s="112" t="s">
        <v>130</v>
      </c>
      <c r="C3" s="111" t="s">
        <v>129</v>
      </c>
      <c r="D3" s="110" t="s">
        <v>130</v>
      </c>
      <c r="E3" s="109" t="s">
        <v>129</v>
      </c>
      <c r="F3" s="108" t="s">
        <v>55</v>
      </c>
      <c r="G3" s="108" t="s">
        <v>11</v>
      </c>
      <c r="H3" s="107" t="s">
        <v>128</v>
      </c>
    </row>
    <row r="4" spans="1:8">
      <c r="A4" s="92" t="s">
        <v>127</v>
      </c>
      <c r="B4" s="91">
        <v>308745538</v>
      </c>
      <c r="C4" s="1866"/>
      <c r="D4" s="106">
        <v>331449281</v>
      </c>
      <c r="E4" s="88"/>
      <c r="F4" s="1862">
        <f>D4-B4</f>
        <v>22703743</v>
      </c>
      <c r="G4" s="1861">
        <f>D4/B4-1</f>
        <v>7.3535453004668128E-2</v>
      </c>
      <c r="H4" s="87"/>
    </row>
    <row r="5" spans="1:8">
      <c r="A5" s="98" t="s">
        <v>126</v>
      </c>
      <c r="B5" s="105"/>
      <c r="C5" s="3"/>
      <c r="D5" s="103"/>
      <c r="E5" s="88"/>
      <c r="F5" s="1862"/>
      <c r="G5" s="1861"/>
      <c r="H5" s="87"/>
    </row>
    <row r="6" spans="1:8">
      <c r="A6" s="92" t="s">
        <v>125</v>
      </c>
      <c r="B6" s="91">
        <v>55317240</v>
      </c>
      <c r="C6" s="3">
        <f>RANK(B6,B$6:B$9)</f>
        <v>4</v>
      </c>
      <c r="D6" s="89">
        <v>57609148</v>
      </c>
      <c r="E6" s="88">
        <v>4</v>
      </c>
      <c r="F6" s="1862">
        <f>D6-B6</f>
        <v>2291908</v>
      </c>
      <c r="G6" s="1861">
        <f>D6/B6-1</f>
        <v>4.1432074340657543E-2</v>
      </c>
      <c r="H6" s="87">
        <f>RANK(G6,G$6:G$9)</f>
        <v>3</v>
      </c>
    </row>
    <row r="7" spans="1:8">
      <c r="A7" s="92" t="s">
        <v>124</v>
      </c>
      <c r="B7" s="91">
        <v>66927001</v>
      </c>
      <c r="C7" s="3">
        <f>RANK(B7,B$6:B$9)</f>
        <v>3</v>
      </c>
      <c r="D7" s="89">
        <v>68985454</v>
      </c>
      <c r="E7" s="88">
        <v>3</v>
      </c>
      <c r="F7" s="1862">
        <f>D7-B7</f>
        <v>2058453</v>
      </c>
      <c r="G7" s="1861">
        <f>D7/B7-1</f>
        <v>3.0756689665505821E-2</v>
      </c>
      <c r="H7" s="87">
        <f>RANK(G7,G$6:G$9)</f>
        <v>4</v>
      </c>
    </row>
    <row r="8" spans="1:8">
      <c r="A8" s="92" t="s">
        <v>123</v>
      </c>
      <c r="B8" s="91">
        <v>114555744</v>
      </c>
      <c r="C8" s="3">
        <f>RANK(B8,B$6:B$9)</f>
        <v>1</v>
      </c>
      <c r="D8" s="89">
        <v>126266107</v>
      </c>
      <c r="E8" s="88">
        <v>1</v>
      </c>
      <c r="F8" s="1862">
        <f>D8-B8</f>
        <v>11710363</v>
      </c>
      <c r="G8" s="1861">
        <f>D8/B8-1</f>
        <v>0.10222414512885525</v>
      </c>
      <c r="H8" s="87">
        <f>RANK(G8,G$6:G$9)</f>
        <v>1</v>
      </c>
    </row>
    <row r="9" spans="1:8">
      <c r="A9" s="92" t="s">
        <v>122</v>
      </c>
      <c r="B9" s="91">
        <v>71945553</v>
      </c>
      <c r="C9" s="3">
        <f>RANK(B9,B$6:B$9)</f>
        <v>2</v>
      </c>
      <c r="D9" s="89">
        <v>78588572</v>
      </c>
      <c r="E9" s="88">
        <v>2</v>
      </c>
      <c r="F9" s="1862">
        <f>D9-B9</f>
        <v>6643019</v>
      </c>
      <c r="G9" s="1861">
        <f>D9/B9-1</f>
        <v>9.2333976500257098E-2</v>
      </c>
      <c r="H9" s="87">
        <f>RANK(G9,G$6:G$9)</f>
        <v>2</v>
      </c>
    </row>
    <row r="10" spans="1:8">
      <c r="A10" s="98" t="s">
        <v>121</v>
      </c>
      <c r="B10" s="104"/>
      <c r="C10" s="3"/>
      <c r="D10" s="103"/>
      <c r="E10" s="88"/>
      <c r="F10" s="1862"/>
      <c r="G10" s="1861"/>
      <c r="H10" s="87"/>
    </row>
    <row r="11" spans="1:8">
      <c r="A11" s="92" t="s">
        <v>120</v>
      </c>
      <c r="B11" s="91">
        <v>4779736</v>
      </c>
      <c r="C11" s="77">
        <f t="shared" ref="C11:C42" si="0">RANK(B11,B$11:B$61)</f>
        <v>23</v>
      </c>
      <c r="D11" s="89">
        <v>5024279</v>
      </c>
      <c r="E11" s="88">
        <f t="shared" ref="E11:E42" si="1">RANK(D11,D$11:D$61)</f>
        <v>24</v>
      </c>
      <c r="F11" s="1862">
        <f t="shared" ref="F11:F42" si="2">D11-B11</f>
        <v>244543</v>
      </c>
      <c r="G11" s="1861">
        <f t="shared" ref="G11:G42" si="3">D11/B11-1</f>
        <v>5.116244913945045E-2</v>
      </c>
      <c r="H11" s="87">
        <f t="shared" ref="H11:H42" si="4">RANK(G11,G$11:G$61)</f>
        <v>28</v>
      </c>
    </row>
    <row r="12" spans="1:8">
      <c r="A12" s="92" t="s">
        <v>119</v>
      </c>
      <c r="B12" s="91">
        <v>710231</v>
      </c>
      <c r="C12" s="90">
        <f t="shared" si="0"/>
        <v>47</v>
      </c>
      <c r="D12" s="102">
        <v>733391</v>
      </c>
      <c r="E12" s="88">
        <f t="shared" si="1"/>
        <v>48</v>
      </c>
      <c r="F12" s="1862">
        <f t="shared" si="2"/>
        <v>23160</v>
      </c>
      <c r="G12" s="1861">
        <f t="shared" si="3"/>
        <v>3.2609108867396763E-2</v>
      </c>
      <c r="H12" s="87">
        <f t="shared" si="4"/>
        <v>37</v>
      </c>
    </row>
    <row r="13" spans="1:8">
      <c r="A13" s="92" t="s">
        <v>118</v>
      </c>
      <c r="B13" s="91">
        <v>6392017</v>
      </c>
      <c r="C13" s="77">
        <f t="shared" si="0"/>
        <v>16</v>
      </c>
      <c r="D13" s="89">
        <v>7151502</v>
      </c>
      <c r="E13" s="88">
        <f t="shared" si="1"/>
        <v>14</v>
      </c>
      <c r="F13" s="1862">
        <f t="shared" si="2"/>
        <v>759485</v>
      </c>
      <c r="G13" s="1861">
        <f t="shared" si="3"/>
        <v>0.11881773781264982</v>
      </c>
      <c r="H13" s="87">
        <f t="shared" si="4"/>
        <v>10</v>
      </c>
    </row>
    <row r="14" spans="1:8">
      <c r="A14" s="92" t="s">
        <v>117</v>
      </c>
      <c r="B14" s="91">
        <v>2915918</v>
      </c>
      <c r="C14" s="77">
        <f t="shared" si="0"/>
        <v>32</v>
      </c>
      <c r="D14" s="89">
        <v>3011524</v>
      </c>
      <c r="E14" s="88">
        <f t="shared" si="1"/>
        <v>33</v>
      </c>
      <c r="F14" s="1862">
        <f t="shared" si="2"/>
        <v>95606</v>
      </c>
      <c r="G14" s="1861">
        <f t="shared" si="3"/>
        <v>3.2787616112661677E-2</v>
      </c>
      <c r="H14" s="87">
        <f t="shared" si="4"/>
        <v>36</v>
      </c>
    </row>
    <row r="15" spans="1:8">
      <c r="A15" s="92" t="s">
        <v>116</v>
      </c>
      <c r="B15" s="91">
        <v>37253956</v>
      </c>
      <c r="C15" s="77">
        <f t="shared" si="0"/>
        <v>1</v>
      </c>
      <c r="D15" s="89">
        <v>39538223</v>
      </c>
      <c r="E15" s="88">
        <f t="shared" si="1"/>
        <v>1</v>
      </c>
      <c r="F15" s="1862">
        <f t="shared" si="2"/>
        <v>2284267</v>
      </c>
      <c r="G15" s="1861">
        <f t="shared" si="3"/>
        <v>6.1316092175553116E-2</v>
      </c>
      <c r="H15" s="87">
        <f t="shared" si="4"/>
        <v>25</v>
      </c>
    </row>
    <row r="16" spans="1:8">
      <c r="A16" s="92" t="s">
        <v>115</v>
      </c>
      <c r="B16" s="91">
        <v>5029196</v>
      </c>
      <c r="C16" s="77">
        <f t="shared" si="0"/>
        <v>22</v>
      </c>
      <c r="D16" s="89">
        <v>5773714</v>
      </c>
      <c r="E16" s="88">
        <f t="shared" si="1"/>
        <v>21</v>
      </c>
      <c r="F16" s="1862">
        <f t="shared" si="2"/>
        <v>744518</v>
      </c>
      <c r="G16" s="1861">
        <f t="shared" si="3"/>
        <v>0.14803916968040221</v>
      </c>
      <c r="H16" s="87">
        <f t="shared" si="4"/>
        <v>6</v>
      </c>
    </row>
    <row r="17" spans="1:8">
      <c r="A17" s="92" t="s">
        <v>114</v>
      </c>
      <c r="B17" s="91">
        <v>3574097</v>
      </c>
      <c r="C17" s="77">
        <f t="shared" si="0"/>
        <v>29</v>
      </c>
      <c r="D17" s="89">
        <v>3605944</v>
      </c>
      <c r="E17" s="88">
        <f t="shared" si="1"/>
        <v>29</v>
      </c>
      <c r="F17" s="1862">
        <f t="shared" si="2"/>
        <v>31847</v>
      </c>
      <c r="G17" s="1861">
        <f t="shared" si="3"/>
        <v>8.9105024290050405E-3</v>
      </c>
      <c r="H17" s="87">
        <f t="shared" si="4"/>
        <v>48</v>
      </c>
    </row>
    <row r="18" spans="1:8">
      <c r="A18" s="92" t="s">
        <v>113</v>
      </c>
      <c r="B18" s="91">
        <v>897934</v>
      </c>
      <c r="C18" s="77">
        <f t="shared" si="0"/>
        <v>45</v>
      </c>
      <c r="D18" s="89">
        <v>989948</v>
      </c>
      <c r="E18" s="88">
        <f t="shared" si="1"/>
        <v>45</v>
      </c>
      <c r="F18" s="1862">
        <f t="shared" si="2"/>
        <v>92014</v>
      </c>
      <c r="G18" s="1861">
        <f t="shared" si="3"/>
        <v>0.10247301026578781</v>
      </c>
      <c r="H18" s="87">
        <f t="shared" si="4"/>
        <v>14</v>
      </c>
    </row>
    <row r="19" spans="1:8">
      <c r="A19" s="92" t="s">
        <v>112</v>
      </c>
      <c r="B19" s="91">
        <v>601723</v>
      </c>
      <c r="C19" s="77">
        <f t="shared" si="0"/>
        <v>50</v>
      </c>
      <c r="D19" s="89">
        <v>689545</v>
      </c>
      <c r="E19" s="88">
        <f t="shared" si="1"/>
        <v>49</v>
      </c>
      <c r="F19" s="1862">
        <f t="shared" si="2"/>
        <v>87822</v>
      </c>
      <c r="G19" s="1861">
        <f t="shared" si="3"/>
        <v>0.14595087772945359</v>
      </c>
      <c r="H19" s="87">
        <f t="shared" si="4"/>
        <v>7</v>
      </c>
    </row>
    <row r="20" spans="1:8">
      <c r="A20" s="92" t="s">
        <v>111</v>
      </c>
      <c r="B20" s="91">
        <v>18801310</v>
      </c>
      <c r="C20" s="77">
        <f t="shared" si="0"/>
        <v>4</v>
      </c>
      <c r="D20" s="89">
        <v>21538187</v>
      </c>
      <c r="E20" s="88">
        <f t="shared" si="1"/>
        <v>3</v>
      </c>
      <c r="F20" s="1862">
        <f t="shared" si="2"/>
        <v>2736877</v>
      </c>
      <c r="G20" s="1861">
        <f t="shared" si="3"/>
        <v>0.14556842049835894</v>
      </c>
      <c r="H20" s="87">
        <f t="shared" si="4"/>
        <v>9</v>
      </c>
    </row>
    <row r="21" spans="1:8">
      <c r="A21" s="92" t="s">
        <v>110</v>
      </c>
      <c r="B21" s="91">
        <v>9687653</v>
      </c>
      <c r="C21" s="77">
        <f t="shared" si="0"/>
        <v>9</v>
      </c>
      <c r="D21" s="89">
        <v>10711908</v>
      </c>
      <c r="E21" s="88">
        <f t="shared" si="1"/>
        <v>8</v>
      </c>
      <c r="F21" s="1862">
        <f t="shared" si="2"/>
        <v>1024255</v>
      </c>
      <c r="G21" s="1861">
        <f t="shared" si="3"/>
        <v>0.10572787856873078</v>
      </c>
      <c r="H21" s="87">
        <f t="shared" si="4"/>
        <v>13</v>
      </c>
    </row>
    <row r="22" spans="1:8">
      <c r="A22" s="92" t="s">
        <v>109</v>
      </c>
      <c r="B22" s="91">
        <v>1360301</v>
      </c>
      <c r="C22" s="77">
        <f t="shared" si="0"/>
        <v>40</v>
      </c>
      <c r="D22" s="89">
        <v>1455271</v>
      </c>
      <c r="E22" s="88">
        <f t="shared" si="1"/>
        <v>40</v>
      </c>
      <c r="F22" s="1862">
        <f t="shared" si="2"/>
        <v>94970</v>
      </c>
      <c r="G22" s="1861">
        <f t="shared" si="3"/>
        <v>6.9815430555443259E-2</v>
      </c>
      <c r="H22" s="87">
        <f t="shared" si="4"/>
        <v>24</v>
      </c>
    </row>
    <row r="23" spans="1:8">
      <c r="A23" s="92" t="s">
        <v>108</v>
      </c>
      <c r="B23" s="91">
        <v>1567582</v>
      </c>
      <c r="C23" s="77">
        <f t="shared" si="0"/>
        <v>39</v>
      </c>
      <c r="D23" s="89">
        <v>1839106</v>
      </c>
      <c r="E23" s="88">
        <f t="shared" si="1"/>
        <v>38</v>
      </c>
      <c r="F23" s="1862">
        <f t="shared" si="2"/>
        <v>271524</v>
      </c>
      <c r="G23" s="1861">
        <f t="shared" si="3"/>
        <v>0.17321199146200961</v>
      </c>
      <c r="H23" s="87">
        <f t="shared" si="4"/>
        <v>2</v>
      </c>
    </row>
    <row r="24" spans="1:8">
      <c r="A24" s="92" t="s">
        <v>107</v>
      </c>
      <c r="B24" s="91">
        <v>12830632</v>
      </c>
      <c r="C24" s="77">
        <f t="shared" si="0"/>
        <v>5</v>
      </c>
      <c r="D24" s="89">
        <v>12812508</v>
      </c>
      <c r="E24" s="88">
        <f t="shared" si="1"/>
        <v>6</v>
      </c>
      <c r="F24" s="1862">
        <f t="shared" si="2"/>
        <v>-18124</v>
      </c>
      <c r="G24" s="1861">
        <f t="shared" si="3"/>
        <v>-1.4125570743513949E-3</v>
      </c>
      <c r="H24" s="87">
        <f t="shared" si="4"/>
        <v>49</v>
      </c>
    </row>
    <row r="25" spans="1:8">
      <c r="A25" s="92" t="s">
        <v>106</v>
      </c>
      <c r="B25" s="91">
        <v>6483802</v>
      </c>
      <c r="C25" s="77">
        <f t="shared" si="0"/>
        <v>15</v>
      </c>
      <c r="D25" s="89">
        <v>6785528</v>
      </c>
      <c r="E25" s="88">
        <f t="shared" si="1"/>
        <v>17</v>
      </c>
      <c r="F25" s="1862">
        <f t="shared" si="2"/>
        <v>301726</v>
      </c>
      <c r="G25" s="1861">
        <f t="shared" si="3"/>
        <v>4.6535350709352219E-2</v>
      </c>
      <c r="H25" s="87">
        <f t="shared" si="4"/>
        <v>30</v>
      </c>
    </row>
    <row r="26" spans="1:8">
      <c r="A26" s="92" t="s">
        <v>105</v>
      </c>
      <c r="B26" s="91">
        <v>3046355</v>
      </c>
      <c r="C26" s="77">
        <f t="shared" si="0"/>
        <v>30</v>
      </c>
      <c r="D26" s="89">
        <v>3190369</v>
      </c>
      <c r="E26" s="88">
        <f t="shared" si="1"/>
        <v>31</v>
      </c>
      <c r="F26" s="1862">
        <f t="shared" si="2"/>
        <v>144014</v>
      </c>
      <c r="G26" s="1861">
        <f t="shared" si="3"/>
        <v>4.7274201463716414E-2</v>
      </c>
      <c r="H26" s="87">
        <f t="shared" si="4"/>
        <v>29</v>
      </c>
    </row>
    <row r="27" spans="1:8">
      <c r="A27" s="92" t="s">
        <v>104</v>
      </c>
      <c r="B27" s="91">
        <v>2853118</v>
      </c>
      <c r="C27" s="77">
        <f t="shared" si="0"/>
        <v>33</v>
      </c>
      <c r="D27" s="89">
        <v>2937880</v>
      </c>
      <c r="E27" s="88">
        <f t="shared" si="1"/>
        <v>35</v>
      </c>
      <c r="F27" s="1862">
        <f t="shared" si="2"/>
        <v>84762</v>
      </c>
      <c r="G27" s="1861">
        <f t="shared" si="3"/>
        <v>2.9708550434997871E-2</v>
      </c>
      <c r="H27" s="87">
        <f t="shared" si="4"/>
        <v>38</v>
      </c>
    </row>
    <row r="28" spans="1:8">
      <c r="A28" s="92" t="s">
        <v>103</v>
      </c>
      <c r="B28" s="91">
        <v>4339367</v>
      </c>
      <c r="C28" s="77">
        <f t="shared" si="0"/>
        <v>26</v>
      </c>
      <c r="D28" s="89">
        <v>4505836</v>
      </c>
      <c r="E28" s="88">
        <f t="shared" si="1"/>
        <v>26</v>
      </c>
      <c r="F28" s="1862">
        <f t="shared" si="2"/>
        <v>166469</v>
      </c>
      <c r="G28" s="1861">
        <f t="shared" si="3"/>
        <v>3.836250771137828E-2</v>
      </c>
      <c r="H28" s="87">
        <f t="shared" si="4"/>
        <v>34</v>
      </c>
    </row>
    <row r="29" spans="1:8">
      <c r="A29" s="92" t="s">
        <v>102</v>
      </c>
      <c r="B29" s="91">
        <v>4533372</v>
      </c>
      <c r="C29" s="77">
        <f t="shared" si="0"/>
        <v>25</v>
      </c>
      <c r="D29" s="89">
        <v>4657757</v>
      </c>
      <c r="E29" s="88">
        <f t="shared" si="1"/>
        <v>25</v>
      </c>
      <c r="F29" s="1862">
        <f t="shared" si="2"/>
        <v>124385</v>
      </c>
      <c r="G29" s="1861">
        <f t="shared" si="3"/>
        <v>2.743763362018381E-2</v>
      </c>
      <c r="H29" s="87">
        <f t="shared" si="4"/>
        <v>42</v>
      </c>
    </row>
    <row r="30" spans="1:8">
      <c r="A30" s="92" t="s">
        <v>101</v>
      </c>
      <c r="B30" s="91">
        <v>1328361</v>
      </c>
      <c r="C30" s="77">
        <f t="shared" si="0"/>
        <v>41</v>
      </c>
      <c r="D30" s="89">
        <v>1362359</v>
      </c>
      <c r="E30" s="88">
        <f t="shared" si="1"/>
        <v>42</v>
      </c>
      <c r="F30" s="1862">
        <f t="shared" si="2"/>
        <v>33998</v>
      </c>
      <c r="G30" s="1861">
        <f t="shared" si="3"/>
        <v>2.559394622395561E-2</v>
      </c>
      <c r="H30" s="87">
        <f t="shared" si="4"/>
        <v>43</v>
      </c>
    </row>
    <row r="31" spans="1:8">
      <c r="A31" s="92" t="s">
        <v>100</v>
      </c>
      <c r="B31" s="91">
        <v>5773552</v>
      </c>
      <c r="C31" s="77">
        <f t="shared" si="0"/>
        <v>19</v>
      </c>
      <c r="D31" s="89">
        <v>6177224</v>
      </c>
      <c r="E31" s="88">
        <f t="shared" si="1"/>
        <v>18</v>
      </c>
      <c r="F31" s="1862">
        <f t="shared" si="2"/>
        <v>403672</v>
      </c>
      <c r="G31" s="1861">
        <f t="shared" si="3"/>
        <v>6.9917444235368498E-2</v>
      </c>
      <c r="H31" s="87">
        <f t="shared" si="4"/>
        <v>23</v>
      </c>
    </row>
    <row r="32" spans="1:8">
      <c r="A32" s="92" t="s">
        <v>99</v>
      </c>
      <c r="B32" s="91">
        <v>6547629</v>
      </c>
      <c r="C32" s="77">
        <f t="shared" si="0"/>
        <v>14</v>
      </c>
      <c r="D32" s="89">
        <v>7029917</v>
      </c>
      <c r="E32" s="88">
        <f t="shared" si="1"/>
        <v>15</v>
      </c>
      <c r="F32" s="1862">
        <f t="shared" si="2"/>
        <v>482288</v>
      </c>
      <c r="G32" s="1861">
        <f t="shared" si="3"/>
        <v>7.3658418948294058E-2</v>
      </c>
      <c r="H32" s="87">
        <f t="shared" si="4"/>
        <v>22</v>
      </c>
    </row>
    <row r="33" spans="1:14">
      <c r="A33" s="92" t="s">
        <v>98</v>
      </c>
      <c r="B33" s="91">
        <v>9883640</v>
      </c>
      <c r="C33" s="77">
        <f t="shared" si="0"/>
        <v>8</v>
      </c>
      <c r="D33" s="89">
        <v>10077331</v>
      </c>
      <c r="E33" s="88">
        <f t="shared" si="1"/>
        <v>10</v>
      </c>
      <c r="F33" s="1862">
        <f t="shared" si="2"/>
        <v>193691</v>
      </c>
      <c r="G33" s="1861">
        <f t="shared" si="3"/>
        <v>1.9597132230635639E-2</v>
      </c>
      <c r="H33" s="87">
        <f t="shared" si="4"/>
        <v>47</v>
      </c>
    </row>
    <row r="34" spans="1:14">
      <c r="A34" s="92" t="s">
        <v>97</v>
      </c>
      <c r="B34" s="91">
        <v>5303925</v>
      </c>
      <c r="C34" s="77">
        <f t="shared" si="0"/>
        <v>21</v>
      </c>
      <c r="D34" s="89">
        <v>5706494</v>
      </c>
      <c r="E34" s="88">
        <f t="shared" si="1"/>
        <v>22</v>
      </c>
      <c r="F34" s="1862">
        <f t="shared" si="2"/>
        <v>402569</v>
      </c>
      <c r="G34" s="1861">
        <f t="shared" si="3"/>
        <v>7.5900205979533952E-2</v>
      </c>
      <c r="H34" s="87">
        <f t="shared" si="4"/>
        <v>20</v>
      </c>
    </row>
    <row r="35" spans="1:14">
      <c r="A35" s="92" t="s">
        <v>96</v>
      </c>
      <c r="B35" s="91">
        <v>2967297</v>
      </c>
      <c r="C35" s="77">
        <f t="shared" si="0"/>
        <v>31</v>
      </c>
      <c r="D35" s="89">
        <v>2961279</v>
      </c>
      <c r="E35" s="88">
        <f t="shared" si="1"/>
        <v>34</v>
      </c>
      <c r="F35" s="1862">
        <f t="shared" si="2"/>
        <v>-6018</v>
      </c>
      <c r="G35" s="1861">
        <f t="shared" si="3"/>
        <v>-2.0281084097749646E-3</v>
      </c>
      <c r="H35" s="87">
        <f t="shared" si="4"/>
        <v>50</v>
      </c>
    </row>
    <row r="36" spans="1:14">
      <c r="A36" s="92" t="s">
        <v>95</v>
      </c>
      <c r="B36" s="91">
        <v>5988927</v>
      </c>
      <c r="C36" s="77">
        <f t="shared" si="0"/>
        <v>18</v>
      </c>
      <c r="D36" s="89">
        <v>6154913</v>
      </c>
      <c r="E36" s="88">
        <f t="shared" si="1"/>
        <v>19</v>
      </c>
      <c r="F36" s="1862">
        <f t="shared" si="2"/>
        <v>165986</v>
      </c>
      <c r="G36" s="1861">
        <f t="shared" si="3"/>
        <v>2.7715482255836532E-2</v>
      </c>
      <c r="H36" s="87">
        <f t="shared" si="4"/>
        <v>40</v>
      </c>
    </row>
    <row r="37" spans="1:14">
      <c r="A37" s="92" t="s">
        <v>94</v>
      </c>
      <c r="B37" s="91">
        <v>989415</v>
      </c>
      <c r="C37" s="77">
        <f t="shared" si="0"/>
        <v>44</v>
      </c>
      <c r="D37" s="89">
        <v>1084225</v>
      </c>
      <c r="E37" s="88">
        <f t="shared" si="1"/>
        <v>44</v>
      </c>
      <c r="F37" s="1862">
        <f t="shared" si="2"/>
        <v>94810</v>
      </c>
      <c r="G37" s="1861">
        <f t="shared" si="3"/>
        <v>9.5824300217805414E-2</v>
      </c>
      <c r="H37" s="87">
        <f t="shared" si="4"/>
        <v>15</v>
      </c>
    </row>
    <row r="38" spans="1:14">
      <c r="A38" s="92" t="s">
        <v>93</v>
      </c>
      <c r="B38" s="91">
        <v>1826341</v>
      </c>
      <c r="C38" s="77">
        <f t="shared" si="0"/>
        <v>38</v>
      </c>
      <c r="D38" s="89">
        <v>1961504</v>
      </c>
      <c r="E38" s="88">
        <f t="shared" si="1"/>
        <v>37</v>
      </c>
      <c r="F38" s="1862">
        <f t="shared" si="2"/>
        <v>135163</v>
      </c>
      <c r="G38" s="1861">
        <f t="shared" si="3"/>
        <v>7.4007537475203167E-2</v>
      </c>
      <c r="H38" s="87">
        <f t="shared" si="4"/>
        <v>21</v>
      </c>
    </row>
    <row r="39" spans="1:14">
      <c r="A39" s="92" t="s">
        <v>92</v>
      </c>
      <c r="B39" s="91">
        <v>2700551</v>
      </c>
      <c r="C39" s="77">
        <f t="shared" si="0"/>
        <v>35</v>
      </c>
      <c r="D39" s="89">
        <v>3104614</v>
      </c>
      <c r="E39" s="88">
        <f t="shared" si="1"/>
        <v>32</v>
      </c>
      <c r="F39" s="1862">
        <f t="shared" si="2"/>
        <v>404063</v>
      </c>
      <c r="G39" s="1861">
        <f t="shared" si="3"/>
        <v>0.14962242890432353</v>
      </c>
      <c r="H39" s="87">
        <f t="shared" si="4"/>
        <v>5</v>
      </c>
    </row>
    <row r="40" spans="1:14">
      <c r="A40" s="92" t="s">
        <v>91</v>
      </c>
      <c r="B40" s="91">
        <v>1316470</v>
      </c>
      <c r="C40" s="77">
        <f t="shared" si="0"/>
        <v>42</v>
      </c>
      <c r="D40" s="89">
        <v>1377529</v>
      </c>
      <c r="E40" s="88">
        <f t="shared" si="1"/>
        <v>41</v>
      </c>
      <c r="F40" s="1862">
        <f t="shared" si="2"/>
        <v>61059</v>
      </c>
      <c r="G40" s="1861">
        <f t="shared" si="3"/>
        <v>4.6380851823436986E-2</v>
      </c>
      <c r="H40" s="87">
        <f t="shared" si="4"/>
        <v>31</v>
      </c>
    </row>
    <row r="41" spans="1:14">
      <c r="A41" s="92" t="s">
        <v>90</v>
      </c>
      <c r="B41" s="91">
        <v>8791894</v>
      </c>
      <c r="C41" s="77">
        <f t="shared" si="0"/>
        <v>11</v>
      </c>
      <c r="D41" s="89">
        <v>9288994</v>
      </c>
      <c r="E41" s="88">
        <f t="shared" si="1"/>
        <v>11</v>
      </c>
      <c r="F41" s="1862">
        <f t="shared" si="2"/>
        <v>497100</v>
      </c>
      <c r="G41" s="1861">
        <f t="shared" si="3"/>
        <v>5.6540718075081431E-2</v>
      </c>
      <c r="H41" s="87">
        <f t="shared" si="4"/>
        <v>26</v>
      </c>
      <c r="K41" s="101"/>
      <c r="L41" s="101"/>
      <c r="M41" s="100"/>
      <c r="N41" s="100"/>
    </row>
    <row r="42" spans="1:14">
      <c r="A42" s="92" t="s">
        <v>89</v>
      </c>
      <c r="B42" s="91">
        <v>2059179</v>
      </c>
      <c r="C42" s="77">
        <f t="shared" si="0"/>
        <v>36</v>
      </c>
      <c r="D42" s="89">
        <v>2117522</v>
      </c>
      <c r="E42" s="88">
        <f t="shared" si="1"/>
        <v>36</v>
      </c>
      <c r="F42" s="1862">
        <f t="shared" si="2"/>
        <v>58343</v>
      </c>
      <c r="G42" s="1861">
        <f t="shared" si="3"/>
        <v>2.8333136653005964E-2</v>
      </c>
      <c r="H42" s="87">
        <f t="shared" si="4"/>
        <v>39</v>
      </c>
      <c r="K42" s="101"/>
      <c r="L42" s="101"/>
      <c r="M42" s="100"/>
      <c r="N42" s="100"/>
    </row>
    <row r="43" spans="1:14">
      <c r="A43" s="92" t="s">
        <v>88</v>
      </c>
      <c r="B43" s="91">
        <v>19378102</v>
      </c>
      <c r="C43" s="77">
        <f t="shared" ref="C43:C74" si="5">RANK(B43,B$11:B$61)</f>
        <v>3</v>
      </c>
      <c r="D43" s="89">
        <v>20201249</v>
      </c>
      <c r="E43" s="88">
        <f t="shared" ref="E43:E74" si="6">RANK(D43,D$11:D$61)</f>
        <v>4</v>
      </c>
      <c r="F43" s="1862">
        <f t="shared" ref="F43:F61" si="7">D43-B43</f>
        <v>823147</v>
      </c>
      <c r="G43" s="1861">
        <f t="shared" ref="G43:G61" si="8">D43/B43-1</f>
        <v>4.2478205553877268E-2</v>
      </c>
      <c r="H43" s="87">
        <f t="shared" ref="H43:H74" si="9">RANK(G43,G$11:G$61)</f>
        <v>33</v>
      </c>
      <c r="K43" s="101"/>
      <c r="L43" s="101"/>
      <c r="M43" s="100"/>
      <c r="N43" s="100"/>
    </row>
    <row r="44" spans="1:14">
      <c r="A44" s="92" t="s">
        <v>87</v>
      </c>
      <c r="B44" s="91">
        <v>9535483</v>
      </c>
      <c r="C44" s="77">
        <f t="shared" si="5"/>
        <v>10</v>
      </c>
      <c r="D44" s="89">
        <v>10439388</v>
      </c>
      <c r="E44" s="88">
        <f t="shared" si="6"/>
        <v>9</v>
      </c>
      <c r="F44" s="1862">
        <f t="shared" si="7"/>
        <v>903905</v>
      </c>
      <c r="G44" s="1861">
        <f t="shared" si="8"/>
        <v>9.479383477480896E-2</v>
      </c>
      <c r="H44" s="87">
        <f t="shared" si="9"/>
        <v>16</v>
      </c>
      <c r="K44" s="101"/>
      <c r="L44" s="101"/>
      <c r="M44" s="100"/>
      <c r="N44" s="100"/>
    </row>
    <row r="45" spans="1:14">
      <c r="A45" s="92" t="s">
        <v>86</v>
      </c>
      <c r="B45" s="91">
        <v>672591</v>
      </c>
      <c r="C45" s="77">
        <f t="shared" si="5"/>
        <v>48</v>
      </c>
      <c r="D45" s="89">
        <v>779094</v>
      </c>
      <c r="E45" s="88">
        <f t="shared" si="6"/>
        <v>47</v>
      </c>
      <c r="F45" s="1862">
        <f t="shared" si="7"/>
        <v>106503</v>
      </c>
      <c r="G45" s="1861">
        <f t="shared" si="8"/>
        <v>0.15834734630704239</v>
      </c>
      <c r="H45" s="87">
        <f t="shared" si="9"/>
        <v>4</v>
      </c>
    </row>
    <row r="46" spans="1:14">
      <c r="A46" s="92" t="s">
        <v>85</v>
      </c>
      <c r="B46" s="91">
        <v>11536504</v>
      </c>
      <c r="C46" s="77">
        <f t="shared" si="5"/>
        <v>7</v>
      </c>
      <c r="D46" s="89">
        <v>11799448</v>
      </c>
      <c r="E46" s="88">
        <f t="shared" si="6"/>
        <v>7</v>
      </c>
      <c r="F46" s="1862">
        <f t="shared" si="7"/>
        <v>262944</v>
      </c>
      <c r="G46" s="1861">
        <f t="shared" si="8"/>
        <v>2.2792346797608776E-2</v>
      </c>
      <c r="H46" s="87">
        <f t="shared" si="9"/>
        <v>46</v>
      </c>
    </row>
    <row r="47" spans="1:14">
      <c r="A47" s="92" t="s">
        <v>84</v>
      </c>
      <c r="B47" s="91">
        <v>3751351</v>
      </c>
      <c r="C47" s="77">
        <f t="shared" si="5"/>
        <v>28</v>
      </c>
      <c r="D47" s="89">
        <v>3959353</v>
      </c>
      <c r="E47" s="88">
        <f t="shared" si="6"/>
        <v>28</v>
      </c>
      <c r="F47" s="1862">
        <f t="shared" si="7"/>
        <v>208002</v>
      </c>
      <c r="G47" s="1861">
        <f t="shared" si="8"/>
        <v>5.5447224213356794E-2</v>
      </c>
      <c r="H47" s="87">
        <f t="shared" si="9"/>
        <v>27</v>
      </c>
    </row>
    <row r="48" spans="1:14">
      <c r="A48" s="92" t="s">
        <v>83</v>
      </c>
      <c r="B48" s="91">
        <v>3831074</v>
      </c>
      <c r="C48" s="77">
        <f t="shared" si="5"/>
        <v>27</v>
      </c>
      <c r="D48" s="89">
        <v>4237256</v>
      </c>
      <c r="E48" s="88">
        <f t="shared" si="6"/>
        <v>27</v>
      </c>
      <c r="F48" s="1862">
        <f t="shared" si="7"/>
        <v>406182</v>
      </c>
      <c r="G48" s="1861">
        <f t="shared" si="8"/>
        <v>0.10602301077974485</v>
      </c>
      <c r="H48" s="87">
        <f t="shared" si="9"/>
        <v>12</v>
      </c>
      <c r="K48" s="99"/>
    </row>
    <row r="49" spans="1:8">
      <c r="A49" s="92" t="s">
        <v>82</v>
      </c>
      <c r="B49" s="91">
        <v>12702379</v>
      </c>
      <c r="C49" s="77">
        <f t="shared" si="5"/>
        <v>6</v>
      </c>
      <c r="D49" s="89">
        <v>13002700</v>
      </c>
      <c r="E49" s="88">
        <f t="shared" si="6"/>
        <v>5</v>
      </c>
      <c r="F49" s="1862">
        <f t="shared" si="7"/>
        <v>300321</v>
      </c>
      <c r="G49" s="1861">
        <f t="shared" si="8"/>
        <v>2.3642893980726054E-2</v>
      </c>
      <c r="H49" s="87">
        <f t="shared" si="9"/>
        <v>44</v>
      </c>
    </row>
    <row r="50" spans="1:8">
      <c r="A50" s="92" t="s">
        <v>81</v>
      </c>
      <c r="B50" s="91">
        <v>1052567</v>
      </c>
      <c r="C50" s="77">
        <f t="shared" si="5"/>
        <v>43</v>
      </c>
      <c r="D50" s="89">
        <v>1097379</v>
      </c>
      <c r="E50" s="88">
        <f t="shared" si="6"/>
        <v>43</v>
      </c>
      <c r="F50" s="1862">
        <f t="shared" si="7"/>
        <v>44812</v>
      </c>
      <c r="G50" s="1861">
        <f t="shared" si="8"/>
        <v>4.2574011915631038E-2</v>
      </c>
      <c r="H50" s="87">
        <f t="shared" si="9"/>
        <v>32</v>
      </c>
    </row>
    <row r="51" spans="1:8">
      <c r="A51" s="92" t="s">
        <v>80</v>
      </c>
      <c r="B51" s="91">
        <v>4625364</v>
      </c>
      <c r="C51" s="77">
        <f t="shared" si="5"/>
        <v>24</v>
      </c>
      <c r="D51" s="89">
        <v>5118425</v>
      </c>
      <c r="E51" s="88">
        <f t="shared" si="6"/>
        <v>23</v>
      </c>
      <c r="F51" s="1862">
        <f t="shared" si="7"/>
        <v>493061</v>
      </c>
      <c r="G51" s="1861">
        <f t="shared" si="8"/>
        <v>0.10659939412335984</v>
      </c>
      <c r="H51" s="87">
        <f t="shared" si="9"/>
        <v>11</v>
      </c>
    </row>
    <row r="52" spans="1:8">
      <c r="A52" s="92" t="s">
        <v>79</v>
      </c>
      <c r="B52" s="91">
        <v>814180</v>
      </c>
      <c r="C52" s="77">
        <f t="shared" si="5"/>
        <v>46</v>
      </c>
      <c r="D52" s="89">
        <v>886667</v>
      </c>
      <c r="E52" s="88">
        <f t="shared" si="6"/>
        <v>46</v>
      </c>
      <c r="F52" s="1862">
        <f t="shared" si="7"/>
        <v>72487</v>
      </c>
      <c r="G52" s="1861">
        <f t="shared" si="8"/>
        <v>8.9030681176152759E-2</v>
      </c>
      <c r="H52" s="87">
        <f t="shared" si="9"/>
        <v>17</v>
      </c>
    </row>
    <row r="53" spans="1:8">
      <c r="A53" s="92" t="s">
        <v>78</v>
      </c>
      <c r="B53" s="91">
        <v>6346105</v>
      </c>
      <c r="C53" s="77">
        <f t="shared" si="5"/>
        <v>17</v>
      </c>
      <c r="D53" s="89">
        <v>6910840</v>
      </c>
      <c r="E53" s="88">
        <f t="shared" si="6"/>
        <v>16</v>
      </c>
      <c r="F53" s="1862">
        <f t="shared" si="7"/>
        <v>564735</v>
      </c>
      <c r="G53" s="1861">
        <f t="shared" si="8"/>
        <v>8.8989230401955277E-2</v>
      </c>
      <c r="H53" s="87">
        <f t="shared" si="9"/>
        <v>18</v>
      </c>
    </row>
    <row r="54" spans="1:8">
      <c r="A54" s="92" t="s">
        <v>77</v>
      </c>
      <c r="B54" s="91">
        <v>25145561</v>
      </c>
      <c r="C54" s="77">
        <f t="shared" si="5"/>
        <v>2</v>
      </c>
      <c r="D54" s="89">
        <v>29145505</v>
      </c>
      <c r="E54" s="88">
        <f t="shared" si="6"/>
        <v>2</v>
      </c>
      <c r="F54" s="1862">
        <f t="shared" si="7"/>
        <v>3999944</v>
      </c>
      <c r="G54" s="1861">
        <f t="shared" si="8"/>
        <v>0.15907157529712701</v>
      </c>
      <c r="H54" s="87">
        <f t="shared" si="9"/>
        <v>3</v>
      </c>
    </row>
    <row r="55" spans="1:8" s="93" customFormat="1">
      <c r="A55" s="98" t="s">
        <v>76</v>
      </c>
      <c r="B55" s="97">
        <v>2763885</v>
      </c>
      <c r="C55" s="1865">
        <f t="shared" si="5"/>
        <v>34</v>
      </c>
      <c r="D55" s="96">
        <v>3271616</v>
      </c>
      <c r="E55" s="95">
        <f t="shared" si="6"/>
        <v>30</v>
      </c>
      <c r="F55" s="1864">
        <f t="shared" si="7"/>
        <v>507731</v>
      </c>
      <c r="G55" s="1863">
        <f t="shared" si="8"/>
        <v>0.18370192681678144</v>
      </c>
      <c r="H55" s="94">
        <f t="shared" si="9"/>
        <v>1</v>
      </c>
    </row>
    <row r="56" spans="1:8">
      <c r="A56" s="92" t="s">
        <v>75</v>
      </c>
      <c r="B56" s="91">
        <v>625741</v>
      </c>
      <c r="C56" s="77">
        <f t="shared" si="5"/>
        <v>49</v>
      </c>
      <c r="D56" s="89">
        <v>643077</v>
      </c>
      <c r="E56" s="88">
        <f t="shared" si="6"/>
        <v>50</v>
      </c>
      <c r="F56" s="1862">
        <f t="shared" si="7"/>
        <v>17336</v>
      </c>
      <c r="G56" s="1861">
        <f t="shared" si="8"/>
        <v>2.7704753244553348E-2</v>
      </c>
      <c r="H56" s="87">
        <f t="shared" si="9"/>
        <v>41</v>
      </c>
    </row>
    <row r="57" spans="1:8">
      <c r="A57" s="92" t="s">
        <v>74</v>
      </c>
      <c r="B57" s="91">
        <v>8001024</v>
      </c>
      <c r="C57" s="77">
        <f t="shared" si="5"/>
        <v>12</v>
      </c>
      <c r="D57" s="89">
        <v>8631393</v>
      </c>
      <c r="E57" s="88">
        <f t="shared" si="6"/>
        <v>12</v>
      </c>
      <c r="F57" s="1862">
        <f t="shared" si="7"/>
        <v>630369</v>
      </c>
      <c r="G57" s="1861">
        <f t="shared" si="8"/>
        <v>7.8786040386830569E-2</v>
      </c>
      <c r="H57" s="87">
        <f t="shared" si="9"/>
        <v>19</v>
      </c>
    </row>
    <row r="58" spans="1:8">
      <c r="A58" s="92" t="s">
        <v>73</v>
      </c>
      <c r="B58" s="91">
        <v>6724540</v>
      </c>
      <c r="C58" s="77">
        <f t="shared" si="5"/>
        <v>13</v>
      </c>
      <c r="D58" s="89">
        <v>7705281</v>
      </c>
      <c r="E58" s="88">
        <f t="shared" si="6"/>
        <v>13</v>
      </c>
      <c r="F58" s="1862">
        <f t="shared" si="7"/>
        <v>980741</v>
      </c>
      <c r="G58" s="1861">
        <f t="shared" si="8"/>
        <v>0.14584506895638949</v>
      </c>
      <c r="H58" s="87">
        <f t="shared" si="9"/>
        <v>8</v>
      </c>
    </row>
    <row r="59" spans="1:8">
      <c r="A59" s="92" t="s">
        <v>72</v>
      </c>
      <c r="B59" s="91">
        <v>1852994</v>
      </c>
      <c r="C59" s="90">
        <f t="shared" si="5"/>
        <v>37</v>
      </c>
      <c r="D59" s="89">
        <v>1793716</v>
      </c>
      <c r="E59" s="88">
        <f t="shared" si="6"/>
        <v>39</v>
      </c>
      <c r="F59" s="1862">
        <f t="shared" si="7"/>
        <v>-59278</v>
      </c>
      <c r="G59" s="1861">
        <f t="shared" si="8"/>
        <v>-3.1990389607305825E-2</v>
      </c>
      <c r="H59" s="87">
        <f t="shared" si="9"/>
        <v>51</v>
      </c>
    </row>
    <row r="60" spans="1:8">
      <c r="A60" s="92" t="s">
        <v>71</v>
      </c>
      <c r="B60" s="91">
        <v>5686986</v>
      </c>
      <c r="C60" s="90">
        <f t="shared" si="5"/>
        <v>20</v>
      </c>
      <c r="D60" s="89">
        <v>5893718</v>
      </c>
      <c r="E60" s="88">
        <f t="shared" si="6"/>
        <v>20</v>
      </c>
      <c r="F60" s="1862">
        <f t="shared" si="7"/>
        <v>206732</v>
      </c>
      <c r="G60" s="1861">
        <f t="shared" si="8"/>
        <v>3.6351768757651337E-2</v>
      </c>
      <c r="H60" s="87">
        <f t="shared" si="9"/>
        <v>35</v>
      </c>
    </row>
    <row r="61" spans="1:8">
      <c r="A61" s="86" t="s">
        <v>70</v>
      </c>
      <c r="B61" s="85">
        <v>563626</v>
      </c>
      <c r="C61" s="84">
        <f t="shared" si="5"/>
        <v>51</v>
      </c>
      <c r="D61" s="83">
        <v>576851</v>
      </c>
      <c r="E61" s="82">
        <f t="shared" si="6"/>
        <v>51</v>
      </c>
      <c r="F61" s="81">
        <f t="shared" si="7"/>
        <v>13225</v>
      </c>
      <c r="G61" s="80">
        <f t="shared" si="8"/>
        <v>2.3464141114852843E-2</v>
      </c>
      <c r="H61" s="79">
        <f t="shared" si="9"/>
        <v>45</v>
      </c>
    </row>
    <row r="62" spans="1:8">
      <c r="A62" s="3"/>
      <c r="B62" s="77"/>
      <c r="C62" s="3"/>
      <c r="D62" s="3"/>
      <c r="E62" s="3"/>
      <c r="F62" s="3"/>
      <c r="G62" s="3"/>
      <c r="H62" s="3"/>
    </row>
    <row r="63" spans="1:8">
      <c r="A63" s="78" t="s">
        <v>1612</v>
      </c>
      <c r="B63" s="3"/>
      <c r="C63" s="77"/>
      <c r="D63" s="3"/>
      <c r="E63" s="3"/>
      <c r="F63" s="3"/>
      <c r="G63" s="3"/>
      <c r="H63" s="3"/>
    </row>
  </sheetData>
  <mergeCells count="3">
    <mergeCell ref="B1:C2"/>
    <mergeCell ref="D1:E2"/>
    <mergeCell ref="F1:H2"/>
  </mergeCells>
  <printOptions horizontalCentered="1"/>
  <pageMargins left="0.75" right="0.75" top="1" bottom="1" header="0.5" footer="0.5"/>
  <pageSetup scale="63" orientation="portrait" r:id="rId1"/>
  <headerFooter scaleWithDoc="0" alignWithMargins="0">
    <oddHeader>&amp;C&amp;"-,Regular"Table 1.4
2020 Decennial Census National and State Populations</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27782-F65B-45A7-90DB-8B13371CFC6E}">
  <sheetPr>
    <pageSetUpPr fitToPage="1"/>
  </sheetPr>
  <dimension ref="B1:Y210"/>
  <sheetViews>
    <sheetView showGridLines="0" view="pageLayout" topLeftCell="A32" zoomScale="85" zoomScaleNormal="100" zoomScalePageLayoutView="85" workbookViewId="0">
      <selection activeCell="B52" sqref="B52"/>
    </sheetView>
  </sheetViews>
  <sheetFormatPr defaultColWidth="9.1796875" defaultRowHeight="13"/>
  <cols>
    <col min="1" max="1" width="9.1796875" style="492"/>
    <col min="2" max="2" width="18.54296875" style="492" customWidth="1"/>
    <col min="3" max="5" width="11.54296875" style="492" bestFit="1" customWidth="1"/>
    <col min="6" max="6" width="12.54296875" style="492" bestFit="1" customWidth="1"/>
    <col min="7" max="7" width="12.54296875" style="492" customWidth="1"/>
    <col min="8" max="8" width="1.453125" style="492" customWidth="1"/>
    <col min="9" max="11" width="9.1796875" style="492" bestFit="1" customWidth="1"/>
    <col min="12" max="12" width="9.1796875" style="492" customWidth="1"/>
    <col min="13" max="13" width="1.453125" style="492" customWidth="1"/>
    <col min="14" max="14" width="9.26953125" style="492" customWidth="1"/>
    <col min="15" max="15" width="9.54296875" style="492" customWidth="1"/>
    <col min="16" max="16" width="8.81640625" style="492" customWidth="1"/>
    <col min="17" max="17" width="10.7265625" style="492" customWidth="1"/>
    <col min="18" max="18" width="1.453125" style="1199" customWidth="1"/>
    <col min="19" max="19" width="7" style="492" customWidth="1"/>
    <col min="20" max="20" width="10.81640625" style="492" customWidth="1"/>
    <col min="21" max="21" width="10.7265625" style="492" customWidth="1"/>
    <col min="22" max="16384" width="9.1796875" style="492"/>
  </cols>
  <sheetData>
    <row r="1" spans="2:25" s="513" customFormat="1" hidden="1">
      <c r="B1" s="513" t="s">
        <v>1179</v>
      </c>
      <c r="R1" s="1248"/>
    </row>
    <row r="2" spans="2:25" s="513" customFormat="1">
      <c r="B2" s="1246"/>
      <c r="C2" s="1246"/>
      <c r="D2" s="1246"/>
      <c r="E2" s="1246"/>
      <c r="F2" s="1246"/>
      <c r="G2" s="1246"/>
      <c r="H2" s="1246"/>
      <c r="I2" s="1246"/>
      <c r="J2" s="1246"/>
      <c r="K2" s="1246"/>
      <c r="L2" s="1246"/>
      <c r="M2" s="1246"/>
      <c r="N2" s="1246"/>
      <c r="O2" s="1246"/>
      <c r="P2" s="1246"/>
      <c r="Q2" s="1246"/>
      <c r="R2" s="1247"/>
      <c r="S2" s="1246"/>
      <c r="T2" s="1246"/>
      <c r="U2" s="1246"/>
      <c r="V2" s="1246"/>
    </row>
    <row r="3" spans="2:25" ht="18.75" customHeight="1">
      <c r="B3" s="1245"/>
      <c r="C3" s="1244"/>
      <c r="D3" s="1244"/>
      <c r="E3" s="1244"/>
      <c r="F3" s="1244"/>
      <c r="G3" s="1244"/>
      <c r="H3" s="1244"/>
      <c r="I3" s="2075" t="s">
        <v>992</v>
      </c>
      <c r="J3" s="2076"/>
      <c r="K3" s="2076"/>
      <c r="L3" s="2076"/>
      <c r="M3" s="1243"/>
      <c r="N3" s="2077" t="s">
        <v>593</v>
      </c>
      <c r="O3" s="2078"/>
      <c r="P3" s="2078"/>
      <c r="Q3" s="2078"/>
      <c r="R3" s="1242"/>
      <c r="S3" s="2077" t="s">
        <v>1178</v>
      </c>
      <c r="T3" s="2078"/>
      <c r="U3" s="2079"/>
      <c r="V3" s="521"/>
      <c r="W3" s="1199"/>
      <c r="X3" s="1199"/>
      <c r="Y3" s="1199"/>
    </row>
    <row r="4" spans="2:25" ht="30" customHeight="1">
      <c r="B4" s="1241"/>
      <c r="C4" s="1240" t="s">
        <v>1177</v>
      </c>
      <c r="D4" s="1240" t="s">
        <v>1176</v>
      </c>
      <c r="E4" s="1240" t="s">
        <v>1175</v>
      </c>
      <c r="F4" s="1240" t="s">
        <v>1174</v>
      </c>
      <c r="G4" s="1240" t="s">
        <v>1173</v>
      </c>
      <c r="H4" s="1240"/>
      <c r="I4" s="1238" t="s">
        <v>1171</v>
      </c>
      <c r="J4" s="1238" t="s">
        <v>1170</v>
      </c>
      <c r="K4" s="1238" t="s">
        <v>1169</v>
      </c>
      <c r="L4" s="1238" t="s">
        <v>1172</v>
      </c>
      <c r="M4" s="1237"/>
      <c r="N4" s="1238" t="s">
        <v>1171</v>
      </c>
      <c r="O4" s="1238" t="s">
        <v>1170</v>
      </c>
      <c r="P4" s="1238" t="s">
        <v>1169</v>
      </c>
      <c r="Q4" s="1238" t="s">
        <v>1168</v>
      </c>
      <c r="R4" s="1237"/>
      <c r="S4" s="1239" t="s">
        <v>1167</v>
      </c>
      <c r="T4" s="1238" t="s">
        <v>992</v>
      </c>
      <c r="U4" s="1237" t="s">
        <v>593</v>
      </c>
      <c r="V4" s="521"/>
      <c r="W4" s="1199"/>
      <c r="X4" s="1199"/>
      <c r="Y4" s="1199"/>
    </row>
    <row r="5" spans="2:25">
      <c r="B5" s="1236"/>
      <c r="C5" s="1235"/>
      <c r="D5" s="1235"/>
      <c r="E5" s="1235"/>
      <c r="F5" s="1235"/>
      <c r="G5" s="1235"/>
      <c r="H5" s="1234"/>
      <c r="I5" s="1233"/>
      <c r="J5" s="1233"/>
      <c r="K5" s="1233"/>
      <c r="L5" s="1233"/>
      <c r="M5" s="1232"/>
      <c r="N5" s="1233"/>
      <c r="O5" s="1233"/>
      <c r="P5" s="1233"/>
      <c r="Q5" s="1233"/>
      <c r="R5" s="1234"/>
      <c r="S5" s="1233"/>
      <c r="T5" s="1233"/>
      <c r="U5" s="1232"/>
      <c r="V5" s="521"/>
      <c r="W5" s="1199"/>
      <c r="X5" s="1199"/>
      <c r="Y5" s="1199"/>
    </row>
    <row r="6" spans="2:25">
      <c r="B6" s="1224" t="s">
        <v>1166</v>
      </c>
      <c r="C6" s="1228">
        <v>79748</v>
      </c>
      <c r="D6" s="1227">
        <v>81532</v>
      </c>
      <c r="E6" s="1222">
        <v>80953</v>
      </c>
      <c r="F6" s="1222">
        <v>83999</v>
      </c>
      <c r="G6" s="1222">
        <v>85200</v>
      </c>
      <c r="H6" s="1221"/>
      <c r="I6" s="1220">
        <f t="shared" ref="I6:I46" si="0">D6-C6</f>
        <v>1784</v>
      </c>
      <c r="J6" s="1220">
        <f t="shared" ref="J6:J46" si="1">E6-D6</f>
        <v>-579</v>
      </c>
      <c r="K6" s="1220">
        <f t="shared" ref="K6:K46" si="2">F6-E6</f>
        <v>3046</v>
      </c>
      <c r="L6" s="1220">
        <f t="shared" ref="L6:L46" si="3">G6-F6</f>
        <v>1201</v>
      </c>
      <c r="M6" s="1219"/>
      <c r="N6" s="1218">
        <f t="shared" ref="N6:N46" si="4">D6/C6-1</f>
        <v>2.2370466970958569E-2</v>
      </c>
      <c r="O6" s="1218">
        <f t="shared" ref="O6:O46" si="5">E6/D6-1</f>
        <v>-7.1015061570917082E-3</v>
      </c>
      <c r="P6" s="1218">
        <f t="shared" ref="P6:P46" si="6">F6/E6-1</f>
        <v>3.7626771089397604E-2</v>
      </c>
      <c r="Q6" s="1218">
        <f t="shared" ref="Q6:Q46" si="7">G6/F6-1</f>
        <v>1.4297789259395843E-2</v>
      </c>
      <c r="R6" s="1217"/>
      <c r="S6" s="1170">
        <f t="shared" ref="S6:S46" si="8">RANK(F6,F$6:F$48)</f>
        <v>1</v>
      </c>
      <c r="T6" s="1231">
        <f t="shared" ref="T6:T46" si="9">RANK(K6,K$6:K$48)</f>
        <v>1</v>
      </c>
      <c r="U6" s="1216">
        <f t="shared" ref="U6:U46" si="10">RANK(P6,P$6:P$48)</f>
        <v>10</v>
      </c>
      <c r="V6" s="521"/>
      <c r="W6" s="1226"/>
      <c r="X6" s="1225"/>
      <c r="Y6" s="1225"/>
    </row>
    <row r="7" spans="2:25">
      <c r="B7" s="1224" t="s">
        <v>235</v>
      </c>
      <c r="C7" s="1228">
        <v>1527</v>
      </c>
      <c r="D7" s="1227">
        <v>1524</v>
      </c>
      <c r="E7" s="1222">
        <v>1519</v>
      </c>
      <c r="F7" s="1222">
        <v>1528</v>
      </c>
      <c r="G7" s="1222">
        <v>1540</v>
      </c>
      <c r="H7" s="1221"/>
      <c r="I7" s="1220">
        <f t="shared" si="0"/>
        <v>-3</v>
      </c>
      <c r="J7" s="1220">
        <f t="shared" si="1"/>
        <v>-5</v>
      </c>
      <c r="K7" s="1220">
        <f t="shared" si="2"/>
        <v>9</v>
      </c>
      <c r="L7" s="1220">
        <f t="shared" si="3"/>
        <v>12</v>
      </c>
      <c r="M7" s="1219"/>
      <c r="N7" s="1218">
        <f t="shared" si="4"/>
        <v>-1.9646365422396617E-3</v>
      </c>
      <c r="O7" s="1218">
        <f t="shared" si="5"/>
        <v>-3.2808398950131545E-3</v>
      </c>
      <c r="P7" s="1218">
        <f t="shared" si="6"/>
        <v>5.9249506254115403E-3</v>
      </c>
      <c r="Q7" s="1218">
        <f t="shared" si="7"/>
        <v>7.8534031413612926E-3</v>
      </c>
      <c r="R7" s="1217"/>
      <c r="S7" s="1170">
        <f t="shared" si="8"/>
        <v>33</v>
      </c>
      <c r="T7" s="1170">
        <f t="shared" si="9"/>
        <v>29</v>
      </c>
      <c r="U7" s="1216">
        <f t="shared" si="10"/>
        <v>28</v>
      </c>
      <c r="V7" s="521"/>
      <c r="W7" s="1226"/>
      <c r="X7" s="1225"/>
      <c r="Y7" s="1225"/>
    </row>
    <row r="8" spans="2:25">
      <c r="B8" s="1224" t="s">
        <v>234</v>
      </c>
      <c r="C8" s="1228">
        <v>11770</v>
      </c>
      <c r="D8" s="1227">
        <v>11914</v>
      </c>
      <c r="E8" s="1222">
        <v>11832</v>
      </c>
      <c r="F8" s="1222">
        <v>12296</v>
      </c>
      <c r="G8" s="1222">
        <v>12510</v>
      </c>
      <c r="H8" s="1221"/>
      <c r="I8" s="1220">
        <f t="shared" si="0"/>
        <v>144</v>
      </c>
      <c r="J8" s="1220">
        <f t="shared" si="1"/>
        <v>-82</v>
      </c>
      <c r="K8" s="1220">
        <f t="shared" si="2"/>
        <v>464</v>
      </c>
      <c r="L8" s="1220">
        <f t="shared" si="3"/>
        <v>214</v>
      </c>
      <c r="M8" s="1219"/>
      <c r="N8" s="1218">
        <f t="shared" si="4"/>
        <v>1.2234494477485036E-2</v>
      </c>
      <c r="O8" s="1218">
        <f t="shared" si="5"/>
        <v>-6.882659056572149E-3</v>
      </c>
      <c r="P8" s="1218">
        <f t="shared" si="6"/>
        <v>3.9215686274509887E-2</v>
      </c>
      <c r="Q8" s="1218">
        <f t="shared" si="7"/>
        <v>1.740403383214062E-2</v>
      </c>
      <c r="R8" s="1217"/>
      <c r="S8" s="1170">
        <f t="shared" si="8"/>
        <v>14</v>
      </c>
      <c r="T8" s="1170">
        <f t="shared" si="9"/>
        <v>9</v>
      </c>
      <c r="U8" s="1216">
        <f t="shared" si="10"/>
        <v>8</v>
      </c>
      <c r="V8" s="521"/>
      <c r="W8" s="1226"/>
      <c r="X8" s="1225"/>
      <c r="Y8" s="1225"/>
    </row>
    <row r="9" spans="2:25">
      <c r="B9" s="1224" t="s">
        <v>233</v>
      </c>
      <c r="C9" s="1228">
        <v>18270</v>
      </c>
      <c r="D9" s="1227">
        <v>18802</v>
      </c>
      <c r="E9" s="1222">
        <v>18833</v>
      </c>
      <c r="F9" s="1222">
        <v>19554</v>
      </c>
      <c r="G9" s="1222">
        <v>19950</v>
      </c>
      <c r="H9" s="1221"/>
      <c r="I9" s="1220">
        <f t="shared" si="0"/>
        <v>532</v>
      </c>
      <c r="J9" s="1220">
        <f t="shared" si="1"/>
        <v>31</v>
      </c>
      <c r="K9" s="1220">
        <f t="shared" si="2"/>
        <v>721</v>
      </c>
      <c r="L9" s="1220">
        <f t="shared" si="3"/>
        <v>396</v>
      </c>
      <c r="M9" s="1219"/>
      <c r="N9" s="1218">
        <f t="shared" si="4"/>
        <v>2.9118773946360088E-2</v>
      </c>
      <c r="O9" s="1218">
        <f t="shared" si="5"/>
        <v>1.6487607701307638E-3</v>
      </c>
      <c r="P9" s="1218">
        <f t="shared" si="6"/>
        <v>3.8283863431211262E-2</v>
      </c>
      <c r="Q9" s="1218">
        <f t="shared" si="7"/>
        <v>2.0251610923596175E-2</v>
      </c>
      <c r="R9" s="1217"/>
      <c r="S9" s="1170">
        <f t="shared" si="8"/>
        <v>12</v>
      </c>
      <c r="T9" s="1170">
        <f t="shared" si="9"/>
        <v>7</v>
      </c>
      <c r="U9" s="1216">
        <f t="shared" si="10"/>
        <v>9</v>
      </c>
      <c r="V9" s="521"/>
      <c r="W9" s="1226"/>
      <c r="X9" s="1225"/>
      <c r="Y9" s="1225"/>
    </row>
    <row r="10" spans="2:25">
      <c r="B10" s="1224" t="s">
        <v>1165</v>
      </c>
      <c r="C10" s="1228">
        <v>34134</v>
      </c>
      <c r="D10" s="1230">
        <v>34178</v>
      </c>
      <c r="E10" s="1229">
        <v>33488</v>
      </c>
      <c r="F10" s="1222">
        <v>33252</v>
      </c>
      <c r="G10" s="1222">
        <v>32600</v>
      </c>
      <c r="H10" s="1221"/>
      <c r="I10" s="1220">
        <f t="shared" si="0"/>
        <v>44</v>
      </c>
      <c r="J10" s="1220">
        <f t="shared" si="1"/>
        <v>-690</v>
      </c>
      <c r="K10" s="1220">
        <f t="shared" si="2"/>
        <v>-236</v>
      </c>
      <c r="L10" s="1220">
        <f t="shared" si="3"/>
        <v>-652</v>
      </c>
      <c r="M10" s="1219"/>
      <c r="N10" s="1218">
        <f t="shared" si="4"/>
        <v>1.2890373234897279E-3</v>
      </c>
      <c r="O10" s="1218">
        <f t="shared" si="5"/>
        <v>-2.0188425302826385E-2</v>
      </c>
      <c r="P10" s="1218">
        <f t="shared" si="6"/>
        <v>-7.0473005255613508E-3</v>
      </c>
      <c r="Q10" s="1218">
        <f t="shared" si="7"/>
        <v>-1.9607843137254943E-2</v>
      </c>
      <c r="R10" s="1217"/>
      <c r="S10" s="1170">
        <f t="shared" si="8"/>
        <v>8</v>
      </c>
      <c r="T10" s="1170">
        <f t="shared" si="9"/>
        <v>38</v>
      </c>
      <c r="U10" s="1216">
        <f t="shared" si="10"/>
        <v>31</v>
      </c>
      <c r="V10" s="521"/>
      <c r="W10" s="1226"/>
      <c r="X10" s="1225"/>
      <c r="Y10" s="1225"/>
    </row>
    <row r="11" spans="2:25">
      <c r="B11" s="1224" t="s">
        <v>232</v>
      </c>
      <c r="C11" s="1228">
        <v>3484</v>
      </c>
      <c r="D11" s="1227">
        <v>3472</v>
      </c>
      <c r="E11" s="1222">
        <v>3289</v>
      </c>
      <c r="F11" s="1222">
        <v>3362</v>
      </c>
      <c r="G11" s="1222">
        <v>3325</v>
      </c>
      <c r="H11" s="1221"/>
      <c r="I11" s="1220">
        <f t="shared" si="0"/>
        <v>-12</v>
      </c>
      <c r="J11" s="1220">
        <f t="shared" si="1"/>
        <v>-183</v>
      </c>
      <c r="K11" s="1220">
        <f t="shared" si="2"/>
        <v>73</v>
      </c>
      <c r="L11" s="1220">
        <f t="shared" si="3"/>
        <v>-37</v>
      </c>
      <c r="M11" s="1219"/>
      <c r="N11" s="1218">
        <f t="shared" si="4"/>
        <v>-3.4443168771527422E-3</v>
      </c>
      <c r="O11" s="1218">
        <f t="shared" si="5"/>
        <v>-5.2707373271889346E-2</v>
      </c>
      <c r="P11" s="1218">
        <f t="shared" si="6"/>
        <v>2.2195196108239612E-2</v>
      </c>
      <c r="Q11" s="1218">
        <f t="shared" si="7"/>
        <v>-1.100535395597857E-2</v>
      </c>
      <c r="R11" s="1217"/>
      <c r="S11" s="1170">
        <f t="shared" si="8"/>
        <v>24</v>
      </c>
      <c r="T11" s="1170">
        <f t="shared" si="9"/>
        <v>21</v>
      </c>
      <c r="U11" s="1216">
        <f t="shared" si="10"/>
        <v>23</v>
      </c>
      <c r="V11" s="521"/>
      <c r="W11" s="1226"/>
      <c r="X11" s="1225"/>
      <c r="Y11" s="1225"/>
    </row>
    <row r="12" spans="2:25">
      <c r="B12" s="1224" t="s">
        <v>231</v>
      </c>
      <c r="C12" s="1228">
        <v>178</v>
      </c>
      <c r="D12" s="1227">
        <v>189</v>
      </c>
      <c r="E12" s="1222">
        <v>187</v>
      </c>
      <c r="F12" s="1222">
        <v>187</v>
      </c>
      <c r="G12" s="1222">
        <v>187</v>
      </c>
      <c r="H12" s="1221"/>
      <c r="I12" s="1220">
        <f t="shared" si="0"/>
        <v>11</v>
      </c>
      <c r="J12" s="1220">
        <f t="shared" si="1"/>
        <v>-2</v>
      </c>
      <c r="K12" s="1220">
        <f t="shared" si="2"/>
        <v>0</v>
      </c>
      <c r="L12" s="1220">
        <f t="shared" si="3"/>
        <v>0</v>
      </c>
      <c r="M12" s="1219"/>
      <c r="N12" s="1218">
        <f t="shared" si="4"/>
        <v>6.1797752808988804E-2</v>
      </c>
      <c r="O12" s="1218">
        <f t="shared" si="5"/>
        <v>-1.0582010582010581E-2</v>
      </c>
      <c r="P12" s="1218">
        <f t="shared" si="6"/>
        <v>0</v>
      </c>
      <c r="Q12" s="1218">
        <f t="shared" si="7"/>
        <v>0</v>
      </c>
      <c r="R12" s="1217"/>
      <c r="S12" s="1170">
        <f t="shared" si="8"/>
        <v>42</v>
      </c>
      <c r="T12" s="1170">
        <f t="shared" si="9"/>
        <v>30</v>
      </c>
      <c r="U12" s="1216">
        <f t="shared" si="10"/>
        <v>30</v>
      </c>
      <c r="V12" s="521"/>
      <c r="W12" s="1226"/>
      <c r="X12" s="1225"/>
      <c r="Y12" s="1225"/>
    </row>
    <row r="13" spans="2:25">
      <c r="B13" s="1224" t="s">
        <v>230</v>
      </c>
      <c r="C13" s="1228">
        <v>72263</v>
      </c>
      <c r="D13" s="1227">
        <v>72897</v>
      </c>
      <c r="E13" s="1222">
        <v>70643</v>
      </c>
      <c r="F13" s="1222">
        <v>72540</v>
      </c>
      <c r="G13" s="1222">
        <v>71950</v>
      </c>
      <c r="H13" s="1221"/>
      <c r="I13" s="1220">
        <f t="shared" si="0"/>
        <v>634</v>
      </c>
      <c r="J13" s="1220">
        <f t="shared" si="1"/>
        <v>-2254</v>
      </c>
      <c r="K13" s="1220">
        <f t="shared" si="2"/>
        <v>1897</v>
      </c>
      <c r="L13" s="1220">
        <f t="shared" si="3"/>
        <v>-590</v>
      </c>
      <c r="M13" s="1219"/>
      <c r="N13" s="1218">
        <f t="shared" si="4"/>
        <v>8.7735078809350053E-3</v>
      </c>
      <c r="O13" s="1218">
        <f t="shared" si="5"/>
        <v>-3.0920339657324769E-2</v>
      </c>
      <c r="P13" s="1218">
        <f t="shared" si="6"/>
        <v>2.6853332955848463E-2</v>
      </c>
      <c r="Q13" s="1218">
        <f t="shared" si="7"/>
        <v>-8.1334436173146063E-3</v>
      </c>
      <c r="R13" s="1217"/>
      <c r="S13" s="1170">
        <f t="shared" si="8"/>
        <v>3</v>
      </c>
      <c r="T13" s="1170">
        <f t="shared" si="9"/>
        <v>2</v>
      </c>
      <c r="U13" s="1216">
        <f t="shared" si="10"/>
        <v>18</v>
      </c>
      <c r="V13" s="521"/>
      <c r="W13" s="1226"/>
      <c r="X13" s="1225"/>
      <c r="Y13" s="1225"/>
    </row>
    <row r="14" spans="2:25">
      <c r="B14" s="1224" t="s">
        <v>229</v>
      </c>
      <c r="C14" s="1228">
        <v>5142</v>
      </c>
      <c r="D14" s="1227">
        <v>5164</v>
      </c>
      <c r="E14" s="1222">
        <v>4987</v>
      </c>
      <c r="F14" s="1222">
        <v>5133</v>
      </c>
      <c r="G14" s="1222">
        <v>5133</v>
      </c>
      <c r="H14" s="1221"/>
      <c r="I14" s="1220">
        <f t="shared" si="0"/>
        <v>22</v>
      </c>
      <c r="J14" s="1220">
        <f t="shared" si="1"/>
        <v>-177</v>
      </c>
      <c r="K14" s="1220">
        <f t="shared" si="2"/>
        <v>146</v>
      </c>
      <c r="L14" s="1220">
        <f t="shared" si="3"/>
        <v>0</v>
      </c>
      <c r="M14" s="1219"/>
      <c r="N14" s="1218">
        <f t="shared" si="4"/>
        <v>4.278490859587647E-3</v>
      </c>
      <c r="O14" s="1218">
        <f t="shared" si="5"/>
        <v>-3.4275755228505012E-2</v>
      </c>
      <c r="P14" s="1218">
        <f t="shared" si="6"/>
        <v>2.9276117906557042E-2</v>
      </c>
      <c r="Q14" s="1218">
        <f t="shared" si="7"/>
        <v>0</v>
      </c>
      <c r="R14" s="1217"/>
      <c r="S14" s="1170">
        <f t="shared" si="8"/>
        <v>21</v>
      </c>
      <c r="T14" s="1170">
        <f t="shared" si="9"/>
        <v>13</v>
      </c>
      <c r="U14" s="1216">
        <f t="shared" si="10"/>
        <v>16</v>
      </c>
      <c r="V14" s="521"/>
      <c r="W14" s="1226"/>
      <c r="X14" s="1225"/>
      <c r="Y14" s="1225"/>
    </row>
    <row r="15" spans="2:25">
      <c r="B15" s="1224" t="s">
        <v>228</v>
      </c>
      <c r="C15" s="1228">
        <v>2181</v>
      </c>
      <c r="D15" s="1227">
        <v>2141</v>
      </c>
      <c r="E15" s="1222">
        <v>2172</v>
      </c>
      <c r="F15" s="1222">
        <v>2136</v>
      </c>
      <c r="G15" s="1222">
        <v>2136</v>
      </c>
      <c r="H15" s="1221"/>
      <c r="I15" s="1220">
        <f t="shared" si="0"/>
        <v>-40</v>
      </c>
      <c r="J15" s="1220">
        <f t="shared" si="1"/>
        <v>31</v>
      </c>
      <c r="K15" s="1220">
        <f t="shared" si="2"/>
        <v>-36</v>
      </c>
      <c r="L15" s="1220">
        <f t="shared" si="3"/>
        <v>0</v>
      </c>
      <c r="M15" s="1219"/>
      <c r="N15" s="1218">
        <f t="shared" si="4"/>
        <v>-1.8340210912425547E-2</v>
      </c>
      <c r="O15" s="1218">
        <f t="shared" si="5"/>
        <v>1.4479215319944005E-2</v>
      </c>
      <c r="P15" s="1218">
        <f t="shared" si="6"/>
        <v>-1.6574585635359074E-2</v>
      </c>
      <c r="Q15" s="1218">
        <f t="shared" si="7"/>
        <v>0</v>
      </c>
      <c r="R15" s="1217"/>
      <c r="S15" s="1170">
        <f t="shared" si="8"/>
        <v>31</v>
      </c>
      <c r="T15" s="1170">
        <f t="shared" si="9"/>
        <v>32</v>
      </c>
      <c r="U15" s="1216">
        <f t="shared" si="10"/>
        <v>33</v>
      </c>
      <c r="V15" s="521"/>
      <c r="W15" s="1226"/>
      <c r="X15" s="1225"/>
      <c r="Y15" s="1225"/>
    </row>
    <row r="16" spans="2:25">
      <c r="B16" s="1224" t="s">
        <v>227</v>
      </c>
      <c r="C16" s="1228">
        <v>899</v>
      </c>
      <c r="D16" s="1227">
        <v>899</v>
      </c>
      <c r="E16" s="1222">
        <v>923</v>
      </c>
      <c r="F16" s="1222">
        <v>1267</v>
      </c>
      <c r="G16" s="1222">
        <v>1267</v>
      </c>
      <c r="H16" s="1221"/>
      <c r="I16" s="1220">
        <f t="shared" si="0"/>
        <v>0</v>
      </c>
      <c r="J16" s="1220">
        <f t="shared" si="1"/>
        <v>24</v>
      </c>
      <c r="K16" s="1220">
        <f t="shared" si="2"/>
        <v>344</v>
      </c>
      <c r="L16" s="1220">
        <f t="shared" si="3"/>
        <v>0</v>
      </c>
      <c r="M16" s="1219"/>
      <c r="N16" s="1218">
        <f t="shared" si="4"/>
        <v>0</v>
      </c>
      <c r="O16" s="1218">
        <f t="shared" si="5"/>
        <v>2.6696329254727535E-2</v>
      </c>
      <c r="P16" s="1218">
        <f t="shared" si="6"/>
        <v>0.37269772481040087</v>
      </c>
      <c r="Q16" s="1218">
        <f t="shared" si="7"/>
        <v>0</v>
      </c>
      <c r="R16" s="1217"/>
      <c r="S16" s="1170">
        <f t="shared" si="8"/>
        <v>36</v>
      </c>
      <c r="T16" s="1170">
        <f t="shared" si="9"/>
        <v>10</v>
      </c>
      <c r="U16" s="1216">
        <f t="shared" si="10"/>
        <v>1</v>
      </c>
      <c r="V16" s="521"/>
      <c r="W16" s="1226"/>
      <c r="X16" s="1225"/>
      <c r="Y16" s="1225"/>
    </row>
    <row r="17" spans="2:25">
      <c r="B17" s="1224" t="s">
        <v>226</v>
      </c>
      <c r="C17" s="1228">
        <v>1520</v>
      </c>
      <c r="D17" s="1227">
        <v>1498</v>
      </c>
      <c r="E17" s="1222">
        <v>1379</v>
      </c>
      <c r="F17" s="1222">
        <v>1448</v>
      </c>
      <c r="G17" s="1222">
        <v>1488</v>
      </c>
      <c r="H17" s="1221"/>
      <c r="I17" s="1220">
        <f t="shared" si="0"/>
        <v>-22</v>
      </c>
      <c r="J17" s="1220">
        <f t="shared" si="1"/>
        <v>-119</v>
      </c>
      <c r="K17" s="1220">
        <f t="shared" si="2"/>
        <v>69</v>
      </c>
      <c r="L17" s="1220">
        <f t="shared" si="3"/>
        <v>40</v>
      </c>
      <c r="M17" s="1219"/>
      <c r="N17" s="1218">
        <f t="shared" si="4"/>
        <v>-1.4473684210526305E-2</v>
      </c>
      <c r="O17" s="1218">
        <f t="shared" si="5"/>
        <v>-7.9439252336448551E-2</v>
      </c>
      <c r="P17" s="1218">
        <f t="shared" si="6"/>
        <v>5.0036258158085545E-2</v>
      </c>
      <c r="Q17" s="1218">
        <f t="shared" si="7"/>
        <v>2.7624309392265234E-2</v>
      </c>
      <c r="R17" s="1217"/>
      <c r="S17" s="1170">
        <f t="shared" si="8"/>
        <v>34</v>
      </c>
      <c r="T17" s="1170">
        <f t="shared" si="9"/>
        <v>22</v>
      </c>
      <c r="U17" s="1216">
        <f t="shared" si="10"/>
        <v>5</v>
      </c>
      <c r="V17" s="521"/>
      <c r="W17" s="1226"/>
      <c r="X17" s="1225"/>
      <c r="Y17" s="1225"/>
    </row>
    <row r="18" spans="2:25">
      <c r="B18" s="1224" t="s">
        <v>1164</v>
      </c>
      <c r="C18" s="1228">
        <v>64281</v>
      </c>
      <c r="D18" s="1227">
        <v>63989</v>
      </c>
      <c r="E18" s="1222">
        <v>61851</v>
      </c>
      <c r="F18" s="1222">
        <v>60371</v>
      </c>
      <c r="G18" s="1222">
        <v>59094</v>
      </c>
      <c r="H18" s="1221"/>
      <c r="I18" s="1220">
        <f t="shared" si="0"/>
        <v>-292</v>
      </c>
      <c r="J18" s="1220">
        <f t="shared" si="1"/>
        <v>-2138</v>
      </c>
      <c r="K18" s="1220">
        <f t="shared" si="2"/>
        <v>-1480</v>
      </c>
      <c r="L18" s="1220">
        <f t="shared" si="3"/>
        <v>-1277</v>
      </c>
      <c r="M18" s="1219"/>
      <c r="N18" s="1218">
        <f t="shared" si="4"/>
        <v>-4.5425553429473409E-3</v>
      </c>
      <c r="O18" s="1218">
        <f t="shared" si="5"/>
        <v>-3.3411992686242953E-2</v>
      </c>
      <c r="P18" s="1218">
        <f t="shared" si="6"/>
        <v>-2.3928473266398242E-2</v>
      </c>
      <c r="Q18" s="1218">
        <f t="shared" si="7"/>
        <v>-2.1152540126882058E-2</v>
      </c>
      <c r="R18" s="1217"/>
      <c r="S18" s="1170">
        <f t="shared" si="8"/>
        <v>4</v>
      </c>
      <c r="T18" s="1170">
        <f t="shared" si="9"/>
        <v>42</v>
      </c>
      <c r="U18" s="1216">
        <f t="shared" si="10"/>
        <v>38</v>
      </c>
      <c r="V18" s="521"/>
      <c r="W18" s="1226"/>
      <c r="X18" s="1225"/>
      <c r="Y18" s="1225"/>
    </row>
    <row r="19" spans="2:25">
      <c r="B19" s="1224" t="s">
        <v>225</v>
      </c>
      <c r="C19" s="1228">
        <v>9395</v>
      </c>
      <c r="D19" s="1227">
        <v>9544</v>
      </c>
      <c r="E19" s="1222">
        <v>10748</v>
      </c>
      <c r="F19" s="1222">
        <v>11830</v>
      </c>
      <c r="G19" s="1222">
        <v>12330</v>
      </c>
      <c r="H19" s="1221"/>
      <c r="I19" s="1220">
        <f t="shared" si="0"/>
        <v>149</v>
      </c>
      <c r="J19" s="1220">
        <f t="shared" si="1"/>
        <v>1204</v>
      </c>
      <c r="K19" s="1220">
        <f t="shared" si="2"/>
        <v>1082</v>
      </c>
      <c r="L19" s="1220">
        <f t="shared" si="3"/>
        <v>500</v>
      </c>
      <c r="M19" s="1219"/>
      <c r="N19" s="1218">
        <f t="shared" si="4"/>
        <v>1.5859499733900995E-2</v>
      </c>
      <c r="O19" s="1218">
        <f t="shared" si="5"/>
        <v>0.12615255658005031</v>
      </c>
      <c r="P19" s="1218">
        <f t="shared" si="6"/>
        <v>0.10066989207294386</v>
      </c>
      <c r="Q19" s="1218">
        <f t="shared" si="7"/>
        <v>4.2265426880811585E-2</v>
      </c>
      <c r="R19" s="1217"/>
      <c r="S19" s="1170">
        <f t="shared" si="8"/>
        <v>15</v>
      </c>
      <c r="T19" s="1170">
        <f t="shared" si="9"/>
        <v>5</v>
      </c>
      <c r="U19" s="1216">
        <f t="shared" si="10"/>
        <v>2</v>
      </c>
      <c r="V19" s="521"/>
      <c r="W19" s="1226"/>
      <c r="X19" s="1225"/>
      <c r="Y19" s="1225"/>
    </row>
    <row r="20" spans="2:25">
      <c r="B20" s="1224" t="s">
        <v>1163</v>
      </c>
      <c r="C20" s="1228">
        <v>54865</v>
      </c>
      <c r="D20" s="1227">
        <v>56339</v>
      </c>
      <c r="E20" s="1222">
        <v>56102</v>
      </c>
      <c r="F20" s="1222">
        <v>57840</v>
      </c>
      <c r="G20" s="1222">
        <v>56900</v>
      </c>
      <c r="H20" s="1221"/>
      <c r="I20" s="1220">
        <f t="shared" si="0"/>
        <v>1474</v>
      </c>
      <c r="J20" s="1220">
        <f t="shared" si="1"/>
        <v>-237</v>
      </c>
      <c r="K20" s="1220">
        <f t="shared" si="2"/>
        <v>1738</v>
      </c>
      <c r="L20" s="1220">
        <f t="shared" si="3"/>
        <v>-940</v>
      </c>
      <c r="M20" s="1219"/>
      <c r="N20" s="1218">
        <f t="shared" si="4"/>
        <v>2.6865943679941662E-2</v>
      </c>
      <c r="O20" s="1218">
        <f t="shared" si="5"/>
        <v>-4.2066774348142877E-3</v>
      </c>
      <c r="P20" s="1218">
        <f t="shared" si="6"/>
        <v>3.097928772592784E-2</v>
      </c>
      <c r="Q20" s="1218">
        <f t="shared" si="7"/>
        <v>-1.625172890733062E-2</v>
      </c>
      <c r="R20" s="1217"/>
      <c r="S20" s="1170">
        <f t="shared" si="8"/>
        <v>5</v>
      </c>
      <c r="T20" s="1170">
        <f t="shared" si="9"/>
        <v>3</v>
      </c>
      <c r="U20" s="1216">
        <f t="shared" si="10"/>
        <v>15</v>
      </c>
      <c r="V20" s="521"/>
      <c r="W20" s="1226"/>
      <c r="X20" s="1225"/>
      <c r="Y20" s="1225"/>
    </row>
    <row r="21" spans="2:25">
      <c r="B21" s="1224" t="s">
        <v>224</v>
      </c>
      <c r="C21" s="1228">
        <v>2587</v>
      </c>
      <c r="D21" s="1227">
        <v>2655</v>
      </c>
      <c r="E21" s="1222">
        <v>2590</v>
      </c>
      <c r="F21" s="1222">
        <v>2676</v>
      </c>
      <c r="G21" s="1222">
        <v>2698</v>
      </c>
      <c r="H21" s="1221"/>
      <c r="I21" s="1220">
        <f t="shared" si="0"/>
        <v>68</v>
      </c>
      <c r="J21" s="1220">
        <f t="shared" si="1"/>
        <v>-65</v>
      </c>
      <c r="K21" s="1220">
        <f t="shared" si="2"/>
        <v>86</v>
      </c>
      <c r="L21" s="1220">
        <f t="shared" si="3"/>
        <v>22</v>
      </c>
      <c r="M21" s="1219"/>
      <c r="N21" s="1218">
        <f t="shared" si="4"/>
        <v>2.6285272516428204E-2</v>
      </c>
      <c r="O21" s="1218">
        <f t="shared" si="5"/>
        <v>-2.4482109227871973E-2</v>
      </c>
      <c r="P21" s="1218">
        <f t="shared" si="6"/>
        <v>3.3204633204633183E-2</v>
      </c>
      <c r="Q21" s="1218">
        <f t="shared" si="7"/>
        <v>8.2212257100149344E-3</v>
      </c>
      <c r="R21" s="1217"/>
      <c r="S21" s="1170">
        <f t="shared" si="8"/>
        <v>29</v>
      </c>
      <c r="T21" s="1170">
        <f t="shared" si="9"/>
        <v>19</v>
      </c>
      <c r="U21" s="1216">
        <f t="shared" si="10"/>
        <v>13</v>
      </c>
      <c r="V21" s="521"/>
      <c r="W21" s="1226"/>
      <c r="X21" s="1225"/>
      <c r="Y21" s="1225"/>
    </row>
    <row r="22" spans="2:25">
      <c r="B22" s="1224" t="s">
        <v>223</v>
      </c>
      <c r="C22" s="1228">
        <v>1269</v>
      </c>
      <c r="D22" s="1227">
        <v>1275</v>
      </c>
      <c r="E22" s="1222">
        <v>1287</v>
      </c>
      <c r="F22" s="1222">
        <v>1402</v>
      </c>
      <c r="G22" s="1222">
        <v>1450</v>
      </c>
      <c r="H22" s="1221"/>
      <c r="I22" s="1220">
        <f t="shared" si="0"/>
        <v>6</v>
      </c>
      <c r="J22" s="1220">
        <f t="shared" si="1"/>
        <v>12</v>
      </c>
      <c r="K22" s="1220">
        <f t="shared" si="2"/>
        <v>115</v>
      </c>
      <c r="L22" s="1220">
        <f t="shared" si="3"/>
        <v>48</v>
      </c>
      <c r="M22" s="1219"/>
      <c r="N22" s="1218">
        <f t="shared" si="4"/>
        <v>4.7281323877068626E-3</v>
      </c>
      <c r="O22" s="1218">
        <f t="shared" si="5"/>
        <v>9.4117647058824527E-3</v>
      </c>
      <c r="P22" s="1218">
        <f t="shared" si="6"/>
        <v>8.9355089355089401E-2</v>
      </c>
      <c r="Q22" s="1218">
        <f t="shared" si="7"/>
        <v>3.4236804564907297E-2</v>
      </c>
      <c r="R22" s="1217"/>
      <c r="S22" s="1170">
        <f t="shared" si="8"/>
        <v>35</v>
      </c>
      <c r="T22" s="1170">
        <f t="shared" si="9"/>
        <v>16</v>
      </c>
      <c r="U22" s="1216">
        <f t="shared" si="10"/>
        <v>3</v>
      </c>
      <c r="V22" s="521"/>
      <c r="W22" s="1226"/>
      <c r="X22" s="1225"/>
      <c r="Y22" s="1225"/>
    </row>
    <row r="23" spans="2:25">
      <c r="B23" s="1224" t="s">
        <v>1162</v>
      </c>
      <c r="C23" s="1228">
        <v>5569</v>
      </c>
      <c r="D23" s="1227">
        <v>5420</v>
      </c>
      <c r="E23" s="1222">
        <v>5484</v>
      </c>
      <c r="F23" s="1222">
        <v>5278</v>
      </c>
      <c r="G23" s="1222">
        <v>5324</v>
      </c>
      <c r="H23" s="1221"/>
      <c r="I23" s="1220">
        <f t="shared" si="0"/>
        <v>-149</v>
      </c>
      <c r="J23" s="1220">
        <f t="shared" si="1"/>
        <v>64</v>
      </c>
      <c r="K23" s="1220">
        <f t="shared" si="2"/>
        <v>-206</v>
      </c>
      <c r="L23" s="1220">
        <f t="shared" si="3"/>
        <v>46</v>
      </c>
      <c r="M23" s="1219"/>
      <c r="N23" s="1218">
        <f t="shared" si="4"/>
        <v>-2.6755252289459519E-2</v>
      </c>
      <c r="O23" s="1218">
        <f t="shared" si="5"/>
        <v>1.1808118081180874E-2</v>
      </c>
      <c r="P23" s="1218">
        <f t="shared" si="6"/>
        <v>-3.756382202771702E-2</v>
      </c>
      <c r="Q23" s="1218">
        <f t="shared" si="7"/>
        <v>8.7154225085259718E-3</v>
      </c>
      <c r="R23" s="1217"/>
      <c r="S23" s="1170">
        <f t="shared" si="8"/>
        <v>20</v>
      </c>
      <c r="T23" s="1170">
        <f t="shared" si="9"/>
        <v>37</v>
      </c>
      <c r="U23" s="1216">
        <f t="shared" si="10"/>
        <v>42</v>
      </c>
      <c r="V23" s="521"/>
      <c r="W23" s="1226"/>
      <c r="X23" s="1225"/>
      <c r="Y23" s="1225"/>
    </row>
    <row r="24" spans="2:25">
      <c r="B24" s="1224" t="s">
        <v>222</v>
      </c>
      <c r="C24" s="1228">
        <v>2916</v>
      </c>
      <c r="D24" s="1227">
        <v>2973</v>
      </c>
      <c r="E24" s="1222">
        <v>2973</v>
      </c>
      <c r="F24" s="1222">
        <v>3074</v>
      </c>
      <c r="G24" s="1222">
        <v>3074</v>
      </c>
      <c r="H24" s="1221"/>
      <c r="I24" s="1220">
        <f t="shared" si="0"/>
        <v>57</v>
      </c>
      <c r="J24" s="1220">
        <f t="shared" si="1"/>
        <v>0</v>
      </c>
      <c r="K24" s="1220">
        <f t="shared" si="2"/>
        <v>101</v>
      </c>
      <c r="L24" s="1220">
        <f t="shared" si="3"/>
        <v>0</v>
      </c>
      <c r="M24" s="1219"/>
      <c r="N24" s="1218">
        <f t="shared" si="4"/>
        <v>1.9547325102880597E-2</v>
      </c>
      <c r="O24" s="1218">
        <f t="shared" si="5"/>
        <v>0</v>
      </c>
      <c r="P24" s="1218">
        <f t="shared" si="6"/>
        <v>3.3972418432559603E-2</v>
      </c>
      <c r="Q24" s="1218">
        <f t="shared" si="7"/>
        <v>0</v>
      </c>
      <c r="R24" s="1217"/>
      <c r="S24" s="1170">
        <f t="shared" si="8"/>
        <v>27</v>
      </c>
      <c r="T24" s="1170">
        <f t="shared" si="9"/>
        <v>18</v>
      </c>
      <c r="U24" s="1216">
        <f t="shared" si="10"/>
        <v>12</v>
      </c>
      <c r="V24" s="521"/>
      <c r="W24" s="1226"/>
      <c r="X24" s="1225"/>
      <c r="Y24" s="1225"/>
    </row>
    <row r="25" spans="2:25">
      <c r="B25" s="1224" t="s">
        <v>221</v>
      </c>
      <c r="C25" s="1228">
        <v>3178</v>
      </c>
      <c r="D25" s="1227">
        <v>3194</v>
      </c>
      <c r="E25" s="1222">
        <v>3201</v>
      </c>
      <c r="F25" s="1222">
        <v>3334</v>
      </c>
      <c r="G25" s="1222">
        <v>3365</v>
      </c>
      <c r="H25" s="1221"/>
      <c r="I25" s="1220">
        <f t="shared" si="0"/>
        <v>16</v>
      </c>
      <c r="J25" s="1220">
        <f t="shared" si="1"/>
        <v>7</v>
      </c>
      <c r="K25" s="1220">
        <f t="shared" si="2"/>
        <v>133</v>
      </c>
      <c r="L25" s="1220">
        <f t="shared" si="3"/>
        <v>31</v>
      </c>
      <c r="M25" s="1219"/>
      <c r="N25" s="1218">
        <f t="shared" si="4"/>
        <v>5.0346129641283266E-3</v>
      </c>
      <c r="O25" s="1218">
        <f t="shared" si="5"/>
        <v>2.1916092673763821E-3</v>
      </c>
      <c r="P25" s="1218">
        <f t="shared" si="6"/>
        <v>4.1549515776319934E-2</v>
      </c>
      <c r="Q25" s="1218">
        <f t="shared" si="7"/>
        <v>9.2981403719256672E-3</v>
      </c>
      <c r="R25" s="1217"/>
      <c r="S25" s="1170">
        <f t="shared" si="8"/>
        <v>25</v>
      </c>
      <c r="T25" s="1170">
        <f t="shared" si="9"/>
        <v>14</v>
      </c>
      <c r="U25" s="1216">
        <f t="shared" si="10"/>
        <v>7</v>
      </c>
      <c r="V25" s="521"/>
      <c r="W25" s="1226"/>
      <c r="X25" s="1225"/>
      <c r="Y25" s="1225"/>
    </row>
    <row r="26" spans="2:25">
      <c r="B26" s="1224" t="s">
        <v>1161</v>
      </c>
      <c r="C26" s="1228">
        <v>6264</v>
      </c>
      <c r="D26" s="1227">
        <v>6425</v>
      </c>
      <c r="E26" s="1222">
        <v>6097</v>
      </c>
      <c r="F26" s="1222">
        <v>5991</v>
      </c>
      <c r="G26" s="1222">
        <v>5877</v>
      </c>
      <c r="H26" s="1221"/>
      <c r="I26" s="1220">
        <f t="shared" si="0"/>
        <v>161</v>
      </c>
      <c r="J26" s="1220">
        <f t="shared" si="1"/>
        <v>-328</v>
      </c>
      <c r="K26" s="1220">
        <f t="shared" si="2"/>
        <v>-106</v>
      </c>
      <c r="L26" s="1220">
        <f t="shared" si="3"/>
        <v>-114</v>
      </c>
      <c r="M26" s="1219"/>
      <c r="N26" s="1218">
        <f t="shared" si="4"/>
        <v>2.5702426564495617E-2</v>
      </c>
      <c r="O26" s="1218">
        <f t="shared" si="5"/>
        <v>-5.1050583657587523E-2</v>
      </c>
      <c r="P26" s="1218">
        <f t="shared" si="6"/>
        <v>-1.7385599475151725E-2</v>
      </c>
      <c r="Q26" s="1218">
        <f t="shared" si="7"/>
        <v>-1.9028542814221283E-2</v>
      </c>
      <c r="R26" s="1217"/>
      <c r="S26" s="1170">
        <f t="shared" si="8"/>
        <v>19</v>
      </c>
      <c r="T26" s="1170">
        <f t="shared" si="9"/>
        <v>35</v>
      </c>
      <c r="U26" s="1216">
        <f t="shared" si="10"/>
        <v>35</v>
      </c>
      <c r="V26" s="521"/>
      <c r="W26" s="1226"/>
      <c r="X26" s="1225"/>
      <c r="Y26" s="1225"/>
    </row>
    <row r="27" spans="2:25">
      <c r="B27" s="1224" t="s">
        <v>1160</v>
      </c>
      <c r="C27" s="1228">
        <v>33117</v>
      </c>
      <c r="D27" s="1227">
        <v>33379</v>
      </c>
      <c r="E27" s="1222">
        <v>35335</v>
      </c>
      <c r="F27" s="1222">
        <v>35454</v>
      </c>
      <c r="G27" s="1222">
        <v>36143</v>
      </c>
      <c r="H27" s="1221"/>
      <c r="I27" s="1220">
        <f t="shared" si="0"/>
        <v>262</v>
      </c>
      <c r="J27" s="1220">
        <f t="shared" si="1"/>
        <v>1956</v>
      </c>
      <c r="K27" s="1220">
        <f t="shared" si="2"/>
        <v>119</v>
      </c>
      <c r="L27" s="1220">
        <f t="shared" si="3"/>
        <v>689</v>
      </c>
      <c r="M27" s="1219"/>
      <c r="N27" s="1218">
        <f t="shared" si="4"/>
        <v>7.9113446266267928E-3</v>
      </c>
      <c r="O27" s="1218">
        <f t="shared" si="5"/>
        <v>5.859971838581135E-2</v>
      </c>
      <c r="P27" s="1218">
        <f t="shared" si="6"/>
        <v>3.3677656714306003E-3</v>
      </c>
      <c r="Q27" s="1218">
        <f t="shared" si="7"/>
        <v>1.9433632312291893E-2</v>
      </c>
      <c r="R27" s="1217"/>
      <c r="S27" s="1170">
        <f t="shared" si="8"/>
        <v>7</v>
      </c>
      <c r="T27" s="1170">
        <f t="shared" si="9"/>
        <v>15</v>
      </c>
      <c r="U27" s="1216">
        <f t="shared" si="10"/>
        <v>29</v>
      </c>
      <c r="V27" s="521"/>
      <c r="W27" s="1226"/>
      <c r="X27" s="1225"/>
      <c r="Y27" s="1225"/>
    </row>
    <row r="28" spans="2:25">
      <c r="B28" s="1224" t="s">
        <v>1159</v>
      </c>
      <c r="C28" s="1228">
        <v>2471</v>
      </c>
      <c r="D28" s="1227">
        <v>2507</v>
      </c>
      <c r="E28" s="1222">
        <v>2445</v>
      </c>
      <c r="F28" s="1222">
        <v>2531</v>
      </c>
      <c r="G28" s="1222">
        <v>2591</v>
      </c>
      <c r="H28" s="1221"/>
      <c r="I28" s="1220">
        <f t="shared" si="0"/>
        <v>36</v>
      </c>
      <c r="J28" s="1220">
        <f t="shared" si="1"/>
        <v>-62</v>
      </c>
      <c r="K28" s="1220">
        <f t="shared" si="2"/>
        <v>86</v>
      </c>
      <c r="L28" s="1220">
        <f t="shared" si="3"/>
        <v>60</v>
      </c>
      <c r="M28" s="1219"/>
      <c r="N28" s="1218">
        <f t="shared" si="4"/>
        <v>1.4569000404694554E-2</v>
      </c>
      <c r="O28" s="1218">
        <f t="shared" si="5"/>
        <v>-2.4730753889110502E-2</v>
      </c>
      <c r="P28" s="1218">
        <f t="shared" si="6"/>
        <v>3.5173824130879439E-2</v>
      </c>
      <c r="Q28" s="1218">
        <f t="shared" si="7"/>
        <v>2.3706045041485657E-2</v>
      </c>
      <c r="R28" s="1217"/>
      <c r="S28" s="1170">
        <f t="shared" si="8"/>
        <v>30</v>
      </c>
      <c r="T28" s="1170">
        <f t="shared" si="9"/>
        <v>19</v>
      </c>
      <c r="U28" s="1216">
        <f t="shared" si="10"/>
        <v>11</v>
      </c>
      <c r="V28" s="521"/>
      <c r="W28" s="1226"/>
      <c r="X28" s="1225"/>
      <c r="Y28" s="1225"/>
    </row>
    <row r="29" spans="2:25">
      <c r="B29" s="1224" t="s">
        <v>1158</v>
      </c>
      <c r="C29" s="1228">
        <v>1044</v>
      </c>
      <c r="D29" s="1227">
        <v>1014</v>
      </c>
      <c r="E29" s="1222">
        <v>1011</v>
      </c>
      <c r="F29" s="1222">
        <v>1027</v>
      </c>
      <c r="G29" s="1222">
        <v>1015</v>
      </c>
      <c r="H29" s="1221"/>
      <c r="I29" s="1220">
        <f t="shared" si="0"/>
        <v>-30</v>
      </c>
      <c r="J29" s="1220">
        <f t="shared" si="1"/>
        <v>-3</v>
      </c>
      <c r="K29" s="1220">
        <f t="shared" si="2"/>
        <v>16</v>
      </c>
      <c r="L29" s="1220">
        <f t="shared" si="3"/>
        <v>-12</v>
      </c>
      <c r="M29" s="1219"/>
      <c r="N29" s="1218">
        <f t="shared" si="4"/>
        <v>-2.8735632183908066E-2</v>
      </c>
      <c r="O29" s="1218">
        <f t="shared" si="5"/>
        <v>-2.9585798816568198E-3</v>
      </c>
      <c r="P29" s="1218">
        <f t="shared" si="6"/>
        <v>1.5825914935707175E-2</v>
      </c>
      <c r="Q29" s="1218">
        <f t="shared" si="7"/>
        <v>-1.1684518013631906E-2</v>
      </c>
      <c r="R29" s="1217"/>
      <c r="S29" s="1170">
        <f t="shared" si="8"/>
        <v>37</v>
      </c>
      <c r="T29" s="1170">
        <f t="shared" si="9"/>
        <v>25</v>
      </c>
      <c r="U29" s="1216">
        <f t="shared" si="10"/>
        <v>26</v>
      </c>
      <c r="V29" s="521"/>
      <c r="W29" s="1226"/>
      <c r="X29" s="1225"/>
      <c r="Y29" s="1225"/>
    </row>
    <row r="30" spans="2:25">
      <c r="B30" s="1224" t="s">
        <v>1157</v>
      </c>
      <c r="C30" s="1228">
        <v>11553</v>
      </c>
      <c r="D30" s="1227">
        <v>11460</v>
      </c>
      <c r="E30" s="1222">
        <v>10617</v>
      </c>
      <c r="F30" s="1222">
        <v>10475</v>
      </c>
      <c r="G30" s="1222">
        <v>10468</v>
      </c>
      <c r="H30" s="1221"/>
      <c r="I30" s="1220">
        <f t="shared" si="0"/>
        <v>-93</v>
      </c>
      <c r="J30" s="1220">
        <f t="shared" si="1"/>
        <v>-843</v>
      </c>
      <c r="K30" s="1220">
        <f t="shared" si="2"/>
        <v>-142</v>
      </c>
      <c r="L30" s="1220">
        <f t="shared" si="3"/>
        <v>-7</v>
      </c>
      <c r="M30" s="1219"/>
      <c r="N30" s="1218">
        <f t="shared" si="4"/>
        <v>-8.0498571799532126E-3</v>
      </c>
      <c r="O30" s="1218">
        <f t="shared" si="5"/>
        <v>-7.3560209424083811E-2</v>
      </c>
      <c r="P30" s="1218">
        <f t="shared" si="6"/>
        <v>-1.3374776302156888E-2</v>
      </c>
      <c r="Q30" s="1218">
        <f t="shared" si="7"/>
        <v>-6.6825775656320641E-4</v>
      </c>
      <c r="R30" s="1217"/>
      <c r="S30" s="1170">
        <f t="shared" si="8"/>
        <v>16</v>
      </c>
      <c r="T30" s="1170">
        <f t="shared" si="9"/>
        <v>36</v>
      </c>
      <c r="U30" s="1216">
        <f t="shared" si="10"/>
        <v>32</v>
      </c>
      <c r="V30" s="521"/>
      <c r="W30" s="1226"/>
      <c r="X30" s="1225"/>
      <c r="Y30" s="1225"/>
    </row>
    <row r="31" spans="2:25">
      <c r="B31" s="1224" t="s">
        <v>1156</v>
      </c>
      <c r="C31" s="1228">
        <v>4780</v>
      </c>
      <c r="D31" s="1227">
        <v>4757</v>
      </c>
      <c r="E31" s="1222">
        <v>4696</v>
      </c>
      <c r="F31" s="1222">
        <v>4592</v>
      </c>
      <c r="G31" s="1222">
        <v>4517</v>
      </c>
      <c r="H31" s="1221"/>
      <c r="I31" s="1220">
        <f t="shared" si="0"/>
        <v>-23</v>
      </c>
      <c r="J31" s="1220">
        <f t="shared" si="1"/>
        <v>-61</v>
      </c>
      <c r="K31" s="1220">
        <f t="shared" si="2"/>
        <v>-104</v>
      </c>
      <c r="L31" s="1220">
        <f t="shared" si="3"/>
        <v>-75</v>
      </c>
      <c r="M31" s="1219"/>
      <c r="N31" s="1218">
        <f t="shared" si="4"/>
        <v>-4.8117154811715412E-3</v>
      </c>
      <c r="O31" s="1218">
        <f t="shared" si="5"/>
        <v>-1.2823207904141265E-2</v>
      </c>
      <c r="P31" s="1218">
        <f t="shared" si="6"/>
        <v>-2.2146507666098825E-2</v>
      </c>
      <c r="Q31" s="1218">
        <f t="shared" si="7"/>
        <v>-1.6332752613240409E-2</v>
      </c>
      <c r="R31" s="1217"/>
      <c r="S31" s="1170">
        <f t="shared" si="8"/>
        <v>22</v>
      </c>
      <c r="T31" s="1170">
        <f t="shared" si="9"/>
        <v>34</v>
      </c>
      <c r="U31" s="1216">
        <f t="shared" si="10"/>
        <v>37</v>
      </c>
      <c r="V31" s="521"/>
      <c r="W31" s="1226"/>
      <c r="X31" s="1225"/>
      <c r="Y31" s="1225"/>
    </row>
    <row r="32" spans="2:25">
      <c r="B32" s="1224" t="s">
        <v>220</v>
      </c>
      <c r="C32" s="1228">
        <v>273</v>
      </c>
      <c r="D32" s="1227">
        <v>279</v>
      </c>
      <c r="E32" s="1222">
        <v>291</v>
      </c>
      <c r="F32" s="1222">
        <v>283</v>
      </c>
      <c r="G32" s="1222">
        <v>283</v>
      </c>
      <c r="H32" s="1221"/>
      <c r="I32" s="1220">
        <f t="shared" si="0"/>
        <v>6</v>
      </c>
      <c r="J32" s="1220">
        <f t="shared" si="1"/>
        <v>12</v>
      </c>
      <c r="K32" s="1220">
        <f t="shared" si="2"/>
        <v>-8</v>
      </c>
      <c r="L32" s="1220">
        <f t="shared" si="3"/>
        <v>0</v>
      </c>
      <c r="M32" s="1219"/>
      <c r="N32" s="1218">
        <f t="shared" si="4"/>
        <v>2.19780219780219E-2</v>
      </c>
      <c r="O32" s="1218">
        <f t="shared" si="5"/>
        <v>4.3010752688172005E-2</v>
      </c>
      <c r="P32" s="1218">
        <f t="shared" si="6"/>
        <v>-2.7491408934707917E-2</v>
      </c>
      <c r="Q32" s="1218">
        <f t="shared" si="7"/>
        <v>0</v>
      </c>
      <c r="R32" s="1217"/>
      <c r="S32" s="1170">
        <f t="shared" si="8"/>
        <v>40</v>
      </c>
      <c r="T32" s="1170">
        <f t="shared" si="9"/>
        <v>31</v>
      </c>
      <c r="U32" s="1216">
        <f t="shared" si="10"/>
        <v>39</v>
      </c>
      <c r="V32" s="521"/>
      <c r="W32" s="1226"/>
      <c r="X32" s="1225"/>
      <c r="Y32" s="1225"/>
    </row>
    <row r="33" spans="2:25">
      <c r="B33" s="1224" t="s">
        <v>1155</v>
      </c>
      <c r="C33" s="1228">
        <v>16165</v>
      </c>
      <c r="D33" s="1227">
        <v>16603</v>
      </c>
      <c r="E33" s="1222">
        <v>13317</v>
      </c>
      <c r="F33" s="1222">
        <v>13623</v>
      </c>
      <c r="G33" s="1222">
        <v>13700</v>
      </c>
      <c r="H33" s="1221"/>
      <c r="I33" s="1220">
        <f t="shared" si="0"/>
        <v>438</v>
      </c>
      <c r="J33" s="1220">
        <f t="shared" si="1"/>
        <v>-3286</v>
      </c>
      <c r="K33" s="1220">
        <f t="shared" si="2"/>
        <v>306</v>
      </c>
      <c r="L33" s="1220">
        <f t="shared" si="3"/>
        <v>77</v>
      </c>
      <c r="M33" s="1219"/>
      <c r="N33" s="1218">
        <f t="shared" si="4"/>
        <v>2.7095576863594095E-2</v>
      </c>
      <c r="O33" s="1218">
        <f t="shared" si="5"/>
        <v>-0.19791603927001145</v>
      </c>
      <c r="P33" s="1218">
        <f t="shared" si="6"/>
        <v>2.2978148231583617E-2</v>
      </c>
      <c r="Q33" s="1218">
        <f t="shared" si="7"/>
        <v>5.6522058283785537E-3</v>
      </c>
      <c r="R33" s="1217"/>
      <c r="S33" s="1170">
        <f t="shared" si="8"/>
        <v>13</v>
      </c>
      <c r="T33" s="1170">
        <f t="shared" si="9"/>
        <v>11</v>
      </c>
      <c r="U33" s="1216">
        <f t="shared" si="10"/>
        <v>21</v>
      </c>
      <c r="V33" s="521"/>
      <c r="W33" s="1226"/>
      <c r="X33" s="1225"/>
      <c r="Y33" s="1225"/>
    </row>
    <row r="34" spans="2:25">
      <c r="B34" s="1224" t="s">
        <v>219</v>
      </c>
      <c r="C34" s="1228">
        <v>507</v>
      </c>
      <c r="D34" s="1227">
        <v>498</v>
      </c>
      <c r="E34" s="1222">
        <v>498</v>
      </c>
      <c r="F34" s="1222">
        <v>510</v>
      </c>
      <c r="G34" s="1222">
        <v>515</v>
      </c>
      <c r="H34" s="1221"/>
      <c r="I34" s="1220">
        <f t="shared" si="0"/>
        <v>-9</v>
      </c>
      <c r="J34" s="1220">
        <f t="shared" si="1"/>
        <v>0</v>
      </c>
      <c r="K34" s="1220">
        <f t="shared" si="2"/>
        <v>12</v>
      </c>
      <c r="L34" s="1220">
        <f t="shared" si="3"/>
        <v>5</v>
      </c>
      <c r="M34" s="1219"/>
      <c r="N34" s="1218">
        <f t="shared" si="4"/>
        <v>-1.7751479289940808E-2</v>
      </c>
      <c r="O34" s="1218">
        <f t="shared" si="5"/>
        <v>0</v>
      </c>
      <c r="P34" s="1218">
        <f t="shared" si="6"/>
        <v>2.4096385542168752E-2</v>
      </c>
      <c r="Q34" s="1218">
        <f t="shared" si="7"/>
        <v>9.8039215686274161E-3</v>
      </c>
      <c r="R34" s="1217"/>
      <c r="S34" s="1170">
        <f t="shared" si="8"/>
        <v>38</v>
      </c>
      <c r="T34" s="1170">
        <f t="shared" si="9"/>
        <v>26</v>
      </c>
      <c r="U34" s="1216">
        <f t="shared" si="10"/>
        <v>19</v>
      </c>
      <c r="V34" s="521"/>
      <c r="W34" s="1226"/>
      <c r="X34" s="1225"/>
      <c r="Y34" s="1225"/>
    </row>
    <row r="35" spans="2:25">
      <c r="B35" s="1224" t="s">
        <v>218</v>
      </c>
      <c r="C35" s="1228">
        <v>22401</v>
      </c>
      <c r="D35" s="1227">
        <v>22017</v>
      </c>
      <c r="E35" s="1222">
        <v>20536</v>
      </c>
      <c r="F35" s="1222">
        <v>19833</v>
      </c>
      <c r="G35" s="1222">
        <v>19300</v>
      </c>
      <c r="H35" s="1221"/>
      <c r="I35" s="1220">
        <f t="shared" si="0"/>
        <v>-384</v>
      </c>
      <c r="J35" s="1220">
        <f t="shared" si="1"/>
        <v>-1481</v>
      </c>
      <c r="K35" s="1220">
        <f t="shared" si="2"/>
        <v>-703</v>
      </c>
      <c r="L35" s="1220">
        <f t="shared" si="3"/>
        <v>-533</v>
      </c>
      <c r="M35" s="1219"/>
      <c r="N35" s="1218">
        <f t="shared" si="4"/>
        <v>-1.7142091870898657E-2</v>
      </c>
      <c r="O35" s="1218">
        <f t="shared" si="5"/>
        <v>-6.7266203388290813E-2</v>
      </c>
      <c r="P35" s="1218">
        <f t="shared" si="6"/>
        <v>-3.4232567199065089E-2</v>
      </c>
      <c r="Q35" s="1218">
        <f t="shared" si="7"/>
        <v>-2.687440125044116E-2</v>
      </c>
      <c r="R35" s="1217"/>
      <c r="S35" s="1170">
        <f t="shared" si="8"/>
        <v>11</v>
      </c>
      <c r="T35" s="1170">
        <f t="shared" si="9"/>
        <v>40</v>
      </c>
      <c r="U35" s="1216">
        <f t="shared" si="10"/>
        <v>40</v>
      </c>
      <c r="V35" s="521"/>
      <c r="W35" s="1226"/>
      <c r="X35" s="1225"/>
      <c r="Y35" s="1225"/>
    </row>
    <row r="36" spans="2:25">
      <c r="B36" s="1224" t="s">
        <v>217</v>
      </c>
      <c r="C36" s="1228">
        <v>2876</v>
      </c>
      <c r="D36" s="1227">
        <v>2891</v>
      </c>
      <c r="E36" s="1222">
        <v>2929</v>
      </c>
      <c r="F36" s="1222">
        <v>2880</v>
      </c>
      <c r="G36" s="1222">
        <v>2838</v>
      </c>
      <c r="H36" s="1221"/>
      <c r="I36" s="1220">
        <f t="shared" si="0"/>
        <v>15</v>
      </c>
      <c r="J36" s="1220">
        <f t="shared" si="1"/>
        <v>38</v>
      </c>
      <c r="K36" s="1220">
        <f t="shared" si="2"/>
        <v>-49</v>
      </c>
      <c r="L36" s="1220">
        <f t="shared" si="3"/>
        <v>-42</v>
      </c>
      <c r="M36" s="1219"/>
      <c r="N36" s="1218">
        <f t="shared" si="4"/>
        <v>5.215577190542442E-3</v>
      </c>
      <c r="O36" s="1218">
        <f t="shared" si="5"/>
        <v>1.3144240747146263E-2</v>
      </c>
      <c r="P36" s="1218">
        <f t="shared" si="6"/>
        <v>-1.6729259132809871E-2</v>
      </c>
      <c r="Q36" s="1218">
        <f t="shared" si="7"/>
        <v>-1.4583333333333282E-2</v>
      </c>
      <c r="R36" s="1217"/>
      <c r="S36" s="1170">
        <f t="shared" si="8"/>
        <v>28</v>
      </c>
      <c r="T36" s="1170">
        <f t="shared" si="9"/>
        <v>33</v>
      </c>
      <c r="U36" s="1216">
        <f t="shared" si="10"/>
        <v>34</v>
      </c>
      <c r="V36" s="521"/>
      <c r="W36" s="1226"/>
      <c r="X36" s="1225"/>
      <c r="Y36" s="1225"/>
    </row>
    <row r="37" spans="2:25">
      <c r="B37" s="1224" t="s">
        <v>215</v>
      </c>
      <c r="C37" s="1228">
        <v>4538</v>
      </c>
      <c r="D37" s="1227">
        <v>4548</v>
      </c>
      <c r="E37" s="1222">
        <v>4461</v>
      </c>
      <c r="F37" s="1222">
        <v>4567</v>
      </c>
      <c r="G37" s="1222">
        <v>4590</v>
      </c>
      <c r="H37" s="1221"/>
      <c r="I37" s="1220">
        <f t="shared" si="0"/>
        <v>10</v>
      </c>
      <c r="J37" s="1220">
        <f t="shared" si="1"/>
        <v>-87</v>
      </c>
      <c r="K37" s="1220">
        <f t="shared" si="2"/>
        <v>106</v>
      </c>
      <c r="L37" s="1220">
        <f t="shared" si="3"/>
        <v>23</v>
      </c>
      <c r="M37" s="1219"/>
      <c r="N37" s="1218">
        <f t="shared" si="4"/>
        <v>2.2036139268399868E-3</v>
      </c>
      <c r="O37" s="1218">
        <f t="shared" si="5"/>
        <v>-1.9129287598944611E-2</v>
      </c>
      <c r="P37" s="1218">
        <f t="shared" si="6"/>
        <v>2.3761488455503299E-2</v>
      </c>
      <c r="Q37" s="1218">
        <f t="shared" si="7"/>
        <v>5.0361287497262541E-3</v>
      </c>
      <c r="R37" s="1217"/>
      <c r="S37" s="1170">
        <f t="shared" si="8"/>
        <v>23</v>
      </c>
      <c r="T37" s="1170">
        <f t="shared" si="9"/>
        <v>17</v>
      </c>
      <c r="U37" s="1216">
        <f t="shared" si="10"/>
        <v>20</v>
      </c>
      <c r="V37" s="521"/>
      <c r="W37" s="1226"/>
      <c r="X37" s="1225"/>
      <c r="Y37" s="1225"/>
    </row>
    <row r="38" spans="2:25">
      <c r="B38" s="1224" t="s">
        <v>1154</v>
      </c>
      <c r="C38" s="1228">
        <v>3268</v>
      </c>
      <c r="D38" s="1227">
        <v>3230</v>
      </c>
      <c r="E38" s="1222">
        <v>3127</v>
      </c>
      <c r="F38" s="1222">
        <v>3194</v>
      </c>
      <c r="G38" s="1222">
        <v>3234</v>
      </c>
      <c r="H38" s="1221"/>
      <c r="I38" s="1220">
        <f t="shared" si="0"/>
        <v>-38</v>
      </c>
      <c r="J38" s="1220">
        <f t="shared" si="1"/>
        <v>-103</v>
      </c>
      <c r="K38" s="1220">
        <f t="shared" si="2"/>
        <v>67</v>
      </c>
      <c r="L38" s="1220">
        <f t="shared" si="3"/>
        <v>40</v>
      </c>
      <c r="M38" s="1219"/>
      <c r="N38" s="1218">
        <f t="shared" si="4"/>
        <v>-1.1627906976744207E-2</v>
      </c>
      <c r="O38" s="1218">
        <f t="shared" si="5"/>
        <v>-3.1888544891640835E-2</v>
      </c>
      <c r="P38" s="1218">
        <f t="shared" si="6"/>
        <v>2.1426287176207204E-2</v>
      </c>
      <c r="Q38" s="1218">
        <f t="shared" si="7"/>
        <v>1.2523481527864755E-2</v>
      </c>
      <c r="R38" s="1217"/>
      <c r="S38" s="1170">
        <f t="shared" si="8"/>
        <v>26</v>
      </c>
      <c r="T38" s="1170">
        <f t="shared" si="9"/>
        <v>23</v>
      </c>
      <c r="U38" s="1216">
        <f t="shared" si="10"/>
        <v>24</v>
      </c>
      <c r="V38" s="521"/>
      <c r="W38" s="1226"/>
      <c r="X38" s="1225"/>
      <c r="Y38" s="1225"/>
    </row>
    <row r="39" spans="2:25">
      <c r="B39" s="1224" t="s">
        <v>1153</v>
      </c>
      <c r="C39" s="1228">
        <v>1694</v>
      </c>
      <c r="D39" s="1227">
        <v>1701</v>
      </c>
      <c r="E39" s="1222">
        <v>1635</v>
      </c>
      <c r="F39" s="1222">
        <v>1654</v>
      </c>
      <c r="G39" s="1222">
        <v>1609</v>
      </c>
      <c r="H39" s="1221"/>
      <c r="I39" s="1220">
        <f t="shared" si="0"/>
        <v>7</v>
      </c>
      <c r="J39" s="1220">
        <f t="shared" si="1"/>
        <v>-66</v>
      </c>
      <c r="K39" s="1220">
        <f t="shared" si="2"/>
        <v>19</v>
      </c>
      <c r="L39" s="1220">
        <f t="shared" si="3"/>
        <v>-45</v>
      </c>
      <c r="M39" s="1219"/>
      <c r="N39" s="1218">
        <f t="shared" si="4"/>
        <v>4.1322314049587749E-3</v>
      </c>
      <c r="O39" s="1218">
        <f t="shared" si="5"/>
        <v>-3.8800705467372132E-2</v>
      </c>
      <c r="P39" s="1218">
        <f t="shared" si="6"/>
        <v>1.1620795107033732E-2</v>
      </c>
      <c r="Q39" s="1218">
        <f t="shared" si="7"/>
        <v>-2.7206771463119672E-2</v>
      </c>
      <c r="R39" s="1217"/>
      <c r="S39" s="1170">
        <f t="shared" si="8"/>
        <v>32</v>
      </c>
      <c r="T39" s="1170">
        <f t="shared" si="9"/>
        <v>24</v>
      </c>
      <c r="U39" s="1216">
        <f t="shared" si="10"/>
        <v>27</v>
      </c>
      <c r="V39" s="521"/>
      <c r="W39" s="1226"/>
      <c r="X39" s="1225"/>
      <c r="Y39" s="1225"/>
    </row>
    <row r="40" spans="2:25">
      <c r="B40" s="1224" t="s">
        <v>1152</v>
      </c>
      <c r="C40" s="1228">
        <v>226</v>
      </c>
      <c r="D40" s="1227">
        <v>214</v>
      </c>
      <c r="E40" s="1222">
        <v>213</v>
      </c>
      <c r="F40" s="1222">
        <v>225</v>
      </c>
      <c r="G40" s="1222">
        <v>232</v>
      </c>
      <c r="H40" s="1221"/>
      <c r="I40" s="1220">
        <f t="shared" si="0"/>
        <v>-12</v>
      </c>
      <c r="J40" s="1220">
        <f t="shared" si="1"/>
        <v>-1</v>
      </c>
      <c r="K40" s="1220">
        <f t="shared" si="2"/>
        <v>12</v>
      </c>
      <c r="L40" s="1220">
        <f t="shared" si="3"/>
        <v>7</v>
      </c>
      <c r="M40" s="1219"/>
      <c r="N40" s="1218">
        <f t="shared" si="4"/>
        <v>-5.3097345132743334E-2</v>
      </c>
      <c r="O40" s="1218">
        <f t="shared" si="5"/>
        <v>-4.6728971962616273E-3</v>
      </c>
      <c r="P40" s="1218">
        <f t="shared" si="6"/>
        <v>5.6338028169014009E-2</v>
      </c>
      <c r="Q40" s="1218">
        <f t="shared" si="7"/>
        <v>3.1111111111111089E-2</v>
      </c>
      <c r="R40" s="1217"/>
      <c r="S40" s="1170">
        <f t="shared" si="8"/>
        <v>41</v>
      </c>
      <c r="T40" s="1170">
        <f t="shared" si="9"/>
        <v>26</v>
      </c>
      <c r="U40" s="1216">
        <f t="shared" si="10"/>
        <v>4</v>
      </c>
      <c r="V40" s="521"/>
      <c r="W40" s="1226"/>
      <c r="X40" s="1225"/>
      <c r="Y40" s="1225"/>
    </row>
    <row r="41" spans="2:25">
      <c r="B41" s="1224" t="s">
        <v>213</v>
      </c>
      <c r="C41" s="1228">
        <v>16903</v>
      </c>
      <c r="D41" s="1227">
        <v>17608</v>
      </c>
      <c r="E41" s="1222">
        <v>22004</v>
      </c>
      <c r="F41" s="1222">
        <v>22939</v>
      </c>
      <c r="G41" s="1222">
        <v>23400</v>
      </c>
      <c r="H41" s="1221"/>
      <c r="I41" s="1220">
        <f t="shared" si="0"/>
        <v>705</v>
      </c>
      <c r="J41" s="1220">
        <f t="shared" si="1"/>
        <v>4396</v>
      </c>
      <c r="K41" s="1220">
        <f t="shared" si="2"/>
        <v>935</v>
      </c>
      <c r="L41" s="1220">
        <f t="shared" si="3"/>
        <v>461</v>
      </c>
      <c r="M41" s="1219"/>
      <c r="N41" s="1218">
        <f t="shared" si="4"/>
        <v>4.1708572442761715E-2</v>
      </c>
      <c r="O41" s="1218">
        <f t="shared" si="5"/>
        <v>0.24965924579736476</v>
      </c>
      <c r="P41" s="1218">
        <f t="shared" si="6"/>
        <v>4.2492274131975982E-2</v>
      </c>
      <c r="Q41" s="1218">
        <f t="shared" si="7"/>
        <v>2.0096778412310945E-2</v>
      </c>
      <c r="R41" s="1217"/>
      <c r="S41" s="1170">
        <f t="shared" si="8"/>
        <v>10</v>
      </c>
      <c r="T41" s="1170">
        <f t="shared" si="9"/>
        <v>6</v>
      </c>
      <c r="U41" s="1216">
        <f t="shared" si="10"/>
        <v>6</v>
      </c>
      <c r="V41" s="521"/>
      <c r="W41" s="1226"/>
      <c r="X41" s="1225"/>
      <c r="Y41" s="1225"/>
    </row>
    <row r="42" spans="2:25">
      <c r="B42" s="1224" t="s">
        <v>212</v>
      </c>
      <c r="C42" s="1228">
        <v>7069</v>
      </c>
      <c r="D42" s="1227">
        <v>6989</v>
      </c>
      <c r="E42" s="1222">
        <v>6668</v>
      </c>
      <c r="F42" s="1222">
        <v>6820</v>
      </c>
      <c r="G42" s="1222">
        <v>6913</v>
      </c>
      <c r="H42" s="1221"/>
      <c r="I42" s="1220">
        <f t="shared" si="0"/>
        <v>-80</v>
      </c>
      <c r="J42" s="1220">
        <f t="shared" si="1"/>
        <v>-321</v>
      </c>
      <c r="K42" s="1220">
        <f t="shared" si="2"/>
        <v>152</v>
      </c>
      <c r="L42" s="1220">
        <f t="shared" si="3"/>
        <v>93</v>
      </c>
      <c r="M42" s="1219"/>
      <c r="N42" s="1218">
        <f t="shared" si="4"/>
        <v>-1.1317017965766007E-2</v>
      </c>
      <c r="O42" s="1218">
        <f t="shared" si="5"/>
        <v>-4.5929317498926925E-2</v>
      </c>
      <c r="P42" s="1218">
        <f t="shared" si="6"/>
        <v>2.2795440911817622E-2</v>
      </c>
      <c r="Q42" s="1218">
        <f t="shared" si="7"/>
        <v>1.3636363636363669E-2</v>
      </c>
      <c r="R42" s="1217"/>
      <c r="S42" s="1170">
        <f t="shared" si="8"/>
        <v>18</v>
      </c>
      <c r="T42" s="1170">
        <f t="shared" si="9"/>
        <v>12</v>
      </c>
      <c r="U42" s="1216">
        <f t="shared" si="10"/>
        <v>22</v>
      </c>
      <c r="V42" s="521"/>
      <c r="W42" s="1226"/>
      <c r="X42" s="1225"/>
      <c r="Y42" s="1225"/>
    </row>
    <row r="43" spans="2:25">
      <c r="B43" s="1224" t="s">
        <v>211</v>
      </c>
      <c r="C43" s="1228">
        <v>7040</v>
      </c>
      <c r="D43" s="1227">
        <v>7146</v>
      </c>
      <c r="E43" s="1222">
        <v>9061</v>
      </c>
      <c r="F43" s="1222">
        <v>8731</v>
      </c>
      <c r="G43" s="1222">
        <v>8928</v>
      </c>
      <c r="H43" s="1221"/>
      <c r="I43" s="1220">
        <f t="shared" si="0"/>
        <v>106</v>
      </c>
      <c r="J43" s="1220">
        <f t="shared" si="1"/>
        <v>1915</v>
      </c>
      <c r="K43" s="1220">
        <f t="shared" si="2"/>
        <v>-330</v>
      </c>
      <c r="L43" s="1220">
        <f t="shared" si="3"/>
        <v>197</v>
      </c>
      <c r="M43" s="1219"/>
      <c r="N43" s="1218">
        <f t="shared" si="4"/>
        <v>1.5056818181818254E-2</v>
      </c>
      <c r="O43" s="1218">
        <f t="shared" si="5"/>
        <v>0.26798208788133215</v>
      </c>
      <c r="P43" s="1218">
        <f t="shared" si="6"/>
        <v>-3.6419821211786774E-2</v>
      </c>
      <c r="Q43" s="1218">
        <f t="shared" si="7"/>
        <v>2.2563280265719854E-2</v>
      </c>
      <c r="R43" s="1217"/>
      <c r="S43" s="1170">
        <f t="shared" si="8"/>
        <v>17</v>
      </c>
      <c r="T43" s="1170">
        <f t="shared" si="9"/>
        <v>39</v>
      </c>
      <c r="U43" s="1216">
        <f t="shared" si="10"/>
        <v>41</v>
      </c>
      <c r="V43" s="521"/>
      <c r="W43" s="1226"/>
      <c r="X43" s="1225"/>
      <c r="Y43" s="1225"/>
    </row>
    <row r="44" spans="2:25">
      <c r="B44" s="1224" t="s">
        <v>73</v>
      </c>
      <c r="C44" s="1228">
        <v>31074</v>
      </c>
      <c r="D44" s="1227">
        <v>33884</v>
      </c>
      <c r="E44" s="1222">
        <v>35346</v>
      </c>
      <c r="F44" s="1222">
        <v>36453</v>
      </c>
      <c r="G44" s="1222">
        <v>37500</v>
      </c>
      <c r="H44" s="1221"/>
      <c r="I44" s="1220">
        <f t="shared" si="0"/>
        <v>2810</v>
      </c>
      <c r="J44" s="1220">
        <f t="shared" si="1"/>
        <v>1462</v>
      </c>
      <c r="K44" s="1220">
        <f t="shared" si="2"/>
        <v>1107</v>
      </c>
      <c r="L44" s="1220">
        <f t="shared" si="3"/>
        <v>1047</v>
      </c>
      <c r="M44" s="1219"/>
      <c r="N44" s="1218">
        <f t="shared" si="4"/>
        <v>9.0429297805239006E-2</v>
      </c>
      <c r="O44" s="1218">
        <f t="shared" si="5"/>
        <v>4.3147208121827374E-2</v>
      </c>
      <c r="P44" s="1218">
        <f t="shared" si="6"/>
        <v>3.1318961127143163E-2</v>
      </c>
      <c r="Q44" s="1218">
        <f t="shared" si="7"/>
        <v>2.8721915891696259E-2</v>
      </c>
      <c r="R44" s="1217"/>
      <c r="S44" s="1170">
        <f t="shared" si="8"/>
        <v>6</v>
      </c>
      <c r="T44" s="1170">
        <f t="shared" si="9"/>
        <v>4</v>
      </c>
      <c r="U44" s="1216">
        <f t="shared" si="10"/>
        <v>14</v>
      </c>
      <c r="V44" s="521"/>
      <c r="W44" s="1226"/>
      <c r="X44" s="1225"/>
      <c r="Y44" s="1225"/>
    </row>
    <row r="45" spans="2:25">
      <c r="B45" s="1224" t="s">
        <v>210</v>
      </c>
      <c r="C45" s="1228">
        <v>444</v>
      </c>
      <c r="D45" s="1227">
        <v>436</v>
      </c>
      <c r="E45" s="1222">
        <v>429</v>
      </c>
      <c r="F45" s="1222">
        <v>441</v>
      </c>
      <c r="G45" s="1222">
        <v>454</v>
      </c>
      <c r="H45" s="1221"/>
      <c r="I45" s="1220">
        <f t="shared" si="0"/>
        <v>-8</v>
      </c>
      <c r="J45" s="1220">
        <f t="shared" si="1"/>
        <v>-7</v>
      </c>
      <c r="K45" s="1220">
        <f t="shared" si="2"/>
        <v>12</v>
      </c>
      <c r="L45" s="1220">
        <f t="shared" si="3"/>
        <v>13</v>
      </c>
      <c r="M45" s="1219"/>
      <c r="N45" s="1218">
        <f t="shared" si="4"/>
        <v>-1.8018018018018056E-2</v>
      </c>
      <c r="O45" s="1218">
        <f t="shared" si="5"/>
        <v>-1.6055045871559592E-2</v>
      </c>
      <c r="P45" s="1218">
        <f t="shared" si="6"/>
        <v>2.7972027972027913E-2</v>
      </c>
      <c r="Q45" s="1218">
        <f t="shared" si="7"/>
        <v>2.947845804988658E-2</v>
      </c>
      <c r="R45" s="1217"/>
      <c r="S45" s="1170">
        <f t="shared" si="8"/>
        <v>39</v>
      </c>
      <c r="T45" s="1170">
        <f t="shared" si="9"/>
        <v>26</v>
      </c>
      <c r="U45" s="1216">
        <f t="shared" si="10"/>
        <v>17</v>
      </c>
      <c r="V45" s="521"/>
      <c r="W45" s="1226"/>
      <c r="X45" s="1225"/>
      <c r="Y45" s="1225"/>
    </row>
    <row r="46" spans="2:25">
      <c r="B46" s="1224" t="s">
        <v>209</v>
      </c>
      <c r="C46" s="1228">
        <v>32171</v>
      </c>
      <c r="D46" s="1227">
        <v>32588</v>
      </c>
      <c r="E46" s="1222">
        <v>32197</v>
      </c>
      <c r="F46" s="1222">
        <v>32731</v>
      </c>
      <c r="G46" s="1222">
        <v>32840</v>
      </c>
      <c r="H46" s="1221"/>
      <c r="I46" s="1220">
        <f t="shared" si="0"/>
        <v>417</v>
      </c>
      <c r="J46" s="1220">
        <f t="shared" si="1"/>
        <v>-391</v>
      </c>
      <c r="K46" s="1220">
        <f t="shared" si="2"/>
        <v>534</v>
      </c>
      <c r="L46" s="1220">
        <f t="shared" si="3"/>
        <v>109</v>
      </c>
      <c r="M46" s="1219"/>
      <c r="N46" s="1218">
        <f t="shared" si="4"/>
        <v>1.2961984395884585E-2</v>
      </c>
      <c r="O46" s="1218">
        <f t="shared" si="5"/>
        <v>-1.1998281576040215E-2</v>
      </c>
      <c r="P46" s="1218">
        <f t="shared" si="6"/>
        <v>1.6585396154921161E-2</v>
      </c>
      <c r="Q46" s="1218">
        <f t="shared" si="7"/>
        <v>3.3301762854784922E-3</v>
      </c>
      <c r="R46" s="1217"/>
      <c r="S46" s="1170">
        <f t="shared" si="8"/>
        <v>9</v>
      </c>
      <c r="T46" s="1170">
        <f t="shared" si="9"/>
        <v>8</v>
      </c>
      <c r="U46" s="1216">
        <f t="shared" si="10"/>
        <v>25</v>
      </c>
      <c r="V46" s="521"/>
      <c r="W46" s="1226"/>
      <c r="X46" s="1225"/>
      <c r="Y46" s="1225"/>
    </row>
    <row r="47" spans="2:25">
      <c r="B47" s="1224"/>
      <c r="C47" s="1223"/>
      <c r="D47" s="1223"/>
      <c r="E47" s="1222"/>
      <c r="F47" s="1222"/>
      <c r="G47" s="871"/>
      <c r="H47" s="1221"/>
      <c r="I47" s="1220"/>
      <c r="J47" s="1220"/>
      <c r="K47" s="1220"/>
      <c r="L47" s="1220"/>
      <c r="M47" s="1219"/>
      <c r="N47" s="1218"/>
      <c r="O47" s="1218"/>
      <c r="P47" s="1218"/>
      <c r="Q47" s="1218"/>
      <c r="R47" s="1217"/>
      <c r="S47" s="1170"/>
      <c r="T47" s="1170"/>
      <c r="U47" s="1216"/>
      <c r="V47" s="521"/>
      <c r="W47" s="1199"/>
      <c r="X47" s="1199"/>
      <c r="Y47" s="1199"/>
    </row>
    <row r="48" spans="2:25">
      <c r="B48" s="529" t="s">
        <v>1151</v>
      </c>
      <c r="C48" s="1194">
        <v>78384</v>
      </c>
      <c r="D48" s="1222">
        <v>77630</v>
      </c>
      <c r="E48" s="1222">
        <v>79255</v>
      </c>
      <c r="F48" s="1222">
        <v>77786</v>
      </c>
      <c r="G48" s="1222">
        <v>80459</v>
      </c>
      <c r="H48" s="1221"/>
      <c r="I48" s="1220">
        <f>D48-C48</f>
        <v>-754</v>
      </c>
      <c r="J48" s="1220">
        <f>E48-D48</f>
        <v>1625</v>
      </c>
      <c r="K48" s="1220">
        <f>F48-E48</f>
        <v>-1469</v>
      </c>
      <c r="L48" s="1220">
        <f>G48-F48</f>
        <v>2673</v>
      </c>
      <c r="M48" s="1219"/>
      <c r="N48" s="1218">
        <f>D48/C48-1</f>
        <v>-9.619310063278208E-3</v>
      </c>
      <c r="O48" s="1218">
        <f>E48/D48-1</f>
        <v>2.0932629138219694E-2</v>
      </c>
      <c r="P48" s="1218">
        <f>F48/E48-1</f>
        <v>-1.8535108195066541E-2</v>
      </c>
      <c r="Q48" s="1218">
        <f>G48/F48-1</f>
        <v>3.4363510143213372E-2</v>
      </c>
      <c r="R48" s="1217"/>
      <c r="S48" s="1170">
        <f>RANK(F48,F$6:F$48)</f>
        <v>2</v>
      </c>
      <c r="T48" s="1170">
        <f>RANK(K48,K$6:K$48)</f>
        <v>41</v>
      </c>
      <c r="U48" s="1216">
        <f>RANK(P48,P$6:P$48)</f>
        <v>36</v>
      </c>
      <c r="V48" s="521"/>
      <c r="W48" s="1199"/>
      <c r="X48" s="1199"/>
      <c r="Y48" s="1199"/>
    </row>
    <row r="49" spans="2:25">
      <c r="B49" s="529"/>
      <c r="C49" s="1223"/>
      <c r="D49" s="1223"/>
      <c r="E49" s="1222"/>
      <c r="F49" s="1222"/>
      <c r="G49" s="1222"/>
      <c r="H49" s="1221"/>
      <c r="I49" s="1220"/>
      <c r="J49" s="1220"/>
      <c r="K49" s="1220"/>
      <c r="L49" s="1220"/>
      <c r="M49" s="1219"/>
      <c r="N49" s="1218"/>
      <c r="O49" s="1218"/>
      <c r="P49" s="1218"/>
      <c r="Q49" s="1218"/>
      <c r="R49" s="1217"/>
      <c r="S49" s="1170"/>
      <c r="T49" s="1170"/>
      <c r="U49" s="1216"/>
      <c r="V49" s="521"/>
      <c r="W49" s="1199"/>
      <c r="X49" s="1199"/>
      <c r="Y49" s="1199"/>
    </row>
    <row r="50" spans="2:25">
      <c r="B50" s="1215" t="s">
        <v>16</v>
      </c>
      <c r="C50" s="1214">
        <v>659438</v>
      </c>
      <c r="D50" s="1213">
        <v>667403</v>
      </c>
      <c r="E50" s="1212">
        <v>666609</v>
      </c>
      <c r="F50" s="1212">
        <v>675247</v>
      </c>
      <c r="G50" s="1212">
        <v>678927</v>
      </c>
      <c r="H50" s="1211"/>
      <c r="I50" s="1210">
        <f>D50-C50</f>
        <v>7965</v>
      </c>
      <c r="J50" s="1210">
        <f>E50-D50</f>
        <v>-794</v>
      </c>
      <c r="K50" s="1210">
        <f>F50-E50</f>
        <v>8638</v>
      </c>
      <c r="L50" s="1210">
        <f>G50-F50</f>
        <v>3680</v>
      </c>
      <c r="M50" s="1209"/>
      <c r="N50" s="1208">
        <f>D50/C50-1</f>
        <v>1.2078466815682365E-2</v>
      </c>
      <c r="O50" s="1208">
        <f>E50/D50-1</f>
        <v>-1.1896859918220093E-3</v>
      </c>
      <c r="P50" s="1208">
        <f>F50/E50-1</f>
        <v>1.2958120877455848E-2</v>
      </c>
      <c r="Q50" s="1208">
        <f>G50/F50-1</f>
        <v>5.4498576076607019E-3</v>
      </c>
      <c r="R50" s="1207"/>
      <c r="S50" s="1206"/>
      <c r="T50" s="1206"/>
      <c r="U50" s="1205"/>
      <c r="V50" s="521"/>
      <c r="W50" s="1199"/>
      <c r="X50" s="1199"/>
      <c r="Y50" s="1199"/>
    </row>
    <row r="51" spans="2:25">
      <c r="B51" s="1201"/>
      <c r="C51" s="1204"/>
      <c r="D51" s="1204"/>
      <c r="E51" s="1204"/>
      <c r="F51" s="1204"/>
      <c r="G51" s="1204"/>
      <c r="H51" s="1204"/>
      <c r="I51" s="1203"/>
      <c r="J51" s="1203"/>
      <c r="K51" s="1203"/>
      <c r="L51" s="1203"/>
      <c r="M51" s="1203"/>
      <c r="N51" s="1202"/>
      <c r="O51" s="1202"/>
      <c r="P51" s="1202"/>
      <c r="Q51" s="1202"/>
      <c r="R51" s="1202"/>
      <c r="S51" s="1201"/>
      <c r="T51" s="1201"/>
      <c r="U51" s="1201"/>
      <c r="V51" s="521"/>
      <c r="W51" s="1199"/>
      <c r="X51" s="1199"/>
      <c r="Y51" s="1199"/>
    </row>
    <row r="52" spans="2:25">
      <c r="B52" s="1200" t="s">
        <v>1150</v>
      </c>
      <c r="C52" s="1200"/>
      <c r="D52" s="1200"/>
      <c r="E52" s="1200"/>
      <c r="F52" s="1200"/>
      <c r="G52" s="1200"/>
      <c r="H52" s="1200"/>
      <c r="I52" s="1200"/>
      <c r="J52" s="521"/>
      <c r="K52" s="521"/>
      <c r="L52" s="521"/>
      <c r="M52" s="521"/>
      <c r="N52" s="521"/>
      <c r="O52" s="521"/>
      <c r="P52" s="521"/>
      <c r="Q52" s="521"/>
      <c r="R52" s="1170"/>
      <c r="S52" s="521"/>
      <c r="T52" s="521"/>
      <c r="U52" s="521"/>
      <c r="V52" s="521"/>
      <c r="W52" s="1199"/>
      <c r="X52" s="1199"/>
      <c r="Y52" s="1199"/>
    </row>
    <row r="53" spans="2:25">
      <c r="B53" s="521"/>
      <c r="C53" s="1200"/>
      <c r="D53" s="1200"/>
      <c r="E53" s="1200"/>
      <c r="F53" s="1200"/>
      <c r="G53" s="1200"/>
      <c r="H53" s="1200"/>
      <c r="I53" s="1200"/>
      <c r="J53" s="521"/>
      <c r="K53" s="521"/>
      <c r="L53" s="521"/>
      <c r="M53" s="521"/>
      <c r="N53" s="521"/>
      <c r="O53" s="521"/>
      <c r="P53" s="521"/>
      <c r="Q53" s="521"/>
      <c r="R53" s="1170"/>
      <c r="S53" s="521"/>
      <c r="T53" s="521"/>
      <c r="U53" s="521"/>
      <c r="V53" s="521"/>
      <c r="W53" s="1199"/>
      <c r="X53" s="1199"/>
      <c r="Y53" s="1199"/>
    </row>
    <row r="54" spans="2:25">
      <c r="W54" s="1199"/>
      <c r="X54" s="1199"/>
      <c r="Y54" s="1199"/>
    </row>
    <row r="55" spans="2:25">
      <c r="W55" s="1199"/>
      <c r="X55" s="1199"/>
      <c r="Y55" s="1199"/>
    </row>
    <row r="56" spans="2:25">
      <c r="W56" s="1199"/>
      <c r="X56" s="1199"/>
      <c r="Y56" s="1199"/>
    </row>
    <row r="57" spans="2:25">
      <c r="W57" s="1199"/>
      <c r="X57" s="1199"/>
      <c r="Y57" s="1199"/>
    </row>
    <row r="58" spans="2:25">
      <c r="W58" s="1199"/>
      <c r="X58" s="1199"/>
      <c r="Y58" s="1199"/>
    </row>
    <row r="59" spans="2:25">
      <c r="W59" s="1199"/>
      <c r="X59" s="1199"/>
      <c r="Y59" s="1199"/>
    </row>
    <row r="60" spans="2:25">
      <c r="W60" s="1199"/>
      <c r="X60" s="1199"/>
      <c r="Y60" s="1199"/>
    </row>
    <row r="61" spans="2:25">
      <c r="W61" s="1199"/>
      <c r="X61" s="1199"/>
      <c r="Y61" s="1199"/>
    </row>
    <row r="62" spans="2:25">
      <c r="W62" s="1199"/>
      <c r="X62" s="1199"/>
      <c r="Y62" s="1199"/>
    </row>
    <row r="63" spans="2:25">
      <c r="W63" s="1199"/>
      <c r="X63" s="1199"/>
      <c r="Y63" s="1199"/>
    </row>
    <row r="64" spans="2:25">
      <c r="W64" s="1199"/>
      <c r="X64" s="1199"/>
      <c r="Y64" s="1199"/>
    </row>
    <row r="65" spans="23:25">
      <c r="W65" s="1199"/>
      <c r="X65" s="1199"/>
      <c r="Y65" s="1199"/>
    </row>
    <row r="66" spans="23:25">
      <c r="W66" s="1199"/>
      <c r="X66" s="1199"/>
      <c r="Y66" s="1199"/>
    </row>
    <row r="67" spans="23:25">
      <c r="W67" s="1199"/>
      <c r="X67" s="1199"/>
      <c r="Y67" s="1199"/>
    </row>
    <row r="68" spans="23:25">
      <c r="W68" s="1199"/>
      <c r="X68" s="1199"/>
      <c r="Y68" s="1199"/>
    </row>
    <row r="69" spans="23:25">
      <c r="W69" s="1199"/>
      <c r="X69" s="1199"/>
      <c r="Y69" s="1199"/>
    </row>
    <row r="70" spans="23:25">
      <c r="W70" s="1199"/>
      <c r="X70" s="1199"/>
      <c r="Y70" s="1199"/>
    </row>
    <row r="71" spans="23:25">
      <c r="W71" s="1199"/>
      <c r="X71" s="1199"/>
      <c r="Y71" s="1199"/>
    </row>
    <row r="72" spans="23:25">
      <c r="W72" s="1199"/>
      <c r="X72" s="1199"/>
      <c r="Y72" s="1199"/>
    </row>
    <row r="73" spans="23:25">
      <c r="W73" s="1199"/>
      <c r="X73" s="1199"/>
      <c r="Y73" s="1199"/>
    </row>
    <row r="74" spans="23:25">
      <c r="W74" s="1199"/>
      <c r="X74" s="1199"/>
      <c r="Y74" s="1199"/>
    </row>
    <row r="75" spans="23:25">
      <c r="W75" s="1199"/>
      <c r="X75" s="1199"/>
      <c r="Y75" s="1199"/>
    </row>
    <row r="76" spans="23:25">
      <c r="W76" s="1199"/>
      <c r="X76" s="1199"/>
      <c r="Y76" s="1199"/>
    </row>
    <row r="77" spans="23:25">
      <c r="W77" s="1199"/>
      <c r="X77" s="1199"/>
      <c r="Y77" s="1199"/>
    </row>
    <row r="78" spans="23:25">
      <c r="W78" s="1199"/>
      <c r="X78" s="1199"/>
      <c r="Y78" s="1199"/>
    </row>
    <row r="79" spans="23:25">
      <c r="W79" s="1199"/>
      <c r="X79" s="1199"/>
      <c r="Y79" s="1199"/>
    </row>
    <row r="80" spans="23:25">
      <c r="W80" s="1199"/>
      <c r="X80" s="1199"/>
      <c r="Y80" s="1199"/>
    </row>
    <row r="81" spans="23:25">
      <c r="W81" s="1199"/>
      <c r="X81" s="1199"/>
      <c r="Y81" s="1199"/>
    </row>
    <row r="82" spans="23:25">
      <c r="W82" s="1199"/>
      <c r="X82" s="1199"/>
      <c r="Y82" s="1199"/>
    </row>
    <row r="83" spans="23:25">
      <c r="W83" s="1199"/>
      <c r="X83" s="1199"/>
      <c r="Y83" s="1199"/>
    </row>
    <row r="84" spans="23:25">
      <c r="W84" s="1199"/>
      <c r="X84" s="1199"/>
      <c r="Y84" s="1199"/>
    </row>
    <row r="85" spans="23:25">
      <c r="W85" s="1199"/>
      <c r="X85" s="1199"/>
      <c r="Y85" s="1199"/>
    </row>
    <row r="86" spans="23:25">
      <c r="W86" s="1199"/>
      <c r="X86" s="1199"/>
      <c r="Y86" s="1199"/>
    </row>
    <row r="87" spans="23:25">
      <c r="W87" s="1199"/>
      <c r="X87" s="1199"/>
      <c r="Y87" s="1199"/>
    </row>
    <row r="88" spans="23:25">
      <c r="W88" s="1199"/>
      <c r="X88" s="1199"/>
      <c r="Y88" s="1199"/>
    </row>
    <row r="89" spans="23:25">
      <c r="W89" s="1199"/>
      <c r="X89" s="1199"/>
      <c r="Y89" s="1199"/>
    </row>
    <row r="90" spans="23:25">
      <c r="W90" s="1199"/>
      <c r="X90" s="1199"/>
      <c r="Y90" s="1199"/>
    </row>
    <row r="91" spans="23:25">
      <c r="W91" s="1199"/>
      <c r="X91" s="1199"/>
      <c r="Y91" s="1199"/>
    </row>
    <row r="92" spans="23:25">
      <c r="W92" s="1199"/>
      <c r="X92" s="1199"/>
      <c r="Y92" s="1199"/>
    </row>
    <row r="93" spans="23:25">
      <c r="W93" s="1199"/>
      <c r="X93" s="1199"/>
      <c r="Y93" s="1199"/>
    </row>
    <row r="94" spans="23:25">
      <c r="W94" s="1199"/>
      <c r="X94" s="1199"/>
      <c r="Y94" s="1199"/>
    </row>
    <row r="95" spans="23:25">
      <c r="W95" s="1199"/>
      <c r="X95" s="1199"/>
      <c r="Y95" s="1199"/>
    </row>
    <row r="96" spans="23:25">
      <c r="W96" s="1199"/>
      <c r="X96" s="1199"/>
      <c r="Y96" s="1199"/>
    </row>
    <row r="97" spans="23:25">
      <c r="W97" s="1199"/>
      <c r="X97" s="1199"/>
      <c r="Y97" s="1199"/>
    </row>
    <row r="98" spans="23:25">
      <c r="W98" s="1199"/>
      <c r="X98" s="1199"/>
      <c r="Y98" s="1199"/>
    </row>
    <row r="99" spans="23:25">
      <c r="W99" s="1199"/>
      <c r="X99" s="1199"/>
      <c r="Y99" s="1199"/>
    </row>
    <row r="100" spans="23:25">
      <c r="W100" s="1199"/>
      <c r="X100" s="1199"/>
      <c r="Y100" s="1199"/>
    </row>
    <row r="101" spans="23:25">
      <c r="W101" s="1199"/>
      <c r="X101" s="1199"/>
      <c r="Y101" s="1199"/>
    </row>
    <row r="102" spans="23:25">
      <c r="W102" s="1199"/>
      <c r="X102" s="1199"/>
      <c r="Y102" s="1199"/>
    </row>
    <row r="103" spans="23:25">
      <c r="W103" s="1199"/>
      <c r="X103" s="1199"/>
      <c r="Y103" s="1199"/>
    </row>
    <row r="104" spans="23:25">
      <c r="W104" s="1199"/>
      <c r="X104" s="1199"/>
      <c r="Y104" s="1199"/>
    </row>
    <row r="105" spans="23:25">
      <c r="W105" s="1199"/>
      <c r="X105" s="1199"/>
      <c r="Y105" s="1199"/>
    </row>
    <row r="106" spans="23:25">
      <c r="W106" s="1199"/>
      <c r="X106" s="1199"/>
      <c r="Y106" s="1199"/>
    </row>
    <row r="107" spans="23:25">
      <c r="W107" s="1199"/>
      <c r="X107" s="1199"/>
      <c r="Y107" s="1199"/>
    </row>
    <row r="108" spans="23:25">
      <c r="W108" s="1199"/>
      <c r="X108" s="1199"/>
      <c r="Y108" s="1199"/>
    </row>
    <row r="109" spans="23:25">
      <c r="W109" s="1199"/>
      <c r="X109" s="1199"/>
      <c r="Y109" s="1199"/>
    </row>
    <row r="110" spans="23:25">
      <c r="W110" s="1199"/>
      <c r="X110" s="1199"/>
      <c r="Y110" s="1199"/>
    </row>
    <row r="111" spans="23:25">
      <c r="W111" s="1199"/>
      <c r="X111" s="1199"/>
      <c r="Y111" s="1199"/>
    </row>
    <row r="112" spans="23:25">
      <c r="W112" s="1199"/>
      <c r="X112" s="1199"/>
      <c r="Y112" s="1199"/>
    </row>
    <row r="113" spans="23:25">
      <c r="W113" s="1199"/>
      <c r="X113" s="1199"/>
      <c r="Y113" s="1199"/>
    </row>
    <row r="114" spans="23:25">
      <c r="W114" s="1199"/>
      <c r="X114" s="1199"/>
      <c r="Y114" s="1199"/>
    </row>
    <row r="115" spans="23:25">
      <c r="W115" s="1199"/>
      <c r="X115" s="1199"/>
      <c r="Y115" s="1199"/>
    </row>
    <row r="116" spans="23:25">
      <c r="W116" s="1199"/>
      <c r="X116" s="1199"/>
      <c r="Y116" s="1199"/>
    </row>
    <row r="117" spans="23:25">
      <c r="W117" s="1199"/>
      <c r="X117" s="1199"/>
      <c r="Y117" s="1199"/>
    </row>
    <row r="118" spans="23:25">
      <c r="W118" s="1199"/>
      <c r="X118" s="1199"/>
      <c r="Y118" s="1199"/>
    </row>
    <row r="119" spans="23:25">
      <c r="W119" s="1199"/>
      <c r="X119" s="1199"/>
      <c r="Y119" s="1199"/>
    </row>
    <row r="120" spans="23:25">
      <c r="W120" s="1199"/>
      <c r="X120" s="1199"/>
      <c r="Y120" s="1199"/>
    </row>
    <row r="121" spans="23:25">
      <c r="W121" s="1199"/>
      <c r="X121" s="1199"/>
      <c r="Y121" s="1199"/>
    </row>
    <row r="122" spans="23:25">
      <c r="W122" s="1199"/>
      <c r="X122" s="1199"/>
      <c r="Y122" s="1199"/>
    </row>
    <row r="123" spans="23:25">
      <c r="W123" s="1199"/>
      <c r="X123" s="1199"/>
      <c r="Y123" s="1199"/>
    </row>
    <row r="124" spans="23:25">
      <c r="W124" s="1199"/>
      <c r="X124" s="1199"/>
      <c r="Y124" s="1199"/>
    </row>
    <row r="125" spans="23:25">
      <c r="W125" s="1199"/>
      <c r="X125" s="1199"/>
      <c r="Y125" s="1199"/>
    </row>
    <row r="126" spans="23:25">
      <c r="W126" s="1199"/>
      <c r="X126" s="1199"/>
      <c r="Y126" s="1199"/>
    </row>
    <row r="127" spans="23:25">
      <c r="W127" s="1199"/>
      <c r="X127" s="1199"/>
      <c r="Y127" s="1199"/>
    </row>
    <row r="128" spans="23:25">
      <c r="W128" s="1199"/>
      <c r="X128" s="1199"/>
      <c r="Y128" s="1199"/>
    </row>
    <row r="129" spans="23:25">
      <c r="W129" s="1199"/>
      <c r="X129" s="1199"/>
      <c r="Y129" s="1199"/>
    </row>
    <row r="130" spans="23:25">
      <c r="W130" s="1199"/>
      <c r="X130" s="1199"/>
      <c r="Y130" s="1199"/>
    </row>
    <row r="131" spans="23:25">
      <c r="W131" s="1199"/>
      <c r="X131" s="1199"/>
      <c r="Y131" s="1199"/>
    </row>
    <row r="132" spans="23:25">
      <c r="W132" s="1199"/>
      <c r="X132" s="1199"/>
      <c r="Y132" s="1199"/>
    </row>
    <row r="133" spans="23:25">
      <c r="W133" s="1199"/>
      <c r="X133" s="1199"/>
      <c r="Y133" s="1199"/>
    </row>
    <row r="134" spans="23:25">
      <c r="W134" s="1199"/>
      <c r="X134" s="1199"/>
      <c r="Y134" s="1199"/>
    </row>
    <row r="135" spans="23:25">
      <c r="W135" s="1199"/>
      <c r="X135" s="1199"/>
      <c r="Y135" s="1199"/>
    </row>
    <row r="136" spans="23:25">
      <c r="W136" s="1199"/>
      <c r="X136" s="1199"/>
      <c r="Y136" s="1199"/>
    </row>
    <row r="137" spans="23:25">
      <c r="W137" s="1199"/>
      <c r="X137" s="1199"/>
      <c r="Y137" s="1199"/>
    </row>
    <row r="138" spans="23:25">
      <c r="W138" s="1199"/>
      <c r="X138" s="1199"/>
      <c r="Y138" s="1199"/>
    </row>
    <row r="139" spans="23:25">
      <c r="W139" s="1199"/>
      <c r="X139" s="1199"/>
      <c r="Y139" s="1199"/>
    </row>
    <row r="140" spans="23:25">
      <c r="W140" s="1199"/>
      <c r="X140" s="1199"/>
      <c r="Y140" s="1199"/>
    </row>
    <row r="141" spans="23:25">
      <c r="W141" s="1199"/>
      <c r="X141" s="1199"/>
      <c r="Y141" s="1199"/>
    </row>
    <row r="142" spans="23:25">
      <c r="W142" s="1199"/>
      <c r="X142" s="1199"/>
      <c r="Y142" s="1199"/>
    </row>
    <row r="143" spans="23:25">
      <c r="W143" s="1199"/>
      <c r="X143" s="1199"/>
      <c r="Y143" s="1199"/>
    </row>
    <row r="144" spans="23:25">
      <c r="W144" s="1199"/>
      <c r="X144" s="1199"/>
      <c r="Y144" s="1199"/>
    </row>
    <row r="145" spans="23:25">
      <c r="W145" s="1199"/>
      <c r="X145" s="1199"/>
      <c r="Y145" s="1199"/>
    </row>
    <row r="146" spans="23:25">
      <c r="W146" s="1199"/>
      <c r="X146" s="1199"/>
      <c r="Y146" s="1199"/>
    </row>
    <row r="147" spans="23:25">
      <c r="W147" s="1199"/>
      <c r="X147" s="1199"/>
      <c r="Y147" s="1199"/>
    </row>
    <row r="148" spans="23:25">
      <c r="W148" s="1199"/>
      <c r="X148" s="1199"/>
      <c r="Y148" s="1199"/>
    </row>
    <row r="149" spans="23:25">
      <c r="W149" s="1199"/>
      <c r="X149" s="1199"/>
      <c r="Y149" s="1199"/>
    </row>
    <row r="150" spans="23:25">
      <c r="W150" s="1199"/>
      <c r="X150" s="1199"/>
      <c r="Y150" s="1199"/>
    </row>
    <row r="151" spans="23:25">
      <c r="W151" s="1199"/>
      <c r="X151" s="1199"/>
      <c r="Y151" s="1199"/>
    </row>
    <row r="152" spans="23:25">
      <c r="W152" s="1199"/>
      <c r="X152" s="1199"/>
      <c r="Y152" s="1199"/>
    </row>
    <row r="153" spans="23:25">
      <c r="W153" s="1199"/>
      <c r="X153" s="1199"/>
      <c r="Y153" s="1199"/>
    </row>
    <row r="154" spans="23:25">
      <c r="W154" s="1199"/>
      <c r="X154" s="1199"/>
      <c r="Y154" s="1199"/>
    </row>
    <row r="155" spans="23:25">
      <c r="W155" s="1199"/>
      <c r="X155" s="1199"/>
      <c r="Y155" s="1199"/>
    </row>
    <row r="156" spans="23:25">
      <c r="W156" s="1199"/>
      <c r="X156" s="1199"/>
      <c r="Y156" s="1199"/>
    </row>
    <row r="157" spans="23:25">
      <c r="W157" s="1199"/>
      <c r="X157" s="1199"/>
      <c r="Y157" s="1199"/>
    </row>
    <row r="158" spans="23:25">
      <c r="W158" s="1199"/>
      <c r="X158" s="1199"/>
      <c r="Y158" s="1199"/>
    </row>
    <row r="159" spans="23:25">
      <c r="W159" s="1199"/>
      <c r="X159" s="1199"/>
      <c r="Y159" s="1199"/>
    </row>
    <row r="160" spans="23:25">
      <c r="W160" s="1199"/>
      <c r="X160" s="1199"/>
      <c r="Y160" s="1199"/>
    </row>
    <row r="161" spans="23:25">
      <c r="W161" s="1199"/>
      <c r="X161" s="1199"/>
      <c r="Y161" s="1199"/>
    </row>
    <row r="162" spans="23:25">
      <c r="W162" s="1199"/>
      <c r="X162" s="1199"/>
      <c r="Y162" s="1199"/>
    </row>
    <row r="163" spans="23:25">
      <c r="W163" s="1199"/>
      <c r="X163" s="1199"/>
      <c r="Y163" s="1199"/>
    </row>
    <row r="164" spans="23:25">
      <c r="W164" s="1199"/>
      <c r="X164" s="1199"/>
      <c r="Y164" s="1199"/>
    </row>
    <row r="165" spans="23:25">
      <c r="W165" s="1199"/>
      <c r="X165" s="1199"/>
      <c r="Y165" s="1199"/>
    </row>
    <row r="166" spans="23:25">
      <c r="W166" s="1199"/>
      <c r="X166" s="1199"/>
      <c r="Y166" s="1199"/>
    </row>
    <row r="167" spans="23:25">
      <c r="W167" s="1199"/>
      <c r="X167" s="1199"/>
      <c r="Y167" s="1199"/>
    </row>
    <row r="168" spans="23:25">
      <c r="W168" s="1199"/>
      <c r="X168" s="1199"/>
      <c r="Y168" s="1199"/>
    </row>
    <row r="169" spans="23:25">
      <c r="W169" s="1199"/>
      <c r="X169" s="1199"/>
      <c r="Y169" s="1199"/>
    </row>
    <row r="170" spans="23:25">
      <c r="W170" s="1199"/>
      <c r="X170" s="1199"/>
      <c r="Y170" s="1199"/>
    </row>
    <row r="171" spans="23:25">
      <c r="W171" s="1199"/>
      <c r="X171" s="1199"/>
      <c r="Y171" s="1199"/>
    </row>
    <row r="172" spans="23:25">
      <c r="W172" s="1199"/>
      <c r="X172" s="1199"/>
      <c r="Y172" s="1199"/>
    </row>
    <row r="173" spans="23:25">
      <c r="W173" s="1199"/>
      <c r="X173" s="1199"/>
      <c r="Y173" s="1199"/>
    </row>
    <row r="174" spans="23:25">
      <c r="W174" s="1199"/>
      <c r="X174" s="1199"/>
      <c r="Y174" s="1199"/>
    </row>
    <row r="175" spans="23:25">
      <c r="W175" s="1199"/>
      <c r="X175" s="1199"/>
      <c r="Y175" s="1199"/>
    </row>
    <row r="176" spans="23:25">
      <c r="W176" s="1199"/>
      <c r="X176" s="1199"/>
      <c r="Y176" s="1199"/>
    </row>
    <row r="177" spans="23:25">
      <c r="W177" s="1199"/>
      <c r="X177" s="1199"/>
      <c r="Y177" s="1199"/>
    </row>
    <row r="178" spans="23:25">
      <c r="W178" s="1199"/>
      <c r="X178" s="1199"/>
      <c r="Y178" s="1199"/>
    </row>
    <row r="179" spans="23:25">
      <c r="W179" s="1199"/>
      <c r="X179" s="1199"/>
      <c r="Y179" s="1199"/>
    </row>
    <row r="180" spans="23:25">
      <c r="W180" s="1199"/>
      <c r="X180" s="1199"/>
      <c r="Y180" s="1199"/>
    </row>
    <row r="181" spans="23:25">
      <c r="W181" s="1199"/>
      <c r="X181" s="1199"/>
      <c r="Y181" s="1199"/>
    </row>
    <row r="182" spans="23:25">
      <c r="W182" s="1199"/>
      <c r="X182" s="1199"/>
      <c r="Y182" s="1199"/>
    </row>
    <row r="183" spans="23:25">
      <c r="W183" s="1199"/>
      <c r="X183" s="1199"/>
      <c r="Y183" s="1199"/>
    </row>
    <row r="184" spans="23:25">
      <c r="W184" s="1199"/>
      <c r="X184" s="1199"/>
      <c r="Y184" s="1199"/>
    </row>
    <row r="185" spans="23:25">
      <c r="W185" s="1199"/>
      <c r="X185" s="1199"/>
      <c r="Y185" s="1199"/>
    </row>
    <row r="186" spans="23:25">
      <c r="W186" s="1199"/>
      <c r="X186" s="1199"/>
      <c r="Y186" s="1199"/>
    </row>
    <row r="187" spans="23:25">
      <c r="W187" s="1199"/>
      <c r="X187" s="1199"/>
      <c r="Y187" s="1199"/>
    </row>
    <row r="188" spans="23:25">
      <c r="W188" s="1199"/>
      <c r="X188" s="1199"/>
      <c r="Y188" s="1199"/>
    </row>
    <row r="189" spans="23:25">
      <c r="W189" s="1199"/>
      <c r="X189" s="1199"/>
      <c r="Y189" s="1199"/>
    </row>
    <row r="190" spans="23:25">
      <c r="W190" s="1199"/>
      <c r="X190" s="1199"/>
      <c r="Y190" s="1199"/>
    </row>
    <row r="191" spans="23:25">
      <c r="W191" s="1199"/>
      <c r="X191" s="1199"/>
      <c r="Y191" s="1199"/>
    </row>
    <row r="192" spans="23:25">
      <c r="W192" s="1199"/>
      <c r="X192" s="1199"/>
      <c r="Y192" s="1199"/>
    </row>
    <row r="193" spans="23:25">
      <c r="W193" s="1199"/>
      <c r="X193" s="1199"/>
      <c r="Y193" s="1199"/>
    </row>
    <row r="194" spans="23:25">
      <c r="W194" s="1199"/>
      <c r="X194" s="1199"/>
      <c r="Y194" s="1199"/>
    </row>
    <row r="195" spans="23:25">
      <c r="W195" s="1199"/>
      <c r="X195" s="1199"/>
      <c r="Y195" s="1199"/>
    </row>
    <row r="196" spans="23:25">
      <c r="W196" s="1199"/>
      <c r="X196" s="1199"/>
      <c r="Y196" s="1199"/>
    </row>
    <row r="197" spans="23:25">
      <c r="W197" s="1199"/>
      <c r="X197" s="1199"/>
      <c r="Y197" s="1199"/>
    </row>
    <row r="198" spans="23:25">
      <c r="W198" s="1199"/>
      <c r="X198" s="1199"/>
      <c r="Y198" s="1199"/>
    </row>
    <row r="199" spans="23:25">
      <c r="W199" s="1199"/>
      <c r="X199" s="1199"/>
      <c r="Y199" s="1199"/>
    </row>
    <row r="200" spans="23:25">
      <c r="W200" s="1199"/>
      <c r="X200" s="1199"/>
      <c r="Y200" s="1199"/>
    </row>
    <row r="201" spans="23:25">
      <c r="W201" s="1199"/>
      <c r="X201" s="1199"/>
      <c r="Y201" s="1199"/>
    </row>
    <row r="202" spans="23:25">
      <c r="W202" s="1199"/>
      <c r="X202" s="1199"/>
      <c r="Y202" s="1199"/>
    </row>
    <row r="203" spans="23:25">
      <c r="W203" s="1199"/>
      <c r="X203" s="1199"/>
      <c r="Y203" s="1199"/>
    </row>
    <row r="204" spans="23:25">
      <c r="W204" s="1199"/>
      <c r="X204" s="1199"/>
      <c r="Y204" s="1199"/>
    </row>
    <row r="205" spans="23:25">
      <c r="W205" s="1199"/>
      <c r="X205" s="1199"/>
      <c r="Y205" s="1199"/>
    </row>
    <row r="206" spans="23:25">
      <c r="W206" s="1199"/>
      <c r="X206" s="1199"/>
      <c r="Y206" s="1199"/>
    </row>
    <row r="207" spans="23:25">
      <c r="W207" s="1199"/>
      <c r="X207" s="1199"/>
      <c r="Y207" s="1199"/>
    </row>
    <row r="208" spans="23:25">
      <c r="W208" s="1199"/>
      <c r="X208" s="1199"/>
      <c r="Y208" s="1199"/>
    </row>
    <row r="209" spans="23:25">
      <c r="W209" s="1199"/>
      <c r="X209" s="1199"/>
      <c r="Y209" s="1199"/>
    </row>
    <row r="210" spans="23:25">
      <c r="W210" s="1199"/>
      <c r="X210" s="1199"/>
      <c r="Y210" s="1199"/>
    </row>
  </sheetData>
  <mergeCells count="3">
    <mergeCell ref="I3:L3"/>
    <mergeCell ref="N3:Q3"/>
    <mergeCell ref="S3:U3"/>
  </mergeCells>
  <printOptions horizontalCentered="1"/>
  <pageMargins left="0.25" right="0.25" top="1" bottom="0.75" header="0.3" footer="0.3"/>
  <pageSetup scale="57" fitToHeight="0" orientation="landscape" r:id="rId1"/>
  <headerFooter alignWithMargins="0">
    <oddHeader>&amp;C&amp;10Table 16.2
Fall Enrollment by District</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B6D37-97E5-4ED5-AF0C-55284D600324}">
  <sheetPr>
    <pageSetUpPr fitToPage="1"/>
  </sheetPr>
  <dimension ref="A1:AD52"/>
  <sheetViews>
    <sheetView showGridLines="0" view="pageLayout" topLeftCell="A2" zoomScaleNormal="100" workbookViewId="0">
      <selection activeCell="B52" sqref="B52"/>
    </sheetView>
  </sheetViews>
  <sheetFormatPr defaultColWidth="9.1796875" defaultRowHeight="13"/>
  <cols>
    <col min="1" max="1" width="16.1796875" style="1199" customWidth="1"/>
    <col min="2" max="2" width="10.7265625" style="1199" customWidth="1"/>
    <col min="3" max="3" width="0.7265625" style="1199" customWidth="1"/>
    <col min="4" max="4" width="8.54296875" style="1199" customWidth="1"/>
    <col min="5" max="5" width="8.26953125" style="1199" bestFit="1" customWidth="1"/>
    <col min="6" max="7" width="0.7265625" style="1199" customWidth="1"/>
    <col min="8" max="8" width="8.54296875" style="1199" customWidth="1"/>
    <col min="9" max="9" width="8.26953125" style="1199" bestFit="1" customWidth="1"/>
    <col min="10" max="11" width="0.7265625" style="1199" customWidth="1"/>
    <col min="12" max="12" width="9" style="1199" customWidth="1"/>
    <col min="13" max="13" width="8.26953125" style="1199" bestFit="1" customWidth="1"/>
    <col min="14" max="15" width="0.7265625" style="1199" customWidth="1"/>
    <col min="16" max="16" width="8.54296875" style="1199" bestFit="1" customWidth="1"/>
    <col min="17" max="17" width="8.26953125" style="1199" bestFit="1" customWidth="1"/>
    <col min="18" max="19" width="0.7265625" style="1199" customWidth="1"/>
    <col min="20" max="20" width="8.26953125" style="1199" customWidth="1"/>
    <col min="21" max="21" width="8.26953125" style="1199" bestFit="1" customWidth="1"/>
    <col min="22" max="23" width="0.7265625" style="1199" customWidth="1"/>
    <col min="24" max="24" width="9.1796875" style="1199" customWidth="1"/>
    <col min="25" max="25" width="8.81640625" style="1199" customWidth="1"/>
    <col min="26" max="27" width="0.7265625" style="1199" customWidth="1"/>
    <col min="28" max="28" width="8.54296875" style="1199" bestFit="1" customWidth="1"/>
    <col min="29" max="29" width="8.26953125" style="1199" bestFit="1" customWidth="1"/>
    <col min="30" max="16384" width="9.1796875" style="1199"/>
  </cols>
  <sheetData>
    <row r="1" spans="1:30" hidden="1">
      <c r="A1" s="1248" t="s">
        <v>1188</v>
      </c>
    </row>
    <row r="2" spans="1:30" ht="28.5" customHeight="1">
      <c r="A2" s="1288"/>
      <c r="B2" s="2080" t="s">
        <v>1187</v>
      </c>
      <c r="C2" s="1286"/>
      <c r="D2" s="2088" t="s">
        <v>1186</v>
      </c>
      <c r="E2" s="2089"/>
      <c r="F2" s="1286"/>
      <c r="G2" s="1287"/>
      <c r="H2" s="2086" t="s">
        <v>1185</v>
      </c>
      <c r="I2" s="2087"/>
      <c r="J2" s="1286"/>
      <c r="K2" s="1285"/>
      <c r="L2" s="2082" t="s">
        <v>238</v>
      </c>
      <c r="M2" s="2082"/>
      <c r="N2" s="1286"/>
      <c r="O2" s="1285"/>
      <c r="P2" s="2082" t="s">
        <v>1184</v>
      </c>
      <c r="Q2" s="2082"/>
      <c r="R2" s="1286"/>
      <c r="S2" s="1285"/>
      <c r="T2" s="2082" t="s">
        <v>1183</v>
      </c>
      <c r="U2" s="2082"/>
      <c r="V2" s="1286"/>
      <c r="W2" s="1285"/>
      <c r="X2" s="2082" t="s">
        <v>1182</v>
      </c>
      <c r="Y2" s="2082"/>
      <c r="Z2" s="1286"/>
      <c r="AA2" s="1285"/>
      <c r="AB2" s="2082" t="s">
        <v>241</v>
      </c>
      <c r="AC2" s="2083"/>
    </row>
    <row r="3" spans="1:30" ht="12.75" customHeight="1">
      <c r="A3" s="1284"/>
      <c r="B3" s="2081"/>
      <c r="C3" s="1280"/>
      <c r="D3" s="2088"/>
      <c r="E3" s="2089"/>
      <c r="F3" s="1280"/>
      <c r="G3" s="1282"/>
      <c r="H3" s="2086"/>
      <c r="I3" s="2087"/>
      <c r="J3" s="1280"/>
      <c r="K3" s="1281"/>
      <c r="L3" s="2084"/>
      <c r="M3" s="2084"/>
      <c r="N3" s="1280"/>
      <c r="O3" s="1281"/>
      <c r="P3" s="2084"/>
      <c r="Q3" s="2084"/>
      <c r="R3" s="1280"/>
      <c r="S3" s="1281"/>
      <c r="T3" s="2084"/>
      <c r="U3" s="2084"/>
      <c r="V3" s="1280"/>
      <c r="W3" s="1281"/>
      <c r="X3" s="2084"/>
      <c r="Y3" s="2084"/>
      <c r="Z3" s="1280"/>
      <c r="AA3" s="1281"/>
      <c r="AB3" s="2084"/>
      <c r="AC3" s="2085"/>
    </row>
    <row r="4" spans="1:30" ht="14.25" customHeight="1">
      <c r="A4" s="1283"/>
      <c r="B4" s="1282" t="s">
        <v>1181</v>
      </c>
      <c r="C4" s="1280"/>
      <c r="D4" s="1282" t="s">
        <v>555</v>
      </c>
      <c r="E4" s="1281" t="s">
        <v>556</v>
      </c>
      <c r="F4" s="1281"/>
      <c r="G4" s="1282"/>
      <c r="H4" s="1281" t="s">
        <v>555</v>
      </c>
      <c r="I4" s="1281" t="s">
        <v>556</v>
      </c>
      <c r="J4" s="1280"/>
      <c r="K4" s="1281"/>
      <c r="L4" s="1281" t="s">
        <v>555</v>
      </c>
      <c r="M4" s="1281" t="s">
        <v>556</v>
      </c>
      <c r="N4" s="1280"/>
      <c r="O4" s="1281"/>
      <c r="P4" s="1281" t="s">
        <v>555</v>
      </c>
      <c r="Q4" s="1281" t="s">
        <v>556</v>
      </c>
      <c r="R4" s="1280"/>
      <c r="S4" s="1281"/>
      <c r="T4" s="1281" t="s">
        <v>555</v>
      </c>
      <c r="U4" s="1281" t="s">
        <v>556</v>
      </c>
      <c r="V4" s="1280"/>
      <c r="W4" s="1281"/>
      <c r="X4" s="1281" t="s">
        <v>555</v>
      </c>
      <c r="Y4" s="1281" t="s">
        <v>556</v>
      </c>
      <c r="Z4" s="1280"/>
      <c r="AA4" s="1281"/>
      <c r="AB4" s="1281" t="s">
        <v>555</v>
      </c>
      <c r="AC4" s="1280" t="s">
        <v>556</v>
      </c>
    </row>
    <row r="5" spans="1:30" ht="6" customHeight="1">
      <c r="A5" s="1279"/>
      <c r="B5" s="1278"/>
      <c r="C5" s="1275"/>
      <c r="D5" s="1276"/>
      <c r="E5" s="1276"/>
      <c r="F5" s="1276"/>
      <c r="G5" s="1277"/>
      <c r="H5" s="1276"/>
      <c r="I5" s="1276"/>
      <c r="J5" s="1275"/>
      <c r="K5" s="1277"/>
      <c r="L5" s="1276"/>
      <c r="M5" s="1276"/>
      <c r="N5" s="1275"/>
      <c r="O5" s="1277"/>
      <c r="P5" s="1276"/>
      <c r="Q5" s="1276"/>
      <c r="R5" s="1275"/>
      <c r="S5" s="1276"/>
      <c r="T5" s="1276"/>
      <c r="U5" s="1276"/>
      <c r="V5" s="1276"/>
      <c r="W5" s="1277"/>
      <c r="X5" s="1276"/>
      <c r="Y5" s="1276"/>
      <c r="Z5" s="1275"/>
      <c r="AA5" s="1276"/>
      <c r="AB5" s="1276"/>
      <c r="AC5" s="1275"/>
    </row>
    <row r="6" spans="1:30">
      <c r="A6" s="1274" t="s">
        <v>16</v>
      </c>
      <c r="B6" s="1273">
        <v>675247</v>
      </c>
      <c r="C6" s="1272"/>
      <c r="D6" s="1269">
        <v>9000</v>
      </c>
      <c r="E6" s="1270">
        <f>(D6/B6)</f>
        <v>1.3328456105691696E-2</v>
      </c>
      <c r="F6" s="1271"/>
      <c r="G6" s="1270"/>
      <c r="H6" s="1269">
        <v>6385</v>
      </c>
      <c r="I6" s="1270">
        <f>(H6/B6)</f>
        <v>9.4557991372046079E-3</v>
      </c>
      <c r="J6" s="1271"/>
      <c r="K6" s="1270"/>
      <c r="L6" s="1269">
        <v>11090</v>
      </c>
      <c r="M6" s="1270">
        <f>(L6/B6)</f>
        <v>1.6423619801346767E-2</v>
      </c>
      <c r="N6" s="1271"/>
      <c r="O6" s="1270"/>
      <c r="P6" s="1269">
        <v>126558</v>
      </c>
      <c r="Q6" s="1270">
        <f>(P6/B6)</f>
        <v>0.18742474975823661</v>
      </c>
      <c r="R6" s="1271"/>
      <c r="S6" s="1270"/>
      <c r="T6" s="1269">
        <v>10916</v>
      </c>
      <c r="U6" s="1270">
        <f>(T6/B6)</f>
        <v>1.6165936316636726E-2</v>
      </c>
      <c r="V6" s="1271"/>
      <c r="W6" s="1270"/>
      <c r="X6" s="1269">
        <v>22454</v>
      </c>
      <c r="Y6" s="1270">
        <f>(X6/B6)</f>
        <v>3.3253017044133477E-2</v>
      </c>
      <c r="Z6" s="1271"/>
      <c r="AA6" s="1270"/>
      <c r="AB6" s="1269">
        <v>488844</v>
      </c>
      <c r="AC6" s="1268">
        <f>(AB6/B6)</f>
        <v>0.72394842183675012</v>
      </c>
    </row>
    <row r="7" spans="1:30" ht="3" customHeight="1">
      <c r="A7" s="1267"/>
      <c r="B7" s="1266"/>
      <c r="C7" s="1264"/>
      <c r="D7" s="1266"/>
      <c r="E7" s="1263"/>
      <c r="F7" s="1263"/>
      <c r="G7" s="1265"/>
      <c r="H7" s="1262"/>
      <c r="I7" s="1263"/>
      <c r="J7" s="1264"/>
      <c r="K7" s="1265"/>
      <c r="L7" s="1262"/>
      <c r="M7" s="1263"/>
      <c r="N7" s="1264"/>
      <c r="O7" s="1265"/>
      <c r="P7" s="1262"/>
      <c r="Q7" s="1263"/>
      <c r="R7" s="1264"/>
      <c r="S7" s="1263"/>
      <c r="T7" s="1262"/>
      <c r="U7" s="1263"/>
      <c r="V7" s="1263"/>
      <c r="W7" s="1265"/>
      <c r="X7" s="1262"/>
      <c r="Y7" s="1263"/>
      <c r="Z7" s="1264"/>
      <c r="AA7" s="1263"/>
      <c r="AB7" s="1262"/>
      <c r="AC7" s="1261"/>
    </row>
    <row r="8" spans="1:30">
      <c r="A8" s="1260" t="s">
        <v>1166</v>
      </c>
      <c r="B8" s="1259">
        <v>83999</v>
      </c>
      <c r="C8" s="1257"/>
      <c r="D8" s="1256">
        <v>589</v>
      </c>
      <c r="E8" s="1182">
        <f t="shared" ref="E8:E49" si="0">(D8/B8)</f>
        <v>7.0119882379552139E-3</v>
      </c>
      <c r="F8" s="1188"/>
      <c r="G8" s="1182"/>
      <c r="H8" s="1256">
        <v>250</v>
      </c>
      <c r="I8" s="1182">
        <f t="shared" ref="I8:I49" si="1">(H8/B8)</f>
        <v>2.9762259074512794E-3</v>
      </c>
      <c r="J8" s="1188"/>
      <c r="K8" s="1182"/>
      <c r="L8" s="1256">
        <v>719</v>
      </c>
      <c r="M8" s="1182">
        <f t="shared" ref="M8:M49" si="2">(L8/B8)</f>
        <v>8.5596257098298784E-3</v>
      </c>
      <c r="N8" s="1188"/>
      <c r="O8" s="1182"/>
      <c r="P8" s="1256">
        <v>11131</v>
      </c>
      <c r="Q8" s="1182">
        <f t="shared" ref="Q8:Q49" si="3">(P8/B8)</f>
        <v>0.13251348230336074</v>
      </c>
      <c r="R8" s="1188"/>
      <c r="S8" s="1182"/>
      <c r="T8" s="1256">
        <v>1207</v>
      </c>
      <c r="U8" s="1182">
        <f t="shared" ref="U8:U49" si="4">(T8/B8)</f>
        <v>1.4369218681174776E-2</v>
      </c>
      <c r="V8" s="1188"/>
      <c r="W8" s="1182"/>
      <c r="X8" s="1256">
        <v>3603</v>
      </c>
      <c r="Y8" s="1182">
        <f t="shared" ref="Y8:Y49" si="5">(X8/B8)</f>
        <v>4.2893367778187835E-2</v>
      </c>
      <c r="Z8" s="1188"/>
      <c r="AA8" s="1182"/>
      <c r="AB8" s="1256">
        <v>66500</v>
      </c>
      <c r="AC8" s="1217">
        <f t="shared" ref="AC8:AC49" si="6">(AB8/B8)</f>
        <v>0.79167609138204031</v>
      </c>
      <c r="AD8" s="1250"/>
    </row>
    <row r="9" spans="1:30">
      <c r="A9" s="1260" t="s">
        <v>235</v>
      </c>
      <c r="B9" s="1259">
        <v>1528</v>
      </c>
      <c r="C9" s="1257">
        <f>'16.2'!F7</f>
        <v>1528</v>
      </c>
      <c r="D9" s="1256">
        <v>4</v>
      </c>
      <c r="E9" s="1182">
        <f t="shared" si="0"/>
        <v>2.617801047120419E-3</v>
      </c>
      <c r="F9" s="1188"/>
      <c r="G9" s="1182"/>
      <c r="H9" s="1256">
        <v>9</v>
      </c>
      <c r="I9" s="1182">
        <f t="shared" si="1"/>
        <v>5.8900523560209425E-3</v>
      </c>
      <c r="J9" s="1188"/>
      <c r="K9" s="1182"/>
      <c r="L9" s="1256">
        <v>4</v>
      </c>
      <c r="M9" s="1182">
        <f t="shared" si="2"/>
        <v>2.617801047120419E-3</v>
      </c>
      <c r="N9" s="1188"/>
      <c r="O9" s="1182"/>
      <c r="P9" s="1256">
        <v>285</v>
      </c>
      <c r="Q9" s="1182">
        <f t="shared" si="3"/>
        <v>0.18651832460732984</v>
      </c>
      <c r="R9" s="1188"/>
      <c r="S9" s="1182"/>
      <c r="T9" s="1256">
        <v>11</v>
      </c>
      <c r="U9" s="1182">
        <f t="shared" si="4"/>
        <v>7.1989528795811516E-3</v>
      </c>
      <c r="V9" s="1188"/>
      <c r="W9" s="1182"/>
      <c r="X9" s="1256">
        <v>19</v>
      </c>
      <c r="Y9" s="1182">
        <f t="shared" si="5"/>
        <v>1.2434554973821989E-2</v>
      </c>
      <c r="Z9" s="1188"/>
      <c r="AA9" s="1182"/>
      <c r="AB9" s="1256">
        <v>1196</v>
      </c>
      <c r="AC9" s="1217">
        <f t="shared" si="6"/>
        <v>0.7827225130890052</v>
      </c>
      <c r="AD9" s="1250"/>
    </row>
    <row r="10" spans="1:30">
      <c r="A10" s="1260" t="s">
        <v>234</v>
      </c>
      <c r="B10" s="1259">
        <v>12296</v>
      </c>
      <c r="C10" s="1257">
        <f>'16.2'!F8</f>
        <v>12296</v>
      </c>
      <c r="D10" s="1256">
        <v>46</v>
      </c>
      <c r="E10" s="1182">
        <f t="shared" si="0"/>
        <v>3.7410540013012362E-3</v>
      </c>
      <c r="F10" s="1188"/>
      <c r="G10" s="1182"/>
      <c r="H10" s="1256">
        <v>79</v>
      </c>
      <c r="I10" s="1182">
        <f t="shared" si="1"/>
        <v>6.4248536109303839E-3</v>
      </c>
      <c r="J10" s="1188"/>
      <c r="K10" s="1182"/>
      <c r="L10" s="1256">
        <v>44</v>
      </c>
      <c r="M10" s="1182">
        <f t="shared" si="2"/>
        <v>3.5783994795055302E-3</v>
      </c>
      <c r="N10" s="1188"/>
      <c r="O10" s="1182"/>
      <c r="P10" s="1256">
        <v>1454</v>
      </c>
      <c r="Q10" s="1182">
        <f t="shared" si="3"/>
        <v>0.1182498373454782</v>
      </c>
      <c r="R10" s="1188"/>
      <c r="S10" s="1182"/>
      <c r="T10" s="1256">
        <v>42</v>
      </c>
      <c r="U10" s="1182">
        <f t="shared" si="4"/>
        <v>3.4157449577098243E-3</v>
      </c>
      <c r="V10" s="1188"/>
      <c r="W10" s="1182"/>
      <c r="X10" s="1256">
        <v>215</v>
      </c>
      <c r="Y10" s="1182">
        <f t="shared" si="5"/>
        <v>1.7485361093038387E-2</v>
      </c>
      <c r="Z10" s="1188"/>
      <c r="AA10" s="1182"/>
      <c r="AB10" s="1256">
        <v>10416</v>
      </c>
      <c r="AC10" s="1217">
        <f t="shared" si="6"/>
        <v>0.8471047495120364</v>
      </c>
      <c r="AD10" s="1250"/>
    </row>
    <row r="11" spans="1:30">
      <c r="A11" s="1260" t="s">
        <v>233</v>
      </c>
      <c r="B11" s="1259">
        <v>19554</v>
      </c>
      <c r="C11" s="1257">
        <f>'16.2'!F9</f>
        <v>19554</v>
      </c>
      <c r="D11" s="1256">
        <v>96</v>
      </c>
      <c r="E11" s="1182">
        <f t="shared" si="0"/>
        <v>4.9094814360233201E-3</v>
      </c>
      <c r="F11" s="1188"/>
      <c r="G11" s="1182"/>
      <c r="H11" s="1256">
        <v>145</v>
      </c>
      <c r="I11" s="1182">
        <f t="shared" si="1"/>
        <v>7.4153625856602226E-3</v>
      </c>
      <c r="J11" s="1188"/>
      <c r="K11" s="1182"/>
      <c r="L11" s="1256">
        <v>142</v>
      </c>
      <c r="M11" s="1182">
        <f t="shared" si="2"/>
        <v>7.2619412907844946E-3</v>
      </c>
      <c r="N11" s="1188"/>
      <c r="O11" s="1182"/>
      <c r="P11" s="1256">
        <v>1887</v>
      </c>
      <c r="Q11" s="1182">
        <f t="shared" si="3"/>
        <v>9.6501994476833386E-2</v>
      </c>
      <c r="R11" s="1188"/>
      <c r="S11" s="1182"/>
      <c r="T11" s="1256">
        <v>115</v>
      </c>
      <c r="U11" s="1182">
        <f t="shared" si="4"/>
        <v>5.8811496369029354E-3</v>
      </c>
      <c r="V11" s="1188"/>
      <c r="W11" s="1182"/>
      <c r="X11" s="1256">
        <v>436</v>
      </c>
      <c r="Y11" s="1182">
        <f t="shared" si="5"/>
        <v>2.2297228188605911E-2</v>
      </c>
      <c r="Z11" s="1188"/>
      <c r="AA11" s="1182"/>
      <c r="AB11" s="1256">
        <v>16733</v>
      </c>
      <c r="AC11" s="1217">
        <f t="shared" si="6"/>
        <v>0.85573284238518976</v>
      </c>
      <c r="AD11" s="1250"/>
    </row>
    <row r="12" spans="1:30">
      <c r="A12" s="1260" t="s">
        <v>1165</v>
      </c>
      <c r="B12" s="1259">
        <v>33252</v>
      </c>
      <c r="C12" s="1257">
        <f>'16.2'!F10</f>
        <v>33252</v>
      </c>
      <c r="D12" s="1256">
        <v>557</v>
      </c>
      <c r="E12" s="1182">
        <f t="shared" si="0"/>
        <v>1.6750872127992301E-2</v>
      </c>
      <c r="F12" s="1188"/>
      <c r="G12" s="1182"/>
      <c r="H12" s="1256">
        <v>138</v>
      </c>
      <c r="I12" s="1182">
        <f t="shared" si="1"/>
        <v>4.1501263081919881E-3</v>
      </c>
      <c r="J12" s="1188"/>
      <c r="K12" s="1182"/>
      <c r="L12" s="1256">
        <v>863</v>
      </c>
      <c r="M12" s="1182">
        <f t="shared" si="2"/>
        <v>2.5953326115722361E-2</v>
      </c>
      <c r="N12" s="1188"/>
      <c r="O12" s="1182"/>
      <c r="P12" s="1256">
        <v>5878</v>
      </c>
      <c r="Q12" s="1182">
        <f t="shared" si="3"/>
        <v>0.17677132202574281</v>
      </c>
      <c r="R12" s="1188"/>
      <c r="S12" s="1182"/>
      <c r="T12" s="1256">
        <v>358</v>
      </c>
      <c r="U12" s="1182">
        <f t="shared" si="4"/>
        <v>1.0766269698063274E-2</v>
      </c>
      <c r="V12" s="1188"/>
      <c r="W12" s="1182"/>
      <c r="X12" s="1256">
        <v>1828</v>
      </c>
      <c r="Y12" s="1182">
        <f t="shared" si="5"/>
        <v>5.4974136894021412E-2</v>
      </c>
      <c r="Z12" s="1188"/>
      <c r="AA12" s="1182"/>
      <c r="AB12" s="1256">
        <v>23630</v>
      </c>
      <c r="AC12" s="1217">
        <f t="shared" si="6"/>
        <v>0.71063394683026582</v>
      </c>
      <c r="AD12" s="1250"/>
    </row>
    <row r="13" spans="1:30">
      <c r="A13" s="1260" t="s">
        <v>232</v>
      </c>
      <c r="B13" s="1259">
        <v>3362</v>
      </c>
      <c r="C13" s="1257">
        <f>'16.2'!F11</f>
        <v>3362</v>
      </c>
      <c r="D13" s="1256">
        <v>11</v>
      </c>
      <c r="E13" s="1182">
        <f t="shared" si="0"/>
        <v>3.2718619869125522E-3</v>
      </c>
      <c r="F13" s="1188"/>
      <c r="G13" s="1182"/>
      <c r="H13" s="1256">
        <v>31</v>
      </c>
      <c r="I13" s="1182">
        <f t="shared" si="1"/>
        <v>9.2207019631171915E-3</v>
      </c>
      <c r="J13" s="1188"/>
      <c r="K13" s="1182"/>
      <c r="L13" s="1256">
        <v>10</v>
      </c>
      <c r="M13" s="1182">
        <f t="shared" si="2"/>
        <v>2.9744199881023199E-3</v>
      </c>
      <c r="N13" s="1188"/>
      <c r="O13" s="1182"/>
      <c r="P13" s="1256">
        <v>458</v>
      </c>
      <c r="Q13" s="1182">
        <f t="shared" si="3"/>
        <v>0.13622843545508626</v>
      </c>
      <c r="R13" s="1188"/>
      <c r="S13" s="1182"/>
      <c r="T13" s="1256">
        <v>5</v>
      </c>
      <c r="U13" s="1182">
        <f t="shared" si="4"/>
        <v>1.4872099940511599E-3</v>
      </c>
      <c r="V13" s="1188"/>
      <c r="W13" s="1182"/>
      <c r="X13" s="1256">
        <v>38</v>
      </c>
      <c r="Y13" s="1182">
        <f t="shared" si="5"/>
        <v>1.1302795954788817E-2</v>
      </c>
      <c r="Z13" s="1188"/>
      <c r="AA13" s="1182"/>
      <c r="AB13" s="1256">
        <v>2809</v>
      </c>
      <c r="AC13" s="1217">
        <f t="shared" si="6"/>
        <v>0.83551457465794166</v>
      </c>
      <c r="AD13" s="1250"/>
    </row>
    <row r="14" spans="1:30">
      <c r="A14" s="1258" t="s">
        <v>231</v>
      </c>
      <c r="B14" s="1256">
        <v>187</v>
      </c>
      <c r="C14" s="1257">
        <f>'16.2'!F12</f>
        <v>187</v>
      </c>
      <c r="D14" s="1256">
        <v>0</v>
      </c>
      <c r="E14" s="1182">
        <f t="shared" si="0"/>
        <v>0</v>
      </c>
      <c r="F14" s="1188"/>
      <c r="G14" s="1182"/>
      <c r="H14" s="1256">
        <v>3</v>
      </c>
      <c r="I14" s="1182">
        <f t="shared" si="1"/>
        <v>1.6042780748663103E-2</v>
      </c>
      <c r="J14" s="1188"/>
      <c r="K14" s="1182"/>
      <c r="L14" s="1256">
        <v>0</v>
      </c>
      <c r="M14" s="1182">
        <f t="shared" si="2"/>
        <v>0</v>
      </c>
      <c r="N14" s="1188"/>
      <c r="O14" s="1182"/>
      <c r="P14" s="1256">
        <v>6</v>
      </c>
      <c r="Q14" s="1182">
        <f t="shared" si="3"/>
        <v>3.2085561497326207E-2</v>
      </c>
      <c r="R14" s="1188"/>
      <c r="S14" s="1182"/>
      <c r="T14" s="1256">
        <v>0</v>
      </c>
      <c r="U14" s="1182">
        <f t="shared" si="4"/>
        <v>0</v>
      </c>
      <c r="V14" s="1188"/>
      <c r="W14" s="1182"/>
      <c r="X14" s="1256">
        <v>4</v>
      </c>
      <c r="Y14" s="1182">
        <f t="shared" si="5"/>
        <v>2.1390374331550801E-2</v>
      </c>
      <c r="Z14" s="1188"/>
      <c r="AA14" s="1182"/>
      <c r="AB14" s="1256">
        <v>174</v>
      </c>
      <c r="AC14" s="1217">
        <f t="shared" si="6"/>
        <v>0.93048128342245995</v>
      </c>
      <c r="AD14" s="1250"/>
    </row>
    <row r="15" spans="1:30">
      <c r="A15" s="1258" t="s">
        <v>230</v>
      </c>
      <c r="B15" s="1256">
        <v>72540</v>
      </c>
      <c r="C15" s="1257">
        <f>'16.2'!F13</f>
        <v>72540</v>
      </c>
      <c r="D15" s="1256">
        <v>797</v>
      </c>
      <c r="E15" s="1182">
        <f t="shared" si="0"/>
        <v>1.0987041632202923E-2</v>
      </c>
      <c r="F15" s="1188"/>
      <c r="G15" s="1182"/>
      <c r="H15" s="1256">
        <v>264</v>
      </c>
      <c r="I15" s="1182">
        <f t="shared" si="1"/>
        <v>3.6393713813068652E-3</v>
      </c>
      <c r="J15" s="1188"/>
      <c r="K15" s="1182"/>
      <c r="L15" s="1256">
        <v>797</v>
      </c>
      <c r="M15" s="1182">
        <f t="shared" si="2"/>
        <v>1.0987041632202923E-2</v>
      </c>
      <c r="N15" s="1188"/>
      <c r="O15" s="1182"/>
      <c r="P15" s="1256">
        <v>8179</v>
      </c>
      <c r="Q15" s="1182">
        <f t="shared" si="3"/>
        <v>0.11275158533223049</v>
      </c>
      <c r="R15" s="1188"/>
      <c r="S15" s="1182"/>
      <c r="T15" s="1256">
        <v>916</v>
      </c>
      <c r="U15" s="1182">
        <f t="shared" si="4"/>
        <v>1.2627515853322306E-2</v>
      </c>
      <c r="V15" s="1188"/>
      <c r="W15" s="1182"/>
      <c r="X15" s="1256">
        <v>2305</v>
      </c>
      <c r="Y15" s="1182">
        <f t="shared" si="5"/>
        <v>3.1775572098152745E-2</v>
      </c>
      <c r="Z15" s="1188"/>
      <c r="AA15" s="1182"/>
      <c r="AB15" s="1256">
        <v>59282</v>
      </c>
      <c r="AC15" s="1217">
        <f t="shared" si="6"/>
        <v>0.81723187207058179</v>
      </c>
      <c r="AD15" s="1250"/>
    </row>
    <row r="16" spans="1:30">
      <c r="A16" s="1258" t="s">
        <v>229</v>
      </c>
      <c r="B16" s="1256">
        <v>5133</v>
      </c>
      <c r="C16" s="1257">
        <f>'16.2'!F14</f>
        <v>5133</v>
      </c>
      <c r="D16" s="1256">
        <v>26</v>
      </c>
      <c r="E16" s="1182">
        <f t="shared" si="0"/>
        <v>5.0652639781804017E-3</v>
      </c>
      <c r="F16" s="1188"/>
      <c r="G16" s="1182"/>
      <c r="H16" s="1256">
        <v>287</v>
      </c>
      <c r="I16" s="1182">
        <f t="shared" si="1"/>
        <v>5.5912721605299046E-2</v>
      </c>
      <c r="J16" s="1188"/>
      <c r="K16" s="1182"/>
      <c r="L16" s="1256">
        <v>12</v>
      </c>
      <c r="M16" s="1182">
        <f t="shared" si="2"/>
        <v>2.3378141437755697E-3</v>
      </c>
      <c r="N16" s="1188"/>
      <c r="O16" s="1182"/>
      <c r="P16" s="1256">
        <v>517</v>
      </c>
      <c r="Q16" s="1182">
        <f t="shared" si="3"/>
        <v>0.10072082602766413</v>
      </c>
      <c r="R16" s="1188"/>
      <c r="S16" s="1182"/>
      <c r="T16" s="1256">
        <v>13</v>
      </c>
      <c r="U16" s="1182">
        <f t="shared" si="4"/>
        <v>2.5326319890902008E-3</v>
      </c>
      <c r="V16" s="1188"/>
      <c r="W16" s="1182"/>
      <c r="X16" s="1256">
        <v>200</v>
      </c>
      <c r="Y16" s="1182">
        <f t="shared" si="5"/>
        <v>3.8963569062926161E-2</v>
      </c>
      <c r="Z16" s="1188"/>
      <c r="AA16" s="1182"/>
      <c r="AB16" s="1256">
        <v>4078</v>
      </c>
      <c r="AC16" s="1217">
        <f t="shared" si="6"/>
        <v>0.79446717319306448</v>
      </c>
      <c r="AD16" s="1250"/>
    </row>
    <row r="17" spans="1:30">
      <c r="A17" s="1258" t="s">
        <v>228</v>
      </c>
      <c r="B17" s="1256">
        <v>2136</v>
      </c>
      <c r="C17" s="1257">
        <f>'16.2'!F15</f>
        <v>2136</v>
      </c>
      <c r="D17" s="1256">
        <v>2</v>
      </c>
      <c r="E17" s="1182">
        <f t="shared" si="0"/>
        <v>9.3632958801498128E-4</v>
      </c>
      <c r="F17" s="1188"/>
      <c r="G17" s="1182"/>
      <c r="H17" s="1256">
        <v>12</v>
      </c>
      <c r="I17" s="1182">
        <f t="shared" si="1"/>
        <v>5.6179775280898875E-3</v>
      </c>
      <c r="J17" s="1188"/>
      <c r="K17" s="1182"/>
      <c r="L17" s="1256">
        <v>2</v>
      </c>
      <c r="M17" s="1182">
        <f t="shared" si="2"/>
        <v>9.3632958801498128E-4</v>
      </c>
      <c r="N17" s="1188"/>
      <c r="O17" s="1182"/>
      <c r="P17" s="1256">
        <v>202</v>
      </c>
      <c r="Q17" s="1182">
        <f t="shared" si="3"/>
        <v>9.4569288389513104E-2</v>
      </c>
      <c r="R17" s="1188"/>
      <c r="S17" s="1182"/>
      <c r="T17" s="1256">
        <v>2</v>
      </c>
      <c r="U17" s="1182">
        <f t="shared" si="4"/>
        <v>9.3632958801498128E-4</v>
      </c>
      <c r="V17" s="1188"/>
      <c r="W17" s="1182"/>
      <c r="X17" s="1256">
        <v>17</v>
      </c>
      <c r="Y17" s="1182">
        <f t="shared" si="5"/>
        <v>7.9588014981273412E-3</v>
      </c>
      <c r="Z17" s="1188"/>
      <c r="AA17" s="1182"/>
      <c r="AB17" s="1256">
        <v>1899</v>
      </c>
      <c r="AC17" s="1217">
        <f t="shared" si="6"/>
        <v>0.8890449438202247</v>
      </c>
      <c r="AD17" s="1250"/>
    </row>
    <row r="18" spans="1:30">
      <c r="A18" s="1258" t="s">
        <v>227</v>
      </c>
      <c r="B18" s="1256">
        <v>1267</v>
      </c>
      <c r="C18" s="1257">
        <f>'16.2'!F16</f>
        <v>1267</v>
      </c>
      <c r="D18" s="1256">
        <v>2</v>
      </c>
      <c r="E18" s="1182">
        <f t="shared" si="0"/>
        <v>1.5785319652722968E-3</v>
      </c>
      <c r="F18" s="1188"/>
      <c r="G18" s="1182"/>
      <c r="H18" s="1256">
        <v>35</v>
      </c>
      <c r="I18" s="1182">
        <f t="shared" si="1"/>
        <v>2.7624309392265192E-2</v>
      </c>
      <c r="J18" s="1188"/>
      <c r="K18" s="1182"/>
      <c r="L18" s="1256">
        <v>4</v>
      </c>
      <c r="M18" s="1182">
        <f t="shared" si="2"/>
        <v>3.1570639305445935E-3</v>
      </c>
      <c r="N18" s="1188"/>
      <c r="O18" s="1182"/>
      <c r="P18" s="1256">
        <v>120</v>
      </c>
      <c r="Q18" s="1182">
        <f t="shared" si="3"/>
        <v>9.4711917916337804E-2</v>
      </c>
      <c r="R18" s="1188"/>
      <c r="S18" s="1182"/>
      <c r="T18" s="1256">
        <v>5</v>
      </c>
      <c r="U18" s="1182">
        <f t="shared" si="4"/>
        <v>3.9463299131807421E-3</v>
      </c>
      <c r="V18" s="1188"/>
      <c r="W18" s="1182"/>
      <c r="X18" s="1256">
        <v>20</v>
      </c>
      <c r="Y18" s="1182">
        <f t="shared" si="5"/>
        <v>1.5785319652722968E-2</v>
      </c>
      <c r="Z18" s="1188"/>
      <c r="AA18" s="1182"/>
      <c r="AB18" s="1256">
        <v>1081</v>
      </c>
      <c r="AC18" s="1217">
        <f t="shared" si="6"/>
        <v>0.85319652722967643</v>
      </c>
      <c r="AD18" s="1250"/>
    </row>
    <row r="19" spans="1:30">
      <c r="A19" s="1258" t="s">
        <v>1180</v>
      </c>
      <c r="B19" s="1256">
        <v>1448</v>
      </c>
      <c r="C19" s="1257">
        <f>'16.2'!F17</f>
        <v>1448</v>
      </c>
      <c r="D19" s="1256">
        <v>3</v>
      </c>
      <c r="E19" s="1182">
        <f t="shared" si="0"/>
        <v>2.0718232044198894E-3</v>
      </c>
      <c r="F19" s="1188"/>
      <c r="G19" s="1182"/>
      <c r="H19" s="1256">
        <v>88</v>
      </c>
      <c r="I19" s="1182">
        <f t="shared" si="1"/>
        <v>6.0773480662983423E-2</v>
      </c>
      <c r="J19" s="1188"/>
      <c r="K19" s="1182"/>
      <c r="L19" s="1256">
        <v>7</v>
      </c>
      <c r="M19" s="1182">
        <f t="shared" si="2"/>
        <v>4.8342541436464086E-3</v>
      </c>
      <c r="N19" s="1188"/>
      <c r="O19" s="1182"/>
      <c r="P19" s="1256">
        <v>298</v>
      </c>
      <c r="Q19" s="1182">
        <f t="shared" si="3"/>
        <v>0.20580110497237569</v>
      </c>
      <c r="R19" s="1188"/>
      <c r="S19" s="1182"/>
      <c r="T19" s="1256">
        <v>2</v>
      </c>
      <c r="U19" s="1182">
        <f t="shared" si="4"/>
        <v>1.3812154696132596E-3</v>
      </c>
      <c r="V19" s="1188"/>
      <c r="W19" s="1182"/>
      <c r="X19" s="1256">
        <v>22</v>
      </c>
      <c r="Y19" s="1182">
        <f t="shared" si="5"/>
        <v>1.5193370165745856E-2</v>
      </c>
      <c r="Z19" s="1188"/>
      <c r="AA19" s="1182"/>
      <c r="AB19" s="1256">
        <v>1028</v>
      </c>
      <c r="AC19" s="1217">
        <f t="shared" si="6"/>
        <v>0.70994475138121549</v>
      </c>
      <c r="AD19" s="1250"/>
    </row>
    <row r="20" spans="1:30">
      <c r="A20" s="1258" t="s">
        <v>1164</v>
      </c>
      <c r="B20" s="1256">
        <v>60371</v>
      </c>
      <c r="C20" s="1257">
        <f>'16.2'!F18</f>
        <v>60371</v>
      </c>
      <c r="D20" s="1256">
        <v>2095</v>
      </c>
      <c r="E20" s="1182">
        <f t="shared" si="0"/>
        <v>3.4702092064070496E-2</v>
      </c>
      <c r="F20" s="1188"/>
      <c r="G20" s="1182"/>
      <c r="H20" s="1256">
        <v>546</v>
      </c>
      <c r="I20" s="1182">
        <f t="shared" si="1"/>
        <v>9.0440774544069177E-3</v>
      </c>
      <c r="J20" s="1188"/>
      <c r="K20" s="1182"/>
      <c r="L20" s="1256">
        <v>2398</v>
      </c>
      <c r="M20" s="1182">
        <f t="shared" si="2"/>
        <v>3.9721058123933679E-2</v>
      </c>
      <c r="N20" s="1188"/>
      <c r="O20" s="1182"/>
      <c r="P20" s="1256">
        <v>23362</v>
      </c>
      <c r="Q20" s="1182">
        <f t="shared" si="3"/>
        <v>0.38697387818654649</v>
      </c>
      <c r="R20" s="1188"/>
      <c r="S20" s="1182"/>
      <c r="T20" s="1256">
        <v>2639</v>
      </c>
      <c r="U20" s="1182">
        <f t="shared" si="4"/>
        <v>4.3713041029633436E-2</v>
      </c>
      <c r="V20" s="1188"/>
      <c r="W20" s="1182"/>
      <c r="X20" s="1256">
        <v>1298</v>
      </c>
      <c r="Y20" s="1182">
        <f t="shared" si="5"/>
        <v>2.1500389259743916E-2</v>
      </c>
      <c r="Z20" s="1188"/>
      <c r="AA20" s="1182"/>
      <c r="AB20" s="1256">
        <v>28033</v>
      </c>
      <c r="AC20" s="1217">
        <f t="shared" si="6"/>
        <v>0.46434546388166503</v>
      </c>
      <c r="AD20" s="1250"/>
    </row>
    <row r="21" spans="1:30">
      <c r="A21" s="1258" t="s">
        <v>225</v>
      </c>
      <c r="B21" s="1256">
        <v>11830</v>
      </c>
      <c r="C21" s="1257">
        <f>'16.2'!F19</f>
        <v>11830</v>
      </c>
      <c r="D21" s="1256">
        <v>61</v>
      </c>
      <c r="E21" s="1182">
        <f t="shared" si="0"/>
        <v>5.1563820794590029E-3</v>
      </c>
      <c r="F21" s="1188"/>
      <c r="G21" s="1182"/>
      <c r="H21" s="1256">
        <v>193</v>
      </c>
      <c r="I21" s="1182">
        <f t="shared" si="1"/>
        <v>1.6314454775993237E-2</v>
      </c>
      <c r="J21" s="1188"/>
      <c r="K21" s="1182"/>
      <c r="L21" s="1256">
        <v>96</v>
      </c>
      <c r="M21" s="1182">
        <f t="shared" si="2"/>
        <v>8.1149619611158071E-3</v>
      </c>
      <c r="N21" s="1188"/>
      <c r="O21" s="1182"/>
      <c r="P21" s="1256">
        <v>1324</v>
      </c>
      <c r="Q21" s="1182">
        <f t="shared" si="3"/>
        <v>0.11191885038038885</v>
      </c>
      <c r="R21" s="1188"/>
      <c r="S21" s="1182"/>
      <c r="T21" s="1256">
        <v>74</v>
      </c>
      <c r="U21" s="1182">
        <f t="shared" si="4"/>
        <v>6.2552831783601014E-3</v>
      </c>
      <c r="V21" s="1188"/>
      <c r="W21" s="1182"/>
      <c r="X21" s="1256">
        <v>259</v>
      </c>
      <c r="Y21" s="1182">
        <f t="shared" si="5"/>
        <v>2.1893491124260357E-2</v>
      </c>
      <c r="Z21" s="1188"/>
      <c r="AA21" s="1182"/>
      <c r="AB21" s="1256">
        <v>9823</v>
      </c>
      <c r="AC21" s="1217">
        <f t="shared" si="6"/>
        <v>0.83034657650042265</v>
      </c>
      <c r="AD21" s="1250"/>
    </row>
    <row r="22" spans="1:30">
      <c r="A22" s="1258" t="s">
        <v>1163</v>
      </c>
      <c r="B22" s="1256">
        <v>57840</v>
      </c>
      <c r="C22" s="1257">
        <f>'16.2'!F20</f>
        <v>57840</v>
      </c>
      <c r="D22" s="1256">
        <v>608</v>
      </c>
      <c r="E22" s="1182">
        <f t="shared" si="0"/>
        <v>1.0511756569847857E-2</v>
      </c>
      <c r="F22" s="1188"/>
      <c r="G22" s="1182"/>
      <c r="H22" s="1256">
        <v>195</v>
      </c>
      <c r="I22" s="1182">
        <f t="shared" si="1"/>
        <v>3.3713692946058093E-3</v>
      </c>
      <c r="J22" s="1188"/>
      <c r="K22" s="1182"/>
      <c r="L22" s="1256">
        <v>990</v>
      </c>
      <c r="M22" s="1182">
        <f t="shared" si="2"/>
        <v>1.711618257261411E-2</v>
      </c>
      <c r="N22" s="1188"/>
      <c r="O22" s="1182"/>
      <c r="P22" s="1256">
        <v>10187</v>
      </c>
      <c r="Q22" s="1182">
        <f t="shared" si="3"/>
        <v>0.17612378976486862</v>
      </c>
      <c r="R22" s="1188"/>
      <c r="S22" s="1182"/>
      <c r="T22" s="1256">
        <v>1148</v>
      </c>
      <c r="U22" s="1182">
        <f t="shared" si="4"/>
        <v>1.9847856154910096E-2</v>
      </c>
      <c r="V22" s="1188"/>
      <c r="W22" s="1182"/>
      <c r="X22" s="1256">
        <v>2598</v>
      </c>
      <c r="Y22" s="1182">
        <f t="shared" si="5"/>
        <v>4.491701244813278E-2</v>
      </c>
      <c r="Z22" s="1188"/>
      <c r="AA22" s="1182"/>
      <c r="AB22" s="1256">
        <v>42114</v>
      </c>
      <c r="AC22" s="1217">
        <f t="shared" si="6"/>
        <v>0.72811203319502071</v>
      </c>
      <c r="AD22" s="1250"/>
    </row>
    <row r="23" spans="1:30">
      <c r="A23" s="1258" t="s">
        <v>224</v>
      </c>
      <c r="B23" s="1256">
        <v>2676</v>
      </c>
      <c r="C23" s="1257">
        <f>'16.2'!F21</f>
        <v>2676</v>
      </c>
      <c r="D23" s="1256">
        <v>7</v>
      </c>
      <c r="E23" s="1182">
        <f t="shared" si="0"/>
        <v>2.6158445440956652E-3</v>
      </c>
      <c r="F23" s="1188"/>
      <c r="G23" s="1182"/>
      <c r="H23" s="1256">
        <v>10</v>
      </c>
      <c r="I23" s="1182">
        <f t="shared" si="1"/>
        <v>3.7369207772795215E-3</v>
      </c>
      <c r="J23" s="1188"/>
      <c r="K23" s="1182"/>
      <c r="L23" s="1256">
        <v>11</v>
      </c>
      <c r="M23" s="1182">
        <f t="shared" si="2"/>
        <v>4.1106128550074741E-3</v>
      </c>
      <c r="N23" s="1188"/>
      <c r="O23" s="1182"/>
      <c r="P23" s="1256">
        <v>163</v>
      </c>
      <c r="Q23" s="1182">
        <f t="shared" si="3"/>
        <v>6.0911808669656203E-2</v>
      </c>
      <c r="R23" s="1188"/>
      <c r="S23" s="1182"/>
      <c r="T23" s="1256">
        <v>13</v>
      </c>
      <c r="U23" s="1182">
        <f t="shared" si="4"/>
        <v>4.8579970104633777E-3</v>
      </c>
      <c r="V23" s="1188"/>
      <c r="W23" s="1182"/>
      <c r="X23" s="1256">
        <v>38</v>
      </c>
      <c r="Y23" s="1182">
        <f t="shared" si="5"/>
        <v>1.4200298953662182E-2</v>
      </c>
      <c r="Z23" s="1188"/>
      <c r="AA23" s="1182"/>
      <c r="AB23" s="1256">
        <v>2434</v>
      </c>
      <c r="AC23" s="1217">
        <f t="shared" si="6"/>
        <v>0.90956651718983561</v>
      </c>
      <c r="AD23" s="1250"/>
    </row>
    <row r="24" spans="1:30">
      <c r="A24" s="1258" t="s">
        <v>223</v>
      </c>
      <c r="B24" s="1256">
        <v>1402</v>
      </c>
      <c r="C24" s="1257">
        <f>'16.2'!F22</f>
        <v>1402</v>
      </c>
      <c r="D24" s="1256">
        <v>7</v>
      </c>
      <c r="E24" s="1182">
        <f t="shared" si="0"/>
        <v>4.9928673323823107E-3</v>
      </c>
      <c r="F24" s="1188"/>
      <c r="G24" s="1182"/>
      <c r="H24" s="1256">
        <v>25</v>
      </c>
      <c r="I24" s="1182">
        <f t="shared" si="1"/>
        <v>1.783166904422254E-2</v>
      </c>
      <c r="J24" s="1188"/>
      <c r="K24" s="1182"/>
      <c r="L24" s="1256">
        <v>9</v>
      </c>
      <c r="M24" s="1182">
        <f t="shared" si="2"/>
        <v>6.4194008559201139E-3</v>
      </c>
      <c r="N24" s="1188"/>
      <c r="O24" s="1182"/>
      <c r="P24" s="1256">
        <v>92</v>
      </c>
      <c r="Q24" s="1182">
        <f t="shared" si="3"/>
        <v>6.5620542082738945E-2</v>
      </c>
      <c r="R24" s="1188"/>
      <c r="S24" s="1182"/>
      <c r="T24" s="1256">
        <v>0</v>
      </c>
      <c r="U24" s="1182">
        <f t="shared" si="4"/>
        <v>0</v>
      </c>
      <c r="V24" s="1188"/>
      <c r="W24" s="1182"/>
      <c r="X24" s="1256">
        <v>31</v>
      </c>
      <c r="Y24" s="1182">
        <f t="shared" si="5"/>
        <v>2.2111269614835949E-2</v>
      </c>
      <c r="Z24" s="1188"/>
      <c r="AA24" s="1182"/>
      <c r="AB24" s="1256">
        <v>1238</v>
      </c>
      <c r="AC24" s="1217">
        <f t="shared" si="6"/>
        <v>0.88302425106990012</v>
      </c>
      <c r="AD24" s="1250"/>
    </row>
    <row r="25" spans="1:30">
      <c r="A25" s="1258" t="s">
        <v>1162</v>
      </c>
      <c r="B25" s="1256">
        <v>5278</v>
      </c>
      <c r="C25" s="1257">
        <f>'16.2'!F23</f>
        <v>5278</v>
      </c>
      <c r="D25" s="1256">
        <v>136</v>
      </c>
      <c r="E25" s="1182">
        <f t="shared" si="0"/>
        <v>2.5767336112163697E-2</v>
      </c>
      <c r="F25" s="1188"/>
      <c r="G25" s="1182"/>
      <c r="H25" s="1256">
        <v>70</v>
      </c>
      <c r="I25" s="1182">
        <f t="shared" si="1"/>
        <v>1.3262599469496022E-2</v>
      </c>
      <c r="J25" s="1188"/>
      <c r="K25" s="1182"/>
      <c r="L25" s="1256">
        <v>137</v>
      </c>
      <c r="M25" s="1182">
        <f t="shared" si="2"/>
        <v>2.5956801818870785E-2</v>
      </c>
      <c r="N25" s="1188"/>
      <c r="O25" s="1182"/>
      <c r="P25" s="1256">
        <v>1736</v>
      </c>
      <c r="Q25" s="1182">
        <f t="shared" si="3"/>
        <v>0.32891246684350134</v>
      </c>
      <c r="R25" s="1188"/>
      <c r="S25" s="1182"/>
      <c r="T25" s="1256">
        <v>110</v>
      </c>
      <c r="U25" s="1182">
        <f t="shared" si="4"/>
        <v>2.0841227737779463E-2</v>
      </c>
      <c r="V25" s="1188"/>
      <c r="W25" s="1182"/>
      <c r="X25" s="1256">
        <v>118</v>
      </c>
      <c r="Y25" s="1182">
        <f t="shared" si="5"/>
        <v>2.235695339143615E-2</v>
      </c>
      <c r="Z25" s="1188"/>
      <c r="AA25" s="1182"/>
      <c r="AB25" s="1256">
        <v>2971</v>
      </c>
      <c r="AC25" s="1217">
        <f t="shared" si="6"/>
        <v>0.56290261462675251</v>
      </c>
      <c r="AD25" s="1250"/>
    </row>
    <row r="26" spans="1:30">
      <c r="A26" s="1258" t="s">
        <v>222</v>
      </c>
      <c r="B26" s="1256">
        <v>3074</v>
      </c>
      <c r="C26" s="1257">
        <f>'16.2'!F24</f>
        <v>3074</v>
      </c>
      <c r="D26" s="1256">
        <v>7</v>
      </c>
      <c r="E26" s="1182">
        <f t="shared" si="0"/>
        <v>2.277163305139883E-3</v>
      </c>
      <c r="F26" s="1188"/>
      <c r="G26" s="1182"/>
      <c r="H26" s="1256">
        <v>25</v>
      </c>
      <c r="I26" s="1182">
        <f t="shared" si="1"/>
        <v>8.1327260897852954E-3</v>
      </c>
      <c r="J26" s="1188"/>
      <c r="K26" s="1182"/>
      <c r="L26" s="1256">
        <v>22</v>
      </c>
      <c r="M26" s="1182">
        <f t="shared" si="2"/>
        <v>7.1567989590110605E-3</v>
      </c>
      <c r="N26" s="1188"/>
      <c r="O26" s="1182"/>
      <c r="P26" s="1256">
        <v>500</v>
      </c>
      <c r="Q26" s="1182">
        <f t="shared" si="3"/>
        <v>0.16265452179570591</v>
      </c>
      <c r="R26" s="1188"/>
      <c r="S26" s="1182"/>
      <c r="T26" s="1256">
        <v>1</v>
      </c>
      <c r="U26" s="1182">
        <f t="shared" si="4"/>
        <v>3.2530904359141186E-4</v>
      </c>
      <c r="V26" s="1188"/>
      <c r="W26" s="1182"/>
      <c r="X26" s="1256">
        <v>64</v>
      </c>
      <c r="Y26" s="1182">
        <f t="shared" si="5"/>
        <v>2.0819778789850359E-2</v>
      </c>
      <c r="Z26" s="1188"/>
      <c r="AA26" s="1182"/>
      <c r="AB26" s="1256">
        <v>2455</v>
      </c>
      <c r="AC26" s="1217">
        <f t="shared" si="6"/>
        <v>0.79863370201691608</v>
      </c>
      <c r="AD26" s="1250"/>
    </row>
    <row r="27" spans="1:30">
      <c r="A27" s="1258" t="s">
        <v>221</v>
      </c>
      <c r="B27" s="1256">
        <v>3334</v>
      </c>
      <c r="C27" s="1257">
        <f>'16.2'!F25</f>
        <v>3334</v>
      </c>
      <c r="D27" s="1256">
        <v>13</v>
      </c>
      <c r="E27" s="1182">
        <f t="shared" si="0"/>
        <v>3.8992201559688061E-3</v>
      </c>
      <c r="F27" s="1188"/>
      <c r="G27" s="1182"/>
      <c r="H27" s="1256">
        <v>8</v>
      </c>
      <c r="I27" s="1182">
        <f t="shared" si="1"/>
        <v>2.3995200959808036E-3</v>
      </c>
      <c r="J27" s="1188"/>
      <c r="K27" s="1182"/>
      <c r="L27" s="1256">
        <v>6</v>
      </c>
      <c r="M27" s="1182">
        <f t="shared" si="2"/>
        <v>1.7996400719856029E-3</v>
      </c>
      <c r="N27" s="1188"/>
      <c r="O27" s="1182"/>
      <c r="P27" s="1256">
        <v>99</v>
      </c>
      <c r="Q27" s="1182">
        <f t="shared" si="3"/>
        <v>2.9694061187762449E-2</v>
      </c>
      <c r="R27" s="1188"/>
      <c r="S27" s="1182"/>
      <c r="T27" s="1256">
        <v>5</v>
      </c>
      <c r="U27" s="1182">
        <f t="shared" si="4"/>
        <v>1.4997000599880025E-3</v>
      </c>
      <c r="V27" s="1188"/>
      <c r="W27" s="1182"/>
      <c r="X27" s="1256">
        <v>48</v>
      </c>
      <c r="Y27" s="1182">
        <f t="shared" si="5"/>
        <v>1.4397120575884824E-2</v>
      </c>
      <c r="Z27" s="1188"/>
      <c r="AA27" s="1182"/>
      <c r="AB27" s="1256">
        <v>3155</v>
      </c>
      <c r="AC27" s="1217">
        <f t="shared" si="6"/>
        <v>0.94631073785242947</v>
      </c>
      <c r="AD27" s="1250"/>
    </row>
    <row r="28" spans="1:30">
      <c r="A28" s="1258" t="s">
        <v>1161</v>
      </c>
      <c r="B28" s="1256">
        <v>5991</v>
      </c>
      <c r="C28" s="1257">
        <f>'16.2'!F26</f>
        <v>5991</v>
      </c>
      <c r="D28" s="1256">
        <v>219</v>
      </c>
      <c r="E28" s="1182">
        <f t="shared" si="0"/>
        <v>3.6554832248372561E-2</v>
      </c>
      <c r="F28" s="1188"/>
      <c r="G28" s="1182"/>
      <c r="H28" s="1256">
        <v>54</v>
      </c>
      <c r="I28" s="1182">
        <f t="shared" si="1"/>
        <v>9.0135202804206317E-3</v>
      </c>
      <c r="J28" s="1188"/>
      <c r="K28" s="1182"/>
      <c r="L28" s="1256">
        <v>112</v>
      </c>
      <c r="M28" s="1182">
        <f t="shared" si="2"/>
        <v>1.8694708729761308E-2</v>
      </c>
      <c r="N28" s="1188"/>
      <c r="O28" s="1182"/>
      <c r="P28" s="1256">
        <v>1283</v>
      </c>
      <c r="Q28" s="1182">
        <f t="shared" si="3"/>
        <v>0.21415456518110498</v>
      </c>
      <c r="R28" s="1188"/>
      <c r="S28" s="1182"/>
      <c r="T28" s="1256">
        <v>83</v>
      </c>
      <c r="U28" s="1182">
        <f t="shared" si="4"/>
        <v>1.385411450509097E-2</v>
      </c>
      <c r="V28" s="1188"/>
      <c r="W28" s="1182"/>
      <c r="X28" s="1256">
        <v>315</v>
      </c>
      <c r="Y28" s="1182">
        <f t="shared" si="5"/>
        <v>5.2578868302453681E-2</v>
      </c>
      <c r="Z28" s="1188"/>
      <c r="AA28" s="1182"/>
      <c r="AB28" s="1256">
        <v>3925</v>
      </c>
      <c r="AC28" s="1217">
        <f t="shared" si="6"/>
        <v>0.65514939075279588</v>
      </c>
      <c r="AD28" s="1250"/>
    </row>
    <row r="29" spans="1:30">
      <c r="A29" s="1258" t="s">
        <v>1160</v>
      </c>
      <c r="B29" s="1256">
        <v>35454</v>
      </c>
      <c r="C29" s="1257">
        <f>'16.2'!F27</f>
        <v>35454</v>
      </c>
      <c r="D29" s="1256">
        <v>193</v>
      </c>
      <c r="E29" s="1182">
        <f t="shared" si="0"/>
        <v>5.4436734924127039E-3</v>
      </c>
      <c r="F29" s="1188"/>
      <c r="G29" s="1182"/>
      <c r="H29" s="1256">
        <v>101</v>
      </c>
      <c r="I29" s="1182">
        <f t="shared" si="1"/>
        <v>2.8487617758221921E-3</v>
      </c>
      <c r="J29" s="1188"/>
      <c r="K29" s="1182"/>
      <c r="L29" s="1256">
        <v>110</v>
      </c>
      <c r="M29" s="1182">
        <f t="shared" si="2"/>
        <v>3.1026118350538727E-3</v>
      </c>
      <c r="N29" s="1188"/>
      <c r="O29" s="1182"/>
      <c r="P29" s="1256">
        <v>5028</v>
      </c>
      <c r="Q29" s="1182">
        <f t="shared" si="3"/>
        <v>0.14181756642409885</v>
      </c>
      <c r="R29" s="1188"/>
      <c r="S29" s="1182"/>
      <c r="T29" s="1256">
        <v>245</v>
      </c>
      <c r="U29" s="1182">
        <f t="shared" si="4"/>
        <v>6.9103627235290802E-3</v>
      </c>
      <c r="V29" s="1188"/>
      <c r="W29" s="1182"/>
      <c r="X29" s="1256">
        <v>1134</v>
      </c>
      <c r="Y29" s="1182">
        <f t="shared" si="5"/>
        <v>3.1985107463191741E-2</v>
      </c>
      <c r="Z29" s="1188"/>
      <c r="AA29" s="1182"/>
      <c r="AB29" s="1256">
        <v>28643</v>
      </c>
      <c r="AC29" s="1217">
        <f t="shared" si="6"/>
        <v>0.80789191628589163</v>
      </c>
      <c r="AD29" s="1250"/>
    </row>
    <row r="30" spans="1:30">
      <c r="A30" s="1258" t="s">
        <v>1159</v>
      </c>
      <c r="B30" s="1256">
        <v>2531</v>
      </c>
      <c r="C30" s="1257">
        <f>'16.2'!F28</f>
        <v>2531</v>
      </c>
      <c r="D30" s="1256">
        <v>4</v>
      </c>
      <c r="E30" s="1182">
        <f t="shared" si="0"/>
        <v>1.5804030027657052E-3</v>
      </c>
      <c r="F30" s="1188"/>
      <c r="G30" s="1182"/>
      <c r="H30" s="1256">
        <v>27</v>
      </c>
      <c r="I30" s="1182">
        <f t="shared" si="1"/>
        <v>1.066772026866851E-2</v>
      </c>
      <c r="J30" s="1188"/>
      <c r="K30" s="1182"/>
      <c r="L30" s="1256">
        <v>3</v>
      </c>
      <c r="M30" s="1182">
        <f t="shared" si="2"/>
        <v>1.185302252074279E-3</v>
      </c>
      <c r="N30" s="1188"/>
      <c r="O30" s="1182"/>
      <c r="P30" s="1256">
        <v>413</v>
      </c>
      <c r="Q30" s="1182">
        <f t="shared" si="3"/>
        <v>0.16317661003555906</v>
      </c>
      <c r="R30" s="1188"/>
      <c r="S30" s="1182"/>
      <c r="T30" s="1256">
        <v>16</v>
      </c>
      <c r="U30" s="1182">
        <f t="shared" si="4"/>
        <v>6.3216120110628207E-3</v>
      </c>
      <c r="V30" s="1188"/>
      <c r="W30" s="1182"/>
      <c r="X30" s="1256">
        <v>41</v>
      </c>
      <c r="Y30" s="1182">
        <f t="shared" si="5"/>
        <v>1.6199130778348479E-2</v>
      </c>
      <c r="Z30" s="1188"/>
      <c r="AA30" s="1182"/>
      <c r="AB30" s="1256">
        <v>2027</v>
      </c>
      <c r="AC30" s="1217">
        <f t="shared" si="6"/>
        <v>0.80086922165152119</v>
      </c>
      <c r="AD30" s="1250"/>
    </row>
    <row r="31" spans="1:30">
      <c r="A31" s="1258" t="s">
        <v>1158</v>
      </c>
      <c r="B31" s="1256">
        <v>1027</v>
      </c>
      <c r="C31" s="1257">
        <f>'16.2'!F29</f>
        <v>1027</v>
      </c>
      <c r="D31" s="1256">
        <v>7</v>
      </c>
      <c r="E31" s="1182">
        <f t="shared" si="0"/>
        <v>6.815968841285297E-3</v>
      </c>
      <c r="F31" s="1188"/>
      <c r="G31" s="1182"/>
      <c r="H31" s="1256">
        <v>3</v>
      </c>
      <c r="I31" s="1182">
        <f t="shared" si="1"/>
        <v>2.9211295034079843E-3</v>
      </c>
      <c r="J31" s="1188"/>
      <c r="K31" s="1182"/>
      <c r="L31" s="1256">
        <v>0</v>
      </c>
      <c r="M31" s="1182">
        <f t="shared" si="2"/>
        <v>0</v>
      </c>
      <c r="N31" s="1188"/>
      <c r="O31" s="1182"/>
      <c r="P31" s="1256">
        <v>171</v>
      </c>
      <c r="Q31" s="1182">
        <f t="shared" si="3"/>
        <v>0.1665043816942551</v>
      </c>
      <c r="R31" s="1188"/>
      <c r="S31" s="1182"/>
      <c r="T31" s="1256">
        <v>0</v>
      </c>
      <c r="U31" s="1182">
        <f t="shared" si="4"/>
        <v>0</v>
      </c>
      <c r="V31" s="1188"/>
      <c r="W31" s="1182"/>
      <c r="X31" s="1256">
        <v>7</v>
      </c>
      <c r="Y31" s="1182">
        <f t="shared" si="5"/>
        <v>6.815968841285297E-3</v>
      </c>
      <c r="Z31" s="1188"/>
      <c r="AA31" s="1182"/>
      <c r="AB31" s="1256">
        <v>839</v>
      </c>
      <c r="AC31" s="1217">
        <f t="shared" si="6"/>
        <v>0.81694255111976632</v>
      </c>
      <c r="AD31" s="1250"/>
    </row>
    <row r="32" spans="1:30">
      <c r="A32" s="1258" t="s">
        <v>1157</v>
      </c>
      <c r="B32" s="1256">
        <v>10475</v>
      </c>
      <c r="C32" s="1257">
        <f>'16.2'!F30</f>
        <v>10475</v>
      </c>
      <c r="D32" s="1256">
        <v>159</v>
      </c>
      <c r="E32" s="1182">
        <f t="shared" si="0"/>
        <v>1.5178997613365155E-2</v>
      </c>
      <c r="F32" s="1188"/>
      <c r="G32" s="1182"/>
      <c r="H32" s="1256">
        <v>75</v>
      </c>
      <c r="I32" s="1182">
        <f t="shared" si="1"/>
        <v>7.1599045346062056E-3</v>
      </c>
      <c r="J32" s="1188"/>
      <c r="K32" s="1182"/>
      <c r="L32" s="1256">
        <v>66</v>
      </c>
      <c r="M32" s="1182">
        <f t="shared" si="2"/>
        <v>6.3007159904534607E-3</v>
      </c>
      <c r="N32" s="1188"/>
      <c r="O32" s="1182"/>
      <c r="P32" s="1256">
        <v>5263</v>
      </c>
      <c r="Q32" s="1182">
        <f t="shared" si="3"/>
        <v>0.50243436754176607</v>
      </c>
      <c r="R32" s="1188"/>
      <c r="S32" s="1182"/>
      <c r="T32" s="1256">
        <v>59</v>
      </c>
      <c r="U32" s="1182">
        <f t="shared" si="4"/>
        <v>5.6324582338902144E-3</v>
      </c>
      <c r="V32" s="1188"/>
      <c r="W32" s="1182"/>
      <c r="X32" s="1256">
        <v>344</v>
      </c>
      <c r="Y32" s="1182">
        <f t="shared" si="5"/>
        <v>3.2840095465393793E-2</v>
      </c>
      <c r="Z32" s="1188"/>
      <c r="AA32" s="1182"/>
      <c r="AB32" s="1256">
        <v>4509</v>
      </c>
      <c r="AC32" s="1217">
        <f t="shared" si="6"/>
        <v>0.43045346062052509</v>
      </c>
      <c r="AD32" s="1250"/>
    </row>
    <row r="33" spans="1:30">
      <c r="A33" s="1258" t="s">
        <v>1156</v>
      </c>
      <c r="B33" s="1256">
        <v>4592</v>
      </c>
      <c r="C33" s="1257">
        <f>'16.2'!F31</f>
        <v>4592</v>
      </c>
      <c r="D33" s="1256">
        <v>22</v>
      </c>
      <c r="E33" s="1182">
        <f t="shared" si="0"/>
        <v>4.7909407665505223E-3</v>
      </c>
      <c r="F33" s="1188"/>
      <c r="G33" s="1182"/>
      <c r="H33" s="1256">
        <v>3</v>
      </c>
      <c r="I33" s="1182">
        <f t="shared" si="1"/>
        <v>6.5331010452961678E-4</v>
      </c>
      <c r="J33" s="1188"/>
      <c r="K33" s="1182"/>
      <c r="L33" s="1256">
        <v>65</v>
      </c>
      <c r="M33" s="1182">
        <f t="shared" si="2"/>
        <v>1.4155052264808362E-2</v>
      </c>
      <c r="N33" s="1188"/>
      <c r="O33" s="1182"/>
      <c r="P33" s="1256">
        <v>909</v>
      </c>
      <c r="Q33" s="1182">
        <f t="shared" si="3"/>
        <v>0.19795296167247386</v>
      </c>
      <c r="R33" s="1188"/>
      <c r="S33" s="1182"/>
      <c r="T33" s="1256">
        <v>2</v>
      </c>
      <c r="U33" s="1182">
        <f t="shared" si="4"/>
        <v>4.3554006968641115E-4</v>
      </c>
      <c r="V33" s="1188"/>
      <c r="W33" s="1182"/>
      <c r="X33" s="1256">
        <v>157</v>
      </c>
      <c r="Y33" s="1182">
        <f t="shared" si="5"/>
        <v>3.4189895470383272E-2</v>
      </c>
      <c r="Z33" s="1188"/>
      <c r="AA33" s="1182"/>
      <c r="AB33" s="1256">
        <v>3434</v>
      </c>
      <c r="AC33" s="1217">
        <f t="shared" si="6"/>
        <v>0.74782229965156799</v>
      </c>
      <c r="AD33" s="1250"/>
    </row>
    <row r="34" spans="1:30">
      <c r="A34" s="1258" t="s">
        <v>220</v>
      </c>
      <c r="B34" s="1256">
        <v>283</v>
      </c>
      <c r="C34" s="1257">
        <f>'16.2'!F32</f>
        <v>283</v>
      </c>
      <c r="D34" s="1256">
        <v>3</v>
      </c>
      <c r="E34" s="1182">
        <f t="shared" si="0"/>
        <v>1.0600706713780919E-2</v>
      </c>
      <c r="F34" s="1188"/>
      <c r="G34" s="1182"/>
      <c r="H34" s="1256">
        <v>0</v>
      </c>
      <c r="I34" s="1182">
        <f t="shared" si="1"/>
        <v>0</v>
      </c>
      <c r="J34" s="1188"/>
      <c r="K34" s="1182"/>
      <c r="L34" s="1256">
        <v>0</v>
      </c>
      <c r="M34" s="1182">
        <f t="shared" si="2"/>
        <v>0</v>
      </c>
      <c r="N34" s="1188"/>
      <c r="O34" s="1182"/>
      <c r="P34" s="1256">
        <v>39</v>
      </c>
      <c r="Q34" s="1182">
        <f t="shared" si="3"/>
        <v>0.13780918727915195</v>
      </c>
      <c r="R34" s="1188"/>
      <c r="S34" s="1182"/>
      <c r="T34" s="1256">
        <v>0</v>
      </c>
      <c r="U34" s="1182">
        <f t="shared" si="4"/>
        <v>0</v>
      </c>
      <c r="V34" s="1188"/>
      <c r="W34" s="1182"/>
      <c r="X34" s="1256">
        <v>5</v>
      </c>
      <c r="Y34" s="1182">
        <f t="shared" si="5"/>
        <v>1.7667844522968199E-2</v>
      </c>
      <c r="Z34" s="1188"/>
      <c r="AA34" s="1182"/>
      <c r="AB34" s="1256">
        <v>236</v>
      </c>
      <c r="AC34" s="1217">
        <f t="shared" si="6"/>
        <v>0.83392226148409898</v>
      </c>
      <c r="AD34" s="1250"/>
    </row>
    <row r="35" spans="1:30">
      <c r="A35" s="1258" t="s">
        <v>1155</v>
      </c>
      <c r="B35" s="1256">
        <v>13623</v>
      </c>
      <c r="C35" s="1257">
        <f>'16.2'!F33</f>
        <v>13623</v>
      </c>
      <c r="D35" s="1256">
        <v>151</v>
      </c>
      <c r="E35" s="1182">
        <f t="shared" si="0"/>
        <v>1.108419584526169E-2</v>
      </c>
      <c r="F35" s="1188"/>
      <c r="G35" s="1182"/>
      <c r="H35" s="1256">
        <v>101</v>
      </c>
      <c r="I35" s="1182">
        <f t="shared" si="1"/>
        <v>7.4139323203406002E-3</v>
      </c>
      <c r="J35" s="1188"/>
      <c r="K35" s="1182"/>
      <c r="L35" s="1256">
        <v>226</v>
      </c>
      <c r="M35" s="1182">
        <f t="shared" si="2"/>
        <v>1.6589591132643324E-2</v>
      </c>
      <c r="N35" s="1188"/>
      <c r="O35" s="1182"/>
      <c r="P35" s="1256">
        <v>4071</v>
      </c>
      <c r="Q35" s="1182">
        <f t="shared" si="3"/>
        <v>0.29883285619907507</v>
      </c>
      <c r="R35" s="1188"/>
      <c r="S35" s="1182"/>
      <c r="T35" s="1256">
        <v>494</v>
      </c>
      <c r="U35" s="1182">
        <f t="shared" si="4"/>
        <v>3.626220362622036E-2</v>
      </c>
      <c r="V35" s="1188"/>
      <c r="W35" s="1182"/>
      <c r="X35" s="1256">
        <v>554</v>
      </c>
      <c r="Y35" s="1182">
        <f t="shared" si="5"/>
        <v>4.0666519856125669E-2</v>
      </c>
      <c r="Z35" s="1188"/>
      <c r="AA35" s="1182"/>
      <c r="AB35" s="1256">
        <v>8026</v>
      </c>
      <c r="AC35" s="1217">
        <f t="shared" si="6"/>
        <v>0.58915070102033329</v>
      </c>
      <c r="AD35" s="1250"/>
    </row>
    <row r="36" spans="1:30">
      <c r="A36" s="1258" t="s">
        <v>219</v>
      </c>
      <c r="B36" s="1256">
        <v>510</v>
      </c>
      <c r="C36" s="1257">
        <f>'16.2'!F34</f>
        <v>510</v>
      </c>
      <c r="D36" s="1256">
        <v>0</v>
      </c>
      <c r="E36" s="1182">
        <f t="shared" si="0"/>
        <v>0</v>
      </c>
      <c r="F36" s="1188"/>
      <c r="G36" s="1182"/>
      <c r="H36" s="1256">
        <v>0</v>
      </c>
      <c r="I36" s="1182">
        <f t="shared" si="1"/>
        <v>0</v>
      </c>
      <c r="J36" s="1188"/>
      <c r="K36" s="1182"/>
      <c r="L36" s="1256">
        <v>0</v>
      </c>
      <c r="M36" s="1182">
        <f t="shared" si="2"/>
        <v>0</v>
      </c>
      <c r="N36" s="1188"/>
      <c r="O36" s="1182"/>
      <c r="P36" s="1256">
        <v>25</v>
      </c>
      <c r="Q36" s="1182">
        <f t="shared" si="3"/>
        <v>4.9019607843137254E-2</v>
      </c>
      <c r="R36" s="1188"/>
      <c r="S36" s="1182"/>
      <c r="T36" s="1256">
        <v>2</v>
      </c>
      <c r="U36" s="1182">
        <f t="shared" si="4"/>
        <v>3.9215686274509803E-3</v>
      </c>
      <c r="V36" s="1188"/>
      <c r="W36" s="1182"/>
      <c r="X36" s="1256">
        <v>14</v>
      </c>
      <c r="Y36" s="1182">
        <f t="shared" si="5"/>
        <v>2.7450980392156862E-2</v>
      </c>
      <c r="Z36" s="1188"/>
      <c r="AA36" s="1182"/>
      <c r="AB36" s="1256">
        <v>469</v>
      </c>
      <c r="AC36" s="1217">
        <f t="shared" si="6"/>
        <v>0.91960784313725485</v>
      </c>
      <c r="AD36" s="1250"/>
    </row>
    <row r="37" spans="1:30">
      <c r="A37" s="1258" t="s">
        <v>218</v>
      </c>
      <c r="B37" s="1256">
        <v>19833</v>
      </c>
      <c r="C37" s="1257">
        <f>'16.2'!F35</f>
        <v>19833</v>
      </c>
      <c r="D37" s="1256">
        <v>945</v>
      </c>
      <c r="E37" s="1182">
        <f t="shared" si="0"/>
        <v>4.7647859627892905E-2</v>
      </c>
      <c r="F37" s="1188"/>
      <c r="G37" s="1182"/>
      <c r="H37" s="1256">
        <v>272</v>
      </c>
      <c r="I37" s="1182">
        <f t="shared" si="1"/>
        <v>1.3714516210356477E-2</v>
      </c>
      <c r="J37" s="1188"/>
      <c r="K37" s="1182"/>
      <c r="L37" s="1256">
        <v>857</v>
      </c>
      <c r="M37" s="1182">
        <f t="shared" si="2"/>
        <v>4.3210810265718755E-2</v>
      </c>
      <c r="N37" s="1188"/>
      <c r="O37" s="1182"/>
      <c r="P37" s="1256">
        <v>7764</v>
      </c>
      <c r="Q37" s="1182">
        <f t="shared" si="3"/>
        <v>0.39146876418091059</v>
      </c>
      <c r="R37" s="1188"/>
      <c r="S37" s="1182"/>
      <c r="T37" s="1256">
        <v>1004</v>
      </c>
      <c r="U37" s="1182">
        <f t="shared" si="4"/>
        <v>5.0622699541168756E-2</v>
      </c>
      <c r="V37" s="1188"/>
      <c r="W37" s="1182"/>
      <c r="X37" s="1256">
        <v>858</v>
      </c>
      <c r="Y37" s="1182">
        <f t="shared" si="5"/>
        <v>4.3261231281198007E-2</v>
      </c>
      <c r="Z37" s="1188"/>
      <c r="AA37" s="1182"/>
      <c r="AB37" s="1256">
        <v>8133</v>
      </c>
      <c r="AC37" s="1217">
        <f t="shared" si="6"/>
        <v>0.41007411889275452</v>
      </c>
      <c r="AD37" s="1250"/>
    </row>
    <row r="38" spans="1:30">
      <c r="A38" s="1258" t="s">
        <v>217</v>
      </c>
      <c r="B38" s="1256">
        <v>2880</v>
      </c>
      <c r="C38" s="1257">
        <f>'16.2'!F36</f>
        <v>2880</v>
      </c>
      <c r="D38" s="1256">
        <v>8</v>
      </c>
      <c r="E38" s="1182">
        <f t="shared" si="0"/>
        <v>2.7777777777777779E-3</v>
      </c>
      <c r="F38" s="1188"/>
      <c r="G38" s="1182"/>
      <c r="H38" s="1256">
        <v>1560</v>
      </c>
      <c r="I38" s="1182">
        <f t="shared" si="1"/>
        <v>0.54166666666666663</v>
      </c>
      <c r="J38" s="1188"/>
      <c r="K38" s="1182"/>
      <c r="L38" s="1256">
        <v>3</v>
      </c>
      <c r="M38" s="1182">
        <f t="shared" si="2"/>
        <v>1.0416666666666667E-3</v>
      </c>
      <c r="N38" s="1188"/>
      <c r="O38" s="1182"/>
      <c r="P38" s="1256">
        <v>188</v>
      </c>
      <c r="Q38" s="1182">
        <f t="shared" si="3"/>
        <v>6.5277777777777782E-2</v>
      </c>
      <c r="R38" s="1188"/>
      <c r="S38" s="1182"/>
      <c r="T38" s="1256">
        <v>1</v>
      </c>
      <c r="U38" s="1182">
        <f t="shared" si="4"/>
        <v>3.4722222222222224E-4</v>
      </c>
      <c r="V38" s="1188"/>
      <c r="W38" s="1182"/>
      <c r="X38" s="1256">
        <v>68</v>
      </c>
      <c r="Y38" s="1182">
        <f t="shared" si="5"/>
        <v>2.361111111111111E-2</v>
      </c>
      <c r="Z38" s="1188"/>
      <c r="AA38" s="1182"/>
      <c r="AB38" s="1256">
        <v>1052</v>
      </c>
      <c r="AC38" s="1217">
        <f t="shared" si="6"/>
        <v>0.36527777777777776</v>
      </c>
      <c r="AD38" s="1250"/>
    </row>
    <row r="39" spans="1:30">
      <c r="A39" s="1258" t="s">
        <v>215</v>
      </c>
      <c r="B39" s="1256">
        <v>4567</v>
      </c>
      <c r="C39" s="1257">
        <f>'16.2'!F37</f>
        <v>4567</v>
      </c>
      <c r="D39" s="1256">
        <v>30</v>
      </c>
      <c r="E39" s="1182">
        <f t="shared" si="0"/>
        <v>6.5688635865995184E-3</v>
      </c>
      <c r="F39" s="1188"/>
      <c r="G39" s="1182"/>
      <c r="H39" s="1256">
        <v>92</v>
      </c>
      <c r="I39" s="1182">
        <f t="shared" si="1"/>
        <v>2.014451499890519E-2</v>
      </c>
      <c r="J39" s="1188"/>
      <c r="K39" s="1182"/>
      <c r="L39" s="1256">
        <v>11</v>
      </c>
      <c r="M39" s="1182">
        <f t="shared" si="2"/>
        <v>2.4085833150864901E-3</v>
      </c>
      <c r="N39" s="1188"/>
      <c r="O39" s="1182"/>
      <c r="P39" s="1256">
        <v>247</v>
      </c>
      <c r="Q39" s="1182">
        <f t="shared" si="3"/>
        <v>5.4083643529669365E-2</v>
      </c>
      <c r="R39" s="1188"/>
      <c r="S39" s="1182"/>
      <c r="T39" s="1256">
        <v>34</v>
      </c>
      <c r="U39" s="1182">
        <f t="shared" si="4"/>
        <v>7.4447120648127871E-3</v>
      </c>
      <c r="V39" s="1188"/>
      <c r="W39" s="1182"/>
      <c r="X39" s="1256">
        <v>0</v>
      </c>
      <c r="Y39" s="1182">
        <f t="shared" si="5"/>
        <v>0</v>
      </c>
      <c r="Z39" s="1188"/>
      <c r="AA39" s="1182"/>
      <c r="AB39" s="1256">
        <v>4153</v>
      </c>
      <c r="AC39" s="1217">
        <f t="shared" si="6"/>
        <v>0.90934968250492665</v>
      </c>
      <c r="AD39" s="1250"/>
    </row>
    <row r="40" spans="1:30">
      <c r="A40" s="1258" t="s">
        <v>1154</v>
      </c>
      <c r="B40" s="1256">
        <v>3194</v>
      </c>
      <c r="C40" s="1257">
        <f>'16.2'!F38</f>
        <v>3194</v>
      </c>
      <c r="D40" s="1256">
        <v>15</v>
      </c>
      <c r="E40" s="1182">
        <f t="shared" si="0"/>
        <v>4.6963055729492796E-3</v>
      </c>
      <c r="F40" s="1188"/>
      <c r="G40" s="1182"/>
      <c r="H40" s="1256">
        <v>16</v>
      </c>
      <c r="I40" s="1182">
        <f t="shared" si="1"/>
        <v>5.0093926111458983E-3</v>
      </c>
      <c r="J40" s="1188"/>
      <c r="K40" s="1182"/>
      <c r="L40" s="1256">
        <v>5</v>
      </c>
      <c r="M40" s="1182">
        <f t="shared" si="2"/>
        <v>1.5654351909830933E-3</v>
      </c>
      <c r="N40" s="1188"/>
      <c r="O40" s="1182"/>
      <c r="P40" s="1256">
        <v>412</v>
      </c>
      <c r="Q40" s="1182">
        <f t="shared" si="3"/>
        <v>0.12899185973700689</v>
      </c>
      <c r="R40" s="1188"/>
      <c r="S40" s="1182"/>
      <c r="T40" s="1256">
        <v>26</v>
      </c>
      <c r="U40" s="1182">
        <f t="shared" si="4"/>
        <v>8.1402629931120844E-3</v>
      </c>
      <c r="V40" s="1188"/>
      <c r="W40" s="1182"/>
      <c r="X40" s="1256">
        <v>66</v>
      </c>
      <c r="Y40" s="1182">
        <f t="shared" si="5"/>
        <v>2.0663744520976832E-2</v>
      </c>
      <c r="Z40" s="1188"/>
      <c r="AA40" s="1182"/>
      <c r="AB40" s="1256">
        <v>2654</v>
      </c>
      <c r="AC40" s="1217">
        <f t="shared" si="6"/>
        <v>0.83093299937382592</v>
      </c>
      <c r="AD40" s="1250"/>
    </row>
    <row r="41" spans="1:30">
      <c r="A41" s="1258" t="s">
        <v>1153</v>
      </c>
      <c r="B41" s="1256">
        <v>1654</v>
      </c>
      <c r="C41" s="1257">
        <f>'16.2'!F39</f>
        <v>1654</v>
      </c>
      <c r="D41" s="1256">
        <v>2</v>
      </c>
      <c r="E41" s="1182">
        <f t="shared" si="0"/>
        <v>1.2091898428053204E-3</v>
      </c>
      <c r="F41" s="1188"/>
      <c r="G41" s="1182"/>
      <c r="H41" s="1256">
        <v>3</v>
      </c>
      <c r="I41" s="1182">
        <f t="shared" si="1"/>
        <v>1.8137847642079807E-3</v>
      </c>
      <c r="J41" s="1188"/>
      <c r="K41" s="1182"/>
      <c r="L41" s="1256">
        <v>2</v>
      </c>
      <c r="M41" s="1182">
        <f t="shared" si="2"/>
        <v>1.2091898428053204E-3</v>
      </c>
      <c r="N41" s="1188"/>
      <c r="O41" s="1182"/>
      <c r="P41" s="1256">
        <v>221</v>
      </c>
      <c r="Q41" s="1182">
        <f t="shared" si="3"/>
        <v>0.13361547762998791</v>
      </c>
      <c r="R41" s="1188"/>
      <c r="S41" s="1182"/>
      <c r="T41" s="1256">
        <v>2</v>
      </c>
      <c r="U41" s="1182">
        <f t="shared" si="4"/>
        <v>1.2091898428053204E-3</v>
      </c>
      <c r="V41" s="1188"/>
      <c r="W41" s="1182"/>
      <c r="X41" s="1256">
        <v>11</v>
      </c>
      <c r="Y41" s="1182">
        <f t="shared" si="5"/>
        <v>6.650544135429262E-3</v>
      </c>
      <c r="Z41" s="1188"/>
      <c r="AA41" s="1182"/>
      <c r="AB41" s="1256">
        <v>1413</v>
      </c>
      <c r="AC41" s="1217">
        <f t="shared" si="6"/>
        <v>0.85429262394195893</v>
      </c>
      <c r="AD41" s="1250"/>
    </row>
    <row r="42" spans="1:30">
      <c r="A42" s="1258" t="s">
        <v>1152</v>
      </c>
      <c r="B42" s="1256">
        <v>225</v>
      </c>
      <c r="C42" s="1257">
        <f>'16.2'!F40</f>
        <v>225</v>
      </c>
      <c r="D42" s="1256">
        <v>1</v>
      </c>
      <c r="E42" s="1182">
        <f t="shared" si="0"/>
        <v>4.4444444444444444E-3</v>
      </c>
      <c r="F42" s="1188"/>
      <c r="G42" s="1182"/>
      <c r="H42" s="1256">
        <v>0</v>
      </c>
      <c r="I42" s="1182">
        <f t="shared" si="1"/>
        <v>0</v>
      </c>
      <c r="J42" s="1188"/>
      <c r="K42" s="1182"/>
      <c r="L42" s="1256">
        <v>1</v>
      </c>
      <c r="M42" s="1182">
        <f t="shared" si="2"/>
        <v>4.4444444444444444E-3</v>
      </c>
      <c r="N42" s="1188"/>
      <c r="O42" s="1182"/>
      <c r="P42" s="1256">
        <v>19</v>
      </c>
      <c r="Q42" s="1182">
        <f t="shared" si="3"/>
        <v>8.4444444444444447E-2</v>
      </c>
      <c r="R42" s="1188"/>
      <c r="S42" s="1182"/>
      <c r="T42" s="1256">
        <v>0</v>
      </c>
      <c r="U42" s="1182">
        <f t="shared" si="4"/>
        <v>0</v>
      </c>
      <c r="V42" s="1188"/>
      <c r="W42" s="1182"/>
      <c r="X42" s="1256">
        <v>7</v>
      </c>
      <c r="Y42" s="1182">
        <f t="shared" si="5"/>
        <v>3.111111111111111E-2</v>
      </c>
      <c r="Z42" s="1188"/>
      <c r="AA42" s="1182"/>
      <c r="AB42" s="1256">
        <v>197</v>
      </c>
      <c r="AC42" s="1217">
        <f t="shared" si="6"/>
        <v>0.87555555555555553</v>
      </c>
      <c r="AD42" s="1250"/>
    </row>
    <row r="43" spans="1:30">
      <c r="A43" s="1258" t="s">
        <v>213</v>
      </c>
      <c r="B43" s="1256">
        <v>22939</v>
      </c>
      <c r="C43" s="1257">
        <f>'16.2'!F41</f>
        <v>22939</v>
      </c>
      <c r="D43" s="1256">
        <v>161</v>
      </c>
      <c r="E43" s="1182">
        <f t="shared" si="0"/>
        <v>7.0186145865120536E-3</v>
      </c>
      <c r="F43" s="1188"/>
      <c r="G43" s="1182"/>
      <c r="H43" s="1256">
        <v>132</v>
      </c>
      <c r="I43" s="1182">
        <f t="shared" si="1"/>
        <v>5.7543920833514972E-3</v>
      </c>
      <c r="J43" s="1188"/>
      <c r="K43" s="1182"/>
      <c r="L43" s="1256">
        <v>142</v>
      </c>
      <c r="M43" s="1182">
        <f t="shared" si="2"/>
        <v>6.1903308775447929E-3</v>
      </c>
      <c r="N43" s="1188"/>
      <c r="O43" s="1182"/>
      <c r="P43" s="1256">
        <v>3013</v>
      </c>
      <c r="Q43" s="1182">
        <f t="shared" si="3"/>
        <v>0.13134835869043987</v>
      </c>
      <c r="R43" s="1188"/>
      <c r="S43" s="1182"/>
      <c r="T43" s="1256">
        <v>300</v>
      </c>
      <c r="U43" s="1182">
        <f t="shared" si="4"/>
        <v>1.3078163825798858E-2</v>
      </c>
      <c r="V43" s="1188"/>
      <c r="W43" s="1182"/>
      <c r="X43" s="1256">
        <v>623</v>
      </c>
      <c r="Y43" s="1182">
        <f t="shared" si="5"/>
        <v>2.7158986878242294E-2</v>
      </c>
      <c r="Z43" s="1188"/>
      <c r="AA43" s="1182"/>
      <c r="AB43" s="1256">
        <v>18568</v>
      </c>
      <c r="AC43" s="1217">
        <f t="shared" si="6"/>
        <v>0.80945115305811066</v>
      </c>
      <c r="AD43" s="1250"/>
    </row>
    <row r="44" spans="1:30">
      <c r="A44" s="1258" t="s">
        <v>212</v>
      </c>
      <c r="B44" s="1256">
        <v>6820</v>
      </c>
      <c r="C44" s="1257">
        <f>'16.2'!F42</f>
        <v>6820</v>
      </c>
      <c r="D44" s="1256">
        <v>31</v>
      </c>
      <c r="E44" s="1182">
        <f t="shared" si="0"/>
        <v>4.5454545454545452E-3</v>
      </c>
      <c r="F44" s="1188"/>
      <c r="G44" s="1182"/>
      <c r="H44" s="1256">
        <v>518</v>
      </c>
      <c r="I44" s="1182">
        <f t="shared" si="1"/>
        <v>7.5953079178885635E-2</v>
      </c>
      <c r="J44" s="1188"/>
      <c r="K44" s="1182"/>
      <c r="L44" s="1256">
        <v>24</v>
      </c>
      <c r="M44" s="1182">
        <f t="shared" si="2"/>
        <v>3.5190615835777126E-3</v>
      </c>
      <c r="N44" s="1188"/>
      <c r="O44" s="1182"/>
      <c r="P44" s="1256">
        <v>666</v>
      </c>
      <c r="Q44" s="1182">
        <f t="shared" si="3"/>
        <v>9.7653958944281527E-2</v>
      </c>
      <c r="R44" s="1188"/>
      <c r="S44" s="1182"/>
      <c r="T44" s="1256">
        <v>25</v>
      </c>
      <c r="U44" s="1182">
        <f t="shared" si="4"/>
        <v>3.6656891495601175E-3</v>
      </c>
      <c r="V44" s="1188"/>
      <c r="W44" s="1182"/>
      <c r="X44" s="1256">
        <v>178</v>
      </c>
      <c r="Y44" s="1182">
        <f t="shared" si="5"/>
        <v>2.6099706744868036E-2</v>
      </c>
      <c r="Z44" s="1188"/>
      <c r="AA44" s="1182"/>
      <c r="AB44" s="1256">
        <v>5378</v>
      </c>
      <c r="AC44" s="1217">
        <f t="shared" si="6"/>
        <v>0.78856304985337244</v>
      </c>
      <c r="AD44" s="1250"/>
    </row>
    <row r="45" spans="1:30">
      <c r="A45" s="1258" t="s">
        <v>211</v>
      </c>
      <c r="B45" s="1256">
        <v>8731</v>
      </c>
      <c r="C45" s="1257">
        <f>'16.2'!F43</f>
        <v>8731</v>
      </c>
      <c r="D45" s="1256">
        <v>32</v>
      </c>
      <c r="E45" s="1182">
        <f t="shared" si="0"/>
        <v>3.6651013629595696E-3</v>
      </c>
      <c r="F45" s="1188"/>
      <c r="G45" s="1182"/>
      <c r="H45" s="1256">
        <v>14</v>
      </c>
      <c r="I45" s="1182">
        <f t="shared" si="1"/>
        <v>1.6034818462948115E-3</v>
      </c>
      <c r="J45" s="1188"/>
      <c r="K45" s="1182"/>
      <c r="L45" s="1256">
        <v>34</v>
      </c>
      <c r="M45" s="1182">
        <f t="shared" si="2"/>
        <v>3.8941701981445426E-3</v>
      </c>
      <c r="N45" s="1188"/>
      <c r="O45" s="1182"/>
      <c r="P45" s="1256">
        <v>1551</v>
      </c>
      <c r="Q45" s="1182">
        <f t="shared" si="3"/>
        <v>0.17764288168594664</v>
      </c>
      <c r="R45" s="1188"/>
      <c r="S45" s="1182"/>
      <c r="T45" s="1256">
        <v>25</v>
      </c>
      <c r="U45" s="1182">
        <f t="shared" si="4"/>
        <v>2.8633604398121634E-3</v>
      </c>
      <c r="V45" s="1188"/>
      <c r="W45" s="1182"/>
      <c r="X45" s="1256">
        <v>205</v>
      </c>
      <c r="Y45" s="1182">
        <f t="shared" si="5"/>
        <v>2.3479555606459743E-2</v>
      </c>
      <c r="Z45" s="1188"/>
      <c r="AA45" s="1182"/>
      <c r="AB45" s="1256">
        <v>6870</v>
      </c>
      <c r="AC45" s="1217">
        <f t="shared" si="6"/>
        <v>0.7868514488603825</v>
      </c>
      <c r="AD45" s="1250"/>
    </row>
    <row r="46" spans="1:30">
      <c r="A46" s="1258" t="s">
        <v>73</v>
      </c>
      <c r="B46" s="1256">
        <v>36453</v>
      </c>
      <c r="C46" s="1257">
        <f>'16.2'!F44</f>
        <v>36453</v>
      </c>
      <c r="D46" s="1256">
        <v>391</v>
      </c>
      <c r="E46" s="1182">
        <f t="shared" si="0"/>
        <v>1.0726140509697418E-2</v>
      </c>
      <c r="F46" s="1188"/>
      <c r="G46" s="1182"/>
      <c r="H46" s="1256">
        <v>446</v>
      </c>
      <c r="I46" s="1182">
        <f t="shared" si="1"/>
        <v>1.2234932653005239E-2</v>
      </c>
      <c r="J46" s="1188"/>
      <c r="K46" s="1182"/>
      <c r="L46" s="1256">
        <v>378</v>
      </c>
      <c r="M46" s="1182">
        <f t="shared" si="2"/>
        <v>1.0369516912188298E-2</v>
      </c>
      <c r="N46" s="1188"/>
      <c r="O46" s="1182"/>
      <c r="P46" s="1256">
        <v>5452</v>
      </c>
      <c r="Q46" s="1182">
        <f t="shared" si="3"/>
        <v>0.14956245027844073</v>
      </c>
      <c r="R46" s="1188"/>
      <c r="S46" s="1182"/>
      <c r="T46" s="1256">
        <v>542</v>
      </c>
      <c r="U46" s="1182">
        <f t="shared" si="4"/>
        <v>1.4868460757687982E-2</v>
      </c>
      <c r="V46" s="1188"/>
      <c r="W46" s="1182"/>
      <c r="X46" s="1256">
        <v>760</v>
      </c>
      <c r="Y46" s="1182">
        <f t="shared" si="5"/>
        <v>2.0848764162071709E-2</v>
      </c>
      <c r="Z46" s="1188"/>
      <c r="AA46" s="1182"/>
      <c r="AB46" s="1256">
        <v>28484</v>
      </c>
      <c r="AC46" s="1217">
        <f t="shared" si="6"/>
        <v>0.78138973472690865</v>
      </c>
      <c r="AD46" s="1250"/>
    </row>
    <row r="47" spans="1:30">
      <c r="A47" s="1258" t="s">
        <v>210</v>
      </c>
      <c r="B47" s="1256">
        <v>441</v>
      </c>
      <c r="C47" s="1257">
        <f>'16.2'!F45</f>
        <v>441</v>
      </c>
      <c r="D47" s="1256">
        <v>1</v>
      </c>
      <c r="E47" s="1182">
        <f t="shared" si="0"/>
        <v>2.2675736961451248E-3</v>
      </c>
      <c r="F47" s="1188"/>
      <c r="G47" s="1182"/>
      <c r="H47" s="1256">
        <v>3</v>
      </c>
      <c r="I47" s="1182">
        <f t="shared" si="1"/>
        <v>6.8027210884353739E-3</v>
      </c>
      <c r="J47" s="1188"/>
      <c r="K47" s="1182"/>
      <c r="L47" s="1256">
        <v>4</v>
      </c>
      <c r="M47" s="1182">
        <f t="shared" si="2"/>
        <v>9.0702947845804991E-3</v>
      </c>
      <c r="N47" s="1188"/>
      <c r="O47" s="1182"/>
      <c r="P47" s="1256">
        <v>46</v>
      </c>
      <c r="Q47" s="1182">
        <f t="shared" si="3"/>
        <v>0.10430839002267574</v>
      </c>
      <c r="R47" s="1188"/>
      <c r="S47" s="1182"/>
      <c r="T47" s="1256">
        <v>1</v>
      </c>
      <c r="U47" s="1182">
        <f t="shared" si="4"/>
        <v>2.2675736961451248E-3</v>
      </c>
      <c r="V47" s="1188"/>
      <c r="W47" s="1182"/>
      <c r="X47" s="1256">
        <v>11</v>
      </c>
      <c r="Y47" s="1182">
        <f t="shared" si="5"/>
        <v>2.4943310657596373E-2</v>
      </c>
      <c r="Z47" s="1188"/>
      <c r="AA47" s="1182"/>
      <c r="AB47" s="1256">
        <v>375</v>
      </c>
      <c r="AC47" s="1217">
        <f t="shared" si="6"/>
        <v>0.85034013605442171</v>
      </c>
      <c r="AD47" s="1250"/>
    </row>
    <row r="48" spans="1:30">
      <c r="A48" s="1258" t="s">
        <v>209</v>
      </c>
      <c r="B48" s="1256">
        <v>32731</v>
      </c>
      <c r="C48" s="1257">
        <f>'16.2'!F46</f>
        <v>32731</v>
      </c>
      <c r="D48" s="1256">
        <v>278</v>
      </c>
      <c r="E48" s="1182">
        <f t="shared" si="0"/>
        <v>8.4934771317711037E-3</v>
      </c>
      <c r="F48" s="1188"/>
      <c r="G48" s="1182"/>
      <c r="H48" s="1256">
        <v>96</v>
      </c>
      <c r="I48" s="1182">
        <f t="shared" si="1"/>
        <v>2.9329992973022518E-3</v>
      </c>
      <c r="J48" s="1188"/>
      <c r="K48" s="1182"/>
      <c r="L48" s="1256">
        <v>292</v>
      </c>
      <c r="M48" s="1182">
        <f t="shared" si="2"/>
        <v>8.9212061959610157E-3</v>
      </c>
      <c r="N48" s="1188"/>
      <c r="O48" s="1182"/>
      <c r="P48" s="1256">
        <v>4490</v>
      </c>
      <c r="Q48" s="1182">
        <f t="shared" si="3"/>
        <v>0.13717882130090739</v>
      </c>
      <c r="R48" s="1188"/>
      <c r="S48" s="1182"/>
      <c r="T48" s="1256">
        <v>236</v>
      </c>
      <c r="U48" s="1182">
        <f t="shared" si="4"/>
        <v>7.2102899392013685E-3</v>
      </c>
      <c r="V48" s="1188"/>
      <c r="W48" s="1182"/>
      <c r="X48" s="1256">
        <v>925</v>
      </c>
      <c r="Y48" s="1182">
        <f t="shared" si="5"/>
        <v>2.8260670312547739E-2</v>
      </c>
      <c r="Z48" s="1188"/>
      <c r="AA48" s="1182"/>
      <c r="AB48" s="1256">
        <v>26414</v>
      </c>
      <c r="AC48" s="1217">
        <f t="shared" si="6"/>
        <v>0.80700253582230908</v>
      </c>
      <c r="AD48" s="1250"/>
    </row>
    <row r="49" spans="1:30">
      <c r="A49" s="1255" t="s">
        <v>1151</v>
      </c>
      <c r="B49" s="1254">
        <v>77786</v>
      </c>
      <c r="C49" s="1253"/>
      <c r="D49" s="1251">
        <v>1280</v>
      </c>
      <c r="E49" s="1176">
        <f t="shared" si="0"/>
        <v>1.6455403285938343E-2</v>
      </c>
      <c r="F49" s="1252"/>
      <c r="G49" s="1176"/>
      <c r="H49" s="1251">
        <v>456</v>
      </c>
      <c r="I49" s="1176">
        <f t="shared" si="1"/>
        <v>5.8622374206155348E-3</v>
      </c>
      <c r="J49" s="1252"/>
      <c r="K49" s="1176"/>
      <c r="L49" s="1251">
        <v>2482</v>
      </c>
      <c r="M49" s="1176">
        <f t="shared" si="2"/>
        <v>3.1908055434139819E-2</v>
      </c>
      <c r="N49" s="1252"/>
      <c r="O49" s="1176"/>
      <c r="P49" s="1251">
        <v>17409</v>
      </c>
      <c r="Q49" s="1176">
        <f t="shared" si="3"/>
        <v>0.22380634047257861</v>
      </c>
      <c r="R49" s="1252"/>
      <c r="S49" s="1176"/>
      <c r="T49" s="1251">
        <v>1153</v>
      </c>
      <c r="U49" s="1176">
        <f t="shared" si="4"/>
        <v>1.4822718741161648E-2</v>
      </c>
      <c r="V49" s="1252"/>
      <c r="W49" s="1176"/>
      <c r="X49" s="1251">
        <v>3010</v>
      </c>
      <c r="Y49" s="1176">
        <f t="shared" si="5"/>
        <v>3.8695909289589388E-2</v>
      </c>
      <c r="Z49" s="1252"/>
      <c r="AA49" s="1176"/>
      <c r="AB49" s="1251">
        <v>51996</v>
      </c>
      <c r="AC49" s="1207">
        <f t="shared" si="6"/>
        <v>0.66844933535597661</v>
      </c>
      <c r="AD49" s="1250"/>
    </row>
    <row r="50" spans="1:30">
      <c r="A50" s="1249"/>
      <c r="B50" s="1170"/>
      <c r="C50" s="1170"/>
      <c r="D50" s="1170"/>
      <c r="E50" s="1170"/>
      <c r="F50" s="1170"/>
      <c r="G50" s="1170"/>
      <c r="H50" s="1170"/>
      <c r="I50" s="1170"/>
      <c r="J50" s="1170"/>
      <c r="K50" s="1170"/>
      <c r="L50" s="1170"/>
      <c r="M50" s="1170"/>
      <c r="N50" s="1170"/>
      <c r="O50" s="1170"/>
      <c r="P50" s="1170"/>
      <c r="Q50" s="1170"/>
      <c r="R50" s="1170"/>
      <c r="S50" s="1170"/>
      <c r="T50" s="1170"/>
      <c r="U50" s="1170"/>
      <c r="V50" s="1170"/>
      <c r="W50" s="1170"/>
      <c r="X50" s="1170"/>
      <c r="Y50" s="1170"/>
      <c r="Z50" s="1170"/>
      <c r="AA50" s="1170"/>
      <c r="AB50" s="1170"/>
      <c r="AC50" s="1170"/>
    </row>
    <row r="51" spans="1:30">
      <c r="A51" s="1170" t="s">
        <v>1150</v>
      </c>
      <c r="B51" s="1170"/>
      <c r="C51" s="1170"/>
      <c r="D51" s="1170"/>
      <c r="E51" s="1170"/>
      <c r="F51" s="1170"/>
      <c r="G51" s="1170"/>
      <c r="H51" s="1170"/>
      <c r="I51" s="1170"/>
      <c r="J51" s="1170"/>
      <c r="K51" s="1170"/>
      <c r="L51" s="1170"/>
      <c r="M51" s="1170"/>
      <c r="N51" s="1170"/>
      <c r="O51" s="1170"/>
      <c r="P51" s="1170"/>
      <c r="Q51" s="1170"/>
      <c r="R51" s="1170"/>
      <c r="S51" s="1170"/>
      <c r="T51" s="1170"/>
      <c r="U51" s="1170"/>
      <c r="V51" s="1170"/>
      <c r="W51" s="1170"/>
      <c r="X51" s="1170"/>
      <c r="Y51" s="1170"/>
      <c r="Z51" s="1170"/>
      <c r="AA51" s="1170"/>
      <c r="AB51" s="1170"/>
      <c r="AC51" s="1170"/>
    </row>
    <row r="52" spans="1:30">
      <c r="A52" s="1170"/>
      <c r="B52" s="1170"/>
      <c r="C52" s="1170"/>
      <c r="D52" s="1170"/>
      <c r="E52" s="1170"/>
      <c r="F52" s="1170"/>
      <c r="G52" s="1170"/>
      <c r="H52" s="1170"/>
      <c r="I52" s="1170"/>
      <c r="J52" s="1170"/>
      <c r="K52" s="1170"/>
      <c r="L52" s="1170"/>
      <c r="M52" s="1170"/>
      <c r="N52" s="1170"/>
      <c r="O52" s="1170"/>
      <c r="P52" s="1170"/>
      <c r="Q52" s="1170"/>
      <c r="R52" s="1170"/>
      <c r="S52" s="1170"/>
      <c r="T52" s="1170"/>
      <c r="U52" s="1170"/>
      <c r="V52" s="1170"/>
      <c r="W52" s="1170"/>
      <c r="X52" s="1170"/>
      <c r="Y52" s="1170"/>
      <c r="Z52" s="1170"/>
      <c r="AA52" s="1170"/>
      <c r="AB52" s="1170"/>
      <c r="AC52" s="1170"/>
    </row>
  </sheetData>
  <mergeCells count="8">
    <mergeCell ref="B2:B3"/>
    <mergeCell ref="AB2:AC3"/>
    <mergeCell ref="X2:Y3"/>
    <mergeCell ref="T2:U3"/>
    <mergeCell ref="P2:Q3"/>
    <mergeCell ref="L2:M3"/>
    <mergeCell ref="H2:I3"/>
    <mergeCell ref="D2:E3"/>
  </mergeCells>
  <printOptions horizontalCentered="1"/>
  <pageMargins left="0.7" right="0.7" top="1" bottom="0.75" header="0.3" footer="0.3"/>
  <pageSetup scale="73" fitToWidth="0" orientation="landscape" r:id="rId1"/>
  <headerFooter alignWithMargins="0">
    <oddHeader>&amp;C&amp;10Table 16.3
Utah Public Education Enrollment by Race and Ethnicity</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163A1-20C3-4A24-8B67-02A005D9C9D5}">
  <dimension ref="A1:Q63"/>
  <sheetViews>
    <sheetView showGridLines="0" view="pageLayout" topLeftCell="A2" zoomScaleNormal="100" zoomScaleSheetLayoutView="100" workbookViewId="0">
      <selection activeCell="B52" sqref="B52"/>
    </sheetView>
  </sheetViews>
  <sheetFormatPr defaultColWidth="0.7265625" defaultRowHeight="13"/>
  <cols>
    <col min="1" max="1" width="14.54296875" style="1289" customWidth="1"/>
    <col min="2" max="2" width="12.26953125" style="1290" customWidth="1"/>
    <col min="3" max="3" width="4.81640625" style="1290" customWidth="1"/>
    <col min="4" max="4" width="11.1796875" style="1290" customWidth="1"/>
    <col min="5" max="5" width="4.81640625" style="1290" customWidth="1"/>
    <col min="6" max="6" width="9.1796875" style="1290" customWidth="1"/>
    <col min="7" max="7" width="5.7265625" style="1290" customWidth="1"/>
    <col min="8" max="8" width="13.26953125" style="1290" customWidth="1"/>
    <col min="9" max="9" width="4.81640625" style="1290" customWidth="1"/>
    <col min="10" max="16384" width="0.7265625" style="1289"/>
  </cols>
  <sheetData>
    <row r="1" spans="1:17" hidden="1">
      <c r="A1" s="2090" t="s">
        <v>1213</v>
      </c>
      <c r="B1" s="2090"/>
      <c r="C1" s="2090"/>
      <c r="D1" s="2090"/>
      <c r="E1" s="2090"/>
      <c r="F1" s="2090"/>
      <c r="G1" s="2090"/>
      <c r="H1" s="2090"/>
      <c r="I1" s="2090"/>
    </row>
    <row r="2" spans="1:17" ht="15" customHeight="1">
      <c r="A2" s="2097" t="s">
        <v>1212</v>
      </c>
      <c r="B2" s="1345" t="s">
        <v>1211</v>
      </c>
      <c r="C2" s="2094" t="s">
        <v>129</v>
      </c>
      <c r="D2" s="1344" t="s">
        <v>1210</v>
      </c>
      <c r="E2" s="2091" t="s">
        <v>129</v>
      </c>
      <c r="F2" s="1343" t="s">
        <v>1209</v>
      </c>
      <c r="G2" s="2091" t="s">
        <v>129</v>
      </c>
      <c r="H2" s="1342" t="s">
        <v>1208</v>
      </c>
      <c r="I2" s="2091" t="s">
        <v>129</v>
      </c>
      <c r="J2" s="1292"/>
    </row>
    <row r="3" spans="1:17">
      <c r="A3" s="2098"/>
      <c r="B3" s="1340" t="s">
        <v>1207</v>
      </c>
      <c r="C3" s="2095"/>
      <c r="D3" s="1339" t="s">
        <v>1206</v>
      </c>
      <c r="E3" s="2092"/>
      <c r="F3" s="1338" t="s">
        <v>1205</v>
      </c>
      <c r="G3" s="2092"/>
      <c r="H3" s="1337" t="s">
        <v>1204</v>
      </c>
      <c r="I3" s="2092"/>
      <c r="J3" s="1231"/>
      <c r="K3" s="1341"/>
      <c r="L3" s="1341"/>
      <c r="M3" s="1341"/>
      <c r="N3" s="1341"/>
      <c r="O3" s="1341"/>
      <c r="P3" s="1341"/>
      <c r="Q3" s="1341"/>
    </row>
    <row r="4" spans="1:17">
      <c r="A4" s="2098"/>
      <c r="B4" s="1340" t="s">
        <v>1203</v>
      </c>
      <c r="C4" s="2095"/>
      <c r="D4" s="1339" t="s">
        <v>1202</v>
      </c>
      <c r="E4" s="2092"/>
      <c r="F4" s="1338" t="s">
        <v>1201</v>
      </c>
      <c r="G4" s="2092"/>
      <c r="H4" s="1337" t="s">
        <v>1200</v>
      </c>
      <c r="I4" s="2092"/>
      <c r="J4" s="1292"/>
    </row>
    <row r="5" spans="1:17">
      <c r="A5" s="2099"/>
      <c r="B5" s="1336" t="s">
        <v>1199</v>
      </c>
      <c r="C5" s="2096"/>
      <c r="D5" s="1335" t="s">
        <v>194</v>
      </c>
      <c r="E5" s="2093"/>
      <c r="F5" s="1334" t="s">
        <v>1198</v>
      </c>
      <c r="G5" s="2093"/>
      <c r="H5" s="1333" t="s">
        <v>1197</v>
      </c>
      <c r="I5" s="2093"/>
      <c r="J5" s="1292"/>
    </row>
    <row r="6" spans="1:17">
      <c r="A6" s="1332" t="s">
        <v>16</v>
      </c>
      <c r="B6" s="1331">
        <v>8506</v>
      </c>
      <c r="C6" s="1330"/>
      <c r="D6" s="1329">
        <v>0.88</v>
      </c>
      <c r="E6" s="1328"/>
      <c r="F6" s="1327">
        <v>21.130415428713583</v>
      </c>
      <c r="G6" s="1326"/>
      <c r="H6" s="1325">
        <v>0.28707490271914354</v>
      </c>
      <c r="I6" s="1324"/>
      <c r="J6" s="1292"/>
    </row>
    <row r="7" spans="1:17">
      <c r="A7" s="1309"/>
      <c r="B7" s="1323"/>
      <c r="C7" s="1322"/>
      <c r="D7" s="1321"/>
      <c r="E7" s="1320"/>
      <c r="F7" s="1319"/>
      <c r="G7" s="1318"/>
      <c r="H7" s="1317"/>
      <c r="I7" s="1316"/>
      <c r="J7" s="1292"/>
    </row>
    <row r="8" spans="1:17">
      <c r="A8" s="1309" t="s">
        <v>1166</v>
      </c>
      <c r="B8" s="1314">
        <v>7884</v>
      </c>
      <c r="C8" s="1306">
        <v>38</v>
      </c>
      <c r="D8" s="1311">
        <v>0.91</v>
      </c>
      <c r="E8" s="1307">
        <f t="shared" ref="E8:E48" si="0">RANK(D8,D$8:D$50)</f>
        <v>17</v>
      </c>
      <c r="F8" s="1313">
        <v>24.079823629604913</v>
      </c>
      <c r="G8" s="1306">
        <f t="shared" ref="G8:G48" si="1">RANK(F8,F$8:F$50)</f>
        <v>2</v>
      </c>
      <c r="H8" s="1310">
        <v>0.17699999999999999</v>
      </c>
      <c r="I8" s="1306">
        <f t="shared" ref="I8:I48" si="2">RANK(H8,H$8:H$50)</f>
        <v>39</v>
      </c>
      <c r="J8" s="1292"/>
    </row>
    <row r="9" spans="1:17">
      <c r="A9" s="1309" t="s">
        <v>235</v>
      </c>
      <c r="B9" s="1314">
        <v>10890</v>
      </c>
      <c r="C9" s="1306">
        <v>15</v>
      </c>
      <c r="D9" s="1311">
        <v>0.94</v>
      </c>
      <c r="E9" s="1307">
        <f t="shared" si="0"/>
        <v>9</v>
      </c>
      <c r="F9" s="1313">
        <v>19.032702668838493</v>
      </c>
      <c r="G9" s="1306">
        <f t="shared" si="1"/>
        <v>21</v>
      </c>
      <c r="H9" s="1310">
        <v>0.39400000000000002</v>
      </c>
      <c r="I9" s="1306">
        <f t="shared" si="2"/>
        <v>17</v>
      </c>
      <c r="J9" s="1292"/>
    </row>
    <row r="10" spans="1:17">
      <c r="A10" s="1309" t="s">
        <v>234</v>
      </c>
      <c r="B10" s="1314">
        <v>8704</v>
      </c>
      <c r="C10" s="1306">
        <v>29</v>
      </c>
      <c r="D10" s="1311">
        <v>0.87</v>
      </c>
      <c r="E10" s="1307">
        <f t="shared" si="0"/>
        <v>30</v>
      </c>
      <c r="F10" s="1313">
        <v>21.137328321733293</v>
      </c>
      <c r="G10" s="1306">
        <f t="shared" si="1"/>
        <v>10</v>
      </c>
      <c r="H10" s="1310">
        <v>0.28299999999999997</v>
      </c>
      <c r="I10" s="1306">
        <f t="shared" si="2"/>
        <v>27</v>
      </c>
      <c r="J10" s="1292"/>
    </row>
    <row r="11" spans="1:17">
      <c r="A11" s="1309" t="s">
        <v>233</v>
      </c>
      <c r="B11" s="1314">
        <v>8311</v>
      </c>
      <c r="C11" s="1306">
        <v>32</v>
      </c>
      <c r="D11" s="1311">
        <v>0.95</v>
      </c>
      <c r="E11" s="1307">
        <f t="shared" si="0"/>
        <v>7</v>
      </c>
      <c r="F11" s="1313">
        <v>22.462821935997241</v>
      </c>
      <c r="G11" s="1306">
        <f t="shared" si="1"/>
        <v>8</v>
      </c>
      <c r="H11" s="1310">
        <v>0.22500000000000001</v>
      </c>
      <c r="I11" s="1306">
        <f t="shared" si="2"/>
        <v>34</v>
      </c>
      <c r="J11" s="1292"/>
    </row>
    <row r="12" spans="1:17">
      <c r="A12" s="1309" t="s">
        <v>1165</v>
      </c>
      <c r="B12" s="1314">
        <v>9223</v>
      </c>
      <c r="C12" s="1306">
        <v>26</v>
      </c>
      <c r="D12" s="1311">
        <v>0.89</v>
      </c>
      <c r="E12" s="1307">
        <f t="shared" si="0"/>
        <v>24</v>
      </c>
      <c r="F12" s="1313">
        <v>20.988823265112266</v>
      </c>
      <c r="G12" s="1306">
        <f t="shared" si="1"/>
        <v>13</v>
      </c>
      <c r="H12" s="1310">
        <v>0.25900000000000001</v>
      </c>
      <c r="I12" s="1306">
        <f t="shared" si="2"/>
        <v>30</v>
      </c>
      <c r="J12" s="1292"/>
    </row>
    <row r="13" spans="1:17">
      <c r="A13" s="1309" t="s">
        <v>232</v>
      </c>
      <c r="B13" s="1314">
        <v>10564</v>
      </c>
      <c r="C13" s="1306">
        <v>16</v>
      </c>
      <c r="D13" s="1311">
        <v>0.86</v>
      </c>
      <c r="E13" s="1307">
        <f t="shared" si="0"/>
        <v>33</v>
      </c>
      <c r="F13" s="1313">
        <v>18.046079303866311</v>
      </c>
      <c r="G13" s="1306">
        <f t="shared" si="1"/>
        <v>28</v>
      </c>
      <c r="H13" s="1310">
        <v>0.42199999999999999</v>
      </c>
      <c r="I13" s="1306">
        <f t="shared" si="2"/>
        <v>12</v>
      </c>
      <c r="J13" s="1292"/>
      <c r="N13" s="1315"/>
    </row>
    <row r="14" spans="1:17">
      <c r="A14" s="1309" t="s">
        <v>231</v>
      </c>
      <c r="B14" s="1314">
        <v>20788</v>
      </c>
      <c r="C14" s="1306">
        <v>1</v>
      </c>
      <c r="D14" s="1311">
        <v>0.96</v>
      </c>
      <c r="E14" s="1307">
        <f t="shared" si="0"/>
        <v>4</v>
      </c>
      <c r="F14" s="1313">
        <v>9.4492167761495711</v>
      </c>
      <c r="G14" s="1306">
        <f t="shared" si="1"/>
        <v>42</v>
      </c>
      <c r="H14" s="1310">
        <v>0.183</v>
      </c>
      <c r="I14" s="1306">
        <f t="shared" si="2"/>
        <v>37</v>
      </c>
      <c r="J14" s="1292"/>
    </row>
    <row r="15" spans="1:17">
      <c r="A15" s="1309" t="s">
        <v>230</v>
      </c>
      <c r="B15" s="1314">
        <v>8074</v>
      </c>
      <c r="C15" s="1306">
        <v>34</v>
      </c>
      <c r="D15" s="1311">
        <v>0.91</v>
      </c>
      <c r="E15" s="1307">
        <f t="shared" si="0"/>
        <v>17</v>
      </c>
      <c r="F15" s="1313">
        <v>22.490295856775884</v>
      </c>
      <c r="G15" s="1306">
        <f t="shared" si="1"/>
        <v>7</v>
      </c>
      <c r="H15" s="1310">
        <v>0.185</v>
      </c>
      <c r="I15" s="1306">
        <f t="shared" si="2"/>
        <v>36</v>
      </c>
      <c r="J15" s="1292"/>
    </row>
    <row r="16" spans="1:17">
      <c r="A16" s="1309" t="s">
        <v>229</v>
      </c>
      <c r="B16" s="1314">
        <v>9312</v>
      </c>
      <c r="C16" s="1306">
        <v>25</v>
      </c>
      <c r="D16" s="1311">
        <v>0.83</v>
      </c>
      <c r="E16" s="1307">
        <f t="shared" si="0"/>
        <v>36</v>
      </c>
      <c r="F16" s="1313">
        <v>18.371378240327846</v>
      </c>
      <c r="G16" s="1306">
        <f t="shared" si="1"/>
        <v>26</v>
      </c>
      <c r="H16" s="1310">
        <v>0.40200000000000002</v>
      </c>
      <c r="I16" s="1306">
        <f t="shared" si="2"/>
        <v>14</v>
      </c>
      <c r="J16" s="1292"/>
    </row>
    <row r="17" spans="1:10">
      <c r="A17" s="1309" t="s">
        <v>228</v>
      </c>
      <c r="B17" s="1314">
        <v>12486</v>
      </c>
      <c r="C17" s="1306">
        <v>9</v>
      </c>
      <c r="D17" s="1311">
        <v>0.89</v>
      </c>
      <c r="E17" s="1307">
        <f t="shared" si="0"/>
        <v>24</v>
      </c>
      <c r="F17" s="1313">
        <v>17.053666813297305</v>
      </c>
      <c r="G17" s="1306">
        <f t="shared" si="1"/>
        <v>33</v>
      </c>
      <c r="H17" s="1310">
        <v>0.50800000000000001</v>
      </c>
      <c r="I17" s="1306">
        <f t="shared" si="2"/>
        <v>5</v>
      </c>
      <c r="J17" s="1292"/>
    </row>
    <row r="18" spans="1:10">
      <c r="A18" s="1309" t="s">
        <v>227</v>
      </c>
      <c r="B18" s="1314">
        <v>12457</v>
      </c>
      <c r="C18" s="1306">
        <v>10</v>
      </c>
      <c r="D18" s="1311">
        <v>0.88</v>
      </c>
      <c r="E18" s="1307">
        <f t="shared" si="0"/>
        <v>28</v>
      </c>
      <c r="F18" s="1313">
        <v>14.990945339082842</v>
      </c>
      <c r="G18" s="1306">
        <f t="shared" si="1"/>
        <v>35</v>
      </c>
      <c r="H18" s="1310">
        <v>0.38</v>
      </c>
      <c r="I18" s="1306">
        <f t="shared" si="2"/>
        <v>19</v>
      </c>
      <c r="J18" s="1292"/>
    </row>
    <row r="19" spans="1:10">
      <c r="A19" s="1309" t="s">
        <v>226</v>
      </c>
      <c r="B19" s="1314">
        <v>12095</v>
      </c>
      <c r="C19" s="1306">
        <v>12</v>
      </c>
      <c r="D19" s="1311">
        <v>0.79</v>
      </c>
      <c r="E19" s="1307">
        <f t="shared" si="0"/>
        <v>39</v>
      </c>
      <c r="F19" s="1313">
        <v>14.558287136404934</v>
      </c>
      <c r="G19" s="1306">
        <f t="shared" si="1"/>
        <v>37</v>
      </c>
      <c r="H19" s="1310">
        <v>0.42599999999999999</v>
      </c>
      <c r="I19" s="1306">
        <f t="shared" si="2"/>
        <v>11</v>
      </c>
      <c r="J19" s="1292"/>
    </row>
    <row r="20" spans="1:10">
      <c r="A20" s="1309" t="s">
        <v>1164</v>
      </c>
      <c r="B20" s="1314">
        <v>9336</v>
      </c>
      <c r="C20" s="1306">
        <v>24</v>
      </c>
      <c r="D20" s="1311">
        <v>0.77</v>
      </c>
      <c r="E20" s="1307">
        <f t="shared" si="0"/>
        <v>41</v>
      </c>
      <c r="F20" s="1313">
        <v>20.681999401282742</v>
      </c>
      <c r="G20" s="1306">
        <f t="shared" si="1"/>
        <v>17</v>
      </c>
      <c r="H20" s="1310">
        <v>0.44400000000000001</v>
      </c>
      <c r="I20" s="1306">
        <f t="shared" si="2"/>
        <v>9</v>
      </c>
      <c r="J20" s="1292"/>
    </row>
    <row r="21" spans="1:10">
      <c r="A21" s="1309" t="s">
        <v>225</v>
      </c>
      <c r="B21" s="1314">
        <v>8585</v>
      </c>
      <c r="C21" s="1306">
        <v>31</v>
      </c>
      <c r="D21" s="1311">
        <v>0.91</v>
      </c>
      <c r="E21" s="1307">
        <f t="shared" si="0"/>
        <v>17</v>
      </c>
      <c r="F21" s="1313">
        <v>23.294595975518273</v>
      </c>
      <c r="G21" s="1306">
        <f t="shared" si="1"/>
        <v>5</v>
      </c>
      <c r="H21" s="1310">
        <v>0.40200000000000002</v>
      </c>
      <c r="I21" s="1306">
        <f t="shared" si="2"/>
        <v>14</v>
      </c>
      <c r="J21" s="1292"/>
    </row>
    <row r="22" spans="1:10">
      <c r="A22" s="1309" t="s">
        <v>1163</v>
      </c>
      <c r="B22" s="1314">
        <v>7959</v>
      </c>
      <c r="C22" s="1306">
        <v>37</v>
      </c>
      <c r="D22" s="1311">
        <v>0.89</v>
      </c>
      <c r="E22" s="1307">
        <f t="shared" si="0"/>
        <v>24</v>
      </c>
      <c r="F22" s="1313">
        <v>20.910362473458232</v>
      </c>
      <c r="G22" s="1306">
        <f t="shared" si="1"/>
        <v>15</v>
      </c>
      <c r="H22" s="1310">
        <v>0.17399999999999999</v>
      </c>
      <c r="I22" s="1306">
        <f t="shared" si="2"/>
        <v>40</v>
      </c>
      <c r="J22" s="1292"/>
    </row>
    <row r="23" spans="1:10">
      <c r="A23" s="1309" t="s">
        <v>224</v>
      </c>
      <c r="B23" s="1314">
        <v>8695</v>
      </c>
      <c r="C23" s="1306">
        <v>30</v>
      </c>
      <c r="D23" s="1311">
        <v>0.98</v>
      </c>
      <c r="E23" s="1307">
        <f t="shared" si="0"/>
        <v>2</v>
      </c>
      <c r="F23" s="1313">
        <v>21.053230764226587</v>
      </c>
      <c r="G23" s="1306">
        <f t="shared" si="1"/>
        <v>11</v>
      </c>
      <c r="H23" s="1310">
        <v>0.311</v>
      </c>
      <c r="I23" s="1306">
        <f t="shared" si="2"/>
        <v>24</v>
      </c>
      <c r="J23" s="1292"/>
    </row>
    <row r="24" spans="1:10">
      <c r="A24" s="1309" t="s">
        <v>223</v>
      </c>
      <c r="B24" s="1314">
        <v>12741</v>
      </c>
      <c r="C24" s="1306">
        <v>8</v>
      </c>
      <c r="D24" s="1311">
        <v>0.96</v>
      </c>
      <c r="E24" s="1307">
        <f t="shared" si="0"/>
        <v>4</v>
      </c>
      <c r="F24" s="1313">
        <v>18.609022556390979</v>
      </c>
      <c r="G24" s="1306">
        <f t="shared" si="1"/>
        <v>24</v>
      </c>
      <c r="H24" s="1310">
        <v>0.33900000000000002</v>
      </c>
      <c r="I24" s="1306">
        <f t="shared" si="2"/>
        <v>22</v>
      </c>
      <c r="J24" s="1292"/>
    </row>
    <row r="25" spans="1:10">
      <c r="A25" s="1309" t="s">
        <v>1162</v>
      </c>
      <c r="B25" s="1314">
        <v>9385</v>
      </c>
      <c r="C25" s="1306">
        <v>23</v>
      </c>
      <c r="D25" s="1311">
        <v>0.88</v>
      </c>
      <c r="E25" s="1307">
        <f t="shared" si="0"/>
        <v>28</v>
      </c>
      <c r="F25" s="1313">
        <v>20.929129400243298</v>
      </c>
      <c r="G25" s="1306">
        <f t="shared" si="1"/>
        <v>14</v>
      </c>
      <c r="H25" s="1310">
        <v>0.48599999999999999</v>
      </c>
      <c r="I25" s="1306">
        <f t="shared" si="2"/>
        <v>6</v>
      </c>
      <c r="J25" s="1292"/>
    </row>
    <row r="26" spans="1:10">
      <c r="A26" s="1309" t="s">
        <v>222</v>
      </c>
      <c r="B26" s="1314">
        <v>11268</v>
      </c>
      <c r="C26" s="1306">
        <v>13</v>
      </c>
      <c r="D26" s="1311">
        <v>0.89</v>
      </c>
      <c r="E26" s="1307">
        <f t="shared" si="0"/>
        <v>24</v>
      </c>
      <c r="F26" s="1313">
        <v>18.771600609081894</v>
      </c>
      <c r="G26" s="1306">
        <f t="shared" si="1"/>
        <v>23</v>
      </c>
      <c r="H26" s="1310">
        <v>0.46200000000000002</v>
      </c>
      <c r="I26" s="1306">
        <f t="shared" si="2"/>
        <v>8</v>
      </c>
      <c r="J26" s="1292"/>
    </row>
    <row r="27" spans="1:10">
      <c r="A27" s="1309" t="s">
        <v>221</v>
      </c>
      <c r="B27" s="1314">
        <v>7372</v>
      </c>
      <c r="C27" s="1306">
        <v>41</v>
      </c>
      <c r="D27" s="1311">
        <v>0.93</v>
      </c>
      <c r="E27" s="1307">
        <f t="shared" si="0"/>
        <v>13</v>
      </c>
      <c r="F27" s="1313">
        <v>20.768816261872765</v>
      </c>
      <c r="G27" s="1306">
        <f t="shared" si="1"/>
        <v>16</v>
      </c>
      <c r="H27" s="1310">
        <v>9.9000000000000005E-2</v>
      </c>
      <c r="I27" s="1306">
        <f t="shared" si="2"/>
        <v>42</v>
      </c>
      <c r="J27" s="1292"/>
    </row>
    <row r="28" spans="1:10">
      <c r="A28" s="1309" t="s">
        <v>1161</v>
      </c>
      <c r="B28" s="1314">
        <v>8721</v>
      </c>
      <c r="C28" s="1306">
        <v>28</v>
      </c>
      <c r="D28" s="1311">
        <v>0.78</v>
      </c>
      <c r="E28" s="1307">
        <f t="shared" si="0"/>
        <v>40</v>
      </c>
      <c r="F28" s="1313">
        <v>19.866815374280105</v>
      </c>
      <c r="G28" s="1306">
        <f t="shared" si="1"/>
        <v>20</v>
      </c>
      <c r="H28" s="1310">
        <v>0.28000000000000003</v>
      </c>
      <c r="I28" s="1306">
        <f t="shared" si="2"/>
        <v>28</v>
      </c>
      <c r="J28" s="1292"/>
    </row>
    <row r="29" spans="1:10">
      <c r="A29" s="1309" t="s">
        <v>1160</v>
      </c>
      <c r="B29" s="1314">
        <v>7724</v>
      </c>
      <c r="C29" s="1306">
        <v>39</v>
      </c>
      <c r="D29" s="1311">
        <v>0.94</v>
      </c>
      <c r="E29" s="1307">
        <f t="shared" si="0"/>
        <v>9</v>
      </c>
      <c r="F29" s="1313">
        <v>23.440839146440489</v>
      </c>
      <c r="G29" s="1306">
        <f t="shared" si="1"/>
        <v>3</v>
      </c>
      <c r="H29" s="1310">
        <v>0.22700000000000001</v>
      </c>
      <c r="I29" s="1306">
        <f t="shared" si="2"/>
        <v>32</v>
      </c>
      <c r="J29" s="1292"/>
    </row>
    <row r="30" spans="1:10">
      <c r="A30" s="1309" t="s">
        <v>1196</v>
      </c>
      <c r="B30" s="1314">
        <v>9846</v>
      </c>
      <c r="C30" s="1306">
        <v>20</v>
      </c>
      <c r="D30" s="1311">
        <v>0.86</v>
      </c>
      <c r="E30" s="1307">
        <f t="shared" si="0"/>
        <v>33</v>
      </c>
      <c r="F30" s="1313">
        <v>20.280125973810705</v>
      </c>
      <c r="G30" s="1306">
        <f t="shared" si="1"/>
        <v>18</v>
      </c>
      <c r="H30" s="1310">
        <v>0.51</v>
      </c>
      <c r="I30" s="1306">
        <f t="shared" si="2"/>
        <v>4</v>
      </c>
      <c r="J30" s="1292"/>
    </row>
    <row r="31" spans="1:10">
      <c r="A31" s="1309" t="s">
        <v>1195</v>
      </c>
      <c r="B31" s="1314">
        <v>12247</v>
      </c>
      <c r="C31" s="1306">
        <v>11</v>
      </c>
      <c r="D31" s="1311">
        <v>0.93</v>
      </c>
      <c r="E31" s="1307">
        <f t="shared" si="0"/>
        <v>13</v>
      </c>
      <c r="F31" s="1313">
        <v>17.231975455940002</v>
      </c>
      <c r="G31" s="1306">
        <f t="shared" si="1"/>
        <v>31</v>
      </c>
      <c r="H31" s="1310">
        <v>0.20799999999999999</v>
      </c>
      <c r="I31" s="1306">
        <f t="shared" si="2"/>
        <v>35</v>
      </c>
      <c r="J31" s="1292"/>
    </row>
    <row r="32" spans="1:10">
      <c r="A32" s="1309" t="s">
        <v>1157</v>
      </c>
      <c r="B32" s="1312">
        <v>9660</v>
      </c>
      <c r="C32" s="1306">
        <v>21</v>
      </c>
      <c r="D32" s="1311">
        <v>0.82</v>
      </c>
      <c r="E32" s="1307">
        <f t="shared" si="0"/>
        <v>37</v>
      </c>
      <c r="F32" s="1313">
        <v>17.987290905170735</v>
      </c>
      <c r="G32" s="1306">
        <f t="shared" si="1"/>
        <v>30</v>
      </c>
      <c r="H32" s="1310">
        <v>0.67800000000000005</v>
      </c>
      <c r="I32" s="1306">
        <f t="shared" si="2"/>
        <v>2</v>
      </c>
      <c r="J32" s="1292"/>
    </row>
    <row r="33" spans="1:10">
      <c r="A33" s="1309" t="s">
        <v>1156</v>
      </c>
      <c r="B33" s="1312">
        <v>14519</v>
      </c>
      <c r="C33" s="1306">
        <v>7</v>
      </c>
      <c r="D33" s="1311">
        <v>0.94</v>
      </c>
      <c r="E33" s="1307">
        <f t="shared" si="0"/>
        <v>9</v>
      </c>
      <c r="F33" s="1313">
        <v>14.847539957117649</v>
      </c>
      <c r="G33" s="1306">
        <f t="shared" si="1"/>
        <v>36</v>
      </c>
      <c r="H33" s="1310">
        <v>0.183</v>
      </c>
      <c r="I33" s="1306">
        <f t="shared" si="2"/>
        <v>37</v>
      </c>
      <c r="J33" s="1292"/>
    </row>
    <row r="34" spans="1:10">
      <c r="A34" s="1309" t="s">
        <v>220</v>
      </c>
      <c r="B34" s="1312">
        <v>19136</v>
      </c>
      <c r="C34" s="1306">
        <v>3</v>
      </c>
      <c r="D34" s="1311">
        <v>0.96</v>
      </c>
      <c r="E34" s="1307">
        <f t="shared" si="0"/>
        <v>4</v>
      </c>
      <c r="F34" s="1313">
        <v>11.547160826951311</v>
      </c>
      <c r="G34" s="1306">
        <f t="shared" si="1"/>
        <v>40</v>
      </c>
      <c r="H34" s="1310">
        <v>0.58699999999999997</v>
      </c>
      <c r="I34" s="1306">
        <f t="shared" si="2"/>
        <v>3</v>
      </c>
      <c r="J34" s="1292"/>
    </row>
    <row r="35" spans="1:10">
      <c r="A35" s="1309" t="s">
        <v>1155</v>
      </c>
      <c r="B35" s="1312">
        <v>8309</v>
      </c>
      <c r="C35" s="1306">
        <v>33</v>
      </c>
      <c r="D35" s="1311">
        <v>0.91</v>
      </c>
      <c r="E35" s="1307">
        <f t="shared" si="0"/>
        <v>17</v>
      </c>
      <c r="F35" s="1313">
        <v>18.592967888617082</v>
      </c>
      <c r="G35" s="1306">
        <f t="shared" si="1"/>
        <v>25</v>
      </c>
      <c r="H35" s="1310">
        <v>0.38100000000000001</v>
      </c>
      <c r="I35" s="1306">
        <f t="shared" si="2"/>
        <v>18</v>
      </c>
      <c r="J35" s="1292"/>
    </row>
    <row r="36" spans="1:10">
      <c r="A36" s="1309" t="s">
        <v>219</v>
      </c>
      <c r="B36" s="1312">
        <v>16602</v>
      </c>
      <c r="C36" s="1306">
        <v>4</v>
      </c>
      <c r="D36" s="1311">
        <v>1</v>
      </c>
      <c r="E36" s="1307">
        <f t="shared" si="0"/>
        <v>1</v>
      </c>
      <c r="F36" s="1313">
        <v>14.398889724165848</v>
      </c>
      <c r="G36" s="1306">
        <f t="shared" si="1"/>
        <v>38</v>
      </c>
      <c r="H36" s="1310">
        <v>0.29199999999999998</v>
      </c>
      <c r="I36" s="1306">
        <f t="shared" si="2"/>
        <v>26</v>
      </c>
      <c r="J36" s="1292"/>
    </row>
    <row r="37" spans="1:10">
      <c r="A37" s="1309" t="s">
        <v>218</v>
      </c>
      <c r="B37" s="1312">
        <v>10564</v>
      </c>
      <c r="C37" s="1306">
        <v>16</v>
      </c>
      <c r="D37" s="1311">
        <v>0.82</v>
      </c>
      <c r="E37" s="1307">
        <f t="shared" si="0"/>
        <v>37</v>
      </c>
      <c r="F37" s="1313">
        <v>18.013492050901025</v>
      </c>
      <c r="G37" s="1306">
        <f t="shared" si="1"/>
        <v>29</v>
      </c>
      <c r="H37" s="1310">
        <v>0.46800000000000003</v>
      </c>
      <c r="I37" s="1306">
        <f t="shared" si="2"/>
        <v>7</v>
      </c>
      <c r="J37" s="1292"/>
    </row>
    <row r="38" spans="1:10">
      <c r="A38" s="1309" t="s">
        <v>217</v>
      </c>
      <c r="B38" s="1312">
        <v>14570</v>
      </c>
      <c r="C38" s="1306">
        <v>6</v>
      </c>
      <c r="D38" s="1311">
        <v>0.91</v>
      </c>
      <c r="E38" s="1307">
        <f t="shared" si="0"/>
        <v>17</v>
      </c>
      <c r="F38" s="1313">
        <v>16.558915773145685</v>
      </c>
      <c r="G38" s="1306">
        <f t="shared" si="1"/>
        <v>34</v>
      </c>
      <c r="H38" s="1310">
        <v>0.73399999999999999</v>
      </c>
      <c r="I38" s="1306">
        <f t="shared" si="2"/>
        <v>1</v>
      </c>
      <c r="J38" s="1292"/>
    </row>
    <row r="39" spans="1:10">
      <c r="A39" s="1309" t="s">
        <v>215</v>
      </c>
      <c r="B39" s="1312">
        <v>9154</v>
      </c>
      <c r="C39" s="1306">
        <v>27</v>
      </c>
      <c r="D39" s="1311">
        <v>0.85</v>
      </c>
      <c r="E39" s="1307">
        <f t="shared" si="0"/>
        <v>35</v>
      </c>
      <c r="F39" s="1313">
        <v>20.263014565547696</v>
      </c>
      <c r="G39" s="1306">
        <f t="shared" si="1"/>
        <v>19</v>
      </c>
      <c r="H39" s="1310">
        <v>0.38</v>
      </c>
      <c r="I39" s="1306">
        <f t="shared" si="2"/>
        <v>19</v>
      </c>
      <c r="J39" s="1292"/>
    </row>
    <row r="40" spans="1:10">
      <c r="A40" s="1309" t="s">
        <v>1194</v>
      </c>
      <c r="B40" s="1312">
        <v>11164</v>
      </c>
      <c r="C40" s="1306">
        <v>14</v>
      </c>
      <c r="D40" s="1311">
        <v>0.93</v>
      </c>
      <c r="E40" s="1307">
        <f t="shared" si="0"/>
        <v>13</v>
      </c>
      <c r="F40" s="1313">
        <v>18.220299454265593</v>
      </c>
      <c r="G40" s="1306">
        <f t="shared" si="1"/>
        <v>27</v>
      </c>
      <c r="H40" s="1310">
        <v>0.40799999999999997</v>
      </c>
      <c r="I40" s="1306">
        <f t="shared" si="2"/>
        <v>13</v>
      </c>
      <c r="J40" s="1292"/>
    </row>
    <row r="41" spans="1:10">
      <c r="A41" s="1309" t="s">
        <v>1193</v>
      </c>
      <c r="B41" s="1312">
        <v>10317</v>
      </c>
      <c r="C41" s="1306">
        <v>19</v>
      </c>
      <c r="D41" s="1311">
        <v>0.95</v>
      </c>
      <c r="E41" s="1307">
        <f t="shared" si="0"/>
        <v>7</v>
      </c>
      <c r="F41" s="1313">
        <v>17.184658881893572</v>
      </c>
      <c r="G41" s="1306">
        <f t="shared" si="1"/>
        <v>32</v>
      </c>
      <c r="H41" s="1310">
        <v>0.158</v>
      </c>
      <c r="I41" s="1306">
        <f t="shared" si="2"/>
        <v>41</v>
      </c>
      <c r="J41" s="1292"/>
    </row>
    <row r="42" spans="1:10">
      <c r="A42" s="1309" t="s">
        <v>1152</v>
      </c>
      <c r="B42" s="1312">
        <v>20122</v>
      </c>
      <c r="C42" s="1306">
        <v>2</v>
      </c>
      <c r="D42" s="1311">
        <v>0.94</v>
      </c>
      <c r="E42" s="1307">
        <f t="shared" si="0"/>
        <v>9</v>
      </c>
      <c r="F42" s="1313">
        <v>10.466830466830466</v>
      </c>
      <c r="G42" s="1306">
        <f t="shared" si="1"/>
        <v>41</v>
      </c>
      <c r="H42" s="1310">
        <v>0.33700000000000002</v>
      </c>
      <c r="I42" s="1306">
        <f t="shared" si="2"/>
        <v>23</v>
      </c>
      <c r="J42" s="1292"/>
    </row>
    <row r="43" spans="1:10">
      <c r="A43" s="1309" t="s">
        <v>213</v>
      </c>
      <c r="B43" s="1312">
        <v>8068</v>
      </c>
      <c r="C43" s="1306">
        <v>35</v>
      </c>
      <c r="D43" s="1311">
        <v>0.77</v>
      </c>
      <c r="E43" s="1307">
        <f t="shared" si="0"/>
        <v>41</v>
      </c>
      <c r="F43" s="1313">
        <v>29.690714820932541</v>
      </c>
      <c r="G43" s="1306">
        <f t="shared" si="1"/>
        <v>1</v>
      </c>
      <c r="H43" s="1310">
        <v>0.27100000000000002</v>
      </c>
      <c r="I43" s="1306">
        <f t="shared" si="2"/>
        <v>29</v>
      </c>
      <c r="J43" s="1292"/>
    </row>
    <row r="44" spans="1:10">
      <c r="A44" s="1309" t="s">
        <v>212</v>
      </c>
      <c r="B44" s="1312">
        <v>9413</v>
      </c>
      <c r="C44" s="1306">
        <v>22</v>
      </c>
      <c r="D44" s="1311">
        <v>0.87</v>
      </c>
      <c r="E44" s="1307">
        <f t="shared" si="0"/>
        <v>30</v>
      </c>
      <c r="F44" s="1313">
        <v>22.525966776059814</v>
      </c>
      <c r="G44" s="1306">
        <f t="shared" si="1"/>
        <v>6</v>
      </c>
      <c r="H44" s="1310">
        <v>0.39700000000000002</v>
      </c>
      <c r="I44" s="1306">
        <f t="shared" si="2"/>
        <v>16</v>
      </c>
      <c r="J44" s="1292"/>
    </row>
    <row r="45" spans="1:10">
      <c r="A45" s="1309" t="s">
        <v>211</v>
      </c>
      <c r="B45" s="1312">
        <v>10538</v>
      </c>
      <c r="C45" s="1306">
        <v>18</v>
      </c>
      <c r="D45" s="1311">
        <v>0.9</v>
      </c>
      <c r="E45" s="1307">
        <f t="shared" si="0"/>
        <v>22</v>
      </c>
      <c r="F45" s="1313">
        <v>23.337529926525221</v>
      </c>
      <c r="G45" s="1306">
        <f t="shared" si="1"/>
        <v>4</v>
      </c>
      <c r="H45" s="1310">
        <v>0.22600000000000001</v>
      </c>
      <c r="I45" s="1306">
        <f t="shared" si="2"/>
        <v>33</v>
      </c>
      <c r="J45" s="1292"/>
    </row>
    <row r="46" spans="1:10">
      <c r="A46" s="1309" t="s">
        <v>73</v>
      </c>
      <c r="B46" s="1312">
        <v>7602</v>
      </c>
      <c r="C46" s="1306">
        <v>40</v>
      </c>
      <c r="D46" s="1311">
        <v>0.93</v>
      </c>
      <c r="E46" s="1307">
        <f t="shared" si="0"/>
        <v>13</v>
      </c>
      <c r="F46" s="786">
        <v>22.217083623034668</v>
      </c>
      <c r="G46" s="1306">
        <f t="shared" si="1"/>
        <v>9</v>
      </c>
      <c r="H46" s="1310">
        <v>0.36799999999999999</v>
      </c>
      <c r="I46" s="1306">
        <f t="shared" si="2"/>
        <v>21</v>
      </c>
      <c r="J46" s="1292"/>
    </row>
    <row r="47" spans="1:10">
      <c r="A47" s="1309" t="s">
        <v>210</v>
      </c>
      <c r="B47" s="1312">
        <v>14926</v>
      </c>
      <c r="C47" s="1306">
        <v>5</v>
      </c>
      <c r="D47" s="1311">
        <v>0.97</v>
      </c>
      <c r="E47" s="1307">
        <f t="shared" si="0"/>
        <v>3</v>
      </c>
      <c r="F47" s="786">
        <v>13.930477802369484</v>
      </c>
      <c r="G47" s="1306">
        <f t="shared" si="1"/>
        <v>39</v>
      </c>
      <c r="H47" s="1310">
        <v>0.42799999999999999</v>
      </c>
      <c r="I47" s="1306">
        <f t="shared" si="2"/>
        <v>10</v>
      </c>
      <c r="J47" s="1292"/>
    </row>
    <row r="48" spans="1:10">
      <c r="A48" s="1309" t="s">
        <v>209</v>
      </c>
      <c r="B48" s="1312">
        <v>8041</v>
      </c>
      <c r="C48" s="1306">
        <v>36</v>
      </c>
      <c r="D48" s="1311">
        <v>0.9</v>
      </c>
      <c r="E48" s="1307">
        <f t="shared" si="0"/>
        <v>22</v>
      </c>
      <c r="F48" s="786">
        <v>20.992836125305459</v>
      </c>
      <c r="G48" s="1306">
        <f t="shared" si="1"/>
        <v>12</v>
      </c>
      <c r="H48" s="1310">
        <v>0.23799999999999999</v>
      </c>
      <c r="I48" s="1306">
        <f t="shared" si="2"/>
        <v>31</v>
      </c>
      <c r="J48" s="1292"/>
    </row>
    <row r="49" spans="1:10">
      <c r="A49" s="1309"/>
      <c r="B49" s="1190"/>
      <c r="C49" s="1306"/>
      <c r="D49" s="1308"/>
      <c r="E49" s="1307"/>
      <c r="F49" s="786"/>
      <c r="G49" s="1306"/>
      <c r="H49" s="1305"/>
      <c r="I49" s="1304"/>
      <c r="J49" s="1292"/>
    </row>
    <row r="50" spans="1:10">
      <c r="A50" s="1303" t="s">
        <v>1151</v>
      </c>
      <c r="B50" s="1302">
        <v>7343</v>
      </c>
      <c r="C50" s="1298">
        <v>42</v>
      </c>
      <c r="D50" s="1301">
        <v>0.87</v>
      </c>
      <c r="E50" s="1300">
        <f>RANK(D50,D$8:D$50)</f>
        <v>30</v>
      </c>
      <c r="F50" s="778">
        <v>18.903552080272544</v>
      </c>
      <c r="G50" s="1298">
        <f>RANK(F50,F$8:F$50)</f>
        <v>22</v>
      </c>
      <c r="H50" s="1299">
        <v>0.29899999999999999</v>
      </c>
      <c r="I50" s="1298">
        <f>RANK(H50,H$8:H$50)</f>
        <v>25</v>
      </c>
      <c r="J50" s="1292"/>
    </row>
    <row r="51" spans="1:10">
      <c r="A51" s="1292"/>
      <c r="B51" s="1297"/>
      <c r="C51" s="1293"/>
      <c r="D51" s="1296"/>
      <c r="E51" s="1291"/>
      <c r="F51" s="1295"/>
      <c r="G51" s="1293"/>
      <c r="H51" s="1294"/>
      <c r="I51" s="1293"/>
      <c r="J51" s="1292"/>
    </row>
    <row r="52" spans="1:10">
      <c r="A52" s="1292" t="s">
        <v>1192</v>
      </c>
      <c r="B52" s="1291"/>
      <c r="C52" s="1291"/>
      <c r="D52" s="1291"/>
      <c r="E52" s="1291"/>
      <c r="F52" s="1291"/>
      <c r="G52" s="1291"/>
      <c r="H52" s="1291"/>
      <c r="I52" s="1291"/>
      <c r="J52" s="1292"/>
    </row>
    <row r="53" spans="1:10">
      <c r="A53" s="1292" t="s">
        <v>1191</v>
      </c>
      <c r="B53" s="1291"/>
      <c r="C53" s="1291"/>
      <c r="D53" s="1291"/>
      <c r="E53" s="1291"/>
      <c r="F53" s="1291"/>
      <c r="G53" s="1291"/>
      <c r="H53" s="1291"/>
      <c r="I53" s="1291"/>
      <c r="J53" s="1292"/>
    </row>
    <row r="54" spans="1:10">
      <c r="A54" s="1292" t="s">
        <v>1190</v>
      </c>
      <c r="B54" s="1291"/>
      <c r="C54" s="1291"/>
      <c r="D54" s="1291"/>
      <c r="E54" s="1291"/>
      <c r="F54" s="1291"/>
      <c r="G54" s="1291"/>
      <c r="H54" s="1291"/>
      <c r="I54" s="1291"/>
      <c r="J54" s="1292"/>
    </row>
    <row r="55" spans="1:10">
      <c r="A55" s="1292" t="s">
        <v>1189</v>
      </c>
      <c r="B55" s="1291"/>
      <c r="C55" s="1291"/>
      <c r="D55" s="1291"/>
      <c r="E55" s="1291"/>
      <c r="F55" s="1291"/>
      <c r="G55" s="1291"/>
      <c r="H55" s="1291"/>
      <c r="I55" s="1291"/>
      <c r="J55" s="1292"/>
    </row>
    <row r="56" spans="1:10">
      <c r="A56" s="1292"/>
      <c r="B56" s="1291"/>
      <c r="C56" s="1291"/>
      <c r="D56" s="1291"/>
      <c r="E56" s="1291"/>
      <c r="F56" s="1291"/>
      <c r="G56" s="1291"/>
      <c r="H56" s="1291"/>
      <c r="I56" s="1291"/>
      <c r="J56" s="1292"/>
    </row>
    <row r="57" spans="1:10">
      <c r="A57" s="1292"/>
      <c r="B57" s="1291"/>
      <c r="C57" s="1291"/>
      <c r="D57" s="1291"/>
      <c r="E57" s="1291"/>
      <c r="F57" s="1291"/>
      <c r="G57" s="1291"/>
      <c r="H57" s="1291"/>
      <c r="I57" s="1291"/>
      <c r="J57" s="1292"/>
    </row>
    <row r="58" spans="1:10">
      <c r="A58" s="1292"/>
      <c r="B58" s="1291"/>
      <c r="C58" s="1291"/>
      <c r="D58" s="1291"/>
      <c r="E58" s="1291"/>
      <c r="F58" s="1291"/>
      <c r="G58" s="1291"/>
      <c r="H58" s="1291"/>
      <c r="I58" s="1291"/>
    </row>
    <row r="59" spans="1:10">
      <c r="A59" s="1292"/>
      <c r="B59" s="1291"/>
      <c r="C59" s="1291"/>
      <c r="D59" s="1291"/>
      <c r="E59" s="1291"/>
      <c r="F59" s="1291"/>
      <c r="G59" s="1291"/>
      <c r="H59" s="1291"/>
      <c r="I59" s="1291"/>
    </row>
    <row r="63" spans="1:10">
      <c r="I63" s="1291"/>
    </row>
  </sheetData>
  <mergeCells count="6">
    <mergeCell ref="A1:I1"/>
    <mergeCell ref="I2:I5"/>
    <mergeCell ref="G2:G5"/>
    <mergeCell ref="E2:E5"/>
    <mergeCell ref="C2:C5"/>
    <mergeCell ref="A2:A5"/>
  </mergeCells>
  <printOptions horizontalCentered="1"/>
  <pageMargins left="0.7" right="0.7" top="1" bottom="0.75" header="0.5" footer="0.5"/>
  <pageSetup scale="88" fitToWidth="0" fitToHeight="0" orientation="portrait" r:id="rId1"/>
  <headerFooter alignWithMargins="0">
    <oddHeader>&amp;C&amp;"-,Bold"&amp;10Table 16.4
Statewide Selected Data</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68362-B0A5-4B69-9655-C5C6FB9F0710}">
  <sheetPr>
    <pageSetUpPr fitToPage="1"/>
  </sheetPr>
  <dimension ref="A1:P63"/>
  <sheetViews>
    <sheetView showGridLines="0" view="pageLayout" topLeftCell="A2" zoomScaleNormal="100" zoomScaleSheetLayoutView="85" workbookViewId="0">
      <selection activeCell="B52" sqref="B52"/>
    </sheetView>
  </sheetViews>
  <sheetFormatPr defaultColWidth="9.1796875" defaultRowHeight="13"/>
  <cols>
    <col min="1" max="1" width="16" style="1199" customWidth="1"/>
    <col min="2" max="2" width="17.26953125" style="1199" customWidth="1"/>
    <col min="3" max="3" width="9.453125" style="1199" bestFit="1" customWidth="1"/>
    <col min="4" max="7" width="11.1796875" style="1199" customWidth="1"/>
    <col min="8" max="8" width="9.7265625" style="1199" bestFit="1" customWidth="1"/>
    <col min="9" max="9" width="6.1796875" style="1199" customWidth="1"/>
    <col min="10" max="16384" width="9.1796875" style="1199"/>
  </cols>
  <sheetData>
    <row r="1" spans="1:16" hidden="1">
      <c r="A1" s="1170"/>
      <c r="B1" s="1247" t="s">
        <v>1226</v>
      </c>
      <c r="C1" s="1170"/>
      <c r="D1" s="1170"/>
      <c r="E1" s="1170"/>
      <c r="F1" s="1170"/>
      <c r="G1" s="1170"/>
      <c r="H1" s="1170"/>
      <c r="I1" s="1170"/>
    </row>
    <row r="2" spans="1:16">
      <c r="A2" s="1170"/>
      <c r="B2" s="1170"/>
      <c r="C2" s="1170"/>
      <c r="D2" s="1170"/>
      <c r="E2" s="1170"/>
      <c r="F2" s="1170"/>
      <c r="G2" s="1170"/>
      <c r="H2" s="1170"/>
      <c r="I2" s="1170"/>
      <c r="J2" s="1341"/>
      <c r="K2" s="1341"/>
      <c r="L2" s="1341"/>
      <c r="M2" s="1341"/>
      <c r="N2" s="1341"/>
      <c r="O2" s="1341"/>
      <c r="P2" s="1341"/>
    </row>
    <row r="3" spans="1:16" s="1385" customFormat="1" ht="25.5" customHeight="1">
      <c r="A3" s="1387"/>
      <c r="B3" s="1386"/>
      <c r="C3" s="2100" t="s">
        <v>1225</v>
      </c>
      <c r="D3" s="2101"/>
      <c r="E3" s="2101"/>
      <c r="F3" s="2101"/>
      <c r="G3" s="2101"/>
      <c r="H3" s="2101"/>
      <c r="I3" s="2102"/>
    </row>
    <row r="4" spans="1:16" ht="15" customHeight="1">
      <c r="A4" s="1170"/>
      <c r="B4" s="1368"/>
      <c r="C4" s="1384" t="s">
        <v>1224</v>
      </c>
      <c r="D4" s="1384" t="s">
        <v>1223</v>
      </c>
      <c r="E4" s="1381" t="s">
        <v>1223</v>
      </c>
      <c r="F4" s="1384" t="s">
        <v>1223</v>
      </c>
      <c r="G4" s="1381" t="s">
        <v>1223</v>
      </c>
      <c r="H4" s="1383" t="s">
        <v>1223</v>
      </c>
      <c r="I4" s="2103" t="s">
        <v>129</v>
      </c>
    </row>
    <row r="5" spans="1:16" ht="12" customHeight="1">
      <c r="A5" s="1170"/>
      <c r="B5" s="1368"/>
      <c r="C5" s="1382" t="s">
        <v>1222</v>
      </c>
      <c r="D5" s="1382" t="s">
        <v>1221</v>
      </c>
      <c r="E5" s="1381" t="s">
        <v>1220</v>
      </c>
      <c r="F5" s="1382" t="s">
        <v>1219</v>
      </c>
      <c r="G5" s="1381" t="s">
        <v>1218</v>
      </c>
      <c r="H5" s="1380" t="s">
        <v>1217</v>
      </c>
      <c r="I5" s="2104"/>
    </row>
    <row r="6" spans="1:16" ht="12" customHeight="1">
      <c r="A6" s="1170"/>
      <c r="B6" s="1284"/>
      <c r="C6" s="1379" t="s">
        <v>1216</v>
      </c>
      <c r="D6" s="1379" t="s">
        <v>1215</v>
      </c>
      <c r="E6" s="1378" t="s">
        <v>1215</v>
      </c>
      <c r="F6" s="1379" t="s">
        <v>1215</v>
      </c>
      <c r="G6" s="1378" t="s">
        <v>1215</v>
      </c>
      <c r="H6" s="1377" t="s">
        <v>1215</v>
      </c>
      <c r="I6" s="2105"/>
    </row>
    <row r="7" spans="1:16">
      <c r="A7" s="1170"/>
      <c r="B7" s="1288"/>
      <c r="C7" s="1376"/>
      <c r="D7" s="1375"/>
      <c r="E7" s="1375"/>
      <c r="F7" s="1375"/>
      <c r="G7" s="1375"/>
      <c r="H7" s="1374"/>
      <c r="I7" s="1373"/>
    </row>
    <row r="8" spans="1:16">
      <c r="A8" s="1170"/>
      <c r="B8" s="1368" t="s">
        <v>127</v>
      </c>
      <c r="C8" s="1372">
        <v>35</v>
      </c>
      <c r="D8" s="1370">
        <v>19.600000000000001</v>
      </c>
      <c r="E8" s="1370">
        <v>19.899999999999999</v>
      </c>
      <c r="F8" s="1370">
        <v>20.9</v>
      </c>
      <c r="G8" s="1371">
        <v>20.399999999999999</v>
      </c>
      <c r="H8" s="1370">
        <v>20.3</v>
      </c>
      <c r="I8" s="1369"/>
    </row>
    <row r="9" spans="1:16">
      <c r="A9" s="1170"/>
      <c r="B9" s="1368"/>
      <c r="C9" s="1367"/>
      <c r="D9" s="1231"/>
      <c r="E9" s="1231"/>
      <c r="F9" s="1231"/>
      <c r="G9" s="1231"/>
      <c r="H9" s="1366"/>
      <c r="I9" s="1365"/>
    </row>
    <row r="10" spans="1:16">
      <c r="A10" s="1170"/>
      <c r="B10" s="1363" t="s">
        <v>120</v>
      </c>
      <c r="C10" s="1354">
        <v>100</v>
      </c>
      <c r="D10" s="1353">
        <v>18.399999999999999</v>
      </c>
      <c r="E10" s="1353">
        <v>18</v>
      </c>
      <c r="F10" s="1353">
        <v>19.2</v>
      </c>
      <c r="G10" s="1353">
        <v>18.8</v>
      </c>
      <c r="H10" s="1352">
        <v>18.7</v>
      </c>
      <c r="I10" s="1351">
        <v>46</v>
      </c>
    </row>
    <row r="11" spans="1:16">
      <c r="A11" s="1170"/>
      <c r="B11" s="1363" t="s">
        <v>119</v>
      </c>
      <c r="C11" s="1354">
        <v>16</v>
      </c>
      <c r="D11" s="1353">
        <v>19.399999999999999</v>
      </c>
      <c r="E11" s="1353">
        <v>20.5</v>
      </c>
      <c r="F11" s="1353">
        <v>21.6</v>
      </c>
      <c r="G11" s="1353">
        <v>20.6</v>
      </c>
      <c r="H11" s="1352">
        <v>20.6</v>
      </c>
      <c r="I11" s="1351">
        <v>27</v>
      </c>
    </row>
    <row r="12" spans="1:16">
      <c r="A12" s="1170"/>
      <c r="B12" s="1363" t="s">
        <v>118</v>
      </c>
      <c r="C12" s="1354">
        <v>35</v>
      </c>
      <c r="D12" s="1353">
        <v>18.600000000000001</v>
      </c>
      <c r="E12" s="1353">
        <v>19.8</v>
      </c>
      <c r="F12" s="1353">
        <v>20.3</v>
      </c>
      <c r="G12" s="1353">
        <v>19.899999999999999</v>
      </c>
      <c r="H12" s="1352">
        <v>19.8</v>
      </c>
      <c r="I12" s="1351">
        <v>37</v>
      </c>
    </row>
    <row r="13" spans="1:16">
      <c r="A13" s="1170"/>
      <c r="B13" s="1363" t="s">
        <v>117</v>
      </c>
      <c r="C13" s="1354">
        <v>99</v>
      </c>
      <c r="D13" s="1353">
        <v>18.600000000000001</v>
      </c>
      <c r="E13" s="1353">
        <v>18.3</v>
      </c>
      <c r="F13" s="1353">
        <v>19.3</v>
      </c>
      <c r="G13" s="1353">
        <v>19.2</v>
      </c>
      <c r="H13" s="1352">
        <v>19</v>
      </c>
      <c r="I13" s="1351">
        <v>44</v>
      </c>
    </row>
    <row r="14" spans="1:16">
      <c r="A14" s="1170"/>
      <c r="B14" s="1363" t="s">
        <v>116</v>
      </c>
      <c r="C14" s="1354">
        <v>5</v>
      </c>
      <c r="D14" s="1353">
        <v>26.2</v>
      </c>
      <c r="E14" s="1353">
        <v>25.6</v>
      </c>
      <c r="F14" s="1353">
        <v>26.6</v>
      </c>
      <c r="G14" s="1353">
        <v>25.5</v>
      </c>
      <c r="H14" s="1352">
        <v>26.1</v>
      </c>
      <c r="I14" s="1351">
        <v>5</v>
      </c>
    </row>
    <row r="15" spans="1:16">
      <c r="A15" s="1170"/>
      <c r="B15" s="1363" t="s">
        <v>115</v>
      </c>
      <c r="C15" s="1354">
        <v>16</v>
      </c>
      <c r="D15" s="1353">
        <v>23.3</v>
      </c>
      <c r="E15" s="1353">
        <v>23</v>
      </c>
      <c r="F15" s="1353">
        <v>24.3</v>
      </c>
      <c r="G15" s="1353">
        <v>23.4</v>
      </c>
      <c r="H15" s="1352">
        <v>23.6</v>
      </c>
      <c r="I15" s="1351">
        <v>17</v>
      </c>
    </row>
    <row r="16" spans="1:16">
      <c r="A16" s="1170"/>
      <c r="B16" s="1363" t="s">
        <v>114</v>
      </c>
      <c r="C16" s="1354">
        <v>9</v>
      </c>
      <c r="D16" s="1353">
        <v>27.5</v>
      </c>
      <c r="E16" s="1353">
        <v>26.2</v>
      </c>
      <c r="F16" s="1353">
        <v>28</v>
      </c>
      <c r="G16" s="1353">
        <v>26.4</v>
      </c>
      <c r="H16" s="1352">
        <v>27.2</v>
      </c>
      <c r="I16" s="1364">
        <v>2</v>
      </c>
    </row>
    <row r="17" spans="1:9">
      <c r="A17" s="1170"/>
      <c r="B17" s="1363" t="s">
        <v>113</v>
      </c>
      <c r="C17" s="1354">
        <v>5</v>
      </c>
      <c r="D17" s="1353">
        <v>25.9</v>
      </c>
      <c r="E17" s="1353">
        <v>24.5</v>
      </c>
      <c r="F17" s="1353">
        <v>27</v>
      </c>
      <c r="G17" s="1353">
        <v>25</v>
      </c>
      <c r="H17" s="1352">
        <v>25.7</v>
      </c>
      <c r="I17" s="1351">
        <v>7</v>
      </c>
    </row>
    <row r="18" spans="1:9">
      <c r="A18" s="1170"/>
      <c r="B18" s="1363" t="s">
        <v>112</v>
      </c>
      <c r="C18" s="1354">
        <v>19</v>
      </c>
      <c r="D18" s="1353">
        <v>25.8</v>
      </c>
      <c r="E18" s="1353">
        <v>24.5</v>
      </c>
      <c r="F18" s="1353">
        <v>26.8</v>
      </c>
      <c r="G18" s="1353">
        <v>25</v>
      </c>
      <c r="H18" s="1352">
        <v>25.6</v>
      </c>
      <c r="I18" s="1351">
        <v>8</v>
      </c>
    </row>
    <row r="19" spans="1:9">
      <c r="A19" s="1170"/>
      <c r="B19" s="1363" t="s">
        <v>111</v>
      </c>
      <c r="C19" s="1354">
        <v>34</v>
      </c>
      <c r="D19" s="1353">
        <v>19.899999999999999</v>
      </c>
      <c r="E19" s="1353">
        <v>19.600000000000001</v>
      </c>
      <c r="F19" s="1353">
        <v>21.4</v>
      </c>
      <c r="G19" s="1353">
        <v>20.100000000000001</v>
      </c>
      <c r="H19" s="1352">
        <v>20.399999999999999</v>
      </c>
      <c r="I19" s="1351">
        <v>31</v>
      </c>
    </row>
    <row r="20" spans="1:9">
      <c r="A20" s="1170"/>
      <c r="B20" s="1363" t="s">
        <v>110</v>
      </c>
      <c r="C20" s="1354">
        <v>24</v>
      </c>
      <c r="D20" s="1353">
        <v>22.1</v>
      </c>
      <c r="E20" s="1353">
        <v>21.9</v>
      </c>
      <c r="F20" s="1353">
        <v>23.4</v>
      </c>
      <c r="G20" s="1353">
        <v>22.4</v>
      </c>
      <c r="H20" s="1352">
        <v>22.6</v>
      </c>
      <c r="I20" s="1351">
        <v>21</v>
      </c>
    </row>
    <row r="21" spans="1:9">
      <c r="A21" s="1170"/>
      <c r="B21" s="1363" t="s">
        <v>109</v>
      </c>
      <c r="C21" s="1354">
        <v>67</v>
      </c>
      <c r="D21" s="1353">
        <v>16.8</v>
      </c>
      <c r="E21" s="1353">
        <v>18.100000000000001</v>
      </c>
      <c r="F21" s="1353">
        <v>18.600000000000001</v>
      </c>
      <c r="G21" s="1353">
        <v>18.7</v>
      </c>
      <c r="H21" s="1352">
        <v>18.2</v>
      </c>
      <c r="I21" s="1351">
        <v>49</v>
      </c>
    </row>
    <row r="22" spans="1:9">
      <c r="A22" s="1170"/>
      <c r="B22" s="1363" t="s">
        <v>108</v>
      </c>
      <c r="C22" s="1354">
        <v>16</v>
      </c>
      <c r="D22" s="1353">
        <v>22.3</v>
      </c>
      <c r="E22" s="1353">
        <v>22.3</v>
      </c>
      <c r="F22" s="1353">
        <v>24.1</v>
      </c>
      <c r="G22" s="1353">
        <v>22.7</v>
      </c>
      <c r="H22" s="1352">
        <v>23</v>
      </c>
      <c r="I22" s="1351">
        <v>20</v>
      </c>
    </row>
    <row r="23" spans="1:9">
      <c r="A23" s="1170"/>
      <c r="B23" s="1363" t="s">
        <v>189</v>
      </c>
      <c r="C23" s="1354">
        <v>19</v>
      </c>
      <c r="D23" s="1353">
        <v>25.3</v>
      </c>
      <c r="E23" s="1353">
        <v>24.5</v>
      </c>
      <c r="F23" s="1353">
        <v>25.8</v>
      </c>
      <c r="G23" s="1353">
        <v>24.6</v>
      </c>
      <c r="H23" s="1352">
        <v>25.2</v>
      </c>
      <c r="I23" s="1351">
        <v>12</v>
      </c>
    </row>
    <row r="24" spans="1:9">
      <c r="A24" s="1170"/>
      <c r="B24" s="1363" t="s">
        <v>106</v>
      </c>
      <c r="C24" s="1354">
        <v>14</v>
      </c>
      <c r="D24" s="1353">
        <v>22.2</v>
      </c>
      <c r="E24" s="1353">
        <v>22.8</v>
      </c>
      <c r="F24" s="1353">
        <v>23.9</v>
      </c>
      <c r="G24" s="1353">
        <v>22.8</v>
      </c>
      <c r="H24" s="1352">
        <v>23.1</v>
      </c>
      <c r="I24" s="1351">
        <v>19</v>
      </c>
    </row>
    <row r="25" spans="1:9">
      <c r="A25" s="1170"/>
      <c r="B25" s="1363" t="s">
        <v>105</v>
      </c>
      <c r="C25" s="1354">
        <v>47</v>
      </c>
      <c r="D25" s="1353">
        <v>20.399999999999999</v>
      </c>
      <c r="E25" s="1353">
        <v>20.8</v>
      </c>
      <c r="F25" s="1353">
        <v>22.4</v>
      </c>
      <c r="G25" s="1353">
        <v>21.8</v>
      </c>
      <c r="H25" s="1352">
        <v>21.5</v>
      </c>
      <c r="I25" s="1351">
        <v>24</v>
      </c>
    </row>
    <row r="26" spans="1:9">
      <c r="A26" s="1170"/>
      <c r="B26" s="1363" t="s">
        <v>104</v>
      </c>
      <c r="C26" s="1354">
        <v>79</v>
      </c>
      <c r="D26" s="1353">
        <v>18.899999999999999</v>
      </c>
      <c r="E26" s="1353">
        <v>19.5</v>
      </c>
      <c r="F26" s="1353">
        <v>20.6</v>
      </c>
      <c r="G26" s="1353">
        <v>20.2</v>
      </c>
      <c r="H26" s="1352">
        <v>19.899999999999999</v>
      </c>
      <c r="I26" s="1351">
        <v>36</v>
      </c>
    </row>
    <row r="27" spans="1:9">
      <c r="A27" s="1170"/>
      <c r="B27" s="1363" t="s">
        <v>103</v>
      </c>
      <c r="C27" s="1354">
        <v>100</v>
      </c>
      <c r="D27" s="1353">
        <v>18.7</v>
      </c>
      <c r="E27" s="1353">
        <v>18.8</v>
      </c>
      <c r="F27" s="1353">
        <v>19.7</v>
      </c>
      <c r="G27" s="1353">
        <v>19.3</v>
      </c>
      <c r="H27" s="1352">
        <v>19.2</v>
      </c>
      <c r="I27" s="1351">
        <v>42</v>
      </c>
    </row>
    <row r="28" spans="1:9">
      <c r="A28" s="1170"/>
      <c r="B28" s="1363" t="s">
        <v>102</v>
      </c>
      <c r="C28" s="1354">
        <v>98</v>
      </c>
      <c r="D28" s="1353">
        <v>18.100000000000001</v>
      </c>
      <c r="E28" s="1353">
        <v>17.8</v>
      </c>
      <c r="F28" s="1353">
        <v>18.8</v>
      </c>
      <c r="G28" s="1353">
        <v>18.600000000000001</v>
      </c>
      <c r="H28" s="1352">
        <v>18.399999999999999</v>
      </c>
      <c r="I28" s="1351">
        <v>48</v>
      </c>
    </row>
    <row r="29" spans="1:9">
      <c r="A29" s="1170"/>
      <c r="B29" s="1363" t="s">
        <v>101</v>
      </c>
      <c r="C29" s="1354">
        <v>2</v>
      </c>
      <c r="D29" s="1353">
        <v>25.7</v>
      </c>
      <c r="E29" s="1353">
        <v>24.4</v>
      </c>
      <c r="F29" s="1353">
        <v>26.8</v>
      </c>
      <c r="G29" s="1353">
        <v>25</v>
      </c>
      <c r="H29" s="1352">
        <v>25.6</v>
      </c>
      <c r="I29" s="1351">
        <v>8</v>
      </c>
    </row>
    <row r="30" spans="1:9">
      <c r="A30" s="1170"/>
      <c r="B30" s="1363" t="s">
        <v>100</v>
      </c>
      <c r="C30" s="1354">
        <v>8</v>
      </c>
      <c r="D30" s="1353">
        <v>25.7</v>
      </c>
      <c r="E30" s="1353">
        <v>24.5</v>
      </c>
      <c r="F30" s="1353">
        <v>26.5</v>
      </c>
      <c r="G30" s="1353">
        <v>24.9</v>
      </c>
      <c r="H30" s="1352">
        <v>25.5</v>
      </c>
      <c r="I30" s="1351">
        <v>10</v>
      </c>
    </row>
    <row r="31" spans="1:9">
      <c r="A31" s="1170"/>
      <c r="B31" s="1363" t="s">
        <v>99</v>
      </c>
      <c r="C31" s="1354">
        <v>7</v>
      </c>
      <c r="D31" s="1353">
        <v>27.6</v>
      </c>
      <c r="E31" s="1353">
        <v>26.9</v>
      </c>
      <c r="F31" s="1353">
        <v>28.4</v>
      </c>
      <c r="G31" s="1353">
        <v>26.8</v>
      </c>
      <c r="H31" s="1352">
        <v>27.6</v>
      </c>
      <c r="I31" s="1351">
        <v>1</v>
      </c>
    </row>
    <row r="32" spans="1:9">
      <c r="A32" s="1170"/>
      <c r="B32" s="1363" t="s">
        <v>98</v>
      </c>
      <c r="C32" s="1354">
        <v>9</v>
      </c>
      <c r="D32" s="1353">
        <v>25.1</v>
      </c>
      <c r="E32" s="1353">
        <v>24.5</v>
      </c>
      <c r="F32" s="1353">
        <v>25.7</v>
      </c>
      <c r="G32" s="1353">
        <v>24.6</v>
      </c>
      <c r="H32" s="1352">
        <v>25.1</v>
      </c>
      <c r="I32" s="1351">
        <v>13</v>
      </c>
    </row>
    <row r="33" spans="1:9">
      <c r="A33" s="1170"/>
      <c r="B33" s="1363" t="s">
        <v>97</v>
      </c>
      <c r="C33" s="1354">
        <v>60</v>
      </c>
      <c r="D33" s="1353">
        <v>20.2</v>
      </c>
      <c r="E33" s="1353">
        <v>21.5</v>
      </c>
      <c r="F33" s="1353">
        <v>22.2</v>
      </c>
      <c r="G33" s="1353">
        <v>22</v>
      </c>
      <c r="H33" s="1352">
        <v>21.6</v>
      </c>
      <c r="I33" s="1351">
        <v>22</v>
      </c>
    </row>
    <row r="34" spans="1:9">
      <c r="A34" s="1170"/>
      <c r="B34" s="1363" t="s">
        <v>96</v>
      </c>
      <c r="C34" s="1354">
        <v>100</v>
      </c>
      <c r="D34" s="1353">
        <v>17.5</v>
      </c>
      <c r="E34" s="1353">
        <v>17.600000000000001</v>
      </c>
      <c r="F34" s="1353">
        <v>18.399999999999999</v>
      </c>
      <c r="G34" s="1353">
        <v>18.3</v>
      </c>
      <c r="H34" s="1352">
        <v>18.100000000000001</v>
      </c>
      <c r="I34" s="1351">
        <v>50</v>
      </c>
    </row>
    <row r="35" spans="1:9">
      <c r="A35" s="1170"/>
      <c r="B35" s="1363" t="s">
        <v>95</v>
      </c>
      <c r="C35" s="1354">
        <v>63</v>
      </c>
      <c r="D35" s="1353">
        <v>19.899999999999999</v>
      </c>
      <c r="E35" s="1353">
        <v>19.899999999999999</v>
      </c>
      <c r="F35" s="1353">
        <v>21.3</v>
      </c>
      <c r="G35" s="1353">
        <v>20.7</v>
      </c>
      <c r="H35" s="1352">
        <v>20.6</v>
      </c>
      <c r="I35" s="1351">
        <v>27</v>
      </c>
    </row>
    <row r="36" spans="1:9">
      <c r="A36" s="1170"/>
      <c r="B36" s="1362" t="s">
        <v>94</v>
      </c>
      <c r="C36" s="1354">
        <v>70</v>
      </c>
      <c r="D36" s="1353">
        <v>19.2</v>
      </c>
      <c r="E36" s="1353">
        <v>20</v>
      </c>
      <c r="F36" s="1353">
        <v>21.1</v>
      </c>
      <c r="G36" s="1353">
        <v>20.7</v>
      </c>
      <c r="H36" s="1352">
        <v>20.399999999999999</v>
      </c>
      <c r="I36" s="1351">
        <v>31</v>
      </c>
    </row>
    <row r="37" spans="1:9">
      <c r="A37" s="1170"/>
      <c r="B37" s="1355" t="s">
        <v>93</v>
      </c>
      <c r="C37" s="1354">
        <v>86</v>
      </c>
      <c r="D37" s="1353">
        <v>19.100000000000001</v>
      </c>
      <c r="E37" s="1353">
        <v>19.600000000000001</v>
      </c>
      <c r="F37" s="1353">
        <v>20.7</v>
      </c>
      <c r="G37" s="1353">
        <v>20.2</v>
      </c>
      <c r="H37" s="1352">
        <v>20</v>
      </c>
      <c r="I37" s="1351">
        <v>34</v>
      </c>
    </row>
    <row r="38" spans="1:9">
      <c r="A38" s="1170"/>
      <c r="B38" s="1355" t="s">
        <v>92</v>
      </c>
      <c r="C38" s="1354">
        <v>100</v>
      </c>
      <c r="D38" s="1353">
        <v>16.7</v>
      </c>
      <c r="E38" s="1353">
        <v>17.7</v>
      </c>
      <c r="F38" s="1353">
        <v>18.2</v>
      </c>
      <c r="G38" s="1353">
        <v>18.2</v>
      </c>
      <c r="H38" s="1352">
        <v>17.8</v>
      </c>
      <c r="I38" s="1351">
        <v>51</v>
      </c>
    </row>
    <row r="39" spans="1:9">
      <c r="A39" s="1170"/>
      <c r="B39" s="1361" t="s">
        <v>91</v>
      </c>
      <c r="C39" s="1354">
        <v>4</v>
      </c>
      <c r="D39" s="1353">
        <v>26.5</v>
      </c>
      <c r="E39" s="1353">
        <v>25.9</v>
      </c>
      <c r="F39" s="1353">
        <v>27.4</v>
      </c>
      <c r="G39" s="1353">
        <v>26.1</v>
      </c>
      <c r="H39" s="1352">
        <v>26.6</v>
      </c>
      <c r="I39" s="1351">
        <v>3</v>
      </c>
    </row>
    <row r="40" spans="1:9">
      <c r="A40" s="1170"/>
      <c r="B40" s="1361" t="s">
        <v>90</v>
      </c>
      <c r="C40" s="1354">
        <v>12</v>
      </c>
      <c r="D40" s="1353">
        <v>25.3</v>
      </c>
      <c r="E40" s="1353">
        <v>24.7</v>
      </c>
      <c r="F40" s="1353">
        <v>25.7</v>
      </c>
      <c r="G40" s="1353">
        <v>24.4</v>
      </c>
      <c r="H40" s="1352">
        <v>25.1</v>
      </c>
      <c r="I40" s="1351">
        <v>13</v>
      </c>
    </row>
    <row r="41" spans="1:9">
      <c r="A41" s="1170"/>
      <c r="B41" s="1361" t="s">
        <v>89</v>
      </c>
      <c r="C41" s="1354">
        <v>23</v>
      </c>
      <c r="D41" s="1353">
        <v>19.7</v>
      </c>
      <c r="E41" s="1353">
        <v>20.100000000000001</v>
      </c>
      <c r="F41" s="1353">
        <v>21.6</v>
      </c>
      <c r="G41" s="1353">
        <v>20.9</v>
      </c>
      <c r="H41" s="1352">
        <v>20.7</v>
      </c>
      <c r="I41" s="1351">
        <v>26</v>
      </c>
    </row>
    <row r="42" spans="1:9">
      <c r="A42" s="1170"/>
      <c r="B42" s="1355" t="s">
        <v>88</v>
      </c>
      <c r="C42" s="1354">
        <v>9</v>
      </c>
      <c r="D42" s="1353">
        <v>26.1</v>
      </c>
      <c r="E42" s="1353">
        <v>25.7</v>
      </c>
      <c r="F42" s="1353">
        <v>27</v>
      </c>
      <c r="G42" s="1353">
        <v>25.9</v>
      </c>
      <c r="H42" s="1352">
        <v>26.3</v>
      </c>
      <c r="I42" s="1351">
        <v>4</v>
      </c>
    </row>
    <row r="43" spans="1:9">
      <c r="A43" s="1170"/>
      <c r="B43" s="1355" t="s">
        <v>87</v>
      </c>
      <c r="C43" s="1354">
        <v>92</v>
      </c>
      <c r="D43" s="1353">
        <v>17.3</v>
      </c>
      <c r="E43" s="1353">
        <v>19</v>
      </c>
      <c r="F43" s="1353">
        <v>19.399999999999999</v>
      </c>
      <c r="G43" s="1353">
        <v>19.3</v>
      </c>
      <c r="H43" s="1352">
        <v>18.899999999999999</v>
      </c>
      <c r="I43" s="1351">
        <v>45</v>
      </c>
    </row>
    <row r="44" spans="1:9">
      <c r="A44" s="1170"/>
      <c r="B44" s="1355" t="s">
        <v>86</v>
      </c>
      <c r="C44" s="1354">
        <v>100</v>
      </c>
      <c r="D44" s="1353">
        <v>18.2</v>
      </c>
      <c r="E44" s="1353">
        <v>19.7</v>
      </c>
      <c r="F44" s="1353">
        <v>20</v>
      </c>
      <c r="G44" s="1353">
        <v>20.100000000000001</v>
      </c>
      <c r="H44" s="1352">
        <v>19.600000000000001</v>
      </c>
      <c r="I44" s="1351">
        <v>40</v>
      </c>
    </row>
    <row r="45" spans="1:9">
      <c r="A45" s="1170"/>
      <c r="B45" s="1355" t="s">
        <v>85</v>
      </c>
      <c r="C45" s="1354">
        <v>85</v>
      </c>
      <c r="D45" s="1353">
        <v>18.5</v>
      </c>
      <c r="E45" s="1353">
        <v>19.5</v>
      </c>
      <c r="F45" s="1353">
        <v>20.2</v>
      </c>
      <c r="G45" s="1353">
        <v>19.8</v>
      </c>
      <c r="H45" s="1352">
        <v>19.600000000000001</v>
      </c>
      <c r="I45" s="1351">
        <v>40</v>
      </c>
    </row>
    <row r="46" spans="1:9">
      <c r="A46" s="1170"/>
      <c r="B46" s="1355" t="s">
        <v>84</v>
      </c>
      <c r="C46" s="1354">
        <v>58</v>
      </c>
      <c r="D46" s="1353">
        <v>19.100000000000001</v>
      </c>
      <c r="E46" s="1353">
        <v>18.7</v>
      </c>
      <c r="F46" s="1353">
        <v>20.7</v>
      </c>
      <c r="G46" s="1353">
        <v>19.8</v>
      </c>
      <c r="H46" s="1352">
        <v>19.7</v>
      </c>
      <c r="I46" s="1351">
        <v>39</v>
      </c>
    </row>
    <row r="47" spans="1:9">
      <c r="A47" s="1170"/>
      <c r="B47" s="1355" t="s">
        <v>83</v>
      </c>
      <c r="C47" s="1354">
        <v>20</v>
      </c>
      <c r="D47" s="1353">
        <v>19.600000000000001</v>
      </c>
      <c r="E47" s="1353">
        <v>20.3</v>
      </c>
      <c r="F47" s="1353">
        <v>21.3</v>
      </c>
      <c r="G47" s="1353">
        <v>20.8</v>
      </c>
      <c r="H47" s="1352">
        <v>20.6</v>
      </c>
      <c r="I47" s="1351">
        <v>27</v>
      </c>
    </row>
    <row r="48" spans="1:9">
      <c r="A48" s="1170"/>
      <c r="B48" s="1355" t="s">
        <v>82</v>
      </c>
      <c r="C48" s="1354">
        <v>7</v>
      </c>
      <c r="D48" s="1353">
        <v>24.8</v>
      </c>
      <c r="E48" s="1353">
        <v>24.3</v>
      </c>
      <c r="F48" s="1353">
        <v>25.8</v>
      </c>
      <c r="G48" s="1353">
        <v>24.5</v>
      </c>
      <c r="H48" s="1352">
        <v>25</v>
      </c>
      <c r="I48" s="1351">
        <v>15</v>
      </c>
    </row>
    <row r="49" spans="1:9">
      <c r="A49" s="1170"/>
      <c r="B49" s="1355" t="s">
        <v>81</v>
      </c>
      <c r="C49" s="1354">
        <v>4</v>
      </c>
      <c r="D49" s="1353">
        <v>25.7</v>
      </c>
      <c r="E49" s="1353">
        <v>24.8</v>
      </c>
      <c r="F49" s="1353">
        <v>27</v>
      </c>
      <c r="G49" s="1353">
        <v>25.2</v>
      </c>
      <c r="H49" s="1352">
        <v>25.8</v>
      </c>
      <c r="I49" s="1351">
        <v>6</v>
      </c>
    </row>
    <row r="50" spans="1:9">
      <c r="A50" s="1170"/>
      <c r="B50" s="1355" t="s">
        <v>80</v>
      </c>
      <c r="C50" s="1354">
        <v>50</v>
      </c>
      <c r="D50" s="1353">
        <v>17.399999999999999</v>
      </c>
      <c r="E50" s="1353">
        <v>18.399999999999999</v>
      </c>
      <c r="F50" s="1353">
        <v>19.2</v>
      </c>
      <c r="G50" s="1353">
        <v>18.899999999999999</v>
      </c>
      <c r="H50" s="1352">
        <v>18.600000000000001</v>
      </c>
      <c r="I50" s="1351">
        <v>47</v>
      </c>
    </row>
    <row r="51" spans="1:9">
      <c r="A51" s="1170"/>
      <c r="B51" s="1355" t="s">
        <v>79</v>
      </c>
      <c r="C51" s="1354">
        <v>55</v>
      </c>
      <c r="D51" s="1353">
        <v>20.5</v>
      </c>
      <c r="E51" s="1353">
        <v>21.2</v>
      </c>
      <c r="F51" s="1353">
        <v>22.4</v>
      </c>
      <c r="G51" s="1353">
        <v>21.9</v>
      </c>
      <c r="H51" s="1352">
        <v>21.6</v>
      </c>
      <c r="I51" s="1351">
        <v>22</v>
      </c>
    </row>
    <row r="52" spans="1:9">
      <c r="A52" s="1170"/>
      <c r="B52" s="1355" t="s">
        <v>78</v>
      </c>
      <c r="C52" s="1354">
        <v>100</v>
      </c>
      <c r="D52" s="1353">
        <v>18.7</v>
      </c>
      <c r="E52" s="1353">
        <v>18.5</v>
      </c>
      <c r="F52" s="1353">
        <v>19.7</v>
      </c>
      <c r="G52" s="1353">
        <v>19.100000000000001</v>
      </c>
      <c r="H52" s="1352">
        <v>19.100000000000001</v>
      </c>
      <c r="I52" s="1351">
        <v>43</v>
      </c>
    </row>
    <row r="53" spans="1:9">
      <c r="A53" s="1170"/>
      <c r="B53" s="1355" t="s">
        <v>77</v>
      </c>
      <c r="C53" s="1354">
        <v>23</v>
      </c>
      <c r="D53" s="1353">
        <v>18.899999999999999</v>
      </c>
      <c r="E53" s="1353">
        <v>20</v>
      </c>
      <c r="F53" s="1353">
        <v>20.6</v>
      </c>
      <c r="G53" s="1353">
        <v>20.3</v>
      </c>
      <c r="H53" s="1352">
        <v>20.100000000000001</v>
      </c>
      <c r="I53" s="1351">
        <v>33</v>
      </c>
    </row>
    <row r="54" spans="1:9">
      <c r="A54" s="1170"/>
      <c r="B54" s="1360" t="s">
        <v>76</v>
      </c>
      <c r="C54" s="1359">
        <v>86</v>
      </c>
      <c r="D54" s="1358">
        <v>19.7</v>
      </c>
      <c r="E54" s="1358">
        <v>20.100000000000001</v>
      </c>
      <c r="F54" s="1358">
        <v>21.3</v>
      </c>
      <c r="G54" s="1358">
        <v>20.8</v>
      </c>
      <c r="H54" s="1357">
        <v>20.6</v>
      </c>
      <c r="I54" s="1356">
        <v>27</v>
      </c>
    </row>
    <row r="55" spans="1:9">
      <c r="A55" s="1170"/>
      <c r="B55" s="1355" t="s">
        <v>75</v>
      </c>
      <c r="C55" s="1354">
        <v>4</v>
      </c>
      <c r="D55" s="1353">
        <v>24.2</v>
      </c>
      <c r="E55" s="1353">
        <v>23.4</v>
      </c>
      <c r="F55" s="1353">
        <v>26.2</v>
      </c>
      <c r="G55" s="1353">
        <v>24.5</v>
      </c>
      <c r="H55" s="1352">
        <v>24.7</v>
      </c>
      <c r="I55" s="1351">
        <v>16</v>
      </c>
    </row>
    <row r="56" spans="1:9">
      <c r="A56" s="1170"/>
      <c r="B56" s="1355" t="s">
        <v>74</v>
      </c>
      <c r="C56" s="1354">
        <v>9</v>
      </c>
      <c r="D56" s="1353">
        <v>25.5</v>
      </c>
      <c r="E56" s="1353">
        <v>24.5</v>
      </c>
      <c r="F56" s="1353">
        <v>26.5</v>
      </c>
      <c r="G56" s="1353">
        <v>25.1</v>
      </c>
      <c r="H56" s="1352">
        <v>25.5</v>
      </c>
      <c r="I56" s="1351">
        <v>10</v>
      </c>
    </row>
    <row r="57" spans="1:9">
      <c r="A57" s="1170"/>
      <c r="B57" s="1355" t="s">
        <v>73</v>
      </c>
      <c r="C57" s="1354">
        <v>7</v>
      </c>
      <c r="D57" s="1353">
        <v>22.9</v>
      </c>
      <c r="E57" s="1353">
        <v>23.1</v>
      </c>
      <c r="F57" s="1353">
        <v>24.4</v>
      </c>
      <c r="G57" s="1353">
        <v>23.4</v>
      </c>
      <c r="H57" s="1352">
        <v>23.6</v>
      </c>
      <c r="I57" s="1351">
        <v>17</v>
      </c>
    </row>
    <row r="58" spans="1:9">
      <c r="A58" s="1170"/>
      <c r="B58" s="1355" t="s">
        <v>72</v>
      </c>
      <c r="C58" s="1354">
        <v>30</v>
      </c>
      <c r="D58" s="1353">
        <v>20.6</v>
      </c>
      <c r="E58" s="1353">
        <v>19.600000000000001</v>
      </c>
      <c r="F58" s="1353">
        <v>21.8</v>
      </c>
      <c r="G58" s="1353">
        <v>20.8</v>
      </c>
      <c r="H58" s="1352">
        <v>20.8</v>
      </c>
      <c r="I58" s="1351">
        <v>25</v>
      </c>
    </row>
    <row r="59" spans="1:9">
      <c r="A59" s="1170"/>
      <c r="B59" s="1355" t="s">
        <v>71</v>
      </c>
      <c r="C59" s="1354">
        <v>96</v>
      </c>
      <c r="D59" s="1353">
        <v>18.899999999999999</v>
      </c>
      <c r="E59" s="1353">
        <v>19.899999999999999</v>
      </c>
      <c r="F59" s="1353">
        <v>20.3</v>
      </c>
      <c r="G59" s="1353">
        <v>20.399999999999999</v>
      </c>
      <c r="H59" s="1352">
        <v>20</v>
      </c>
      <c r="I59" s="1351">
        <v>34</v>
      </c>
    </row>
    <row r="60" spans="1:9">
      <c r="A60" s="1170"/>
      <c r="B60" s="1350" t="s">
        <v>70</v>
      </c>
      <c r="C60" s="1349">
        <v>91</v>
      </c>
      <c r="D60" s="1347">
        <v>18.600000000000001</v>
      </c>
      <c r="E60" s="1348">
        <v>19.399999999999999</v>
      </c>
      <c r="F60" s="1348">
        <v>20.7</v>
      </c>
      <c r="G60" s="1348">
        <v>20.2</v>
      </c>
      <c r="H60" s="1347">
        <v>19.8</v>
      </c>
      <c r="I60" s="1346">
        <v>37</v>
      </c>
    </row>
    <row r="61" spans="1:9">
      <c r="A61" s="1170"/>
      <c r="B61" s="1170"/>
      <c r="C61" s="1170"/>
      <c r="D61" s="1170"/>
      <c r="E61" s="1170"/>
      <c r="F61" s="1170"/>
      <c r="G61" s="1170"/>
      <c r="H61" s="1170"/>
      <c r="I61" s="1170"/>
    </row>
    <row r="62" spans="1:9">
      <c r="A62" s="1170"/>
      <c r="B62" s="1170" t="s">
        <v>1214</v>
      </c>
      <c r="C62" s="1170"/>
      <c r="D62" s="1170"/>
      <c r="E62" s="1170"/>
      <c r="F62" s="1170"/>
      <c r="G62" s="1170"/>
      <c r="H62" s="1170"/>
      <c r="I62" s="1170"/>
    </row>
    <row r="63" spans="1:9">
      <c r="A63" s="1170"/>
      <c r="B63" s="1170"/>
      <c r="C63" s="1170"/>
      <c r="D63" s="1170"/>
      <c r="E63" s="1170"/>
      <c r="F63" s="1170"/>
      <c r="G63" s="1170"/>
      <c r="H63" s="1170"/>
      <c r="I63" s="1170"/>
    </row>
  </sheetData>
  <mergeCells count="2">
    <mergeCell ref="C3:I3"/>
    <mergeCell ref="I4:I6"/>
  </mergeCells>
  <printOptions horizontalCentered="1"/>
  <pageMargins left="0.7" right="0.7" top="1" bottom="0.75" header="0.3" footer="0.3"/>
  <pageSetup scale="53" orientation="portrait" r:id="rId1"/>
  <headerFooter alignWithMargins="0">
    <oddHeader>&amp;C&amp;10Table 16.5
College Entrance Exam Scores</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16AE9-E5D1-49C8-BBE5-6891BA13F0C6}">
  <sheetPr>
    <pageSetUpPr fitToPage="1"/>
  </sheetPr>
  <dimension ref="A1:J61"/>
  <sheetViews>
    <sheetView showGridLines="0" view="pageLayout" topLeftCell="A2" zoomScaleNormal="100" zoomScaleSheetLayoutView="85" workbookViewId="0">
      <selection activeCell="B52" sqref="B52"/>
    </sheetView>
  </sheetViews>
  <sheetFormatPr defaultColWidth="9.1796875" defaultRowHeight="13"/>
  <cols>
    <col min="1" max="1" width="16.81640625" style="1292" customWidth="1"/>
    <col min="2" max="2" width="13" style="1292" bestFit="1" customWidth="1"/>
    <col min="3" max="3" width="15.7265625" style="1292" bestFit="1" customWidth="1"/>
    <col min="4" max="4" width="13" style="1292" customWidth="1"/>
    <col min="5" max="5" width="5.453125" style="1292" bestFit="1" customWidth="1"/>
    <col min="6" max="6" width="15" style="1292" customWidth="1"/>
    <col min="7" max="7" width="13.453125" style="1292" customWidth="1"/>
    <col min="8" max="8" width="5.453125" style="1292" bestFit="1" customWidth="1"/>
    <col min="9" max="9" width="9" style="1292" customWidth="1"/>
    <col min="10" max="10" width="8" style="1292" customWidth="1"/>
    <col min="11" max="16384" width="9.1796875" style="1292"/>
  </cols>
  <sheetData>
    <row r="1" spans="1:10" hidden="1">
      <c r="A1" s="2106" t="s">
        <v>1286</v>
      </c>
      <c r="B1" s="2106"/>
      <c r="C1" s="2106"/>
      <c r="D1" s="2106"/>
      <c r="E1" s="2106"/>
      <c r="F1" s="2106"/>
      <c r="G1" s="2106"/>
      <c r="H1" s="2106"/>
      <c r="I1" s="2106"/>
      <c r="J1" s="2106"/>
    </row>
    <row r="2" spans="1:10">
      <c r="A2" s="1388"/>
      <c r="B2" s="1428"/>
      <c r="C2" s="1388"/>
      <c r="D2" s="1388"/>
      <c r="E2" s="1388"/>
      <c r="F2" s="1388"/>
      <c r="G2" s="1388"/>
      <c r="H2" s="1388"/>
      <c r="I2" s="1388"/>
      <c r="J2" s="1388"/>
    </row>
    <row r="3" spans="1:10" ht="15" customHeight="1">
      <c r="A3" s="1427"/>
      <c r="B3" s="2107" t="s">
        <v>1285</v>
      </c>
      <c r="C3" s="2103" t="s">
        <v>1284</v>
      </c>
      <c r="D3" s="2107" t="s">
        <v>1283</v>
      </c>
      <c r="E3" s="2112" t="s">
        <v>129</v>
      </c>
      <c r="F3" s="2107" t="s">
        <v>1282</v>
      </c>
      <c r="G3" s="2115" t="s">
        <v>1281</v>
      </c>
      <c r="H3" s="2112" t="s">
        <v>129</v>
      </c>
      <c r="I3" s="2080" t="s">
        <v>1280</v>
      </c>
      <c r="J3" s="2119" t="s">
        <v>129</v>
      </c>
    </row>
    <row r="4" spans="1:10" ht="10.5" customHeight="1">
      <c r="A4" s="1426"/>
      <c r="B4" s="2108"/>
      <c r="C4" s="2104"/>
      <c r="D4" s="2110"/>
      <c r="E4" s="2113"/>
      <c r="F4" s="2110"/>
      <c r="G4" s="2116"/>
      <c r="H4" s="2113"/>
      <c r="I4" s="2118"/>
      <c r="J4" s="2120"/>
    </row>
    <row r="5" spans="1:10" ht="27.75" customHeight="1">
      <c r="A5" s="1425"/>
      <c r="B5" s="2109"/>
      <c r="C5" s="2105"/>
      <c r="D5" s="2111"/>
      <c r="E5" s="2114"/>
      <c r="F5" s="2111"/>
      <c r="G5" s="2117"/>
      <c r="H5" s="2114"/>
      <c r="I5" s="2081"/>
      <c r="J5" s="2121"/>
    </row>
    <row r="6" spans="1:10">
      <c r="A6" s="1424" t="s">
        <v>1279</v>
      </c>
      <c r="B6" s="1413">
        <v>50694061</v>
      </c>
      <c r="C6" s="1423">
        <v>639951945.93899989</v>
      </c>
      <c r="D6" s="1422">
        <v>12653.546917892443</v>
      </c>
      <c r="E6" s="1418" t="s">
        <v>791</v>
      </c>
      <c r="F6" s="1421">
        <v>17681159</v>
      </c>
      <c r="G6" s="1171">
        <f>(C6/F6)*0.001</f>
        <v>3.6194004360177966E-2</v>
      </c>
      <c r="H6" s="1420" t="s">
        <v>791</v>
      </c>
      <c r="I6" s="1419">
        <v>15.969460674629783</v>
      </c>
      <c r="J6" s="1418" t="s">
        <v>1278</v>
      </c>
    </row>
    <row r="7" spans="1:10">
      <c r="A7" s="1402"/>
      <c r="B7" s="1417"/>
      <c r="C7" s="1417"/>
      <c r="D7" s="1416"/>
      <c r="E7" s="1170"/>
      <c r="F7" s="1415"/>
      <c r="G7" s="1171"/>
      <c r="H7" s="1216"/>
      <c r="I7" s="1414"/>
      <c r="J7" s="1216"/>
    </row>
    <row r="8" spans="1:10">
      <c r="A8" s="1402" t="s">
        <v>1277</v>
      </c>
      <c r="B8" s="1413">
        <v>739716</v>
      </c>
      <c r="C8" s="1400">
        <v>7214075.0820000004</v>
      </c>
      <c r="D8" s="1399">
        <v>9716.6588752821772</v>
      </c>
      <c r="E8" s="1216">
        <f t="shared" ref="E8:E39" si="0">RANK(D8,D$8:D$58)</f>
        <v>41</v>
      </c>
      <c r="F8" s="1398">
        <v>207054</v>
      </c>
      <c r="G8" s="1171">
        <f t="shared" ref="G8:G39" si="1">(C8/F8)*0.001</f>
        <v>3.4841515169955664E-2</v>
      </c>
      <c r="H8" s="1216">
        <f t="shared" ref="H8:H39" si="2">RANK(G8,G$8:G$58)</f>
        <v>35</v>
      </c>
      <c r="I8" s="1397">
        <v>17.564760490900337</v>
      </c>
      <c r="J8" s="1216">
        <f t="shared" ref="J8:J39" si="3">RANK(I8,I$8:I$58,-1)</f>
        <v>42</v>
      </c>
    </row>
    <row r="9" spans="1:10">
      <c r="A9" s="1402" t="s">
        <v>1276</v>
      </c>
      <c r="B9" s="1413">
        <v>130963</v>
      </c>
      <c r="C9" s="1400">
        <v>2355260.8989999997</v>
      </c>
      <c r="D9" s="1399">
        <v>17725.787968872297</v>
      </c>
      <c r="E9" s="1216">
        <f t="shared" si="0"/>
        <v>7</v>
      </c>
      <c r="F9" s="1398">
        <v>44103</v>
      </c>
      <c r="G9" s="1171">
        <f t="shared" si="1"/>
        <v>5.3403643720381831E-2</v>
      </c>
      <c r="H9" s="1216">
        <f t="shared" si="2"/>
        <v>1</v>
      </c>
      <c r="I9" s="1397">
        <v>17.104187399925294</v>
      </c>
      <c r="J9" s="1216">
        <f t="shared" si="3"/>
        <v>38</v>
      </c>
    </row>
    <row r="10" spans="1:10">
      <c r="A10" s="1402" t="s">
        <v>1275</v>
      </c>
      <c r="B10" s="1413">
        <v>1141511</v>
      </c>
      <c r="C10" s="1400">
        <v>9182463.6140000001</v>
      </c>
      <c r="D10" s="1399">
        <v>8372.6065046269487</v>
      </c>
      <c r="E10" s="1216">
        <f t="shared" si="0"/>
        <v>48</v>
      </c>
      <c r="F10" s="1398">
        <v>315732</v>
      </c>
      <c r="G10" s="1171">
        <f t="shared" si="1"/>
        <v>2.9083094567544626E-2</v>
      </c>
      <c r="H10" s="1216">
        <f t="shared" si="2"/>
        <v>49</v>
      </c>
      <c r="I10" s="1397">
        <v>23.531258548422908</v>
      </c>
      <c r="J10" s="1216">
        <f t="shared" si="3"/>
        <v>51</v>
      </c>
    </row>
    <row r="11" spans="1:10">
      <c r="A11" s="1402" t="s">
        <v>1274</v>
      </c>
      <c r="B11" s="1413">
        <v>495291</v>
      </c>
      <c r="C11" s="1400">
        <v>5044097.9739999995</v>
      </c>
      <c r="D11" s="1399">
        <v>10167.80989951319</v>
      </c>
      <c r="E11" s="1216">
        <f t="shared" si="0"/>
        <v>38</v>
      </c>
      <c r="F11" s="1398">
        <v>130865</v>
      </c>
      <c r="G11" s="1171">
        <f t="shared" si="1"/>
        <v>3.8544285897680816E-2</v>
      </c>
      <c r="H11" s="1216">
        <f t="shared" si="2"/>
        <v>18</v>
      </c>
      <c r="I11" s="1397">
        <v>13.027405129413694</v>
      </c>
      <c r="J11" s="1216">
        <f t="shared" si="3"/>
        <v>11</v>
      </c>
    </row>
    <row r="12" spans="1:10">
      <c r="A12" s="1402" t="s">
        <v>1273</v>
      </c>
      <c r="B12" s="1413">
        <v>6272734</v>
      </c>
      <c r="C12" s="1400">
        <v>79838725.562999994</v>
      </c>
      <c r="D12" s="1399">
        <v>12664.238083069464</v>
      </c>
      <c r="E12" s="1216">
        <f t="shared" si="0"/>
        <v>22</v>
      </c>
      <c r="F12" s="1398">
        <v>2431822</v>
      </c>
      <c r="G12" s="1171">
        <f t="shared" si="1"/>
        <v>3.2830826254141951E-2</v>
      </c>
      <c r="H12" s="1216">
        <f t="shared" si="2"/>
        <v>39</v>
      </c>
      <c r="I12" s="1397">
        <v>23.078050015231497</v>
      </c>
      <c r="J12" s="1216">
        <f t="shared" si="3"/>
        <v>50</v>
      </c>
    </row>
    <row r="13" spans="1:10">
      <c r="A13" s="1402" t="s">
        <v>1272</v>
      </c>
      <c r="B13" s="1401">
        <v>911536</v>
      </c>
      <c r="C13" s="1405">
        <v>9319501.7370000016</v>
      </c>
      <c r="D13" s="1404">
        <v>10238.060527529991</v>
      </c>
      <c r="E13" s="1216">
        <f t="shared" si="0"/>
        <v>37</v>
      </c>
      <c r="F13" s="1398">
        <v>331955</v>
      </c>
      <c r="G13" s="1171">
        <f t="shared" si="1"/>
        <v>2.8074593655766599E-2</v>
      </c>
      <c r="H13" s="1216">
        <f t="shared" si="2"/>
        <v>50</v>
      </c>
      <c r="I13" s="1403">
        <v>17.151335032405616</v>
      </c>
      <c r="J13" s="1216">
        <f t="shared" si="3"/>
        <v>39</v>
      </c>
    </row>
    <row r="14" spans="1:10">
      <c r="A14" s="1402" t="s">
        <v>1271</v>
      </c>
      <c r="B14" s="1401">
        <v>526634</v>
      </c>
      <c r="C14" s="1400">
        <v>10703917.003999999</v>
      </c>
      <c r="D14" s="1399">
        <v>20147.108543765338</v>
      </c>
      <c r="E14" s="1216">
        <f t="shared" si="0"/>
        <v>5</v>
      </c>
      <c r="F14" s="1398">
        <v>264263</v>
      </c>
      <c r="G14" s="1171">
        <f t="shared" si="1"/>
        <v>4.0504788805091889E-2</v>
      </c>
      <c r="H14" s="1216">
        <f t="shared" si="2"/>
        <v>12</v>
      </c>
      <c r="I14" s="1397">
        <v>12.29661460984469</v>
      </c>
      <c r="J14" s="1216">
        <f t="shared" si="3"/>
        <v>7</v>
      </c>
    </row>
    <row r="15" spans="1:10">
      <c r="A15" s="1402" t="s">
        <v>1270</v>
      </c>
      <c r="B15" s="1401">
        <v>138405</v>
      </c>
      <c r="C15" s="1400">
        <v>2082802.9539999999</v>
      </c>
      <c r="D15" s="1399">
        <v>15281.804303962785</v>
      </c>
      <c r="E15" s="1216">
        <f t="shared" si="0"/>
        <v>13</v>
      </c>
      <c r="F15" s="1398">
        <v>51310</v>
      </c>
      <c r="G15" s="1171">
        <f t="shared" si="1"/>
        <v>4.0592534671603973E-2</v>
      </c>
      <c r="H15" s="1216">
        <f t="shared" si="2"/>
        <v>11</v>
      </c>
      <c r="I15" s="1397">
        <v>14.381772385500705</v>
      </c>
      <c r="J15" s="1216">
        <f t="shared" si="3"/>
        <v>20</v>
      </c>
    </row>
    <row r="16" spans="1:10">
      <c r="A16" s="1402" t="s">
        <v>1269</v>
      </c>
      <c r="B16" s="1401">
        <v>88493</v>
      </c>
      <c r="C16" s="1400">
        <v>2021821.8859999999</v>
      </c>
      <c r="D16" s="1399">
        <v>23155.493168413221</v>
      </c>
      <c r="E16" s="1216">
        <f t="shared" si="0"/>
        <v>2</v>
      </c>
      <c r="F16" s="1398">
        <v>56573</v>
      </c>
      <c r="G16" s="1171">
        <f t="shared" si="1"/>
        <v>3.573828303254202E-2</v>
      </c>
      <c r="H16" s="1216">
        <f t="shared" si="2"/>
        <v>32</v>
      </c>
      <c r="I16" s="1397">
        <v>12.101888180648302</v>
      </c>
      <c r="J16" s="1216">
        <f t="shared" si="3"/>
        <v>5</v>
      </c>
    </row>
    <row r="17" spans="1:10">
      <c r="A17" s="1402" t="s">
        <v>1268</v>
      </c>
      <c r="B17" s="1401">
        <v>2846444</v>
      </c>
      <c r="C17" s="1400">
        <v>27371046.277999997</v>
      </c>
      <c r="D17" s="1399">
        <v>9663.4706802371402</v>
      </c>
      <c r="E17" s="1216">
        <f t="shared" si="0"/>
        <v>43</v>
      </c>
      <c r="F17" s="1398">
        <v>1087189</v>
      </c>
      <c r="G17" s="1171">
        <f t="shared" si="1"/>
        <v>2.5175977937598702E-2</v>
      </c>
      <c r="H17" s="1216">
        <f t="shared" si="2"/>
        <v>51</v>
      </c>
      <c r="I17" s="1397">
        <v>17.314270006830345</v>
      </c>
      <c r="J17" s="1216">
        <f t="shared" si="3"/>
        <v>41</v>
      </c>
    </row>
    <row r="18" spans="1:10">
      <c r="A18" s="1402" t="s">
        <v>1267</v>
      </c>
      <c r="B18" s="1401">
        <v>1767202</v>
      </c>
      <c r="C18" s="1405">
        <v>19030988.410000004</v>
      </c>
      <c r="D18" s="1404">
        <v>10760.226439268095</v>
      </c>
      <c r="E18" s="1216">
        <f t="shared" si="0"/>
        <v>34</v>
      </c>
      <c r="F18" s="1398">
        <v>493175</v>
      </c>
      <c r="G18" s="1171">
        <f t="shared" si="1"/>
        <v>3.8588712749024187E-2</v>
      </c>
      <c r="H18" s="1216">
        <f t="shared" si="2"/>
        <v>16</v>
      </c>
      <c r="I18" s="1403">
        <v>15.083753487772631</v>
      </c>
      <c r="J18" s="1216">
        <f t="shared" si="3"/>
        <v>29</v>
      </c>
    </row>
    <row r="19" spans="1:10">
      <c r="A19" s="1402" t="s">
        <v>1266</v>
      </c>
      <c r="B19" s="1401">
        <v>181278</v>
      </c>
      <c r="C19" s="1400">
        <v>2756316.8309999998</v>
      </c>
      <c r="D19" s="1399">
        <v>15241.996001924384</v>
      </c>
      <c r="E19" s="1216">
        <f t="shared" si="0"/>
        <v>14</v>
      </c>
      <c r="F19" s="1398">
        <v>76184</v>
      </c>
      <c r="G19" s="1171">
        <f t="shared" si="1"/>
        <v>3.6179733684238158E-2</v>
      </c>
      <c r="H19" s="1216">
        <f t="shared" si="2"/>
        <v>27</v>
      </c>
      <c r="I19" s="1397">
        <v>14.942013336520469</v>
      </c>
      <c r="J19" s="1216">
        <f t="shared" si="3"/>
        <v>27</v>
      </c>
    </row>
    <row r="20" spans="1:10">
      <c r="A20" s="1402" t="s">
        <v>1265</v>
      </c>
      <c r="B20" s="1401">
        <v>310522</v>
      </c>
      <c r="C20" s="1400">
        <v>2363037.0360000003</v>
      </c>
      <c r="D20" s="1399">
        <v>7845.7731634272504</v>
      </c>
      <c r="E20" s="1216">
        <f t="shared" si="0"/>
        <v>50</v>
      </c>
      <c r="F20" s="1398">
        <v>76681</v>
      </c>
      <c r="G20" s="1171">
        <f t="shared" si="1"/>
        <v>3.0816460870359025E-2</v>
      </c>
      <c r="H20" s="1216">
        <f t="shared" si="2"/>
        <v>44</v>
      </c>
      <c r="I20" s="1397">
        <v>18.543819135029445</v>
      </c>
      <c r="J20" s="1216">
        <f t="shared" si="3"/>
        <v>46</v>
      </c>
    </row>
    <row r="21" spans="1:10">
      <c r="A21" s="1402" t="s">
        <v>1264</v>
      </c>
      <c r="B21" s="1401">
        <v>1982327</v>
      </c>
      <c r="C21" s="1400">
        <v>31848886.069000002</v>
      </c>
      <c r="D21" s="1399">
        <v>15912.476851907366</v>
      </c>
      <c r="E21" s="1216">
        <f t="shared" si="0"/>
        <v>12</v>
      </c>
      <c r="F21" s="1398">
        <v>728366</v>
      </c>
      <c r="G21" s="1171">
        <f t="shared" si="1"/>
        <v>4.3726486504037806E-2</v>
      </c>
      <c r="H21" s="1216">
        <f t="shared" si="2"/>
        <v>6</v>
      </c>
      <c r="I21" s="1397">
        <v>14.969649925802203</v>
      </c>
      <c r="J21" s="1216">
        <f t="shared" si="3"/>
        <v>28</v>
      </c>
    </row>
    <row r="22" spans="1:10">
      <c r="A22" s="1402" t="s">
        <v>1263</v>
      </c>
      <c r="B22" s="1401">
        <v>1055706</v>
      </c>
      <c r="C22" s="1400">
        <v>10576789.092</v>
      </c>
      <c r="D22" s="1399">
        <v>10033.124191438521</v>
      </c>
      <c r="E22" s="1216">
        <f t="shared" si="0"/>
        <v>39</v>
      </c>
      <c r="F22" s="1398">
        <v>316782</v>
      </c>
      <c r="G22" s="1171">
        <f t="shared" si="1"/>
        <v>3.3388226262855848E-2</v>
      </c>
      <c r="H22" s="1216">
        <f t="shared" si="2"/>
        <v>38</v>
      </c>
      <c r="I22" s="1397">
        <v>17.262844901325014</v>
      </c>
      <c r="J22" s="1216">
        <f t="shared" si="3"/>
        <v>40</v>
      </c>
    </row>
    <row r="23" spans="1:10">
      <c r="A23" s="1402" t="s">
        <v>1262</v>
      </c>
      <c r="B23" s="1401">
        <v>514833</v>
      </c>
      <c r="C23" s="1405">
        <v>6000945.0200000005</v>
      </c>
      <c r="D23" s="1404">
        <v>11724.030516752955</v>
      </c>
      <c r="E23" s="1216">
        <f t="shared" si="0"/>
        <v>26</v>
      </c>
      <c r="F23" s="1398">
        <v>156072</v>
      </c>
      <c r="G23" s="1171">
        <f t="shared" si="1"/>
        <v>3.8449850197344815E-2</v>
      </c>
      <c r="H23" s="1216">
        <f t="shared" si="2"/>
        <v>20</v>
      </c>
      <c r="I23" s="1403">
        <v>14.454106101162154</v>
      </c>
      <c r="J23" s="1216">
        <f t="shared" si="3"/>
        <v>22</v>
      </c>
    </row>
    <row r="24" spans="1:10">
      <c r="A24" s="1402" t="s">
        <v>1261</v>
      </c>
      <c r="B24" s="1401">
        <v>497733</v>
      </c>
      <c r="C24" s="1400">
        <v>5515083.4239999996</v>
      </c>
      <c r="D24" s="1399">
        <v>11094.782863396422</v>
      </c>
      <c r="E24" s="1216">
        <f t="shared" si="0"/>
        <v>31</v>
      </c>
      <c r="F24" s="1398">
        <v>148956</v>
      </c>
      <c r="G24" s="1171">
        <f t="shared" si="1"/>
        <v>3.7024916243722977E-2</v>
      </c>
      <c r="H24" s="1216">
        <f t="shared" si="2"/>
        <v>24</v>
      </c>
      <c r="I24" s="1397">
        <v>13.553384458999304</v>
      </c>
      <c r="J24" s="1216">
        <f t="shared" si="3"/>
        <v>14</v>
      </c>
    </row>
    <row r="25" spans="1:10">
      <c r="A25" s="1402" t="s">
        <v>1260</v>
      </c>
      <c r="B25" s="1401">
        <v>677821</v>
      </c>
      <c r="C25" s="1400">
        <v>7546109.2119999994</v>
      </c>
      <c r="D25" s="1399">
        <v>11081.281938623568</v>
      </c>
      <c r="E25" s="1216">
        <f t="shared" si="0"/>
        <v>32</v>
      </c>
      <c r="F25" s="1398">
        <v>188362</v>
      </c>
      <c r="G25" s="1171">
        <f t="shared" si="1"/>
        <v>4.0061738630934055E-2</v>
      </c>
      <c r="H25" s="1216">
        <f t="shared" si="2"/>
        <v>13</v>
      </c>
      <c r="I25" s="1397">
        <v>16.205384573085741</v>
      </c>
      <c r="J25" s="1216">
        <f t="shared" si="3"/>
        <v>35</v>
      </c>
    </row>
    <row r="26" spans="1:10">
      <c r="A26" s="1402" t="s">
        <v>1259</v>
      </c>
      <c r="B26" s="1401">
        <v>711783</v>
      </c>
      <c r="C26" s="1400">
        <v>8321373.0260000005</v>
      </c>
      <c r="D26" s="1399">
        <v>11635.897608143918</v>
      </c>
      <c r="E26" s="1216">
        <f t="shared" si="0"/>
        <v>28</v>
      </c>
      <c r="F26" s="1398">
        <v>215112</v>
      </c>
      <c r="G26" s="1171">
        <f t="shared" si="1"/>
        <v>3.8683908968351374E-2</v>
      </c>
      <c r="H26" s="1216">
        <f t="shared" si="2"/>
        <v>15</v>
      </c>
      <c r="I26" s="1397">
        <v>18.291575395059152</v>
      </c>
      <c r="J26" s="1216">
        <f t="shared" si="3"/>
        <v>45</v>
      </c>
    </row>
    <row r="27" spans="1:10">
      <c r="A27" s="1402" t="s">
        <v>1258</v>
      </c>
      <c r="B27" s="1401">
        <v>180461</v>
      </c>
      <c r="C27" s="1400">
        <v>2719620.6550000003</v>
      </c>
      <c r="D27" s="1399">
        <v>15069.404592376701</v>
      </c>
      <c r="E27" s="1216">
        <f t="shared" si="0"/>
        <v>16</v>
      </c>
      <c r="F27" s="1398">
        <v>65122</v>
      </c>
      <c r="G27" s="1171">
        <f t="shared" si="1"/>
        <v>4.1761933831884777E-2</v>
      </c>
      <c r="H27" s="1216">
        <f t="shared" si="2"/>
        <v>9</v>
      </c>
      <c r="I27" s="1397">
        <v>12.003605185613845</v>
      </c>
      <c r="J27" s="1216">
        <f t="shared" si="3"/>
        <v>2</v>
      </c>
    </row>
    <row r="28" spans="1:10">
      <c r="A28" s="1402" t="s">
        <v>1257</v>
      </c>
      <c r="B28" s="1401">
        <v>896827</v>
      </c>
      <c r="C28" s="1405">
        <v>13543613.913000001</v>
      </c>
      <c r="D28" s="1404">
        <v>15154.81301332462</v>
      </c>
      <c r="E28" s="1216">
        <f t="shared" si="0"/>
        <v>15</v>
      </c>
      <c r="F28" s="1398">
        <v>372197</v>
      </c>
      <c r="G28" s="1171">
        <f t="shared" si="1"/>
        <v>3.638829413724453E-2</v>
      </c>
      <c r="H28" s="1216">
        <f t="shared" si="2"/>
        <v>25</v>
      </c>
      <c r="I28" s="1403">
        <v>14.775012397259259</v>
      </c>
      <c r="J28" s="1216">
        <f t="shared" si="3"/>
        <v>24</v>
      </c>
    </row>
    <row r="29" spans="1:10">
      <c r="A29" s="1402" t="s">
        <v>1256</v>
      </c>
      <c r="B29" s="1401">
        <v>962297</v>
      </c>
      <c r="C29" s="1400">
        <v>17682658.129000001</v>
      </c>
      <c r="D29" s="1399">
        <v>18327.967538047098</v>
      </c>
      <c r="E29" s="1216">
        <f t="shared" si="0"/>
        <v>6</v>
      </c>
      <c r="F29" s="1398">
        <v>486204</v>
      </c>
      <c r="G29" s="1171">
        <f t="shared" si="1"/>
        <v>3.6368804306422815E-2</v>
      </c>
      <c r="H29" s="1216">
        <f t="shared" si="2"/>
        <v>26</v>
      </c>
      <c r="I29" s="1397">
        <v>13.027164898050577</v>
      </c>
      <c r="J29" s="1216">
        <f t="shared" si="3"/>
        <v>10</v>
      </c>
    </row>
    <row r="30" spans="1:10">
      <c r="A30" s="1402" t="s">
        <v>1255</v>
      </c>
      <c r="B30" s="1401">
        <v>1504194</v>
      </c>
      <c r="C30" s="1400">
        <v>17723897.707000002</v>
      </c>
      <c r="D30" s="1399">
        <v>11688.156873723126</v>
      </c>
      <c r="E30" s="1216">
        <f t="shared" si="0"/>
        <v>27</v>
      </c>
      <c r="F30" s="1398">
        <v>476477</v>
      </c>
      <c r="G30" s="1171">
        <f t="shared" si="1"/>
        <v>3.7197803266474566E-2</v>
      </c>
      <c r="H30" s="1216">
        <f t="shared" si="2"/>
        <v>23</v>
      </c>
      <c r="I30" s="1397">
        <v>17.693202734188269</v>
      </c>
      <c r="J30" s="1216">
        <f t="shared" si="3"/>
        <v>43</v>
      </c>
    </row>
    <row r="31" spans="1:10">
      <c r="A31" s="1402" t="s">
        <v>1254</v>
      </c>
      <c r="B31" s="1401">
        <v>889304</v>
      </c>
      <c r="C31" s="1400">
        <v>11424354.652000001</v>
      </c>
      <c r="D31" s="1399">
        <v>12909.692197472383</v>
      </c>
      <c r="E31" s="1216">
        <f t="shared" si="0"/>
        <v>19</v>
      </c>
      <c r="F31" s="1398">
        <v>319619</v>
      </c>
      <c r="G31" s="1171">
        <f t="shared" si="1"/>
        <v>3.5743665589342312E-2</v>
      </c>
      <c r="H31" s="1216">
        <f t="shared" si="2"/>
        <v>31</v>
      </c>
      <c r="I31" s="1397">
        <v>15.412964371307092</v>
      </c>
      <c r="J31" s="1216">
        <f t="shared" si="3"/>
        <v>31</v>
      </c>
    </row>
    <row r="32" spans="1:10">
      <c r="A32" s="1402" t="s">
        <v>1253</v>
      </c>
      <c r="B32" s="1401">
        <v>471298</v>
      </c>
      <c r="C32" s="1400">
        <v>4261381.1900000004</v>
      </c>
      <c r="D32" s="1399">
        <v>8908.6243045987958</v>
      </c>
      <c r="E32" s="1216">
        <f t="shared" si="0"/>
        <v>47</v>
      </c>
      <c r="F32" s="1398">
        <v>112818</v>
      </c>
      <c r="G32" s="1171">
        <f t="shared" si="1"/>
        <v>3.7772174564342571E-2</v>
      </c>
      <c r="H32" s="1216">
        <f t="shared" si="2"/>
        <v>21</v>
      </c>
      <c r="I32" s="1397">
        <v>14.745245318685431</v>
      </c>
      <c r="J32" s="1216">
        <f t="shared" si="3"/>
        <v>23</v>
      </c>
    </row>
    <row r="33" spans="1:10">
      <c r="A33" s="1402" t="s">
        <v>1252</v>
      </c>
      <c r="B33" s="1401">
        <v>913441</v>
      </c>
      <c r="C33" s="1405">
        <v>10101336.809999999</v>
      </c>
      <c r="D33" s="1404">
        <v>11034.020494346087</v>
      </c>
      <c r="E33" s="1216">
        <f t="shared" si="0"/>
        <v>33</v>
      </c>
      <c r="F33" s="1398">
        <v>289454</v>
      </c>
      <c r="G33" s="1171">
        <f t="shared" si="1"/>
        <v>3.4897900219033072E-2</v>
      </c>
      <c r="H33" s="1216">
        <f t="shared" si="2"/>
        <v>34</v>
      </c>
      <c r="I33" s="1403">
        <v>13.335204908256333</v>
      </c>
      <c r="J33" s="1216">
        <f t="shared" si="3"/>
        <v>12</v>
      </c>
    </row>
    <row r="34" spans="1:10">
      <c r="A34" s="1402" t="s">
        <v>1251</v>
      </c>
      <c r="B34" s="1401">
        <v>148844</v>
      </c>
      <c r="C34" s="1400">
        <v>1720717.0830000001</v>
      </c>
      <c r="D34" s="1399">
        <v>11511.815319052143</v>
      </c>
      <c r="E34" s="1216">
        <f t="shared" si="0"/>
        <v>30</v>
      </c>
      <c r="F34" s="1398">
        <v>50989</v>
      </c>
      <c r="G34" s="1171">
        <f t="shared" si="1"/>
        <v>3.3746829374963226E-2</v>
      </c>
      <c r="H34" s="1216">
        <f t="shared" si="2"/>
        <v>37</v>
      </c>
      <c r="I34" s="1397">
        <v>14.074763315064244</v>
      </c>
      <c r="J34" s="1216">
        <f t="shared" si="3"/>
        <v>17</v>
      </c>
    </row>
    <row r="35" spans="1:10">
      <c r="A35" s="1402" t="s">
        <v>1250</v>
      </c>
      <c r="B35" s="1401">
        <v>326392</v>
      </c>
      <c r="C35" s="1400">
        <v>4148386.4989999998</v>
      </c>
      <c r="D35" s="1399">
        <v>12812.915806477518</v>
      </c>
      <c r="E35" s="1216">
        <f t="shared" si="0"/>
        <v>21</v>
      </c>
      <c r="F35" s="1398">
        <v>101204</v>
      </c>
      <c r="G35" s="1171">
        <f t="shared" si="1"/>
        <v>4.0990341280977033E-2</v>
      </c>
      <c r="H35" s="1216">
        <f t="shared" si="2"/>
        <v>10</v>
      </c>
      <c r="I35" s="1397">
        <v>13.6499439602536</v>
      </c>
      <c r="J35" s="1216">
        <f t="shared" si="3"/>
        <v>15</v>
      </c>
    </row>
    <row r="36" spans="1:10">
      <c r="A36" s="1402" t="s">
        <v>1249</v>
      </c>
      <c r="B36" s="1401">
        <v>492640</v>
      </c>
      <c r="C36" s="1400">
        <v>4391673.0090000005</v>
      </c>
      <c r="D36" s="1399">
        <v>9040.2226067087304</v>
      </c>
      <c r="E36" s="1216">
        <f t="shared" si="0"/>
        <v>46</v>
      </c>
      <c r="F36" s="1398">
        <v>149789</v>
      </c>
      <c r="G36" s="1171">
        <f t="shared" si="1"/>
        <v>2.9319062207505228E-2</v>
      </c>
      <c r="H36" s="1216">
        <f t="shared" si="2"/>
        <v>48</v>
      </c>
      <c r="I36" s="1397">
        <v>21.197934595524956</v>
      </c>
      <c r="J36" s="1216">
        <f t="shared" si="3"/>
        <v>48</v>
      </c>
    </row>
    <row r="37" spans="1:10">
      <c r="A37" s="1402" t="s">
        <v>1248</v>
      </c>
      <c r="B37" s="1401">
        <v>178515</v>
      </c>
      <c r="C37" s="1400">
        <v>2976513.6129999999</v>
      </c>
      <c r="D37" s="1399">
        <v>16588.440325915522</v>
      </c>
      <c r="E37" s="1216">
        <f t="shared" si="0"/>
        <v>9</v>
      </c>
      <c r="F37" s="1398">
        <v>83161</v>
      </c>
      <c r="G37" s="1171">
        <f t="shared" si="1"/>
        <v>3.5792181587522995E-2</v>
      </c>
      <c r="H37" s="1216">
        <f t="shared" si="2"/>
        <v>30</v>
      </c>
      <c r="I37" s="1397">
        <v>12.190733089766791</v>
      </c>
      <c r="J37" s="1216">
        <f t="shared" si="3"/>
        <v>6</v>
      </c>
    </row>
    <row r="38" spans="1:10">
      <c r="A38" s="1402" t="s">
        <v>1247</v>
      </c>
      <c r="B38" s="1401">
        <v>1400069</v>
      </c>
      <c r="C38" s="1405">
        <v>28607597.595999993</v>
      </c>
      <c r="D38" s="1404">
        <v>20316.424233471724</v>
      </c>
      <c r="E38" s="1216">
        <f t="shared" si="0"/>
        <v>3</v>
      </c>
      <c r="F38" s="1398">
        <v>597005</v>
      </c>
      <c r="G38" s="1171">
        <f t="shared" si="1"/>
        <v>4.7918522618738531E-2</v>
      </c>
      <c r="H38" s="1216">
        <f t="shared" si="2"/>
        <v>3</v>
      </c>
      <c r="I38" s="1403">
        <v>12.049970831901033</v>
      </c>
      <c r="J38" s="1216">
        <f t="shared" si="3"/>
        <v>4</v>
      </c>
    </row>
    <row r="39" spans="1:10">
      <c r="A39" s="1402" t="s">
        <v>1246</v>
      </c>
      <c r="B39" s="1401">
        <v>333537</v>
      </c>
      <c r="C39" s="1400">
        <v>3330969.7510000002</v>
      </c>
      <c r="D39" s="1399">
        <v>9962.6725418355272</v>
      </c>
      <c r="E39" s="1216">
        <f t="shared" si="0"/>
        <v>40</v>
      </c>
      <c r="F39" s="1398">
        <v>86532</v>
      </c>
      <c r="G39" s="1171">
        <f t="shared" si="1"/>
        <v>3.8494080236213195E-2</v>
      </c>
      <c r="H39" s="1216">
        <f t="shared" si="2"/>
        <v>19</v>
      </c>
      <c r="I39" s="1397">
        <v>15.778120374413232</v>
      </c>
      <c r="J39" s="1216">
        <f t="shared" si="3"/>
        <v>34</v>
      </c>
    </row>
    <row r="40" spans="1:10">
      <c r="A40" s="1402" t="s">
        <v>1245</v>
      </c>
      <c r="B40" s="1401">
        <v>2700833</v>
      </c>
      <c r="C40" s="1400">
        <v>62984845.935999997</v>
      </c>
      <c r="D40" s="1399">
        <v>23686.483209952221</v>
      </c>
      <c r="E40" s="1216">
        <f t="shared" ref="E40:E71" si="4">RANK(D40,D$8:D$58)</f>
        <v>1</v>
      </c>
      <c r="F40" s="1398">
        <v>1316440</v>
      </c>
      <c r="G40" s="1171">
        <f t="shared" ref="G40:G71" si="5">(C40/F40)*0.001</f>
        <v>4.7844828428185104E-2</v>
      </c>
      <c r="H40" s="1216">
        <f t="shared" ref="H40:H71" si="6">RANK(G40,G$8:G$58)</f>
        <v>4</v>
      </c>
      <c r="I40" s="1397">
        <v>12.730354836865335</v>
      </c>
      <c r="J40" s="1216">
        <f t="shared" ref="J40:J71" si="7">RANK(I40,I$8:I$58,-1)</f>
        <v>8</v>
      </c>
    </row>
    <row r="41" spans="1:10">
      <c r="A41" s="1402" t="s">
        <v>1244</v>
      </c>
      <c r="B41" s="1401">
        <v>1552497</v>
      </c>
      <c r="C41" s="1400">
        <v>14412683.226999998</v>
      </c>
      <c r="D41" s="1399">
        <v>9277.4783519674438</v>
      </c>
      <c r="E41" s="1216">
        <f t="shared" si="4"/>
        <v>45</v>
      </c>
      <c r="F41" s="1398">
        <v>475483</v>
      </c>
      <c r="G41" s="1171">
        <f t="shared" si="5"/>
        <v>3.0311668823070431E-2</v>
      </c>
      <c r="H41" s="1216">
        <f t="shared" si="6"/>
        <v>46</v>
      </c>
      <c r="I41" s="1397">
        <v>15.490843671391925</v>
      </c>
      <c r="J41" s="1216">
        <f t="shared" si="7"/>
        <v>32</v>
      </c>
    </row>
    <row r="42" spans="1:10">
      <c r="A42" s="1402" t="s">
        <v>1243</v>
      </c>
      <c r="B42" s="1401">
        <v>113845</v>
      </c>
      <c r="C42" s="1400">
        <v>1542633.2069999999</v>
      </c>
      <c r="D42" s="1399">
        <v>13783.356031093637</v>
      </c>
      <c r="E42" s="1216">
        <f t="shared" si="4"/>
        <v>17</v>
      </c>
      <c r="F42" s="1398">
        <v>42822</v>
      </c>
      <c r="G42" s="1171">
        <f t="shared" si="5"/>
        <v>3.6024314768109848E-2</v>
      </c>
      <c r="H42" s="1216">
        <f t="shared" si="6"/>
        <v>28</v>
      </c>
      <c r="I42" s="1397">
        <v>12.021545752517403</v>
      </c>
      <c r="J42" s="1216">
        <f t="shared" si="7"/>
        <v>3</v>
      </c>
    </row>
    <row r="43" spans="1:10">
      <c r="A43" s="1402" t="s">
        <v>1242</v>
      </c>
      <c r="B43" s="1401">
        <v>1695762</v>
      </c>
      <c r="C43" s="1405">
        <v>21975445.561999999</v>
      </c>
      <c r="D43" s="1404">
        <v>12893.369194654539</v>
      </c>
      <c r="E43" s="1216">
        <f t="shared" si="4"/>
        <v>20</v>
      </c>
      <c r="F43" s="1398">
        <v>569766</v>
      </c>
      <c r="G43" s="1171">
        <f t="shared" si="5"/>
        <v>3.8569246957522917E-2</v>
      </c>
      <c r="H43" s="1216">
        <f t="shared" si="6"/>
        <v>17</v>
      </c>
      <c r="I43" s="1403">
        <v>16.667701991558825</v>
      </c>
      <c r="J43" s="1216">
        <f t="shared" si="7"/>
        <v>37</v>
      </c>
    </row>
    <row r="44" spans="1:10">
      <c r="A44" s="1402" t="s">
        <v>1241</v>
      </c>
      <c r="B44" s="1401">
        <v>698891</v>
      </c>
      <c r="C44" s="1400">
        <v>5681424.3489999995</v>
      </c>
      <c r="D44" s="1399">
        <v>8173.629316694768</v>
      </c>
      <c r="E44" s="1216">
        <f t="shared" si="4"/>
        <v>49</v>
      </c>
      <c r="F44" s="1398">
        <v>182574</v>
      </c>
      <c r="G44" s="1171">
        <f t="shared" si="5"/>
        <v>3.1118474421330526E-2</v>
      </c>
      <c r="H44" s="1216">
        <f t="shared" si="6"/>
        <v>43</v>
      </c>
      <c r="I44" s="1397">
        <v>16.464677875701742</v>
      </c>
      <c r="J44" s="1216">
        <f t="shared" si="7"/>
        <v>36</v>
      </c>
    </row>
    <row r="45" spans="1:10">
      <c r="A45" s="1402" t="s">
        <v>1240</v>
      </c>
      <c r="B45" s="1401">
        <v>609507</v>
      </c>
      <c r="C45" s="1400">
        <v>6911761.9629999995</v>
      </c>
      <c r="D45" s="1399">
        <v>11902.793882731401</v>
      </c>
      <c r="E45" s="1216">
        <f t="shared" si="4"/>
        <v>25</v>
      </c>
      <c r="F45" s="1398">
        <v>211415</v>
      </c>
      <c r="G45" s="1171">
        <f t="shared" si="5"/>
        <v>3.2692864569685211E-2</v>
      </c>
      <c r="H45" s="1216">
        <f t="shared" si="6"/>
        <v>40</v>
      </c>
      <c r="I45" s="1397">
        <v>20.214687800252658</v>
      </c>
      <c r="J45" s="1216">
        <f t="shared" si="7"/>
        <v>47</v>
      </c>
    </row>
    <row r="46" spans="1:10">
      <c r="A46" s="1402" t="s">
        <v>1239</v>
      </c>
      <c r="B46" s="1401">
        <v>1730757</v>
      </c>
      <c r="C46" s="1400">
        <v>28279576.905000001</v>
      </c>
      <c r="D46" s="1399">
        <v>16376.783364575931</v>
      </c>
      <c r="E46" s="1216">
        <f t="shared" si="4"/>
        <v>10</v>
      </c>
      <c r="F46" s="1398">
        <v>716337</v>
      </c>
      <c r="G46" s="1171">
        <f t="shared" si="5"/>
        <v>3.9478034647100459E-2</v>
      </c>
      <c r="H46" s="1216">
        <f t="shared" si="6"/>
        <v>14</v>
      </c>
      <c r="I46" s="1397">
        <v>14.031219834418089</v>
      </c>
      <c r="J46" s="1216">
        <f t="shared" si="7"/>
        <v>16</v>
      </c>
    </row>
    <row r="47" spans="1:10">
      <c r="A47" s="1402" t="s">
        <v>1238</v>
      </c>
      <c r="B47" s="1401">
        <v>143436</v>
      </c>
      <c r="C47" s="1400">
        <v>2423529.0920000002</v>
      </c>
      <c r="D47" s="1399">
        <v>16953.802349089532</v>
      </c>
      <c r="E47" s="1216">
        <f t="shared" si="4"/>
        <v>8</v>
      </c>
      <c r="F47" s="1398">
        <v>57372</v>
      </c>
      <c r="G47" s="1171">
        <f t="shared" si="5"/>
        <v>4.2242367217457999E-2</v>
      </c>
      <c r="H47" s="1216">
        <f t="shared" si="6"/>
        <v>7</v>
      </c>
      <c r="I47" s="1397">
        <v>13.343963651011757</v>
      </c>
      <c r="J47" s="1216">
        <f t="shared" si="7"/>
        <v>13</v>
      </c>
    </row>
    <row r="48" spans="1:10">
      <c r="A48" s="1402" t="s">
        <v>1237</v>
      </c>
      <c r="B48" s="1401">
        <v>780882</v>
      </c>
      <c r="C48" s="1405">
        <v>8322869.7879999988</v>
      </c>
      <c r="D48" s="1404">
        <v>10704.559300430737</v>
      </c>
      <c r="E48" s="1216">
        <f t="shared" si="4"/>
        <v>35</v>
      </c>
      <c r="F48" s="1398">
        <v>222565</v>
      </c>
      <c r="G48" s="1171">
        <f t="shared" si="5"/>
        <v>3.7395231900793025E-2</v>
      </c>
      <c r="H48" s="1216">
        <f t="shared" si="6"/>
        <v>22</v>
      </c>
      <c r="I48" s="1403">
        <v>14.80920547321708</v>
      </c>
      <c r="J48" s="1216">
        <f t="shared" si="7"/>
        <v>25</v>
      </c>
    </row>
    <row r="49" spans="1:10">
      <c r="A49" s="1402" t="s">
        <v>1236</v>
      </c>
      <c r="B49" s="1401">
        <v>138975</v>
      </c>
      <c r="C49" s="1400">
        <v>1414542.047</v>
      </c>
      <c r="D49" s="1399">
        <v>10263.468702611322</v>
      </c>
      <c r="E49" s="1216">
        <f t="shared" si="4"/>
        <v>36</v>
      </c>
      <c r="F49" s="1398">
        <v>46032</v>
      </c>
      <c r="G49" s="1171">
        <f t="shared" si="5"/>
        <v>3.0729536996002782E-2</v>
      </c>
      <c r="H49" s="1216">
        <f t="shared" si="6"/>
        <v>45</v>
      </c>
      <c r="I49" s="1397">
        <v>14.087083976151041</v>
      </c>
      <c r="J49" s="1216">
        <f t="shared" si="7"/>
        <v>18</v>
      </c>
    </row>
    <row r="50" spans="1:10">
      <c r="A50" s="1402" t="s">
        <v>1235</v>
      </c>
      <c r="B50" s="1401">
        <v>1007624</v>
      </c>
      <c r="C50" s="1400">
        <v>9618294.8050000016</v>
      </c>
      <c r="D50" s="1399">
        <v>9599.4127601008822</v>
      </c>
      <c r="E50" s="1216">
        <f t="shared" si="4"/>
        <v>44</v>
      </c>
      <c r="F50" s="1398">
        <v>319949</v>
      </c>
      <c r="G50" s="1171">
        <f t="shared" si="5"/>
        <v>3.0061962390881054E-2</v>
      </c>
      <c r="H50" s="1216">
        <f t="shared" si="6"/>
        <v>47</v>
      </c>
      <c r="I50" s="1397">
        <v>15.715640401771788</v>
      </c>
      <c r="J50" s="1216">
        <f t="shared" si="7"/>
        <v>33</v>
      </c>
    </row>
    <row r="51" spans="1:10">
      <c r="A51" s="1402" t="s">
        <v>1234</v>
      </c>
      <c r="B51" s="1401">
        <v>5433471</v>
      </c>
      <c r="C51" s="1400">
        <v>52233513.122999996</v>
      </c>
      <c r="D51" s="1399">
        <v>9670.4713001826767</v>
      </c>
      <c r="E51" s="1216">
        <f t="shared" si="4"/>
        <v>42</v>
      </c>
      <c r="F51" s="1398">
        <v>1483122</v>
      </c>
      <c r="G51" s="1171">
        <f t="shared" si="5"/>
        <v>3.5218622016934549E-2</v>
      </c>
      <c r="H51" s="1216">
        <f t="shared" si="6"/>
        <v>33</v>
      </c>
      <c r="I51" s="1397">
        <v>15.110778014964634</v>
      </c>
      <c r="J51" s="1216">
        <f t="shared" si="7"/>
        <v>30</v>
      </c>
    </row>
    <row r="52" spans="1:10">
      <c r="A52" s="1412" t="s">
        <v>29</v>
      </c>
      <c r="B52" s="1411">
        <v>677031</v>
      </c>
      <c r="C52" s="1410">
        <v>5062983.9309999999</v>
      </c>
      <c r="D52" s="1409">
        <v>7576.209655021742</v>
      </c>
      <c r="E52" s="1406">
        <f t="shared" si="4"/>
        <v>51</v>
      </c>
      <c r="F52" s="1408">
        <v>146326</v>
      </c>
      <c r="G52" s="1407">
        <f t="shared" si="5"/>
        <v>3.4600713003840738E-2</v>
      </c>
      <c r="H52" s="1406">
        <f t="shared" si="6"/>
        <v>36</v>
      </c>
      <c r="I52" s="1397">
        <v>22.754743995644194</v>
      </c>
      <c r="J52" s="1406">
        <f t="shared" si="7"/>
        <v>49</v>
      </c>
    </row>
    <row r="53" spans="1:10">
      <c r="A53" s="1402" t="s">
        <v>1233</v>
      </c>
      <c r="B53" s="1401">
        <v>87074</v>
      </c>
      <c r="C53" s="1405">
        <v>1773661.193</v>
      </c>
      <c r="D53" s="1404">
        <v>20148.829838233291</v>
      </c>
      <c r="E53" s="1216">
        <f t="shared" si="4"/>
        <v>4</v>
      </c>
      <c r="F53" s="1398">
        <v>33437</v>
      </c>
      <c r="G53" s="1171">
        <f t="shared" si="5"/>
        <v>5.3044866255944019E-2</v>
      </c>
      <c r="H53" s="1216">
        <f t="shared" si="6"/>
        <v>2</v>
      </c>
      <c r="I53" s="1403">
        <v>10.469437788040596</v>
      </c>
      <c r="J53" s="1216">
        <f t="shared" si="7"/>
        <v>1</v>
      </c>
    </row>
    <row r="54" spans="1:10">
      <c r="A54" s="1402" t="s">
        <v>1232</v>
      </c>
      <c r="B54" s="1401">
        <v>1289367</v>
      </c>
      <c r="C54" s="1400">
        <v>15786283.639999997</v>
      </c>
      <c r="D54" s="1399">
        <v>12223.575792396523</v>
      </c>
      <c r="E54" s="1216">
        <f t="shared" si="4"/>
        <v>24</v>
      </c>
      <c r="F54" s="1398">
        <v>484937</v>
      </c>
      <c r="G54" s="1171">
        <f t="shared" si="5"/>
        <v>3.2553267001692997E-2</v>
      </c>
      <c r="H54" s="1216">
        <f t="shared" si="6"/>
        <v>41</v>
      </c>
      <c r="I54" s="1397">
        <v>14.824810612049015</v>
      </c>
      <c r="J54" s="1216">
        <f t="shared" si="7"/>
        <v>26</v>
      </c>
    </row>
    <row r="55" spans="1:10">
      <c r="A55" s="1402" t="s">
        <v>27</v>
      </c>
      <c r="B55" s="1401">
        <v>1123736</v>
      </c>
      <c r="C55" s="1400">
        <v>14418080.547</v>
      </c>
      <c r="D55" s="1399">
        <v>12984.968525721675</v>
      </c>
      <c r="E55" s="1216">
        <f t="shared" si="4"/>
        <v>18</v>
      </c>
      <c r="F55" s="1398">
        <v>454257</v>
      </c>
      <c r="G55" s="1171">
        <f t="shared" si="5"/>
        <v>3.1739919356223459E-2</v>
      </c>
      <c r="H55" s="1216">
        <f t="shared" si="6"/>
        <v>42</v>
      </c>
      <c r="I55" s="1397">
        <v>18.172429925509494</v>
      </c>
      <c r="J55" s="1216">
        <f t="shared" si="7"/>
        <v>44</v>
      </c>
    </row>
    <row r="56" spans="1:10">
      <c r="A56" s="1402" t="s">
        <v>1231</v>
      </c>
      <c r="B56" s="1401">
        <v>267976</v>
      </c>
      <c r="C56" s="1400">
        <v>3150576.04</v>
      </c>
      <c r="D56" s="1399">
        <v>11571.683721066898</v>
      </c>
      <c r="E56" s="1216">
        <f t="shared" si="4"/>
        <v>29</v>
      </c>
      <c r="F56" s="1398">
        <v>74778</v>
      </c>
      <c r="G56" s="1171">
        <f t="shared" si="5"/>
        <v>4.2132392414881384E-2</v>
      </c>
      <c r="H56" s="1216">
        <f t="shared" si="6"/>
        <v>8</v>
      </c>
      <c r="I56" s="1397">
        <v>14.169927451934264</v>
      </c>
      <c r="J56" s="1216">
        <f t="shared" si="7"/>
        <v>19</v>
      </c>
    </row>
    <row r="57" spans="1:10">
      <c r="A57" s="1402" t="s">
        <v>1230</v>
      </c>
      <c r="B57" s="1401">
        <v>859333</v>
      </c>
      <c r="C57" s="1400">
        <v>10712519.609000001</v>
      </c>
      <c r="D57" s="1399">
        <v>12445.433860817215</v>
      </c>
      <c r="E57" s="1216">
        <f t="shared" si="4"/>
        <v>23</v>
      </c>
      <c r="F57" s="1398">
        <v>297730</v>
      </c>
      <c r="G57" s="1171">
        <f t="shared" si="5"/>
        <v>3.5980652299062908E-2</v>
      </c>
      <c r="H57" s="1216">
        <f t="shared" si="6"/>
        <v>29</v>
      </c>
      <c r="I57" s="1397">
        <v>14.446541192411695</v>
      </c>
      <c r="J57" s="1216">
        <f t="shared" si="7"/>
        <v>21</v>
      </c>
    </row>
    <row r="58" spans="1:10">
      <c r="A58" s="1396" t="s">
        <v>1229</v>
      </c>
      <c r="B58" s="1395">
        <v>94313</v>
      </c>
      <c r="C58" s="1394">
        <v>1520759.2570000002</v>
      </c>
      <c r="D58" s="1393">
        <v>16134.007267287658</v>
      </c>
      <c r="E58" s="1205">
        <f t="shared" si="4"/>
        <v>11</v>
      </c>
      <c r="F58" s="1392">
        <v>34691</v>
      </c>
      <c r="G58" s="1391">
        <f t="shared" si="5"/>
        <v>4.3837285088351448E-2</v>
      </c>
      <c r="H58" s="1205">
        <f t="shared" si="6"/>
        <v>5</v>
      </c>
      <c r="I58" s="1390">
        <v>12.871295236093617</v>
      </c>
      <c r="J58" s="1205">
        <f t="shared" si="7"/>
        <v>9</v>
      </c>
    </row>
    <row r="59" spans="1:10">
      <c r="A59" s="1388"/>
      <c r="B59" s="528"/>
      <c r="C59" s="528"/>
      <c r="D59" s="528"/>
      <c r="E59" s="1170"/>
      <c r="F59" s="528"/>
      <c r="G59" s="1171"/>
      <c r="H59" s="1170"/>
      <c r="I59" s="1389"/>
      <c r="J59" s="1170"/>
    </row>
    <row r="60" spans="1:10">
      <c r="A60" s="1388" t="s">
        <v>1228</v>
      </c>
      <c r="B60" s="1388"/>
      <c r="C60" s="1388"/>
      <c r="D60" s="1388"/>
      <c r="E60" s="1388"/>
      <c r="F60" s="1388"/>
      <c r="G60" s="1388"/>
      <c r="H60" s="1388"/>
      <c r="I60" s="1388"/>
      <c r="J60" s="1388"/>
    </row>
    <row r="61" spans="1:10">
      <c r="A61" s="1388" t="s">
        <v>1227</v>
      </c>
    </row>
  </sheetData>
  <mergeCells count="10">
    <mergeCell ref="A1:J1"/>
    <mergeCell ref="B3:B5"/>
    <mergeCell ref="C3:C5"/>
    <mergeCell ref="D3:D5"/>
    <mergeCell ref="E3:E5"/>
    <mergeCell ref="F3:F5"/>
    <mergeCell ref="G3:G5"/>
    <mergeCell ref="H3:H5"/>
    <mergeCell ref="I3:I5"/>
    <mergeCell ref="J3:J5"/>
  </mergeCells>
  <printOptions horizontalCentered="1"/>
  <pageMargins left="0.7" right="0.7" top="1" bottom="0.75" header="0.3" footer="0.3"/>
  <pageSetup scale="78" orientation="portrait" r:id="rId1"/>
  <headerFooter alignWithMargins="0">
    <oddHeader xml:space="preserve">&amp;C&amp;10Table 16.6
Selected Data by State       
</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1836F-D71C-4CA7-8AF8-BE6D196807F5}">
  <dimension ref="A1:P27"/>
  <sheetViews>
    <sheetView showGridLines="0" zoomScaleNormal="100" workbookViewId="0"/>
  </sheetViews>
  <sheetFormatPr defaultColWidth="8" defaultRowHeight="12.5"/>
  <cols>
    <col min="1" max="1" width="10.7265625" style="1429" customWidth="1"/>
    <col min="2" max="10" width="10.26953125" style="1429" customWidth="1"/>
    <col min="11" max="11" width="10.7265625" style="1429" customWidth="1"/>
    <col min="12" max="12" width="13.453125" style="1429" customWidth="1"/>
    <col min="13" max="16384" width="8" style="1429"/>
  </cols>
  <sheetData>
    <row r="1" spans="1:16" s="1430" customFormat="1" ht="14.5">
      <c r="A1" s="1469" t="s">
        <v>1307</v>
      </c>
    </row>
    <row r="2" spans="1:16" s="1430" customFormat="1" ht="7.5" customHeight="1">
      <c r="A2" s="1469"/>
    </row>
    <row r="3" spans="1:16" s="1430" customFormat="1" ht="14.5">
      <c r="A3" s="1468"/>
      <c r="B3" s="2122" t="s">
        <v>1306</v>
      </c>
      <c r="C3" s="2123"/>
      <c r="D3" s="2123"/>
      <c r="E3" s="2123"/>
      <c r="F3" s="1466" t="s">
        <v>1305</v>
      </c>
      <c r="G3" s="2122" t="s">
        <v>1304</v>
      </c>
      <c r="H3" s="2123"/>
      <c r="I3" s="2123"/>
      <c r="J3" s="2126"/>
      <c r="K3" s="1467" t="s">
        <v>1303</v>
      </c>
      <c r="L3" s="1466" t="s">
        <v>1302</v>
      </c>
    </row>
    <row r="4" spans="1:16" s="1430" customFormat="1" ht="52">
      <c r="A4" s="1465" t="s">
        <v>13</v>
      </c>
      <c r="B4" s="1461" t="s">
        <v>1301</v>
      </c>
      <c r="C4" s="1462" t="s">
        <v>1300</v>
      </c>
      <c r="D4" s="1462" t="s">
        <v>1299</v>
      </c>
      <c r="E4" s="1462" t="s">
        <v>1298</v>
      </c>
      <c r="F4" s="1464" t="s">
        <v>1297</v>
      </c>
      <c r="G4" s="1464" t="s">
        <v>1296</v>
      </c>
      <c r="H4" s="1463" t="s">
        <v>1295</v>
      </c>
      <c r="I4" s="1462" t="s">
        <v>1294</v>
      </c>
      <c r="J4" s="1462" t="s">
        <v>1293</v>
      </c>
      <c r="K4" s="1461" t="s">
        <v>1292</v>
      </c>
      <c r="L4" s="1460" t="s">
        <v>1291</v>
      </c>
      <c r="M4" s="1459" t="s">
        <v>1290</v>
      </c>
    </row>
    <row r="5" spans="1:16" s="1430" customFormat="1" ht="13">
      <c r="A5" s="1458"/>
      <c r="B5" s="2124" t="s">
        <v>1289</v>
      </c>
      <c r="C5" s="2125"/>
      <c r="D5" s="2125"/>
      <c r="E5" s="2125"/>
      <c r="F5" s="1457"/>
      <c r="G5" s="2124" t="s">
        <v>1289</v>
      </c>
      <c r="H5" s="2125"/>
      <c r="I5" s="2125"/>
      <c r="J5" s="2127"/>
      <c r="K5" s="1456" t="s">
        <v>1288</v>
      </c>
      <c r="L5" s="1455" t="s">
        <v>1287</v>
      </c>
    </row>
    <row r="6" spans="1:16" s="1430" customFormat="1" ht="11.25" customHeight="1">
      <c r="A6" s="1447">
        <v>2000</v>
      </c>
      <c r="B6" s="1445">
        <v>15608.2</v>
      </c>
      <c r="C6" s="1438">
        <v>7162.8290699999998</v>
      </c>
      <c r="D6" s="1438">
        <v>26366.625960000001</v>
      </c>
      <c r="E6" s="1438">
        <v>11528</v>
      </c>
      <c r="F6" s="1441">
        <v>15</v>
      </c>
      <c r="G6" s="1441">
        <v>10949.655030000002</v>
      </c>
      <c r="H6" s="1450">
        <v>49716</v>
      </c>
      <c r="I6" s="1438">
        <v>49999</v>
      </c>
      <c r="J6" s="1438">
        <v>786</v>
      </c>
      <c r="K6" s="1454">
        <v>28.53</v>
      </c>
      <c r="L6" s="1443">
        <v>445.30194599999999</v>
      </c>
      <c r="M6" s="1433">
        <f t="shared" ref="M6:M27" si="0">SUM(C6:E6)</f>
        <v>45057.455029999997</v>
      </c>
      <c r="N6" s="1432"/>
      <c r="O6" s="1432"/>
    </row>
    <row r="7" spans="1:16" s="1430" customFormat="1" ht="11.25" customHeight="1">
      <c r="A7" s="1447">
        <v>2001</v>
      </c>
      <c r="B7" s="1445">
        <v>15270.624</v>
      </c>
      <c r="C7" s="1438">
        <v>7208.3801399999993</v>
      </c>
      <c r="D7" s="1438">
        <v>25099.656490000001</v>
      </c>
      <c r="E7" s="1438">
        <v>11364</v>
      </c>
      <c r="F7" s="1441">
        <v>21</v>
      </c>
      <c r="G7" s="1441">
        <v>8632.6606299999985</v>
      </c>
      <c r="H7" s="1450">
        <v>50310</v>
      </c>
      <c r="I7" s="1438">
        <v>50143</v>
      </c>
      <c r="J7" s="1438">
        <v>457</v>
      </c>
      <c r="K7" s="1454">
        <v>24.09</v>
      </c>
      <c r="L7" s="1443">
        <v>367.86933216</v>
      </c>
      <c r="M7" s="1433">
        <f t="shared" si="0"/>
        <v>43672.036630000002</v>
      </c>
      <c r="N7" s="1432"/>
      <c r="O7" s="1432"/>
    </row>
    <row r="8" spans="1:16" s="1430" customFormat="1" ht="11.25" customHeight="1">
      <c r="A8" s="1447">
        <v>2002</v>
      </c>
      <c r="B8" s="1445">
        <v>13769.614</v>
      </c>
      <c r="C8" s="1438">
        <v>7141.4963000000007</v>
      </c>
      <c r="D8" s="1438">
        <v>25455.097990000002</v>
      </c>
      <c r="E8" s="1438">
        <v>12215</v>
      </c>
      <c r="F8" s="1441">
        <v>13</v>
      </c>
      <c r="G8" s="1441">
        <v>8619.2082900000023</v>
      </c>
      <c r="H8" s="1450">
        <v>49962</v>
      </c>
      <c r="I8" s="1438">
        <v>49987</v>
      </c>
      <c r="J8" s="1438">
        <v>591</v>
      </c>
      <c r="K8" s="1453">
        <v>23.87</v>
      </c>
      <c r="L8" s="1443">
        <v>328.68068618000001</v>
      </c>
      <c r="M8" s="1433">
        <f t="shared" si="0"/>
        <v>44811.594290000001</v>
      </c>
      <c r="N8" s="1432"/>
      <c r="O8" s="1432"/>
    </row>
    <row r="9" spans="1:16" s="1430" customFormat="1" ht="11.25" customHeight="1">
      <c r="A9" s="1447">
        <v>2003</v>
      </c>
      <c r="B9" s="1445">
        <v>13096.043</v>
      </c>
      <c r="C9" s="1438">
        <v>6963.8421300000009</v>
      </c>
      <c r="D9" s="1438">
        <v>24151.713609999999</v>
      </c>
      <c r="E9" s="1438">
        <v>9690</v>
      </c>
      <c r="F9" s="1441">
        <v>14</v>
      </c>
      <c r="G9" s="1441">
        <v>5634.5987400000013</v>
      </c>
      <c r="H9" s="1450">
        <v>48267</v>
      </c>
      <c r="I9" s="1449">
        <v>48284</v>
      </c>
      <c r="J9" s="1449">
        <v>547</v>
      </c>
      <c r="K9" s="1452">
        <v>28.88</v>
      </c>
      <c r="L9" s="1443">
        <v>378.21372183999995</v>
      </c>
      <c r="M9" s="1433">
        <f t="shared" si="0"/>
        <v>40805.555739999996</v>
      </c>
      <c r="N9" s="1432"/>
      <c r="O9" s="1432"/>
    </row>
    <row r="10" spans="1:16" s="1430" customFormat="1" ht="11.25" customHeight="1">
      <c r="A10" s="1447">
        <v>2004</v>
      </c>
      <c r="B10" s="1445">
        <v>14741.847</v>
      </c>
      <c r="C10" s="1438">
        <v>7559.2657300000001</v>
      </c>
      <c r="D10" s="1438">
        <v>22910.680349999999</v>
      </c>
      <c r="E10" s="1438">
        <v>12195</v>
      </c>
      <c r="F10" s="1441">
        <v>22</v>
      </c>
      <c r="G10" s="1441">
        <v>4006.7930800000031</v>
      </c>
      <c r="H10" s="1450">
        <v>53400</v>
      </c>
      <c r="I10" s="1449">
        <v>53180</v>
      </c>
      <c r="J10" s="1449">
        <v>532</v>
      </c>
      <c r="K10" s="1451">
        <v>39.35</v>
      </c>
      <c r="L10" s="1443">
        <v>580.09167945000002</v>
      </c>
      <c r="M10" s="1433">
        <f t="shared" si="0"/>
        <v>42664.946079999994</v>
      </c>
      <c r="N10" s="1432"/>
      <c r="O10" s="1432"/>
    </row>
    <row r="11" spans="1:16" s="1430" customFormat="1" ht="11.25" customHeight="1">
      <c r="A11" s="1447">
        <v>2005</v>
      </c>
      <c r="B11" s="1445">
        <v>16675.452000000001</v>
      </c>
      <c r="C11" s="1438">
        <v>8213.7770700000001</v>
      </c>
      <c r="D11" s="1438">
        <v>24371.85269</v>
      </c>
      <c r="E11" s="1438">
        <v>10991</v>
      </c>
      <c r="F11" s="1441">
        <v>28</v>
      </c>
      <c r="G11" s="1441">
        <v>5739.0817600000009</v>
      </c>
      <c r="H11" s="1450">
        <v>54513</v>
      </c>
      <c r="I11" s="1449">
        <v>54544</v>
      </c>
      <c r="J11" s="1449">
        <v>767</v>
      </c>
      <c r="K11" s="1444">
        <v>53.98</v>
      </c>
      <c r="L11" s="1443">
        <v>900.14089896000007</v>
      </c>
      <c r="M11" s="1433">
        <f t="shared" si="0"/>
        <v>43576.629759999996</v>
      </c>
      <c r="N11" s="1432"/>
      <c r="O11" s="1432"/>
    </row>
    <row r="12" spans="1:16" s="1430" customFormat="1" ht="11.25" customHeight="1">
      <c r="A12" s="1447">
        <v>2006</v>
      </c>
      <c r="B12" s="1445">
        <v>17925.87</v>
      </c>
      <c r="C12" s="1446">
        <v>9354.8594599999997</v>
      </c>
      <c r="D12" s="1446">
        <v>23255.814110000003</v>
      </c>
      <c r="E12" s="1446">
        <v>10633</v>
      </c>
      <c r="F12" s="1442">
        <v>40</v>
      </c>
      <c r="G12" s="1441">
        <v>6050.5435700000016</v>
      </c>
      <c r="H12" s="1433">
        <v>55119</v>
      </c>
      <c r="I12" s="1446">
        <v>55192</v>
      </c>
      <c r="J12" s="1446">
        <v>728</v>
      </c>
      <c r="K12" s="1444">
        <v>59.7</v>
      </c>
      <c r="L12" s="1443">
        <v>1070.1744389999999</v>
      </c>
      <c r="M12" s="1433">
        <f t="shared" si="0"/>
        <v>43243.673569999999</v>
      </c>
      <c r="N12" s="1432"/>
      <c r="O12" s="1432"/>
    </row>
    <row r="13" spans="1:16" s="1430" customFormat="1" ht="11.25" customHeight="1">
      <c r="A13" s="1447">
        <v>2007</v>
      </c>
      <c r="B13" s="1445">
        <v>19534.129000000001</v>
      </c>
      <c r="C13" s="1446">
        <v>10707.702420000001</v>
      </c>
      <c r="D13" s="1446">
        <v>22011.661549999997</v>
      </c>
      <c r="E13" s="1446">
        <v>8769</v>
      </c>
      <c r="F13" s="1442">
        <v>41</v>
      </c>
      <c r="G13" s="1441">
        <v>6258.4929699999993</v>
      </c>
      <c r="H13" s="1433">
        <v>54764</v>
      </c>
      <c r="I13" s="1446">
        <v>54952</v>
      </c>
      <c r="J13" s="1446">
        <v>662</v>
      </c>
      <c r="K13" s="1444">
        <v>62.48</v>
      </c>
      <c r="L13" s="1443">
        <v>1220.4923799199998</v>
      </c>
      <c r="M13" s="1433">
        <f t="shared" si="0"/>
        <v>41488.363969999999</v>
      </c>
      <c r="N13" s="1432"/>
      <c r="O13" s="1432"/>
    </row>
    <row r="14" spans="1:16" s="1430" customFormat="1" ht="11.25" customHeight="1">
      <c r="A14" s="1447">
        <v>2008</v>
      </c>
      <c r="B14" s="1445">
        <v>22039.547999999999</v>
      </c>
      <c r="C14" s="1446">
        <v>10259.341669999998</v>
      </c>
      <c r="D14" s="1446">
        <v>21315.969260000005</v>
      </c>
      <c r="E14" s="1446">
        <v>6382</v>
      </c>
      <c r="F14" s="1442">
        <v>42</v>
      </c>
      <c r="G14" s="1441">
        <v>6359.8589300000021</v>
      </c>
      <c r="H14" s="1433">
        <v>53637</v>
      </c>
      <c r="I14" s="1446">
        <v>53165</v>
      </c>
      <c r="J14" s="1446">
        <v>473</v>
      </c>
      <c r="K14" s="1448">
        <v>86.58</v>
      </c>
      <c r="L14" s="1443">
        <v>1908.1840658399999</v>
      </c>
      <c r="M14" s="1433">
        <f t="shared" si="0"/>
        <v>37957.310930000007</v>
      </c>
      <c r="N14" s="1432"/>
      <c r="O14" s="1432"/>
    </row>
    <row r="15" spans="1:16" s="1430" customFormat="1" ht="11.25" customHeight="1">
      <c r="A15" s="1447">
        <v>2009</v>
      </c>
      <c r="B15" s="1445">
        <v>22940.83</v>
      </c>
      <c r="C15" s="1446">
        <v>7408.8615099999997</v>
      </c>
      <c r="D15" s="1446">
        <v>23000</v>
      </c>
      <c r="E15" s="1446">
        <v>5520</v>
      </c>
      <c r="F15" s="1442">
        <v>18</v>
      </c>
      <c r="G15" s="1441">
        <v>6394.6915100000042</v>
      </c>
      <c r="H15" s="1433">
        <v>52475</v>
      </c>
      <c r="I15" s="1446">
        <v>52479</v>
      </c>
      <c r="J15" s="1446">
        <v>519</v>
      </c>
      <c r="K15" s="1444">
        <v>50.22</v>
      </c>
      <c r="L15" s="1443">
        <v>1152.0884825999999</v>
      </c>
      <c r="M15" s="1433">
        <f t="shared" si="0"/>
        <v>35928.861510000002</v>
      </c>
      <c r="N15" s="1432"/>
      <c r="O15" s="1432"/>
    </row>
    <row r="16" spans="1:16" s="1430" customFormat="1" ht="11.25" customHeight="1">
      <c r="A16" s="1440">
        <v>2010</v>
      </c>
      <c r="B16" s="1445">
        <v>24665.620999999999</v>
      </c>
      <c r="C16" s="1436">
        <v>6525.0323099999996</v>
      </c>
      <c r="D16" s="1436">
        <v>24000</v>
      </c>
      <c r="E16" s="1436">
        <v>4278</v>
      </c>
      <c r="F16" s="1442">
        <v>27</v>
      </c>
      <c r="G16" s="1441">
        <v>7831.6533099999942</v>
      </c>
      <c r="H16" s="1437">
        <v>51637</v>
      </c>
      <c r="I16" s="1436">
        <v>51678</v>
      </c>
      <c r="J16" s="1436">
        <v>511</v>
      </c>
      <c r="K16" s="1444">
        <v>68.09</v>
      </c>
      <c r="L16" s="1443">
        <v>1679.4821338900001</v>
      </c>
      <c r="M16" s="1433">
        <f t="shared" si="0"/>
        <v>34803.032309999995</v>
      </c>
      <c r="N16" s="1432"/>
      <c r="O16" s="1432"/>
      <c r="P16" s="1431"/>
    </row>
    <row r="17" spans="1:16" s="1430" customFormat="1" ht="11.25" customHeight="1">
      <c r="A17" s="1440">
        <v>2011</v>
      </c>
      <c r="B17" s="1445">
        <v>26276.322</v>
      </c>
      <c r="C17" s="1436">
        <v>6997.0313800000013</v>
      </c>
      <c r="D17" s="1436">
        <v>26050.20996</v>
      </c>
      <c r="E17" s="1436">
        <v>3894</v>
      </c>
      <c r="F17" s="1442">
        <v>28</v>
      </c>
      <c r="G17" s="1441">
        <v>7317.5633400000006</v>
      </c>
      <c r="H17" s="1437">
        <v>55900</v>
      </c>
      <c r="I17" s="1436">
        <v>55656</v>
      </c>
      <c r="J17" s="1436">
        <v>473</v>
      </c>
      <c r="K17" s="1444">
        <v>82.53</v>
      </c>
      <c r="L17" s="1443">
        <v>2168.58485466</v>
      </c>
      <c r="M17" s="1433">
        <f t="shared" si="0"/>
        <v>36941.24134</v>
      </c>
      <c r="N17" s="1432"/>
      <c r="O17" s="1432"/>
      <c r="P17" s="1431"/>
    </row>
    <row r="18" spans="1:16" s="1430" customFormat="1" ht="11.25" customHeight="1">
      <c r="A18" s="1440">
        <v>2012</v>
      </c>
      <c r="B18" s="1445">
        <v>30203.781999999999</v>
      </c>
      <c r="C18" s="1436">
        <v>7805.0085999999992</v>
      </c>
      <c r="D18" s="1436">
        <v>25118.207259999999</v>
      </c>
      <c r="E18" s="1436">
        <v>4394</v>
      </c>
      <c r="F18" s="1442">
        <v>37</v>
      </c>
      <c r="G18" s="1441">
        <v>8367.9978600000031</v>
      </c>
      <c r="H18" s="1437">
        <v>59153</v>
      </c>
      <c r="I18" s="1436">
        <v>58961</v>
      </c>
      <c r="J18" s="1436">
        <v>692</v>
      </c>
      <c r="K18" s="1444">
        <v>82.73</v>
      </c>
      <c r="L18" s="1443">
        <v>2498.7588848600003</v>
      </c>
      <c r="M18" s="1433">
        <f t="shared" si="0"/>
        <v>37317.215859999997</v>
      </c>
      <c r="N18" s="1432"/>
      <c r="O18" s="1432"/>
      <c r="P18" s="1431"/>
    </row>
    <row r="19" spans="1:16" s="1430" customFormat="1" ht="11.25" customHeight="1">
      <c r="A19" s="1440">
        <v>2013</v>
      </c>
      <c r="B19" s="1445">
        <v>35001.771999999997</v>
      </c>
      <c r="C19" s="1436">
        <v>7601.347459999999</v>
      </c>
      <c r="D19" s="1436">
        <v>23123.848570000002</v>
      </c>
      <c r="E19" s="1436">
        <v>3111</v>
      </c>
      <c r="F19" s="1442">
        <v>29</v>
      </c>
      <c r="G19" s="1441">
        <v>11492.968029999989</v>
      </c>
      <c r="H19" s="1437">
        <v>57345</v>
      </c>
      <c r="I19" s="1436">
        <v>56921</v>
      </c>
      <c r="J19" s="1436">
        <v>669</v>
      </c>
      <c r="K19" s="1444">
        <v>84.79</v>
      </c>
      <c r="L19" s="1443">
        <v>2967.8002478799999</v>
      </c>
      <c r="M19" s="1433">
        <f t="shared" si="0"/>
        <v>33836.196029999999</v>
      </c>
      <c r="N19" s="1432"/>
      <c r="O19" s="1432"/>
      <c r="P19" s="1431"/>
    </row>
    <row r="20" spans="1:16" s="1430" customFormat="1" ht="11.25" customHeight="1">
      <c r="A20" s="1440">
        <v>2014</v>
      </c>
      <c r="B20" s="1445">
        <v>40914.423000000003</v>
      </c>
      <c r="C20" s="1436">
        <v>7661.9452899999997</v>
      </c>
      <c r="D20" s="1436">
        <v>23425.476029999998</v>
      </c>
      <c r="E20" s="1436">
        <v>3636</v>
      </c>
      <c r="F20" s="1442">
        <v>25</v>
      </c>
      <c r="G20" s="1441">
        <v>15089.844320000004</v>
      </c>
      <c r="H20" s="1437">
        <v>60548</v>
      </c>
      <c r="I20" s="1436">
        <v>60677</v>
      </c>
      <c r="J20" s="1436">
        <v>798</v>
      </c>
      <c r="K20" s="1444">
        <v>79.040000000000006</v>
      </c>
      <c r="L20" s="1443">
        <v>3233.8759939199999</v>
      </c>
      <c r="M20" s="1433">
        <f t="shared" si="0"/>
        <v>34723.421319999994</v>
      </c>
      <c r="N20" s="1432"/>
      <c r="O20" s="1432"/>
      <c r="P20" s="1431"/>
    </row>
    <row r="21" spans="1:16" s="1430" customFormat="1" ht="11.25" customHeight="1">
      <c r="A21" s="1440">
        <v>2015</v>
      </c>
      <c r="B21" s="1439">
        <v>37136.358</v>
      </c>
      <c r="C21" s="1436">
        <v>7047.7650100000001</v>
      </c>
      <c r="D21" s="1436">
        <v>22210.50675</v>
      </c>
      <c r="E21" s="1436">
        <v>4963</v>
      </c>
      <c r="F21" s="1442">
        <v>7</v>
      </c>
      <c r="G21" s="1441">
        <v>11808.629760000011</v>
      </c>
      <c r="H21" s="1437">
        <v>59549</v>
      </c>
      <c r="I21" s="1436">
        <v>59568</v>
      </c>
      <c r="J21" s="1436">
        <v>660</v>
      </c>
      <c r="K21" s="1435">
        <v>40.69</v>
      </c>
      <c r="L21" s="1434">
        <v>1511.07840702</v>
      </c>
      <c r="M21" s="1433">
        <f t="shared" si="0"/>
        <v>34221.271760000003</v>
      </c>
      <c r="N21" s="1432"/>
      <c r="O21" s="1432"/>
      <c r="P21" s="1431"/>
    </row>
    <row r="22" spans="1:16" s="1430" customFormat="1" ht="11.25" customHeight="1">
      <c r="A22" s="1440">
        <v>2016</v>
      </c>
      <c r="B22" s="1439">
        <v>30528.348999999998</v>
      </c>
      <c r="C22" s="1436">
        <v>7109.8590799999993</v>
      </c>
      <c r="D22" s="1436">
        <v>27318.140249999997</v>
      </c>
      <c r="E22" s="1436">
        <v>5873.4532300000001</v>
      </c>
      <c r="F22" s="1442">
        <v>3</v>
      </c>
      <c r="G22" s="1441">
        <v>6347.8015599999926</v>
      </c>
      <c r="H22" s="1437">
        <v>64482</v>
      </c>
      <c r="I22" s="1436">
        <v>64496</v>
      </c>
      <c r="J22" s="1436">
        <v>719</v>
      </c>
      <c r="K22" s="1435">
        <v>36.92</v>
      </c>
      <c r="L22" s="1434">
        <v>1127.1066450800001</v>
      </c>
      <c r="M22" s="1433">
        <f t="shared" si="0"/>
        <v>40301.452559999998</v>
      </c>
      <c r="N22" s="1432"/>
      <c r="O22" s="1432"/>
      <c r="P22" s="1431"/>
    </row>
    <row r="23" spans="1:16" s="1430" customFormat="1" ht="11.25" customHeight="1">
      <c r="A23" s="1440">
        <v>2017</v>
      </c>
      <c r="B23" s="1439">
        <v>34437.936999999998</v>
      </c>
      <c r="C23" s="1436">
        <v>5762.70658</v>
      </c>
      <c r="D23" s="1436">
        <v>26186.554430000004</v>
      </c>
      <c r="E23" s="1436">
        <v>4967</v>
      </c>
      <c r="F23" s="1442">
        <v>9</v>
      </c>
      <c r="G23" s="1441">
        <v>4043.1980099999928</v>
      </c>
      <c r="H23" s="1437">
        <v>67311</v>
      </c>
      <c r="I23" s="1436">
        <v>67526</v>
      </c>
      <c r="J23" s="1436">
        <v>826</v>
      </c>
      <c r="K23" s="1435">
        <v>44.24</v>
      </c>
      <c r="L23" s="1434">
        <v>1523.5343328800002</v>
      </c>
      <c r="M23" s="1433">
        <f t="shared" si="0"/>
        <v>36916.261010000002</v>
      </c>
      <c r="N23" s="1432"/>
      <c r="O23" s="1432"/>
      <c r="P23" s="1431"/>
    </row>
    <row r="24" spans="1:16" s="1430" customFormat="1" ht="11.25" customHeight="1">
      <c r="A24" s="1440">
        <v>2018</v>
      </c>
      <c r="B24" s="1439">
        <v>37116.940999999999</v>
      </c>
      <c r="C24" s="1436">
        <v>5616.3821500000004</v>
      </c>
      <c r="D24" s="1436">
        <v>23818.962950000001</v>
      </c>
      <c r="E24" s="1436">
        <v>5802.6148199999998</v>
      </c>
      <c r="F24" s="1442">
        <v>7</v>
      </c>
      <c r="G24" s="1441">
        <v>8574.90092</v>
      </c>
      <c r="H24" s="1437">
        <v>63780</v>
      </c>
      <c r="I24" s="1436">
        <v>63805</v>
      </c>
      <c r="J24" s="1436">
        <v>730</v>
      </c>
      <c r="K24" s="1435">
        <v>56.85</v>
      </c>
      <c r="L24" s="1434">
        <v>2110.0980958499999</v>
      </c>
      <c r="M24" s="1433">
        <f t="shared" si="0"/>
        <v>35237.959920000001</v>
      </c>
      <c r="N24" s="1432"/>
      <c r="O24" s="1432"/>
      <c r="P24" s="1431"/>
    </row>
    <row r="25" spans="1:16" s="1430" customFormat="1" ht="11.25" customHeight="1">
      <c r="A25" s="1440">
        <v>2019</v>
      </c>
      <c r="B25" s="1439">
        <v>36933.43</v>
      </c>
      <c r="C25" s="1436">
        <v>5253.3208500000001</v>
      </c>
      <c r="D25" s="1436">
        <v>26058.5527</v>
      </c>
      <c r="E25" s="1436">
        <v>8308.3041100000009</v>
      </c>
      <c r="F25" s="1442">
        <v>6</v>
      </c>
      <c r="G25" s="1441">
        <v>7486.6076599999942</v>
      </c>
      <c r="H25" s="1437">
        <v>69067</v>
      </c>
      <c r="I25" s="1436">
        <v>69033</v>
      </c>
      <c r="J25" s="1436">
        <v>821</v>
      </c>
      <c r="K25" s="1435">
        <v>48.32</v>
      </c>
      <c r="L25" s="1434">
        <v>1784.6233376</v>
      </c>
      <c r="M25" s="1433">
        <f t="shared" si="0"/>
        <v>39620.177660000001</v>
      </c>
      <c r="N25" s="1432"/>
      <c r="O25" s="1432"/>
      <c r="P25" s="1431"/>
    </row>
    <row r="26" spans="1:16" s="1430" customFormat="1" ht="11.25" customHeight="1">
      <c r="A26" s="1440">
        <v>2020</v>
      </c>
      <c r="B26" s="1439">
        <v>31001.415000000001</v>
      </c>
      <c r="C26" s="1436">
        <v>4820.4988500000009</v>
      </c>
      <c r="D26" s="1436">
        <v>22571.520990000001</v>
      </c>
      <c r="E26" s="1436">
        <v>7030.1053700000002</v>
      </c>
      <c r="F26" s="1442">
        <v>3</v>
      </c>
      <c r="G26" s="1441">
        <v>5588.5402099999992</v>
      </c>
      <c r="H26" s="1437">
        <v>59835</v>
      </c>
      <c r="I26" s="1436">
        <v>60178</v>
      </c>
      <c r="J26" s="1436">
        <v>978</v>
      </c>
      <c r="K26" s="1435">
        <v>34.909999999999997</v>
      </c>
      <c r="L26" s="1434">
        <v>1082.2593976499998</v>
      </c>
      <c r="M26" s="1433">
        <f t="shared" si="0"/>
        <v>34422.125209999998</v>
      </c>
      <c r="N26" s="1432"/>
      <c r="O26" s="1432"/>
      <c r="P26" s="1431"/>
    </row>
    <row r="27" spans="1:16" s="1430" customFormat="1" ht="11.25" customHeight="1">
      <c r="A27" s="1440">
        <v>2021</v>
      </c>
      <c r="B27" s="1439">
        <v>34900</v>
      </c>
      <c r="C27" s="1436">
        <v>4100</v>
      </c>
      <c r="D27" s="1436">
        <v>25200</v>
      </c>
      <c r="E27" s="1436">
        <v>8600</v>
      </c>
      <c r="F27" s="1436">
        <v>8</v>
      </c>
      <c r="G27" s="1438">
        <v>6600</v>
      </c>
      <c r="H27" s="1437">
        <v>66200</v>
      </c>
      <c r="I27" s="1436">
        <v>66200</v>
      </c>
      <c r="J27" s="1436">
        <v>747</v>
      </c>
      <c r="K27" s="1435">
        <v>61</v>
      </c>
      <c r="L27" s="1434">
        <v>2128.9</v>
      </c>
      <c r="M27" s="1433">
        <f t="shared" si="0"/>
        <v>37900</v>
      </c>
      <c r="N27" s="1432"/>
      <c r="O27" s="1432"/>
      <c r="P27" s="1431"/>
    </row>
  </sheetData>
  <mergeCells count="4">
    <mergeCell ref="B3:E3"/>
    <mergeCell ref="B5:E5"/>
    <mergeCell ref="G3:J3"/>
    <mergeCell ref="G5:J5"/>
  </mergeCells>
  <printOptions horizontalCentered="1" verticalCentered="1"/>
  <pageMargins left="0.5" right="0.5" top="0.5" bottom="0.5" header="0.5" footer="0.5"/>
  <pageSetup scale="98"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86222-881E-4CF4-B7AB-3EB6D5B99964}">
  <dimension ref="A1:T27"/>
  <sheetViews>
    <sheetView showGridLines="0" zoomScaleNormal="100" workbookViewId="0"/>
  </sheetViews>
  <sheetFormatPr defaultColWidth="8" defaultRowHeight="13"/>
  <cols>
    <col min="1" max="1" width="10.7265625" style="1430" customWidth="1"/>
    <col min="2" max="3" width="10.26953125" style="1430" customWidth="1"/>
    <col min="4" max="4" width="15.81640625" style="1430" customWidth="1"/>
    <col min="5" max="9" width="9.26953125" style="1430" customWidth="1"/>
    <col min="10" max="10" width="15.26953125" style="1430" customWidth="1"/>
    <col min="11" max="11" width="14.7265625" style="1430" bestFit="1" customWidth="1"/>
    <col min="12" max="12" width="7.7265625" style="1430" customWidth="1"/>
    <col min="13" max="16384" width="8" style="1430"/>
  </cols>
  <sheetData>
    <row r="1" spans="1:20" ht="14.5">
      <c r="A1" s="1491" t="s">
        <v>1322</v>
      </c>
      <c r="B1" s="1489"/>
      <c r="C1" s="1489"/>
      <c r="D1" s="1489"/>
      <c r="E1" s="1489"/>
      <c r="F1" s="1489"/>
      <c r="G1" s="1489"/>
      <c r="H1" s="1489"/>
      <c r="I1" s="1489"/>
      <c r="J1" s="1489"/>
      <c r="K1" s="1489"/>
      <c r="L1" s="1489"/>
    </row>
    <row r="2" spans="1:20" ht="7.5" customHeight="1">
      <c r="A2" s="1490"/>
      <c r="B2" s="1490"/>
      <c r="C2" s="1490"/>
      <c r="D2" s="1490"/>
      <c r="E2" s="1490"/>
      <c r="F2" s="1490"/>
      <c r="G2" s="1490"/>
      <c r="H2" s="1490"/>
      <c r="I2" s="1490"/>
      <c r="J2" s="1490"/>
      <c r="K2" s="1489"/>
      <c r="L2" s="1489"/>
    </row>
    <row r="3" spans="1:20">
      <c r="A3" s="1488"/>
      <c r="B3" s="2128" t="s">
        <v>1321</v>
      </c>
      <c r="C3" s="2132"/>
      <c r="D3" s="2133"/>
      <c r="E3" s="2128" t="s">
        <v>1320</v>
      </c>
      <c r="F3" s="2132"/>
      <c r="G3" s="2132"/>
      <c r="H3" s="2132"/>
      <c r="I3" s="2132"/>
      <c r="J3" s="1487" t="s">
        <v>1319</v>
      </c>
      <c r="K3" s="2128" t="s">
        <v>1318</v>
      </c>
      <c r="L3" s="2129"/>
    </row>
    <row r="4" spans="1:20" ht="39">
      <c r="A4" s="1465" t="s">
        <v>13</v>
      </c>
      <c r="B4" s="1461" t="s">
        <v>1301</v>
      </c>
      <c r="C4" s="1462" t="s">
        <v>1293</v>
      </c>
      <c r="D4" s="1462" t="s">
        <v>1317</v>
      </c>
      <c r="E4" s="1464" t="s">
        <v>1316</v>
      </c>
      <c r="F4" s="1462" t="s">
        <v>1315</v>
      </c>
      <c r="G4" s="1462" t="s">
        <v>1314</v>
      </c>
      <c r="H4" s="1462" t="s">
        <v>1313</v>
      </c>
      <c r="I4" s="1486" t="s">
        <v>1312</v>
      </c>
      <c r="J4" s="1464" t="s">
        <v>1311</v>
      </c>
      <c r="K4" s="1485" t="s">
        <v>1310</v>
      </c>
      <c r="L4" s="1463" t="s">
        <v>1309</v>
      </c>
    </row>
    <row r="5" spans="1:20" ht="12" customHeight="1">
      <c r="A5" s="1458"/>
      <c r="B5" s="2124" t="s">
        <v>1289</v>
      </c>
      <c r="C5" s="2125"/>
      <c r="D5" s="2134"/>
      <c r="E5" s="2124" t="s">
        <v>1289</v>
      </c>
      <c r="F5" s="2131"/>
      <c r="G5" s="2131"/>
      <c r="H5" s="2131"/>
      <c r="I5" s="2135"/>
      <c r="J5" s="1456" t="s">
        <v>1289</v>
      </c>
      <c r="K5" s="2130" t="s">
        <v>1308</v>
      </c>
      <c r="L5" s="2131"/>
    </row>
    <row r="6" spans="1:20" ht="11.25" customHeight="1">
      <c r="A6" s="1447">
        <v>2000</v>
      </c>
      <c r="B6" s="1445">
        <v>59125</v>
      </c>
      <c r="C6" s="1438">
        <v>2426</v>
      </c>
      <c r="D6" s="1438">
        <v>14568</v>
      </c>
      <c r="E6" s="1441">
        <v>23895</v>
      </c>
      <c r="F6" s="1438">
        <v>7701</v>
      </c>
      <c r="G6" s="1438">
        <v>10629</v>
      </c>
      <c r="H6" s="1438">
        <v>6954</v>
      </c>
      <c r="I6" s="1475">
        <v>49179</v>
      </c>
      <c r="J6" s="1441">
        <v>22811</v>
      </c>
      <c r="K6" s="1476">
        <v>1.48</v>
      </c>
      <c r="L6" s="1474">
        <v>1.5269999999999999</v>
      </c>
      <c r="M6" s="1473"/>
      <c r="N6" s="1470"/>
      <c r="O6" s="1482"/>
      <c r="P6" s="1482"/>
      <c r="Q6" s="1473"/>
      <c r="R6" s="1470"/>
      <c r="S6" s="1470"/>
      <c r="T6" s="1470"/>
    </row>
    <row r="7" spans="1:20" ht="11.25" customHeight="1">
      <c r="A7" s="1447">
        <v>2001</v>
      </c>
      <c r="B7" s="1445">
        <v>59094</v>
      </c>
      <c r="C7" s="1438">
        <v>2306</v>
      </c>
      <c r="D7" s="1438">
        <v>15764</v>
      </c>
      <c r="E7" s="1441">
        <v>22993</v>
      </c>
      <c r="F7" s="1438">
        <v>6880</v>
      </c>
      <c r="G7" s="1438">
        <v>11236</v>
      </c>
      <c r="H7" s="1438">
        <v>6904</v>
      </c>
      <c r="I7" s="1475">
        <v>48013</v>
      </c>
      <c r="J7" s="1441">
        <v>23937</v>
      </c>
      <c r="K7" s="1476">
        <v>1.411</v>
      </c>
      <c r="L7" s="1474">
        <v>1.4490000000000001</v>
      </c>
      <c r="M7" s="1473"/>
      <c r="N7" s="1470"/>
      <c r="O7" s="1482"/>
      <c r="P7" s="1482"/>
      <c r="Q7" s="1473"/>
      <c r="R7" s="1470"/>
      <c r="S7" s="1470"/>
      <c r="T7" s="1470"/>
    </row>
    <row r="8" spans="1:20" ht="11.25" customHeight="1">
      <c r="A8" s="1447">
        <v>2002</v>
      </c>
      <c r="B8" s="1484">
        <v>59514</v>
      </c>
      <c r="C8" s="1438">
        <v>2739</v>
      </c>
      <c r="D8" s="1438">
        <v>16848</v>
      </c>
      <c r="E8" s="1483">
        <v>24158</v>
      </c>
      <c r="F8" s="1438">
        <v>6416</v>
      </c>
      <c r="G8" s="1438">
        <v>11482</v>
      </c>
      <c r="H8" s="1438">
        <v>5394</v>
      </c>
      <c r="I8" s="1475">
        <v>47450</v>
      </c>
      <c r="J8" s="1441">
        <v>24082</v>
      </c>
      <c r="K8" s="1476">
        <v>1.323</v>
      </c>
      <c r="L8" s="1474">
        <v>1.343</v>
      </c>
      <c r="M8" s="1473"/>
      <c r="N8" s="1470"/>
      <c r="O8" s="1482"/>
      <c r="P8" s="1482"/>
      <c r="Q8" s="1473"/>
      <c r="R8" s="1471"/>
      <c r="S8" s="1470"/>
      <c r="T8" s="1470"/>
    </row>
    <row r="9" spans="1:20" ht="11.25" customHeight="1">
      <c r="A9" s="1447">
        <v>2003</v>
      </c>
      <c r="B9" s="1477">
        <v>57511</v>
      </c>
      <c r="C9" s="1438">
        <v>2846</v>
      </c>
      <c r="D9" s="1438">
        <v>16515</v>
      </c>
      <c r="E9" s="1441">
        <v>24325</v>
      </c>
      <c r="F9" s="1438">
        <v>6758</v>
      </c>
      <c r="G9" s="1438">
        <v>12082</v>
      </c>
      <c r="H9" s="1438">
        <v>6917</v>
      </c>
      <c r="I9" s="1475">
        <v>50082</v>
      </c>
      <c r="J9" s="1441">
        <v>22729</v>
      </c>
      <c r="K9" s="1476">
        <v>1.56</v>
      </c>
      <c r="L9" s="1474">
        <v>1.5349999999999999</v>
      </c>
      <c r="M9" s="1473"/>
      <c r="N9" s="1470"/>
      <c r="O9" s="1482"/>
      <c r="P9" s="1482"/>
      <c r="Q9" s="1473"/>
      <c r="R9" s="1471"/>
      <c r="S9" s="1470"/>
      <c r="T9" s="1470"/>
    </row>
    <row r="10" spans="1:20" ht="11.25" customHeight="1">
      <c r="A10" s="1447">
        <v>2004</v>
      </c>
      <c r="B10" s="1477">
        <v>63071</v>
      </c>
      <c r="C10" s="1438">
        <v>2599</v>
      </c>
      <c r="D10" s="1438">
        <v>18486</v>
      </c>
      <c r="E10" s="1441">
        <v>24744</v>
      </c>
      <c r="F10" s="1438">
        <v>7137</v>
      </c>
      <c r="G10" s="1438">
        <v>12264</v>
      </c>
      <c r="H10" s="1438">
        <v>6289</v>
      </c>
      <c r="I10" s="1475">
        <v>50434</v>
      </c>
      <c r="J10" s="1441">
        <v>24475</v>
      </c>
      <c r="K10" s="1476">
        <v>1.8240000000000001</v>
      </c>
      <c r="L10" s="1474">
        <v>1.8660000000000001</v>
      </c>
      <c r="M10" s="1473"/>
      <c r="N10" s="1470"/>
      <c r="O10" s="1482"/>
      <c r="P10" s="1482"/>
      <c r="Q10" s="1473"/>
      <c r="R10" s="1471"/>
      <c r="S10" s="1470"/>
      <c r="T10" s="1470"/>
    </row>
    <row r="11" spans="1:20" ht="11.25" customHeight="1">
      <c r="A11" s="1447">
        <v>2005</v>
      </c>
      <c r="B11" s="1477">
        <v>63487</v>
      </c>
      <c r="C11" s="1438">
        <v>2806</v>
      </c>
      <c r="D11" s="1438">
        <v>20258</v>
      </c>
      <c r="E11" s="1441">
        <v>24677</v>
      </c>
      <c r="F11" s="1438">
        <v>7394</v>
      </c>
      <c r="G11" s="1438">
        <v>13717</v>
      </c>
      <c r="H11" s="1438">
        <v>7015</v>
      </c>
      <c r="I11" s="1475">
        <v>52803</v>
      </c>
      <c r="J11" s="1441">
        <v>24482</v>
      </c>
      <c r="K11" s="1476">
        <v>2.2010000000000001</v>
      </c>
      <c r="L11" s="1474">
        <v>2.4470000000000001</v>
      </c>
      <c r="M11" s="1473"/>
      <c r="N11" s="1470"/>
      <c r="O11" s="1482"/>
      <c r="P11" s="1482"/>
      <c r="Q11" s="1473"/>
      <c r="R11" s="1471"/>
      <c r="S11" s="1470"/>
      <c r="T11" s="1470"/>
    </row>
    <row r="12" spans="1:20" ht="11.25" customHeight="1">
      <c r="A12" s="1447">
        <v>2006</v>
      </c>
      <c r="B12" s="1477">
        <v>64806</v>
      </c>
      <c r="C12" s="1438">
        <v>2587</v>
      </c>
      <c r="D12" s="1438">
        <v>18976</v>
      </c>
      <c r="E12" s="1441">
        <v>25312</v>
      </c>
      <c r="F12" s="1438">
        <v>7560</v>
      </c>
      <c r="G12" s="1438">
        <v>17292</v>
      </c>
      <c r="H12" s="1438">
        <v>6699</v>
      </c>
      <c r="I12" s="1475">
        <v>56863</v>
      </c>
      <c r="J12" s="1441">
        <v>23321</v>
      </c>
      <c r="K12" s="1476">
        <v>2.5019999999999998</v>
      </c>
      <c r="L12" s="1474">
        <v>2.8</v>
      </c>
      <c r="M12" s="1473"/>
      <c r="N12" s="1470"/>
      <c r="O12" s="1472"/>
      <c r="P12" s="1472"/>
      <c r="Q12" s="1481"/>
      <c r="R12" s="1471"/>
      <c r="S12" s="1470"/>
      <c r="T12" s="1470"/>
    </row>
    <row r="13" spans="1:20" ht="11.25" customHeight="1">
      <c r="A13" s="1447">
        <v>2007</v>
      </c>
      <c r="B13" s="1477">
        <v>66443</v>
      </c>
      <c r="C13" s="1438">
        <v>2924</v>
      </c>
      <c r="D13" s="1438">
        <v>15991</v>
      </c>
      <c r="E13" s="1441">
        <v>26054</v>
      </c>
      <c r="F13" s="1438">
        <v>7085</v>
      </c>
      <c r="G13" s="1438">
        <v>15946</v>
      </c>
      <c r="H13" s="1438">
        <v>6465</v>
      </c>
      <c r="I13" s="1475">
        <v>55550</v>
      </c>
      <c r="J13" s="1441">
        <v>22851</v>
      </c>
      <c r="K13" s="1476">
        <v>2.73</v>
      </c>
      <c r="L13" s="1474">
        <v>2.9809999999999999</v>
      </c>
      <c r="M13" s="1473"/>
      <c r="N13" s="1470"/>
      <c r="O13" s="1472"/>
      <c r="P13" s="1472"/>
      <c r="Q13" s="1480"/>
      <c r="R13" s="1471"/>
      <c r="S13" s="1470"/>
      <c r="T13" s="1470"/>
    </row>
    <row r="14" spans="1:20" ht="11.25" customHeight="1">
      <c r="A14" s="1447">
        <v>2008</v>
      </c>
      <c r="B14" s="1477">
        <v>65178</v>
      </c>
      <c r="C14" s="1438">
        <v>2513</v>
      </c>
      <c r="D14" s="1438">
        <v>14854</v>
      </c>
      <c r="E14" s="1441">
        <v>25051</v>
      </c>
      <c r="F14" s="1438">
        <v>6509</v>
      </c>
      <c r="G14" s="1438">
        <v>14138</v>
      </c>
      <c r="H14" s="1438">
        <v>6415</v>
      </c>
      <c r="I14" s="1475">
        <v>52113</v>
      </c>
      <c r="J14" s="1479">
        <v>21618.596000000001</v>
      </c>
      <c r="K14" s="1476">
        <v>3.22</v>
      </c>
      <c r="L14" s="1474">
        <v>3.7930000000000001</v>
      </c>
      <c r="M14" s="1470"/>
      <c r="N14" s="1471"/>
      <c r="O14" s="1472"/>
      <c r="P14" s="1478"/>
      <c r="Q14" s="1470"/>
      <c r="R14" s="1471"/>
      <c r="S14" s="1471"/>
      <c r="T14" s="1470"/>
    </row>
    <row r="15" spans="1:20" ht="11.25" customHeight="1">
      <c r="A15" s="1447">
        <v>2009</v>
      </c>
      <c r="B15" s="1477">
        <v>64752</v>
      </c>
      <c r="C15" s="1438">
        <v>2715</v>
      </c>
      <c r="D15" s="1438">
        <v>13138</v>
      </c>
      <c r="E15" s="1441">
        <v>25324</v>
      </c>
      <c r="F15" s="1438">
        <v>5751</v>
      </c>
      <c r="G15" s="1438">
        <v>12852</v>
      </c>
      <c r="H15" s="1438">
        <v>5854</v>
      </c>
      <c r="I15" s="1475">
        <v>49781</v>
      </c>
      <c r="J15" s="1441">
        <v>21043</v>
      </c>
      <c r="K15" s="1476">
        <v>2.23</v>
      </c>
      <c r="L15" s="1474">
        <v>2.476</v>
      </c>
      <c r="M15" s="1470"/>
      <c r="N15" s="1471"/>
      <c r="O15" s="1472"/>
      <c r="P15" s="1478"/>
      <c r="Q15" s="1473"/>
      <c r="R15" s="1471"/>
      <c r="S15" s="1471"/>
      <c r="T15" s="1470"/>
    </row>
    <row r="16" spans="1:20" ht="11.25" customHeight="1">
      <c r="A16" s="1440">
        <v>2010</v>
      </c>
      <c r="B16" s="1477">
        <v>62310</v>
      </c>
      <c r="C16" s="1438">
        <v>2665</v>
      </c>
      <c r="D16" s="1438">
        <v>12307</v>
      </c>
      <c r="E16" s="1441">
        <v>24761</v>
      </c>
      <c r="F16" s="1438">
        <v>5113</v>
      </c>
      <c r="G16" s="1438">
        <v>12707</v>
      </c>
      <c r="H16" s="1438">
        <v>6367</v>
      </c>
      <c r="I16" s="1475">
        <v>48948</v>
      </c>
      <c r="J16" s="1441">
        <v>21489.964</v>
      </c>
      <c r="K16" s="1476">
        <v>2.819</v>
      </c>
      <c r="L16" s="1474">
        <v>3.0259999999999998</v>
      </c>
      <c r="M16" s="1470"/>
      <c r="N16" s="1471"/>
      <c r="O16" s="1472"/>
      <c r="P16" s="1478"/>
      <c r="Q16" s="1473"/>
      <c r="R16" s="1471"/>
      <c r="S16" s="1471"/>
      <c r="T16" s="1470"/>
    </row>
    <row r="17" spans="1:20" ht="11.25" customHeight="1">
      <c r="A17" s="1440">
        <v>2011</v>
      </c>
      <c r="B17" s="1477">
        <v>65369</v>
      </c>
      <c r="C17" s="1438">
        <v>2689</v>
      </c>
      <c r="D17" s="1438">
        <v>11383</v>
      </c>
      <c r="E17" s="1441">
        <v>25568</v>
      </c>
      <c r="F17" s="1438">
        <v>4843</v>
      </c>
      <c r="G17" s="1438">
        <v>15448</v>
      </c>
      <c r="H17" s="1438">
        <v>6772</v>
      </c>
      <c r="I17" s="1475">
        <v>52631</v>
      </c>
      <c r="J17" s="1441">
        <v>23058</v>
      </c>
      <c r="K17" s="1476">
        <v>3.4430000000000001</v>
      </c>
      <c r="L17" s="1474">
        <v>3.867</v>
      </c>
      <c r="M17" s="1470"/>
      <c r="N17" s="1471"/>
      <c r="O17" s="1473"/>
      <c r="P17" s="1478"/>
      <c r="Q17" s="1473"/>
      <c r="R17" s="1471"/>
      <c r="S17" s="1471"/>
      <c r="T17" s="1470"/>
    </row>
    <row r="18" spans="1:20" ht="11.25" customHeight="1">
      <c r="A18" s="1440">
        <v>2012</v>
      </c>
      <c r="B18" s="1477">
        <v>70456</v>
      </c>
      <c r="C18" s="1438">
        <v>2860</v>
      </c>
      <c r="D18" s="1438">
        <v>13316</v>
      </c>
      <c r="E18" s="1441">
        <v>25228</v>
      </c>
      <c r="F18" s="1438">
        <v>4670</v>
      </c>
      <c r="G18" s="1438">
        <v>14776</v>
      </c>
      <c r="H18" s="1438">
        <v>6694</v>
      </c>
      <c r="I18" s="1475">
        <v>51368</v>
      </c>
      <c r="J18" s="1441">
        <v>26695</v>
      </c>
      <c r="K18" s="1476">
        <v>3.59</v>
      </c>
      <c r="L18" s="1474">
        <v>3.9820000000000002</v>
      </c>
      <c r="M18" s="1470"/>
      <c r="N18" s="1471"/>
      <c r="O18" s="1473"/>
      <c r="P18" s="1478"/>
      <c r="Q18" s="1473"/>
      <c r="R18" s="1471"/>
      <c r="S18" s="1471"/>
      <c r="T18" s="1470"/>
    </row>
    <row r="19" spans="1:20" ht="11.25" customHeight="1">
      <c r="A19" s="1440">
        <v>2013</v>
      </c>
      <c r="B19" s="1477">
        <v>67892</v>
      </c>
      <c r="C19" s="1438">
        <v>3077</v>
      </c>
      <c r="D19" s="1438">
        <v>15204</v>
      </c>
      <c r="E19" s="1441">
        <v>26085</v>
      </c>
      <c r="F19" s="1438">
        <v>4482</v>
      </c>
      <c r="G19" s="1438">
        <v>15317</v>
      </c>
      <c r="H19" s="1438">
        <v>6361</v>
      </c>
      <c r="I19" s="1475">
        <v>52245</v>
      </c>
      <c r="J19" s="1441">
        <v>26654</v>
      </c>
      <c r="K19" s="1476">
        <v>3.45</v>
      </c>
      <c r="L19" s="1474">
        <v>3.8759999999999999</v>
      </c>
      <c r="M19" s="1470"/>
      <c r="N19" s="1473"/>
      <c r="O19" s="1470"/>
      <c r="P19" s="1472"/>
      <c r="Q19" s="1473"/>
      <c r="R19" s="1471"/>
      <c r="S19" s="1471"/>
      <c r="T19" s="1470"/>
    </row>
    <row r="20" spans="1:20" ht="11.25" customHeight="1">
      <c r="A20" s="1440">
        <v>2014</v>
      </c>
      <c r="B20" s="1477">
        <v>70931</v>
      </c>
      <c r="C20" s="1438">
        <v>2676</v>
      </c>
      <c r="D20" s="1438">
        <v>13853</v>
      </c>
      <c r="E20" s="1441">
        <v>26469</v>
      </c>
      <c r="F20" s="1438">
        <v>4811</v>
      </c>
      <c r="G20" s="1438">
        <v>15169</v>
      </c>
      <c r="H20" s="1438">
        <v>6264</v>
      </c>
      <c r="I20" s="1475">
        <v>52713</v>
      </c>
      <c r="J20" s="1441">
        <v>27260.236800000002</v>
      </c>
      <c r="K20" s="1476">
        <v>3.3</v>
      </c>
      <c r="L20" s="1474">
        <v>3.8479999999999999</v>
      </c>
      <c r="M20" s="1470"/>
      <c r="N20" s="1473"/>
      <c r="O20" s="1470"/>
      <c r="P20" s="1472"/>
      <c r="Q20" s="1470"/>
      <c r="R20" s="1470"/>
      <c r="S20" s="1471"/>
      <c r="T20" s="1470"/>
    </row>
    <row r="21" spans="1:20" ht="11.25" customHeight="1">
      <c r="A21" s="1440">
        <v>2015</v>
      </c>
      <c r="B21" s="1475">
        <v>70385</v>
      </c>
      <c r="C21" s="1438">
        <v>2980</v>
      </c>
      <c r="D21" s="1438">
        <v>16615</v>
      </c>
      <c r="E21" s="1438">
        <v>27776</v>
      </c>
      <c r="F21" s="1438">
        <v>5385</v>
      </c>
      <c r="G21" s="1438">
        <v>14293</v>
      </c>
      <c r="H21" s="1438">
        <v>6160</v>
      </c>
      <c r="I21" s="1475">
        <v>53614</v>
      </c>
      <c r="J21" s="1438">
        <v>28972</v>
      </c>
      <c r="K21" s="1474">
        <v>2.4700000000000002</v>
      </c>
      <c r="L21" s="1474">
        <v>2.6739999999999999</v>
      </c>
      <c r="M21" s="1470"/>
      <c r="N21" s="1473"/>
      <c r="O21" s="1470"/>
      <c r="P21" s="1472"/>
      <c r="Q21" s="1470"/>
      <c r="R21" s="1470"/>
      <c r="S21" s="1471"/>
      <c r="T21" s="1470"/>
    </row>
    <row r="22" spans="1:20" ht="11.25" customHeight="1">
      <c r="A22" s="1440">
        <v>2016</v>
      </c>
      <c r="B22" s="1475">
        <v>75780</v>
      </c>
      <c r="C22" s="1438">
        <v>2771</v>
      </c>
      <c r="D22" s="1438">
        <v>16402</v>
      </c>
      <c r="E22" s="1438">
        <v>28535</v>
      </c>
      <c r="F22" s="1438">
        <v>6083</v>
      </c>
      <c r="G22" s="1438">
        <v>14248</v>
      </c>
      <c r="H22" s="1438">
        <v>6566</v>
      </c>
      <c r="I22" s="1475">
        <v>55432</v>
      </c>
      <c r="J22" s="1438">
        <v>30966</v>
      </c>
      <c r="K22" s="1474">
        <v>2.1850000000000001</v>
      </c>
      <c r="L22" s="1474">
        <v>2.31</v>
      </c>
      <c r="M22" s="1470"/>
      <c r="N22" s="1473"/>
      <c r="O22" s="1470"/>
      <c r="P22" s="1472"/>
      <c r="Q22" s="1470"/>
      <c r="R22" s="1470"/>
      <c r="S22" s="1471"/>
      <c r="T22" s="1470"/>
    </row>
    <row r="23" spans="1:20" ht="11.25" customHeight="1">
      <c r="A23" s="1440">
        <v>2017</v>
      </c>
      <c r="B23" s="1475">
        <v>78473</v>
      </c>
      <c r="C23" s="1438">
        <v>2652</v>
      </c>
      <c r="D23" s="1438">
        <v>15530</v>
      </c>
      <c r="E23" s="1438">
        <v>28769</v>
      </c>
      <c r="F23" s="1438">
        <v>6499</v>
      </c>
      <c r="G23" s="1438">
        <v>15043</v>
      </c>
      <c r="H23" s="1438">
        <v>6746</v>
      </c>
      <c r="I23" s="1475">
        <v>57057</v>
      </c>
      <c r="J23" s="1438">
        <v>32666</v>
      </c>
      <c r="K23" s="1474">
        <v>2.39</v>
      </c>
      <c r="L23" s="1474">
        <v>2.7120000000000002</v>
      </c>
      <c r="M23" s="1470"/>
      <c r="N23" s="1473"/>
      <c r="O23" s="1470"/>
      <c r="P23" s="1472"/>
      <c r="Q23" s="1470"/>
      <c r="R23" s="1470"/>
      <c r="S23" s="1471"/>
      <c r="T23" s="1470"/>
    </row>
    <row r="24" spans="1:20" ht="11.25" customHeight="1">
      <c r="A24" s="1440">
        <v>2018</v>
      </c>
      <c r="B24" s="1475">
        <v>75506</v>
      </c>
      <c r="C24" s="1438">
        <v>2918</v>
      </c>
      <c r="D24" s="1438">
        <v>15876</v>
      </c>
      <c r="E24" s="1438">
        <v>28725</v>
      </c>
      <c r="F24" s="1438">
        <v>8795</v>
      </c>
      <c r="G24" s="1438">
        <v>15700</v>
      </c>
      <c r="H24" s="1438">
        <v>6644</v>
      </c>
      <c r="I24" s="1475">
        <v>59864</v>
      </c>
      <c r="J24" s="1438">
        <v>31164</v>
      </c>
      <c r="K24" s="1474">
        <v>2.82</v>
      </c>
      <c r="L24" s="1474">
        <v>3.222</v>
      </c>
      <c r="M24" s="1470"/>
      <c r="N24" s="1473"/>
      <c r="O24" s="1470"/>
      <c r="P24" s="1472"/>
      <c r="Q24" s="1470"/>
      <c r="R24" s="1470"/>
      <c r="S24" s="1471"/>
      <c r="T24" s="1470"/>
    </row>
    <row r="25" spans="1:20" ht="11.25" customHeight="1">
      <c r="A25" s="1440">
        <v>2019</v>
      </c>
      <c r="B25" s="1475">
        <v>80371</v>
      </c>
      <c r="C25" s="1438">
        <v>2762</v>
      </c>
      <c r="D25" s="1438">
        <v>16370</v>
      </c>
      <c r="E25" s="1438">
        <v>29667</v>
      </c>
      <c r="F25" s="1438">
        <v>7555</v>
      </c>
      <c r="G25" s="1438">
        <v>15040</v>
      </c>
      <c r="H25" s="1438">
        <v>6922</v>
      </c>
      <c r="I25" s="1475">
        <v>59184</v>
      </c>
      <c r="J25" s="1438">
        <v>33025</v>
      </c>
      <c r="K25" s="1474">
        <v>2.74</v>
      </c>
      <c r="L25" s="1474">
        <v>3.0430000000000001</v>
      </c>
      <c r="M25" s="1470"/>
      <c r="N25" s="1473"/>
      <c r="O25" s="1470"/>
      <c r="P25" s="1472"/>
      <c r="Q25" s="1470"/>
      <c r="R25" s="1470"/>
      <c r="S25" s="1471"/>
      <c r="T25" s="1470"/>
    </row>
    <row r="26" spans="1:20" ht="11.25" customHeight="1">
      <c r="A26" s="1440">
        <v>2020</v>
      </c>
      <c r="B26" s="1475">
        <v>70700</v>
      </c>
      <c r="C26" s="1438">
        <v>3316</v>
      </c>
      <c r="D26" s="1438">
        <v>14700</v>
      </c>
      <c r="E26" s="1438">
        <v>26662.127217271813</v>
      </c>
      <c r="F26" s="1438">
        <v>5252</v>
      </c>
      <c r="G26" s="1438">
        <v>15667.738249324133</v>
      </c>
      <c r="H26" s="1438">
        <v>6205.3503184947176</v>
      </c>
      <c r="I26" s="1475">
        <v>53787.215785090666</v>
      </c>
      <c r="J26" s="1438">
        <v>19589</v>
      </c>
      <c r="K26" s="1474">
        <v>2.3199999999999998</v>
      </c>
      <c r="L26" s="1474">
        <v>2.5169999999999999</v>
      </c>
      <c r="M26" s="1470"/>
      <c r="N26" s="1473"/>
      <c r="O26" s="1470"/>
      <c r="P26" s="1472"/>
      <c r="Q26" s="1470"/>
      <c r="R26" s="1470"/>
      <c r="S26" s="1471"/>
      <c r="T26" s="1470"/>
    </row>
    <row r="27" spans="1:20" ht="11.25" customHeight="1">
      <c r="A27" s="1440">
        <v>2021</v>
      </c>
      <c r="B27" s="1475">
        <v>77700</v>
      </c>
      <c r="C27" s="1438">
        <v>2625</v>
      </c>
      <c r="D27" s="1438">
        <v>15100</v>
      </c>
      <c r="E27" s="1438">
        <v>29700</v>
      </c>
      <c r="F27" s="1438">
        <v>7400</v>
      </c>
      <c r="G27" s="1438">
        <v>16900</v>
      </c>
      <c r="H27" s="1438">
        <v>6900</v>
      </c>
      <c r="I27" s="1475">
        <v>60900</v>
      </c>
      <c r="J27" s="1438">
        <v>33500</v>
      </c>
      <c r="K27" s="1474">
        <v>3.28</v>
      </c>
      <c r="L27" s="1474">
        <v>3.41</v>
      </c>
      <c r="M27" s="1470"/>
      <c r="N27" s="1473"/>
      <c r="O27" s="1470"/>
      <c r="P27" s="1472"/>
      <c r="Q27" s="1470"/>
      <c r="R27" s="1470"/>
      <c r="S27" s="1471"/>
      <c r="T27" s="1470"/>
    </row>
  </sheetData>
  <mergeCells count="6">
    <mergeCell ref="K3:L3"/>
    <mergeCell ref="K5:L5"/>
    <mergeCell ref="B3:D3"/>
    <mergeCell ref="E3:I3"/>
    <mergeCell ref="B5:D5"/>
    <mergeCell ref="E5:I5"/>
  </mergeCells>
  <printOptions horizontalCentered="1" verticalCentered="1"/>
  <pageMargins left="0.5" right="0.5" top="0.5" bottom="0.5" header="0.5" footer="0.5"/>
  <pageSetup scale="98"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C9F5B-C409-49F4-93E2-51D3B525B253}">
  <dimension ref="A1:U29"/>
  <sheetViews>
    <sheetView showGridLines="0" topLeftCell="A2" zoomScaleNormal="100" workbookViewId="0"/>
  </sheetViews>
  <sheetFormatPr defaultColWidth="8" defaultRowHeight="13"/>
  <cols>
    <col min="1" max="1" width="10.7265625" style="1430" customWidth="1"/>
    <col min="2" max="2" width="10" style="1430" customWidth="1"/>
    <col min="3" max="3" width="11.1796875" style="1430" customWidth="1"/>
    <col min="4" max="4" width="8.7265625" style="1430" customWidth="1"/>
    <col min="5" max="5" width="10.453125" style="1430" customWidth="1"/>
    <col min="6" max="6" width="10.7265625" style="1430" customWidth="1"/>
    <col min="7" max="7" width="11.453125" style="1430" bestFit="1" customWidth="1"/>
    <col min="8" max="8" width="8" style="1430" customWidth="1"/>
    <col min="9" max="9" width="9.1796875" style="1430" customWidth="1"/>
    <col min="10" max="10" width="8.453125" style="1430" customWidth="1"/>
    <col min="11" max="11" width="8.7265625" style="1430" customWidth="1"/>
    <col min="12" max="13" width="9.26953125" style="1430" customWidth="1"/>
    <col min="14" max="14" width="11" style="1430" customWidth="1"/>
    <col min="15" max="15" width="11.81640625" style="1430" customWidth="1"/>
    <col min="16" max="16" width="9.26953125" style="1430" customWidth="1"/>
    <col min="17" max="17" width="8" style="1430" customWidth="1"/>
    <col min="18" max="18" width="11.26953125" style="1430" customWidth="1"/>
    <col min="19" max="19" width="14.7265625" style="1430" bestFit="1" customWidth="1"/>
    <col min="20" max="16384" width="8" style="1430"/>
  </cols>
  <sheetData>
    <row r="1" spans="1:21" ht="14.5">
      <c r="A1" s="1491" t="s">
        <v>1344</v>
      </c>
      <c r="B1" s="1489"/>
      <c r="C1" s="1489"/>
      <c r="D1" s="1489"/>
      <c r="E1" s="1489"/>
      <c r="F1" s="1489"/>
      <c r="G1" s="1489"/>
      <c r="H1" s="1489"/>
      <c r="I1" s="1489"/>
      <c r="J1" s="1489"/>
      <c r="K1" s="1489"/>
      <c r="L1" s="1489"/>
      <c r="M1" s="1489"/>
      <c r="N1" s="1489"/>
      <c r="O1" s="1489"/>
      <c r="P1" s="1489"/>
      <c r="Q1" s="1489"/>
      <c r="R1" s="1489"/>
    </row>
    <row r="2" spans="1:21" ht="7.5" customHeight="1">
      <c r="A2" s="1490"/>
      <c r="B2" s="1490"/>
      <c r="C2" s="1490"/>
      <c r="D2" s="1490"/>
      <c r="E2" s="1490"/>
      <c r="F2" s="1490"/>
      <c r="G2" s="1490"/>
      <c r="H2" s="1490"/>
      <c r="I2" s="1490"/>
      <c r="J2" s="1490"/>
      <c r="K2" s="1490"/>
      <c r="L2" s="1490"/>
      <c r="M2" s="1489"/>
      <c r="N2" s="1489"/>
      <c r="O2" s="1489"/>
      <c r="P2" s="1489"/>
      <c r="Q2" s="1489"/>
      <c r="R2" s="1489"/>
    </row>
    <row r="3" spans="1:21" s="1489" customFormat="1">
      <c r="A3" s="1488"/>
      <c r="B3" s="2128" t="s">
        <v>1321</v>
      </c>
      <c r="C3" s="2132"/>
      <c r="D3" s="2132"/>
      <c r="E3" s="2139"/>
      <c r="F3" s="2128" t="s">
        <v>1343</v>
      </c>
      <c r="G3" s="2132"/>
      <c r="H3" s="2132"/>
      <c r="I3" s="2132"/>
      <c r="J3" s="2132"/>
      <c r="K3" s="2132"/>
      <c r="L3" s="2137"/>
      <c r="M3" s="2128" t="s">
        <v>1318</v>
      </c>
      <c r="N3" s="2138"/>
      <c r="O3" s="2138"/>
      <c r="P3" s="2138"/>
      <c r="Q3" s="2139"/>
      <c r="R3" s="1510" t="s">
        <v>1302</v>
      </c>
    </row>
    <row r="4" spans="1:21" s="1489" customFormat="1" ht="39">
      <c r="A4" s="1465" t="s">
        <v>13</v>
      </c>
      <c r="B4" s="1509" t="s">
        <v>1342</v>
      </c>
      <c r="C4" s="1508" t="s">
        <v>1341</v>
      </c>
      <c r="D4" s="1507" t="s">
        <v>1340</v>
      </c>
      <c r="E4" s="1506" t="s">
        <v>1339</v>
      </c>
      <c r="F4" s="1464" t="s">
        <v>1338</v>
      </c>
      <c r="G4" s="1462" t="s">
        <v>1337</v>
      </c>
      <c r="H4" s="1462" t="s">
        <v>1336</v>
      </c>
      <c r="I4" s="1462" t="s">
        <v>1335</v>
      </c>
      <c r="J4" s="1462" t="s">
        <v>1334</v>
      </c>
      <c r="K4" s="1462" t="s">
        <v>1333</v>
      </c>
      <c r="L4" s="1463" t="s">
        <v>1312</v>
      </c>
      <c r="M4" s="1461" t="s">
        <v>1292</v>
      </c>
      <c r="N4" s="1463" t="s">
        <v>1332</v>
      </c>
      <c r="O4" s="1462" t="s">
        <v>1331</v>
      </c>
      <c r="P4" s="1462" t="s">
        <v>1330</v>
      </c>
      <c r="Q4" s="1505" t="s">
        <v>1329</v>
      </c>
      <c r="R4" s="1460" t="s">
        <v>1328</v>
      </c>
    </row>
    <row r="5" spans="1:21" s="1489" customFormat="1" ht="12" customHeight="1">
      <c r="A5" s="1458"/>
      <c r="B5" s="2124" t="s">
        <v>1326</v>
      </c>
      <c r="C5" s="2140"/>
      <c r="D5" s="2140"/>
      <c r="E5" s="1504" t="s">
        <v>1327</v>
      </c>
      <c r="F5" s="2124" t="s">
        <v>1326</v>
      </c>
      <c r="G5" s="2125"/>
      <c r="H5" s="2125"/>
      <c r="I5" s="2125"/>
      <c r="J5" s="2125"/>
      <c r="K5" s="2125"/>
      <c r="L5" s="2125"/>
      <c r="M5" s="2124" t="s">
        <v>1325</v>
      </c>
      <c r="N5" s="2136"/>
      <c r="O5" s="2136"/>
      <c r="P5" s="2136"/>
      <c r="Q5" s="1504" t="s">
        <v>1324</v>
      </c>
      <c r="R5" s="1455" t="s">
        <v>1287</v>
      </c>
    </row>
    <row r="6" spans="1:21" s="1489" customFormat="1" ht="11.25" customHeight="1">
      <c r="A6" s="1447">
        <v>2000</v>
      </c>
      <c r="B6" s="1477">
        <v>281169.946</v>
      </c>
      <c r="C6" s="1439">
        <v>256490</v>
      </c>
      <c r="D6" s="1438">
        <v>140226.25023000001</v>
      </c>
      <c r="E6" s="1503">
        <v>5150.3096597619051</v>
      </c>
      <c r="F6" s="1441">
        <v>55626</v>
      </c>
      <c r="G6" s="1438">
        <v>31282</v>
      </c>
      <c r="H6" s="1438">
        <v>848</v>
      </c>
      <c r="I6" s="1438">
        <v>39378.154999999999</v>
      </c>
      <c r="J6" s="1438">
        <v>10544</v>
      </c>
      <c r="K6" s="1438">
        <v>27344.184000000001</v>
      </c>
      <c r="L6" s="1475">
        <v>165022.33900000001</v>
      </c>
      <c r="M6" s="1454">
        <v>3.31</v>
      </c>
      <c r="N6" s="1435">
        <v>6.2</v>
      </c>
      <c r="O6" s="1492">
        <v>4.92</v>
      </c>
      <c r="P6" s="1500">
        <v>3.93</v>
      </c>
      <c r="Q6" s="1498">
        <v>11.308152737672945</v>
      </c>
      <c r="R6" s="1443">
        <v>907.22238827889998</v>
      </c>
      <c r="S6" s="1499"/>
    </row>
    <row r="7" spans="1:21" s="1489" customFormat="1" ht="11.25" customHeight="1">
      <c r="A7" s="1447">
        <v>2001</v>
      </c>
      <c r="B7" s="1477">
        <v>300966.38900000002</v>
      </c>
      <c r="C7" s="1439">
        <v>272534</v>
      </c>
      <c r="D7" s="1438">
        <v>219137.81514999998</v>
      </c>
      <c r="E7" s="1503">
        <v>4641.3345669047621</v>
      </c>
      <c r="F7" s="1441">
        <v>55008</v>
      </c>
      <c r="G7" s="1438">
        <v>30917</v>
      </c>
      <c r="H7" s="1438">
        <v>474</v>
      </c>
      <c r="I7" s="1438">
        <v>33584.400999999998</v>
      </c>
      <c r="J7" s="1438">
        <v>15141</v>
      </c>
      <c r="K7" s="1438">
        <v>24175.208999999999</v>
      </c>
      <c r="L7" s="1475">
        <v>159299.61000000002</v>
      </c>
      <c r="M7" s="1454">
        <v>3.54</v>
      </c>
      <c r="N7" s="1435">
        <v>8.09</v>
      </c>
      <c r="O7" s="1492">
        <v>6.78</v>
      </c>
      <c r="P7" s="1500">
        <v>5.29</v>
      </c>
      <c r="Q7" s="1498">
        <v>12.472458943485567</v>
      </c>
      <c r="R7" s="1443">
        <v>1022.6592148287</v>
      </c>
      <c r="S7" s="1499"/>
    </row>
    <row r="8" spans="1:21" s="1489" customFormat="1" ht="11.25" customHeight="1">
      <c r="A8" s="1447">
        <v>2002</v>
      </c>
      <c r="B8" s="1477">
        <v>293029.90399999998</v>
      </c>
      <c r="C8" s="1502">
        <v>271387</v>
      </c>
      <c r="D8" s="1438">
        <v>250172.38372000001</v>
      </c>
      <c r="E8" s="1501">
        <v>3542.0107621428569</v>
      </c>
      <c r="F8" s="1441">
        <v>59398</v>
      </c>
      <c r="G8" s="1438">
        <v>33501</v>
      </c>
      <c r="H8" s="1438">
        <v>482</v>
      </c>
      <c r="I8" s="1438">
        <v>26878.669000000002</v>
      </c>
      <c r="J8" s="1438">
        <v>15439</v>
      </c>
      <c r="K8" s="1438">
        <v>27680.835999999999</v>
      </c>
      <c r="L8" s="1475">
        <v>163379.505</v>
      </c>
      <c r="M8" s="1453">
        <v>1.99</v>
      </c>
      <c r="N8" s="1435">
        <v>6.39</v>
      </c>
      <c r="O8" s="1492">
        <v>5.2</v>
      </c>
      <c r="P8" s="1500">
        <v>3.91</v>
      </c>
      <c r="Q8" s="1498">
        <v>8.9059733093571332</v>
      </c>
      <c r="R8" s="1443">
        <v>571.60518330909997</v>
      </c>
      <c r="S8" s="1499"/>
    </row>
    <row r="9" spans="1:21" s="1489" customFormat="1" ht="11.25" customHeight="1">
      <c r="A9" s="1447">
        <v>2003</v>
      </c>
      <c r="B9" s="1477">
        <v>287141.04800000001</v>
      </c>
      <c r="C9" s="1475">
        <v>264654</v>
      </c>
      <c r="D9" s="1438">
        <v>224326.71708999999</v>
      </c>
      <c r="E9" s="1479">
        <v>3080.1645302380953</v>
      </c>
      <c r="F9" s="1441">
        <v>54632</v>
      </c>
      <c r="G9" s="1438">
        <v>30994</v>
      </c>
      <c r="H9" s="1438">
        <v>589</v>
      </c>
      <c r="I9" s="1438">
        <v>25200.224000000002</v>
      </c>
      <c r="J9" s="1438">
        <v>14484</v>
      </c>
      <c r="K9" s="1438">
        <v>28225.772000000001</v>
      </c>
      <c r="L9" s="1475">
        <v>154124.99600000001</v>
      </c>
      <c r="M9" s="1452">
        <v>4.12</v>
      </c>
      <c r="N9" s="1435">
        <v>7.33</v>
      </c>
      <c r="O9" s="1492">
        <v>5.95</v>
      </c>
      <c r="P9" s="1500">
        <v>5.04</v>
      </c>
      <c r="Q9" s="1498">
        <v>12.18016704763494</v>
      </c>
      <c r="R9" s="1443">
        <v>1127.8913985125</v>
      </c>
      <c r="S9" s="1499"/>
    </row>
    <row r="10" spans="1:21" s="1489" customFormat="1" ht="11.25" customHeight="1">
      <c r="A10" s="1447">
        <v>2004</v>
      </c>
      <c r="B10" s="1477">
        <v>293807.43199999997</v>
      </c>
      <c r="C10" s="1475">
        <v>274588</v>
      </c>
      <c r="D10" s="1449">
        <v>253855.29629000003</v>
      </c>
      <c r="E10" s="1479">
        <v>3195.5656873809526</v>
      </c>
      <c r="F10" s="1441">
        <v>60527</v>
      </c>
      <c r="G10" s="1438">
        <v>31156</v>
      </c>
      <c r="H10" s="1438">
        <v>661</v>
      </c>
      <c r="I10" s="1438">
        <v>26674</v>
      </c>
      <c r="J10" s="1438">
        <v>9423</v>
      </c>
      <c r="K10" s="1438">
        <v>27450</v>
      </c>
      <c r="L10" s="1475">
        <v>155891</v>
      </c>
      <c r="M10" s="1452">
        <v>5.22</v>
      </c>
      <c r="N10" s="1435">
        <v>8.1199999999999992</v>
      </c>
      <c r="O10" s="1492">
        <v>6.75</v>
      </c>
      <c r="P10" s="1492">
        <v>5.9</v>
      </c>
      <c r="Q10" s="1498">
        <v>19.663049485957668</v>
      </c>
      <c r="R10" s="1443">
        <v>1496.1839262465999</v>
      </c>
      <c r="S10" s="1499"/>
    </row>
    <row r="11" spans="1:21" s="1489" customFormat="1" ht="11.25" customHeight="1">
      <c r="A11" s="1447">
        <v>2005</v>
      </c>
      <c r="B11" s="1477">
        <v>313491.15999999997</v>
      </c>
      <c r="C11" s="1475">
        <v>298408</v>
      </c>
      <c r="D11" s="1449">
        <v>269062.37274000002</v>
      </c>
      <c r="E11" s="1479">
        <v>2310.4226966666665</v>
      </c>
      <c r="F11" s="1441">
        <v>58044</v>
      </c>
      <c r="G11" s="1438">
        <v>34447</v>
      </c>
      <c r="H11" s="1438">
        <v>187</v>
      </c>
      <c r="I11" s="1438">
        <v>25370</v>
      </c>
      <c r="J11" s="1438">
        <v>12239</v>
      </c>
      <c r="K11" s="1438">
        <v>29989</v>
      </c>
      <c r="L11" s="1475">
        <v>160276</v>
      </c>
      <c r="M11" s="1452">
        <v>7.4</v>
      </c>
      <c r="N11" s="1435">
        <v>9.7100000000000009</v>
      </c>
      <c r="O11" s="1492">
        <v>8.23</v>
      </c>
      <c r="P11" s="1497">
        <v>7.33</v>
      </c>
      <c r="Q11" s="1498">
        <v>32.31254832352041</v>
      </c>
      <c r="R11" s="1443">
        <v>2282.8748450337998</v>
      </c>
      <c r="S11" s="1499"/>
    </row>
    <row r="12" spans="1:21" s="1489" customFormat="1" ht="11.25" customHeight="1">
      <c r="A12" s="1447">
        <v>2006</v>
      </c>
      <c r="B12" s="1477">
        <v>356338.77</v>
      </c>
      <c r="C12" s="1475">
        <v>345409</v>
      </c>
      <c r="D12" s="1449">
        <v>320162.8112</v>
      </c>
      <c r="E12" s="1479">
        <v>1924.9995264285712</v>
      </c>
      <c r="F12" s="1441">
        <v>60017</v>
      </c>
      <c r="G12" s="1438">
        <v>34051</v>
      </c>
      <c r="H12" s="1438">
        <v>186</v>
      </c>
      <c r="I12" s="1438">
        <v>29076</v>
      </c>
      <c r="J12" s="1438">
        <v>28953</v>
      </c>
      <c r="K12" s="1438">
        <v>35116</v>
      </c>
      <c r="L12" s="1475">
        <v>187399</v>
      </c>
      <c r="M12" s="1452">
        <v>5.69</v>
      </c>
      <c r="N12" s="1435">
        <v>11.02</v>
      </c>
      <c r="O12" s="1497">
        <v>9.61</v>
      </c>
      <c r="P12" s="1497">
        <v>8.02</v>
      </c>
      <c r="Q12" s="1498">
        <v>31.404223672957439</v>
      </c>
      <c r="R12" s="1443">
        <v>2025.8303256983004</v>
      </c>
      <c r="S12" s="1496"/>
      <c r="T12" s="1495"/>
      <c r="U12" s="1495"/>
    </row>
    <row r="13" spans="1:21" s="1489" customFormat="1" ht="11.25" customHeight="1">
      <c r="A13" s="1447">
        <v>2007</v>
      </c>
      <c r="B13" s="1477">
        <v>385516.96799999999</v>
      </c>
      <c r="C13" s="1475">
        <v>373680</v>
      </c>
      <c r="D13" s="1449">
        <v>350284.59781999997</v>
      </c>
      <c r="E13" s="1479">
        <v>1768.5498252380951</v>
      </c>
      <c r="F13" s="1441">
        <v>60563</v>
      </c>
      <c r="G13" s="1438">
        <v>34447</v>
      </c>
      <c r="H13" s="1438">
        <v>209</v>
      </c>
      <c r="I13" s="1438">
        <v>31578</v>
      </c>
      <c r="J13" s="1438">
        <v>56438</v>
      </c>
      <c r="K13" s="1438">
        <v>36464</v>
      </c>
      <c r="L13" s="1475">
        <v>219699</v>
      </c>
      <c r="M13" s="1452">
        <v>4.1399999999999997</v>
      </c>
      <c r="N13" s="1435">
        <v>9.44</v>
      </c>
      <c r="O13" s="1497">
        <v>8.0299999999999994</v>
      </c>
      <c r="P13" s="1497">
        <v>6.35</v>
      </c>
      <c r="Q13" s="1498">
        <v>45.159211571801663</v>
      </c>
      <c r="R13" s="1443">
        <v>1626.9015157331999</v>
      </c>
      <c r="S13" s="1496"/>
      <c r="T13" s="1495"/>
      <c r="U13" s="1495"/>
    </row>
    <row r="14" spans="1:21" s="1489" customFormat="1" ht="11.25" customHeight="1">
      <c r="A14" s="1447">
        <v>2008</v>
      </c>
      <c r="B14" s="1477">
        <v>442524.125</v>
      </c>
      <c r="C14" s="1475">
        <v>430286</v>
      </c>
      <c r="D14" s="1449">
        <v>382959.98924000002</v>
      </c>
      <c r="E14" s="1479">
        <v>2564.025018095238</v>
      </c>
      <c r="F14" s="1441">
        <v>65974</v>
      </c>
      <c r="G14" s="1438">
        <v>37612</v>
      </c>
      <c r="H14" s="1438">
        <v>208</v>
      </c>
      <c r="I14" s="1438">
        <v>33112</v>
      </c>
      <c r="J14" s="1438">
        <v>55374</v>
      </c>
      <c r="K14" s="1438">
        <v>31907</v>
      </c>
      <c r="L14" s="1475">
        <v>224187</v>
      </c>
      <c r="M14" s="1452">
        <v>6.82</v>
      </c>
      <c r="N14" s="1435">
        <v>9</v>
      </c>
      <c r="O14" s="1497">
        <v>7.74</v>
      </c>
      <c r="P14" s="1497">
        <v>7.21</v>
      </c>
      <c r="Q14" s="1494">
        <v>68.154911200093849</v>
      </c>
      <c r="R14" s="1443">
        <v>3109.3014174230998</v>
      </c>
      <c r="S14" s="1496"/>
      <c r="T14" s="1495"/>
      <c r="U14" s="1495"/>
    </row>
    <row r="15" spans="1:21" s="1489" customFormat="1" ht="11.25" customHeight="1">
      <c r="A15" s="1447">
        <v>2009</v>
      </c>
      <c r="B15" s="1477">
        <v>449675.34499999997</v>
      </c>
      <c r="C15" s="1475">
        <v>435673</v>
      </c>
      <c r="D15" s="1449">
        <v>390475.34185999993</v>
      </c>
      <c r="E15" s="1479">
        <v>4817.1624249999995</v>
      </c>
      <c r="F15" s="1441">
        <v>65184</v>
      </c>
      <c r="G15" s="1438">
        <v>37024</v>
      </c>
      <c r="H15" s="1438">
        <v>149</v>
      </c>
      <c r="I15" s="1438">
        <v>29845</v>
      </c>
      <c r="J15" s="1438">
        <v>49984</v>
      </c>
      <c r="K15" s="1438">
        <v>32034</v>
      </c>
      <c r="L15" s="1475">
        <v>214220</v>
      </c>
      <c r="M15" s="1452">
        <v>3.38</v>
      </c>
      <c r="N15" s="1435">
        <v>8.9499999999999993</v>
      </c>
      <c r="O15" s="1497">
        <v>7.57</v>
      </c>
      <c r="P15" s="1497">
        <v>5.62</v>
      </c>
      <c r="Q15" s="1494">
        <v>38.865638098138234</v>
      </c>
      <c r="R15" s="1443">
        <v>1659.7968314699999</v>
      </c>
      <c r="S15" s="1496"/>
      <c r="T15" s="1495"/>
      <c r="U15" s="1495"/>
    </row>
    <row r="16" spans="1:21" s="1489" customFormat="1" ht="11.25" customHeight="1">
      <c r="A16" s="1440">
        <v>2010</v>
      </c>
      <c r="B16" s="1477">
        <v>439929.37199999997</v>
      </c>
      <c r="C16" s="1475">
        <v>422067</v>
      </c>
      <c r="D16" s="1438">
        <v>387592.89399999997</v>
      </c>
      <c r="E16" s="1479">
        <v>5868.6255714285717</v>
      </c>
      <c r="F16" s="1441">
        <v>66087</v>
      </c>
      <c r="G16" s="1438">
        <v>38461</v>
      </c>
      <c r="H16" s="1438">
        <v>203</v>
      </c>
      <c r="I16" s="1438">
        <v>32079</v>
      </c>
      <c r="J16" s="1438">
        <v>48399</v>
      </c>
      <c r="K16" s="1438">
        <v>33985</v>
      </c>
      <c r="L16" s="1475">
        <v>219214</v>
      </c>
      <c r="M16" s="1452">
        <v>4.25</v>
      </c>
      <c r="N16" s="1435">
        <v>8.2200000000000006</v>
      </c>
      <c r="O16" s="1492">
        <v>6.83</v>
      </c>
      <c r="P16" s="1492">
        <v>5.57</v>
      </c>
      <c r="Q16" s="1494">
        <v>49.98</v>
      </c>
      <c r="R16" s="1443">
        <v>2087.0986560599999</v>
      </c>
      <c r="S16" s="1496"/>
      <c r="T16" s="1495"/>
      <c r="U16" s="1495"/>
    </row>
    <row r="17" spans="1:21" s="1489" customFormat="1" ht="11.25" customHeight="1">
      <c r="A17" s="1440">
        <v>2011</v>
      </c>
      <c r="B17" s="1477">
        <v>462495.32299999997</v>
      </c>
      <c r="C17" s="1475">
        <v>442615</v>
      </c>
      <c r="D17" s="1438">
        <v>406323.00400000002</v>
      </c>
      <c r="E17" s="1479">
        <v>7570.8952142857142</v>
      </c>
      <c r="F17" s="1441">
        <v>70076</v>
      </c>
      <c r="G17" s="1438">
        <v>40444</v>
      </c>
      <c r="H17" s="1438">
        <v>290</v>
      </c>
      <c r="I17" s="1438">
        <v>33633</v>
      </c>
      <c r="J17" s="1438">
        <v>40138</v>
      </c>
      <c r="K17" s="1438">
        <v>37646</v>
      </c>
      <c r="L17" s="1475">
        <v>222227</v>
      </c>
      <c r="M17" s="1452">
        <v>3.92</v>
      </c>
      <c r="N17" s="1435">
        <v>8.44</v>
      </c>
      <c r="O17" s="1492">
        <v>7.05</v>
      </c>
      <c r="P17" s="1492">
        <v>5.5</v>
      </c>
      <c r="Q17" s="1494">
        <v>60.986078944636603</v>
      </c>
      <c r="R17" s="1443">
        <v>2196.7700132199998</v>
      </c>
      <c r="S17" s="1496"/>
      <c r="T17" s="1495"/>
      <c r="U17" s="1495"/>
    </row>
    <row r="18" spans="1:21" s="1489" customFormat="1" ht="11.25" customHeight="1">
      <c r="A18" s="1440">
        <v>2012</v>
      </c>
      <c r="B18" s="1477">
        <v>490575.30800000002</v>
      </c>
      <c r="C18" s="1475">
        <v>474756</v>
      </c>
      <c r="D18" s="1438">
        <v>436090.49599999998</v>
      </c>
      <c r="E18" s="1479">
        <v>8106.0458333333336</v>
      </c>
      <c r="F18" s="1441">
        <v>59801</v>
      </c>
      <c r="G18" s="1438">
        <v>35363</v>
      </c>
      <c r="H18" s="1438">
        <v>289</v>
      </c>
      <c r="I18" s="1438">
        <v>36350</v>
      </c>
      <c r="J18" s="1438">
        <v>47138</v>
      </c>
      <c r="K18" s="1438">
        <v>44098</v>
      </c>
      <c r="L18" s="1475">
        <v>223039</v>
      </c>
      <c r="M18" s="1452">
        <v>2.82</v>
      </c>
      <c r="N18" s="1435">
        <v>8.6999999999999993</v>
      </c>
      <c r="O18" s="1492">
        <v>7</v>
      </c>
      <c r="P18" s="1492">
        <v>4.6900000000000004</v>
      </c>
      <c r="Q18" s="1494">
        <v>50.49492986294694</v>
      </c>
      <c r="R18" s="1443">
        <v>1748.1261358200002</v>
      </c>
      <c r="S18" s="1496"/>
      <c r="T18" s="1495"/>
      <c r="U18" s="1495"/>
    </row>
    <row r="19" spans="1:21" s="1489" customFormat="1" ht="11.25" customHeight="1">
      <c r="A19" s="1440">
        <v>2013</v>
      </c>
      <c r="B19" s="1477">
        <v>470348.77600000001</v>
      </c>
      <c r="C19" s="1475">
        <v>455454</v>
      </c>
      <c r="D19" s="1438">
        <v>409703.728</v>
      </c>
      <c r="E19" s="1479">
        <v>8132.0975238095243</v>
      </c>
      <c r="F19" s="1441">
        <v>70491</v>
      </c>
      <c r="G19" s="1438">
        <v>41398</v>
      </c>
      <c r="H19" s="1438">
        <v>224</v>
      </c>
      <c r="I19" s="1438">
        <v>38009</v>
      </c>
      <c r="J19" s="1438">
        <v>49562</v>
      </c>
      <c r="K19" s="1438">
        <v>47602</v>
      </c>
      <c r="L19" s="1475">
        <v>247286</v>
      </c>
      <c r="M19" s="1452">
        <v>3.68</v>
      </c>
      <c r="N19" s="1435">
        <v>8.5500000000000007</v>
      </c>
      <c r="O19" s="1492">
        <v>7.13</v>
      </c>
      <c r="P19" s="1492">
        <v>5.22</v>
      </c>
      <c r="Q19" s="1494">
        <v>54.027715566032093</v>
      </c>
      <c r="R19" s="1443">
        <v>2115.4293719716147</v>
      </c>
      <c r="S19" s="1496"/>
      <c r="T19" s="1495"/>
      <c r="U19" s="1495"/>
    </row>
    <row r="20" spans="1:21" s="1489" customFormat="1" ht="11.25" customHeight="1">
      <c r="A20" s="1440">
        <v>2014</v>
      </c>
      <c r="B20" s="1477">
        <v>450024.33600000001</v>
      </c>
      <c r="C20" s="1475">
        <v>435893</v>
      </c>
      <c r="D20" s="1438">
        <v>391536.01500000001</v>
      </c>
      <c r="E20" s="1479">
        <v>9692.7550476190463</v>
      </c>
      <c r="F20" s="1441">
        <v>62458</v>
      </c>
      <c r="G20" s="1438">
        <v>38156</v>
      </c>
      <c r="H20" s="1438">
        <v>256</v>
      </c>
      <c r="I20" s="1438">
        <v>38330</v>
      </c>
      <c r="J20" s="1438">
        <v>58780</v>
      </c>
      <c r="K20" s="1438">
        <v>43758</v>
      </c>
      <c r="L20" s="1475">
        <v>241738</v>
      </c>
      <c r="M20" s="1452">
        <v>4.3499999999999996</v>
      </c>
      <c r="N20" s="1435">
        <v>9.48</v>
      </c>
      <c r="O20" s="1492">
        <v>7.71</v>
      </c>
      <c r="P20" s="1492">
        <v>5.87</v>
      </c>
      <c r="Q20" s="1494">
        <v>46.134985073571471</v>
      </c>
      <c r="R20" s="1443">
        <v>2343.3096594436888</v>
      </c>
    </row>
    <row r="21" spans="1:21" s="1489" customFormat="1" ht="11.25" customHeight="1">
      <c r="A21" s="1440">
        <v>2015</v>
      </c>
      <c r="B21" s="1475">
        <v>417022.98300000001</v>
      </c>
      <c r="C21" s="1475">
        <v>401722</v>
      </c>
      <c r="D21" s="1438">
        <v>360018.462</v>
      </c>
      <c r="E21" s="1438">
        <v>7286.1922142857147</v>
      </c>
      <c r="F21" s="1438">
        <v>58562</v>
      </c>
      <c r="G21" s="1438">
        <v>35772</v>
      </c>
      <c r="H21" s="1438">
        <v>326</v>
      </c>
      <c r="I21" s="1438">
        <v>37189</v>
      </c>
      <c r="J21" s="1438">
        <v>56449</v>
      </c>
      <c r="K21" s="1438">
        <v>44315</v>
      </c>
      <c r="L21" s="1475">
        <v>232613</v>
      </c>
      <c r="M21" s="1493">
        <v>2.604350828925913</v>
      </c>
      <c r="N21" s="1435">
        <v>9.7200000000000006</v>
      </c>
      <c r="O21" s="1492">
        <v>7.97</v>
      </c>
      <c r="P21" s="1492">
        <v>5.93</v>
      </c>
      <c r="Q21" s="1492">
        <v>22.835982562863219</v>
      </c>
      <c r="R21" s="1434">
        <v>1212.612382052874</v>
      </c>
    </row>
    <row r="22" spans="1:21" s="1489" customFormat="1" ht="11.25" customHeight="1">
      <c r="A22" s="1440">
        <v>2016</v>
      </c>
      <c r="B22" s="1475">
        <v>365281.44199999998</v>
      </c>
      <c r="C22" s="1475">
        <v>352437</v>
      </c>
      <c r="D22" s="1438">
        <v>319055.91399999999</v>
      </c>
      <c r="E22" s="1438">
        <v>5573.497523809524</v>
      </c>
      <c r="F22" s="1438">
        <v>63929</v>
      </c>
      <c r="G22" s="1438">
        <v>39066</v>
      </c>
      <c r="H22" s="1438">
        <v>305</v>
      </c>
      <c r="I22" s="1438">
        <v>38568</v>
      </c>
      <c r="J22" s="1438">
        <v>59684</v>
      </c>
      <c r="K22" s="1438">
        <v>38562</v>
      </c>
      <c r="L22" s="1475">
        <v>240114</v>
      </c>
      <c r="M22" s="1493">
        <v>2.2400000000000002</v>
      </c>
      <c r="N22" s="1435">
        <v>9.1199999999999992</v>
      </c>
      <c r="O22" s="1492">
        <v>7.43</v>
      </c>
      <c r="P22" s="1492">
        <v>5.52</v>
      </c>
      <c r="Q22" s="1492">
        <v>25.51</v>
      </c>
      <c r="R22" s="1434">
        <v>931.63880183238109</v>
      </c>
    </row>
    <row r="23" spans="1:21" s="1489" customFormat="1" ht="11.25" customHeight="1">
      <c r="A23" s="1440">
        <v>2017</v>
      </c>
      <c r="B23" s="1475">
        <v>315197.36700000003</v>
      </c>
      <c r="C23" s="1475">
        <v>304266</v>
      </c>
      <c r="D23" s="1438">
        <v>278015.163</v>
      </c>
      <c r="E23" s="1438">
        <v>4812.530238095238</v>
      </c>
      <c r="F23" s="1438">
        <v>66700</v>
      </c>
      <c r="G23" s="1438">
        <v>41264</v>
      </c>
      <c r="H23" s="1438">
        <v>354</v>
      </c>
      <c r="I23" s="1438">
        <v>40007</v>
      </c>
      <c r="J23" s="1438">
        <v>40830</v>
      </c>
      <c r="K23" s="1438">
        <v>32679</v>
      </c>
      <c r="L23" s="1475">
        <v>221834</v>
      </c>
      <c r="M23" s="1493">
        <v>2.72</v>
      </c>
      <c r="N23" s="1435">
        <v>9.0500000000000007</v>
      </c>
      <c r="O23" s="1492">
        <v>7.4</v>
      </c>
      <c r="P23" s="1492">
        <v>5.51</v>
      </c>
      <c r="Q23" s="1492">
        <v>31.94</v>
      </c>
      <c r="R23" s="1434">
        <v>981.31573580476197</v>
      </c>
    </row>
    <row r="24" spans="1:21" s="1489" customFormat="1" ht="11.25" customHeight="1">
      <c r="A24" s="1440">
        <v>2018</v>
      </c>
      <c r="B24" s="1475">
        <v>295825.783</v>
      </c>
      <c r="C24" s="1475">
        <v>284264</v>
      </c>
      <c r="D24" s="1438">
        <v>249763.04800000001</v>
      </c>
      <c r="E24" s="1438">
        <v>3816.8879999999999</v>
      </c>
      <c r="F24" s="1438">
        <v>67415</v>
      </c>
      <c r="G24" s="1438">
        <v>42367</v>
      </c>
      <c r="H24" s="1438">
        <v>348</v>
      </c>
      <c r="I24" s="1438">
        <v>39935</v>
      </c>
      <c r="J24" s="1438">
        <v>61161</v>
      </c>
      <c r="K24" s="1438">
        <v>32831</v>
      </c>
      <c r="L24" s="1475">
        <v>244057</v>
      </c>
      <c r="M24" s="1493">
        <v>2.77</v>
      </c>
      <c r="N24" s="1435">
        <v>9.0399999999999991</v>
      </c>
      <c r="O24" s="1492">
        <v>7.37</v>
      </c>
      <c r="P24" s="1492">
        <v>5.31</v>
      </c>
      <c r="Q24" s="1492">
        <v>46.33</v>
      </c>
      <c r="R24" s="1434">
        <v>964.24770104000004</v>
      </c>
    </row>
    <row r="25" spans="1:21" s="1489" customFormat="1" ht="11.25" customHeight="1">
      <c r="A25" s="1440">
        <v>2019</v>
      </c>
      <c r="B25" s="1475">
        <v>272993.69799999997</v>
      </c>
      <c r="C25" s="1475">
        <v>262157</v>
      </c>
      <c r="D25" s="1438">
        <v>223142.21299999999</v>
      </c>
      <c r="E25" s="1438">
        <v>4003.1819999999998</v>
      </c>
      <c r="F25" s="1438">
        <v>75938</v>
      </c>
      <c r="G25" s="1438">
        <v>47336</v>
      </c>
      <c r="H25" s="1438">
        <v>322</v>
      </c>
      <c r="I25" s="1438">
        <v>41348</v>
      </c>
      <c r="J25" s="1438">
        <v>67386</v>
      </c>
      <c r="K25" s="1438">
        <v>31972</v>
      </c>
      <c r="L25" s="1475">
        <v>264302</v>
      </c>
      <c r="M25" s="1493">
        <v>2.5099999999999998</v>
      </c>
      <c r="N25" s="1435">
        <v>7.82</v>
      </c>
      <c r="O25" s="1492">
        <v>6.35</v>
      </c>
      <c r="P25" s="1492">
        <v>5</v>
      </c>
      <c r="Q25" s="1492">
        <v>24.07</v>
      </c>
      <c r="R25" s="1434">
        <v>754.37066073999995</v>
      </c>
    </row>
    <row r="26" spans="1:21" s="1489" customFormat="1" ht="11.25" customHeight="1">
      <c r="A26" s="1440">
        <v>2020</v>
      </c>
      <c r="B26" s="1475">
        <v>242582.111</v>
      </c>
      <c r="C26" s="1475">
        <v>233239</v>
      </c>
      <c r="D26" s="1438">
        <v>202083.86199999999</v>
      </c>
      <c r="E26" s="1438">
        <v>2934.9830000000002</v>
      </c>
      <c r="F26" s="1438">
        <v>74191</v>
      </c>
      <c r="G26" s="1438">
        <v>44216</v>
      </c>
      <c r="H26" s="1438">
        <v>273</v>
      </c>
      <c r="I26" s="1438">
        <v>40119</v>
      </c>
      <c r="J26" s="1438">
        <v>66724</v>
      </c>
      <c r="K26" s="1438">
        <v>29824</v>
      </c>
      <c r="L26" s="1475">
        <v>255347</v>
      </c>
      <c r="M26" s="1493">
        <v>1.96</v>
      </c>
      <c r="N26" s="1435">
        <v>8.15</v>
      </c>
      <c r="O26" s="1492">
        <v>6.56</v>
      </c>
      <c r="P26" s="1492">
        <v>5.07</v>
      </c>
      <c r="Q26" s="1492">
        <v>22.53</v>
      </c>
      <c r="R26" s="1434">
        <v>523.27360698999996</v>
      </c>
    </row>
    <row r="27" spans="1:21" s="1489" customFormat="1" ht="11.25" customHeight="1">
      <c r="A27" s="1440">
        <v>2021</v>
      </c>
      <c r="B27" s="1475">
        <v>238000</v>
      </c>
      <c r="C27" s="1475">
        <v>229000</v>
      </c>
      <c r="D27" s="1438">
        <v>198000</v>
      </c>
      <c r="E27" s="1438">
        <v>3000</v>
      </c>
      <c r="F27" s="1438">
        <v>73400</v>
      </c>
      <c r="G27" s="1438">
        <v>44600</v>
      </c>
      <c r="H27" s="1438">
        <v>300</v>
      </c>
      <c r="I27" s="1438">
        <v>39800</v>
      </c>
      <c r="J27" s="1438">
        <v>72000</v>
      </c>
      <c r="K27" s="1438">
        <v>30000</v>
      </c>
      <c r="L27" s="1475">
        <v>260100</v>
      </c>
      <c r="M27" s="1493">
        <v>4</v>
      </c>
      <c r="N27" s="1435">
        <v>8.75</v>
      </c>
      <c r="O27" s="1492">
        <v>7.25</v>
      </c>
      <c r="P27" s="1492">
        <v>5.65</v>
      </c>
      <c r="Q27" s="1492">
        <v>55</v>
      </c>
      <c r="R27" s="1434">
        <v>1081</v>
      </c>
    </row>
    <row r="29" spans="1:21">
      <c r="A29" s="1430" t="s">
        <v>1323</v>
      </c>
    </row>
  </sheetData>
  <mergeCells count="6">
    <mergeCell ref="M5:P5"/>
    <mergeCell ref="F3:L3"/>
    <mergeCell ref="F5:L5"/>
    <mergeCell ref="M3:Q3"/>
    <mergeCell ref="B5:D5"/>
    <mergeCell ref="B3:E3"/>
  </mergeCells>
  <printOptions horizontalCentered="1" verticalCentered="1"/>
  <pageMargins left="0.25" right="0.25" top="0.5" bottom="0.5" header="0.5" footer="0.5"/>
  <pageSetup scale="77"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5EC1D-56D7-4E5A-B255-4168C4C0BE48}">
  <dimension ref="A1:T29"/>
  <sheetViews>
    <sheetView showGridLines="0" topLeftCell="A15" zoomScaleNormal="100" workbookViewId="0"/>
  </sheetViews>
  <sheetFormatPr defaultColWidth="8" defaultRowHeight="13"/>
  <cols>
    <col min="1" max="1" width="10.7265625" style="1430" customWidth="1"/>
    <col min="2" max="2" width="9.81640625" style="1430" customWidth="1"/>
    <col min="3" max="3" width="8" style="1430" customWidth="1"/>
    <col min="4" max="4" width="16.26953125" style="1430" customWidth="1"/>
    <col min="5" max="5" width="12.1796875" style="1430" customWidth="1"/>
    <col min="6" max="6" width="7.26953125" style="1430" customWidth="1"/>
    <col min="7" max="7" width="9.54296875" style="1430" customWidth="1"/>
    <col min="8" max="8" width="8.26953125" style="1430" customWidth="1"/>
    <col min="9" max="9" width="8.1796875" style="1430" customWidth="1"/>
    <col min="10" max="10" width="8.54296875" style="1430" customWidth="1"/>
    <col min="11" max="11" width="10.81640625" style="1430" customWidth="1"/>
    <col min="12" max="12" width="8" style="1430" customWidth="1"/>
    <col min="13" max="13" width="9.26953125" style="1430" customWidth="1"/>
    <col min="14" max="14" width="10.26953125" style="1430" customWidth="1"/>
    <col min="15" max="16384" width="8" style="1430"/>
  </cols>
  <sheetData>
    <row r="1" spans="1:20" ht="14.5">
      <c r="A1" s="1491" t="s">
        <v>1360</v>
      </c>
      <c r="B1" s="1489"/>
      <c r="C1" s="1489"/>
      <c r="D1" s="1489"/>
      <c r="E1" s="1489"/>
      <c r="F1" s="1489"/>
      <c r="G1" s="1489"/>
      <c r="H1" s="1489"/>
      <c r="I1" s="1489"/>
      <c r="J1" s="1489"/>
      <c r="K1" s="1489"/>
      <c r="L1" s="1489"/>
      <c r="M1" s="1489"/>
      <c r="N1" s="1489"/>
    </row>
    <row r="2" spans="1:20" ht="7.5" customHeight="1">
      <c r="A2" s="1489"/>
      <c r="B2" s="1489"/>
      <c r="C2" s="1489"/>
      <c r="D2" s="1489"/>
      <c r="E2" s="1489"/>
      <c r="F2" s="1489"/>
      <c r="G2" s="1489"/>
      <c r="H2" s="1489"/>
      <c r="I2" s="1489"/>
      <c r="J2" s="1489"/>
      <c r="K2" s="1489"/>
      <c r="L2" s="1489"/>
      <c r="M2" s="1489"/>
      <c r="N2" s="1489"/>
    </row>
    <row r="3" spans="1:20">
      <c r="A3" s="1488"/>
      <c r="B3" s="2128" t="s">
        <v>1321</v>
      </c>
      <c r="C3" s="2132"/>
      <c r="D3" s="1487" t="s">
        <v>1359</v>
      </c>
      <c r="E3" s="2128" t="s">
        <v>1343</v>
      </c>
      <c r="F3" s="2132"/>
      <c r="G3" s="2132"/>
      <c r="H3" s="2132"/>
      <c r="I3" s="2132"/>
      <c r="J3" s="2128" t="s">
        <v>1319</v>
      </c>
      <c r="K3" s="2137"/>
      <c r="L3" s="2128" t="s">
        <v>1318</v>
      </c>
      <c r="M3" s="2141"/>
      <c r="N3" s="1510" t="s">
        <v>1302</v>
      </c>
    </row>
    <row r="4" spans="1:20" ht="39">
      <c r="A4" s="1465" t="s">
        <v>13</v>
      </c>
      <c r="B4" s="1461" t="s">
        <v>1301</v>
      </c>
      <c r="C4" s="1462" t="s">
        <v>1358</v>
      </c>
      <c r="D4" s="1519" t="s">
        <v>1357</v>
      </c>
      <c r="E4" s="1464" t="s">
        <v>1356</v>
      </c>
      <c r="F4" s="1462" t="s">
        <v>1355</v>
      </c>
      <c r="G4" s="1462" t="s">
        <v>1354</v>
      </c>
      <c r="H4" s="1462" t="s">
        <v>1334</v>
      </c>
      <c r="I4" s="1463" t="s">
        <v>1312</v>
      </c>
      <c r="J4" s="1464" t="s">
        <v>1353</v>
      </c>
      <c r="K4" s="1462" t="s">
        <v>1352</v>
      </c>
      <c r="L4" s="1461" t="s">
        <v>1351</v>
      </c>
      <c r="M4" s="1518" t="s">
        <v>1350</v>
      </c>
      <c r="N4" s="1460" t="s">
        <v>1349</v>
      </c>
      <c r="O4" s="1459" t="s">
        <v>1348</v>
      </c>
    </row>
    <row r="5" spans="1:20" ht="12" customHeight="1">
      <c r="A5" s="1458"/>
      <c r="B5" s="2124" t="s">
        <v>1347</v>
      </c>
      <c r="C5" s="2134"/>
      <c r="D5" s="1517" t="s">
        <v>1347</v>
      </c>
      <c r="E5" s="2124" t="s">
        <v>1347</v>
      </c>
      <c r="F5" s="2125"/>
      <c r="G5" s="2125"/>
      <c r="H5" s="2125"/>
      <c r="I5" s="2134"/>
      <c r="J5" s="2124" t="s">
        <v>1347</v>
      </c>
      <c r="K5" s="2125"/>
      <c r="L5" s="2130" t="s">
        <v>1346</v>
      </c>
      <c r="M5" s="2131"/>
      <c r="N5" s="1455" t="s">
        <v>1287</v>
      </c>
    </row>
    <row r="6" spans="1:20" ht="11.25" customHeight="1">
      <c r="A6" s="1447">
        <v>2000</v>
      </c>
      <c r="B6" s="1477">
        <v>26920</v>
      </c>
      <c r="C6" s="1516">
        <v>2535</v>
      </c>
      <c r="D6" s="1503">
        <v>27955</v>
      </c>
      <c r="E6" s="1441">
        <v>58.710760000000001</v>
      </c>
      <c r="F6" s="1438">
        <v>984.17440999999997</v>
      </c>
      <c r="G6" s="1438">
        <v>1166</v>
      </c>
      <c r="H6" s="1438">
        <v>15164</v>
      </c>
      <c r="I6" s="1475">
        <v>17372.885170000001</v>
      </c>
      <c r="J6" s="1441">
        <v>12553</v>
      </c>
      <c r="K6" s="1438">
        <v>3073</v>
      </c>
      <c r="L6" s="1452">
        <v>16.93</v>
      </c>
      <c r="M6" s="1500">
        <v>23.155259999999998</v>
      </c>
      <c r="N6" s="1514">
        <v>455.75560000000002</v>
      </c>
      <c r="O6" s="1433">
        <f t="shared" ref="O6:O26" si="0">SUM(J6:K6)</f>
        <v>15626</v>
      </c>
      <c r="P6" s="1512"/>
      <c r="T6" s="1512"/>
    </row>
    <row r="7" spans="1:20" ht="11.25" customHeight="1">
      <c r="A7" s="1447">
        <v>2001</v>
      </c>
      <c r="B7" s="1477">
        <v>27024</v>
      </c>
      <c r="C7" s="1516">
        <v>3062</v>
      </c>
      <c r="D7" s="1503">
        <v>26906</v>
      </c>
      <c r="E7" s="1441">
        <v>59.628329999999998</v>
      </c>
      <c r="F7" s="1438">
        <v>547.44155000000001</v>
      </c>
      <c r="G7" s="1438">
        <v>1235</v>
      </c>
      <c r="H7" s="1438">
        <v>14906</v>
      </c>
      <c r="I7" s="1475">
        <v>16748.069879999999</v>
      </c>
      <c r="J7" s="1441">
        <v>15920</v>
      </c>
      <c r="K7" s="1438">
        <v>2144</v>
      </c>
      <c r="L7" s="1452">
        <v>17.760000000000002</v>
      </c>
      <c r="M7" s="1500">
        <v>25.477760000000004</v>
      </c>
      <c r="N7" s="1514">
        <v>479.94624000000005</v>
      </c>
      <c r="O7" s="1433">
        <f t="shared" si="0"/>
        <v>18064</v>
      </c>
      <c r="P7" s="1512"/>
      <c r="T7" s="1512"/>
    </row>
    <row r="8" spans="1:20" ht="11.25" customHeight="1">
      <c r="A8" s="1447">
        <v>2002</v>
      </c>
      <c r="B8" s="1477">
        <v>25299</v>
      </c>
      <c r="C8" s="1515">
        <v>2251</v>
      </c>
      <c r="D8" s="1501">
        <v>24392</v>
      </c>
      <c r="E8" s="1441">
        <v>198.25995</v>
      </c>
      <c r="F8" s="1438">
        <v>0</v>
      </c>
      <c r="G8" s="1438">
        <v>592</v>
      </c>
      <c r="H8" s="1438">
        <v>15644</v>
      </c>
      <c r="I8" s="1475">
        <v>16434.25995</v>
      </c>
      <c r="J8" s="1441">
        <v>13170</v>
      </c>
      <c r="K8" s="1438">
        <v>1142</v>
      </c>
      <c r="L8" s="1452">
        <v>18.2</v>
      </c>
      <c r="M8" s="1500">
        <v>21.842459999999999</v>
      </c>
      <c r="N8" s="1514">
        <v>460.4418</v>
      </c>
      <c r="O8" s="1433">
        <f t="shared" si="0"/>
        <v>14312</v>
      </c>
      <c r="P8" s="1512"/>
      <c r="T8" s="1512"/>
    </row>
    <row r="9" spans="1:20" ht="11.25" customHeight="1">
      <c r="A9" s="1447">
        <v>2003</v>
      </c>
      <c r="B9" s="1477">
        <v>23069</v>
      </c>
      <c r="C9" s="1438">
        <v>2039</v>
      </c>
      <c r="D9" s="1479">
        <v>23551</v>
      </c>
      <c r="E9" s="1441">
        <v>61.318539999999999</v>
      </c>
      <c r="F9" s="1438">
        <v>0</v>
      </c>
      <c r="G9" s="1438">
        <v>611</v>
      </c>
      <c r="H9" s="1438">
        <v>16302</v>
      </c>
      <c r="I9" s="1475">
        <v>16974.31854</v>
      </c>
      <c r="J9" s="1441">
        <v>9584</v>
      </c>
      <c r="K9" s="1438">
        <v>318</v>
      </c>
      <c r="L9" s="1452">
        <v>16.36</v>
      </c>
      <c r="M9" s="1500">
        <v>23.195120000000003</v>
      </c>
      <c r="N9" s="1514">
        <v>377.40884</v>
      </c>
      <c r="O9" s="1433">
        <f t="shared" si="0"/>
        <v>9902</v>
      </c>
      <c r="P9" s="1512"/>
      <c r="T9" s="1512"/>
    </row>
    <row r="10" spans="1:20" ht="11.25" customHeight="1">
      <c r="A10" s="1447">
        <v>2004</v>
      </c>
      <c r="B10" s="1477">
        <v>21818</v>
      </c>
      <c r="C10" s="1438">
        <v>3033</v>
      </c>
      <c r="D10" s="1479">
        <v>23145</v>
      </c>
      <c r="E10" s="1441">
        <v>213.54519999999999</v>
      </c>
      <c r="F10" s="1438">
        <v>0</v>
      </c>
      <c r="G10" s="1438">
        <v>1330</v>
      </c>
      <c r="H10" s="1438">
        <v>16606</v>
      </c>
      <c r="I10" s="1475">
        <v>18149.5452</v>
      </c>
      <c r="J10" s="1441">
        <v>9294</v>
      </c>
      <c r="K10" s="1438">
        <v>346</v>
      </c>
      <c r="L10" s="1444">
        <v>16.82</v>
      </c>
      <c r="M10" s="1500">
        <v>24.952659999999998</v>
      </c>
      <c r="N10" s="1514">
        <v>366.97876000000002</v>
      </c>
      <c r="O10" s="1433">
        <f t="shared" si="0"/>
        <v>9640</v>
      </c>
      <c r="P10" s="1512"/>
      <c r="T10" s="1512"/>
    </row>
    <row r="11" spans="1:20" ht="11.25" customHeight="1">
      <c r="A11" s="1447">
        <v>2005</v>
      </c>
      <c r="B11" s="1477">
        <v>24556</v>
      </c>
      <c r="C11" s="1438">
        <v>2776</v>
      </c>
      <c r="D11" s="1479">
        <v>23025</v>
      </c>
      <c r="E11" s="1441">
        <v>44.848759999999999</v>
      </c>
      <c r="F11" s="1438">
        <v>0</v>
      </c>
      <c r="G11" s="1438">
        <v>1431</v>
      </c>
      <c r="H11" s="1438">
        <v>17118</v>
      </c>
      <c r="I11" s="1475">
        <v>18593.848760000001</v>
      </c>
      <c r="J11" s="1441">
        <v>8835</v>
      </c>
      <c r="K11" s="1438">
        <v>351</v>
      </c>
      <c r="L11" s="1444">
        <v>18.71</v>
      </c>
      <c r="M11" s="1500">
        <v>24.523260000000001</v>
      </c>
      <c r="N11" s="1514">
        <v>459.44276000000002</v>
      </c>
      <c r="O11" s="1433">
        <f t="shared" si="0"/>
        <v>9186</v>
      </c>
      <c r="P11" s="1432"/>
      <c r="T11" s="1512"/>
    </row>
    <row r="12" spans="1:20" ht="11.25" customHeight="1">
      <c r="A12" s="1447">
        <v>2006</v>
      </c>
      <c r="B12" s="1477">
        <v>26131</v>
      </c>
      <c r="C12" s="1438">
        <v>1925</v>
      </c>
      <c r="D12" s="1441">
        <v>24520</v>
      </c>
      <c r="E12" s="1441">
        <v>35.499000000000002</v>
      </c>
      <c r="F12" s="1438">
        <v>0</v>
      </c>
      <c r="G12" s="1438">
        <v>680</v>
      </c>
      <c r="H12" s="1438">
        <v>16609</v>
      </c>
      <c r="I12" s="1475">
        <v>17324.499</v>
      </c>
      <c r="J12" s="1441">
        <v>9279</v>
      </c>
      <c r="K12" s="1438">
        <v>55</v>
      </c>
      <c r="L12" s="1444">
        <v>21.77</v>
      </c>
      <c r="M12" s="1500">
        <v>27.338280000000001</v>
      </c>
      <c r="N12" s="1514">
        <v>568.87186999999994</v>
      </c>
      <c r="O12" s="1433">
        <f t="shared" si="0"/>
        <v>9334</v>
      </c>
      <c r="T12" s="1512"/>
    </row>
    <row r="13" spans="1:20" ht="11.25" customHeight="1">
      <c r="A13" s="1447">
        <v>2007</v>
      </c>
      <c r="B13" s="1477">
        <v>24288.026999999998</v>
      </c>
      <c r="C13" s="1438">
        <v>1596</v>
      </c>
      <c r="D13" s="1441">
        <v>24451</v>
      </c>
      <c r="E13" s="1441">
        <v>22.548999999999999</v>
      </c>
      <c r="F13" s="1438">
        <v>0</v>
      </c>
      <c r="G13" s="1438">
        <v>911</v>
      </c>
      <c r="H13" s="1438">
        <v>16593</v>
      </c>
      <c r="I13" s="1475">
        <v>17526.548999999999</v>
      </c>
      <c r="J13" s="1441">
        <v>8877</v>
      </c>
      <c r="K13" s="1438">
        <v>0</v>
      </c>
      <c r="L13" s="1444">
        <v>25.69</v>
      </c>
      <c r="M13" s="1500">
        <v>30.33344</v>
      </c>
      <c r="N13" s="1514">
        <v>623.95941362999997</v>
      </c>
      <c r="O13" s="1433">
        <f t="shared" si="0"/>
        <v>8877</v>
      </c>
      <c r="P13" s="1512"/>
      <c r="T13" s="1512"/>
    </row>
    <row r="14" spans="1:20" ht="11.25" customHeight="1">
      <c r="A14" s="1447">
        <v>2008</v>
      </c>
      <c r="B14" s="1477">
        <v>24275.391000000003</v>
      </c>
      <c r="C14" s="1438">
        <v>2528</v>
      </c>
      <c r="D14" s="1441">
        <v>25426</v>
      </c>
      <c r="E14" s="1441">
        <v>0</v>
      </c>
      <c r="F14" s="1438">
        <v>0</v>
      </c>
      <c r="G14" s="1438">
        <v>873</v>
      </c>
      <c r="H14" s="1438">
        <v>16927</v>
      </c>
      <c r="I14" s="1475">
        <v>17800</v>
      </c>
      <c r="J14" s="1441">
        <v>9219</v>
      </c>
      <c r="K14" s="1438">
        <v>541</v>
      </c>
      <c r="L14" s="1444">
        <v>26.39</v>
      </c>
      <c r="M14" s="1492">
        <v>30.659459999999996</v>
      </c>
      <c r="N14" s="1514">
        <v>640.62756849000016</v>
      </c>
      <c r="O14" s="1433">
        <f t="shared" si="0"/>
        <v>9760</v>
      </c>
      <c r="P14" s="1512"/>
      <c r="T14" s="1512"/>
    </row>
    <row r="15" spans="1:20" ht="11.25" customHeight="1">
      <c r="A15" s="1447">
        <v>2009</v>
      </c>
      <c r="B15" s="1477">
        <v>21927.096999999998</v>
      </c>
      <c r="C15" s="1438">
        <v>4251</v>
      </c>
      <c r="D15" s="1441">
        <v>20487</v>
      </c>
      <c r="E15" s="1441">
        <v>0</v>
      </c>
      <c r="F15" s="1438">
        <v>0</v>
      </c>
      <c r="G15" s="1438">
        <v>718</v>
      </c>
      <c r="H15" s="1438">
        <v>15925</v>
      </c>
      <c r="I15" s="1475">
        <v>16643</v>
      </c>
      <c r="J15" s="1441">
        <v>6643</v>
      </c>
      <c r="K15" s="1438">
        <v>148</v>
      </c>
      <c r="L15" s="1444">
        <v>32.32</v>
      </c>
      <c r="M15" s="1492">
        <v>33.9574</v>
      </c>
      <c r="N15" s="1514">
        <v>708.68377503999989</v>
      </c>
      <c r="O15" s="1433">
        <f t="shared" si="0"/>
        <v>6791</v>
      </c>
      <c r="P15" s="1512"/>
      <c r="T15" s="1512"/>
    </row>
    <row r="16" spans="1:20" ht="11.25" customHeight="1">
      <c r="A16" s="1440">
        <v>2010</v>
      </c>
      <c r="B16" s="1477">
        <v>19406.011999999999</v>
      </c>
      <c r="C16" s="1438">
        <v>1775</v>
      </c>
      <c r="D16" s="1441">
        <v>19220.099999999999</v>
      </c>
      <c r="E16" s="1441">
        <v>0</v>
      </c>
      <c r="F16" s="1438">
        <v>0</v>
      </c>
      <c r="G16" s="1438">
        <v>717</v>
      </c>
      <c r="H16" s="1438">
        <v>15233</v>
      </c>
      <c r="I16" s="1475">
        <v>15950</v>
      </c>
      <c r="J16" s="1441">
        <v>5807</v>
      </c>
      <c r="K16" s="1438">
        <v>634.1</v>
      </c>
      <c r="L16" s="1444">
        <v>29.15</v>
      </c>
      <c r="M16" s="1492">
        <v>37.677811245665382</v>
      </c>
      <c r="N16" s="1514">
        <v>565.68524979999995</v>
      </c>
      <c r="O16" s="1433">
        <f t="shared" si="0"/>
        <v>6441.1</v>
      </c>
      <c r="P16" s="1512"/>
    </row>
    <row r="17" spans="1:16" ht="11.25" customHeight="1">
      <c r="A17" s="1440">
        <v>2011</v>
      </c>
      <c r="B17" s="1477">
        <v>20072.971000000001</v>
      </c>
      <c r="C17" s="1438">
        <v>2020</v>
      </c>
      <c r="D17" s="1441">
        <v>19038.7</v>
      </c>
      <c r="E17" s="1441">
        <v>0</v>
      </c>
      <c r="F17" s="1438">
        <v>0</v>
      </c>
      <c r="G17" s="1438">
        <v>598</v>
      </c>
      <c r="H17" s="1438">
        <v>15005</v>
      </c>
      <c r="I17" s="1475">
        <v>15603</v>
      </c>
      <c r="J17" s="1441">
        <v>4841</v>
      </c>
      <c r="K17" s="1438">
        <v>1080.7</v>
      </c>
      <c r="L17" s="1444">
        <v>33.799999999999997</v>
      </c>
      <c r="M17" s="1492">
        <v>39.210441659634</v>
      </c>
      <c r="N17" s="1514">
        <v>678.46641979999993</v>
      </c>
      <c r="O17" s="1433">
        <f t="shared" si="0"/>
        <v>5921.7</v>
      </c>
      <c r="P17" s="1512"/>
    </row>
    <row r="18" spans="1:16" ht="11.25" customHeight="1">
      <c r="A18" s="1440">
        <v>2012</v>
      </c>
      <c r="B18" s="1477">
        <v>17154.758999999998</v>
      </c>
      <c r="C18" s="1438">
        <v>1707.6979999999999</v>
      </c>
      <c r="D18" s="1441">
        <v>16139.803000000002</v>
      </c>
      <c r="E18" s="1441">
        <v>0</v>
      </c>
      <c r="F18" s="1438">
        <v>0</v>
      </c>
      <c r="G18" s="1438">
        <v>588</v>
      </c>
      <c r="H18" s="1438">
        <v>14084</v>
      </c>
      <c r="I18" s="1475">
        <v>14672</v>
      </c>
      <c r="J18" s="1441">
        <v>3012.393</v>
      </c>
      <c r="K18" s="1438">
        <v>1080</v>
      </c>
      <c r="L18" s="1444">
        <v>34.92</v>
      </c>
      <c r="M18" s="1492">
        <v>41.840866708548987</v>
      </c>
      <c r="N18" s="1514">
        <v>599.04418427999997</v>
      </c>
      <c r="O18" s="1433">
        <f t="shared" si="0"/>
        <v>4092.393</v>
      </c>
      <c r="P18" s="1512"/>
    </row>
    <row r="19" spans="1:16" ht="11.25" customHeight="1">
      <c r="A19" s="1440">
        <v>2013</v>
      </c>
      <c r="B19" s="1477">
        <v>16952.832999999999</v>
      </c>
      <c r="C19" s="1438">
        <v>1864</v>
      </c>
      <c r="D19" s="1441">
        <v>16896</v>
      </c>
      <c r="E19" s="1441">
        <v>0</v>
      </c>
      <c r="F19" s="1438">
        <v>0</v>
      </c>
      <c r="G19" s="1438">
        <v>645</v>
      </c>
      <c r="H19" s="1438">
        <v>15529</v>
      </c>
      <c r="I19" s="1475">
        <v>16174</v>
      </c>
      <c r="J19" s="1441">
        <v>2673</v>
      </c>
      <c r="K19" s="1438">
        <v>1110</v>
      </c>
      <c r="L19" s="1444">
        <v>35.520000000000003</v>
      </c>
      <c r="M19" s="1492">
        <v>44.733088839016915</v>
      </c>
      <c r="N19" s="1514">
        <v>602.16462816000012</v>
      </c>
      <c r="O19" s="1433">
        <f t="shared" si="0"/>
        <v>3783</v>
      </c>
      <c r="P19" s="1512"/>
    </row>
    <row r="20" spans="1:16" ht="11.25" customHeight="1">
      <c r="A20" s="1440">
        <v>2014</v>
      </c>
      <c r="B20" s="1477">
        <v>17933.338</v>
      </c>
      <c r="C20" s="1438">
        <v>1967</v>
      </c>
      <c r="D20" s="1441">
        <v>17829</v>
      </c>
      <c r="E20" s="1441">
        <v>0</v>
      </c>
      <c r="F20" s="1438">
        <v>0</v>
      </c>
      <c r="G20" s="1438">
        <v>614</v>
      </c>
      <c r="H20" s="1438">
        <v>15062</v>
      </c>
      <c r="I20" s="1475">
        <v>15676</v>
      </c>
      <c r="J20" s="1441">
        <v>2543</v>
      </c>
      <c r="K20" s="1438">
        <v>2869</v>
      </c>
      <c r="L20" s="1444">
        <v>35.590000000000003</v>
      </c>
      <c r="M20" s="1492">
        <v>46.028788399448274</v>
      </c>
      <c r="N20" s="1514">
        <v>638.24749942000005</v>
      </c>
      <c r="O20" s="1433">
        <f t="shared" si="0"/>
        <v>5412</v>
      </c>
      <c r="P20" s="1512"/>
    </row>
    <row r="21" spans="1:16" ht="11.25" customHeight="1">
      <c r="A21" s="1440">
        <v>2015</v>
      </c>
      <c r="B21" s="1475">
        <v>14513.282000000001</v>
      </c>
      <c r="C21" s="1438">
        <v>3098</v>
      </c>
      <c r="D21" s="1438">
        <v>14938</v>
      </c>
      <c r="E21" s="1438">
        <v>0</v>
      </c>
      <c r="F21" s="1438">
        <v>0</v>
      </c>
      <c r="G21" s="1438">
        <v>662</v>
      </c>
      <c r="H21" s="1438">
        <v>14580</v>
      </c>
      <c r="I21" s="1475">
        <v>15242</v>
      </c>
      <c r="J21" s="1438">
        <v>2116</v>
      </c>
      <c r="K21" s="1438">
        <v>734.7</v>
      </c>
      <c r="L21" s="1435">
        <v>34.53</v>
      </c>
      <c r="M21" s="1492">
        <v>42.118744539737129</v>
      </c>
      <c r="N21" s="1513">
        <v>501.14362746000012</v>
      </c>
      <c r="O21" s="1433">
        <f t="shared" si="0"/>
        <v>2850.7</v>
      </c>
      <c r="P21" s="1512"/>
    </row>
    <row r="22" spans="1:16" ht="11.25" customHeight="1">
      <c r="A22" s="1440">
        <v>2016</v>
      </c>
      <c r="B22" s="1475">
        <v>13978.27</v>
      </c>
      <c r="C22" s="1438">
        <v>1908</v>
      </c>
      <c r="D22" s="1438">
        <v>14620</v>
      </c>
      <c r="E22" s="1438">
        <v>0</v>
      </c>
      <c r="F22" s="1438">
        <v>0</v>
      </c>
      <c r="G22" s="1438">
        <v>575</v>
      </c>
      <c r="H22" s="1438">
        <v>12001</v>
      </c>
      <c r="I22" s="1475">
        <v>12576</v>
      </c>
      <c r="J22" s="1438">
        <v>1890</v>
      </c>
      <c r="K22" s="1438">
        <v>1049</v>
      </c>
      <c r="L22" s="1435">
        <v>36.4</v>
      </c>
      <c r="M22" s="1492">
        <v>41.364579002834766</v>
      </c>
      <c r="N22" s="1513">
        <v>508.80902800000001</v>
      </c>
      <c r="O22" s="1433">
        <f t="shared" si="0"/>
        <v>2939</v>
      </c>
      <c r="P22" s="1512"/>
    </row>
    <row r="23" spans="1:16" ht="11.25" customHeight="1">
      <c r="A23" s="1440">
        <v>2017</v>
      </c>
      <c r="B23" s="1475">
        <v>14417.284</v>
      </c>
      <c r="C23" s="1438">
        <v>2314</v>
      </c>
      <c r="D23" s="1438">
        <v>15020</v>
      </c>
      <c r="E23" s="1438">
        <v>0</v>
      </c>
      <c r="F23" s="1438">
        <v>0</v>
      </c>
      <c r="G23" s="1438">
        <v>485</v>
      </c>
      <c r="H23" s="1438">
        <v>12438</v>
      </c>
      <c r="I23" s="1475">
        <v>12923</v>
      </c>
      <c r="J23" s="1438">
        <v>2242</v>
      </c>
      <c r="K23" s="1438">
        <v>3123</v>
      </c>
      <c r="L23" s="1435">
        <v>35.28</v>
      </c>
      <c r="M23" s="1492">
        <v>41.555597202032125</v>
      </c>
      <c r="N23" s="1513">
        <v>508.64177952000006</v>
      </c>
      <c r="O23" s="1433">
        <f t="shared" si="0"/>
        <v>5365</v>
      </c>
      <c r="P23" s="1512"/>
    </row>
    <row r="24" spans="1:16" ht="11.25" customHeight="1">
      <c r="A24" s="1440">
        <v>2018</v>
      </c>
      <c r="B24" s="1475">
        <v>13753.395</v>
      </c>
      <c r="C24" s="1438">
        <v>1907</v>
      </c>
      <c r="D24" s="1438">
        <v>14083.830999999998</v>
      </c>
      <c r="E24" s="1438">
        <v>0</v>
      </c>
      <c r="F24" s="1438">
        <v>0</v>
      </c>
      <c r="G24" s="1438">
        <v>378</v>
      </c>
      <c r="H24" s="1438">
        <v>12332</v>
      </c>
      <c r="I24" s="1475">
        <v>12710</v>
      </c>
      <c r="J24" s="1438">
        <v>1907</v>
      </c>
      <c r="K24" s="1438">
        <v>3148.3</v>
      </c>
      <c r="L24" s="1435">
        <v>36.31</v>
      </c>
      <c r="M24" s="1492">
        <v>43.312204014375979</v>
      </c>
      <c r="N24" s="1513">
        <v>499.38577245000005</v>
      </c>
      <c r="O24" s="1433">
        <f t="shared" si="0"/>
        <v>5055.3</v>
      </c>
      <c r="P24" s="1512"/>
    </row>
    <row r="25" spans="1:16" ht="11.25" customHeight="1">
      <c r="A25" s="1440">
        <v>2019</v>
      </c>
      <c r="B25" s="1475">
        <v>14346.982</v>
      </c>
      <c r="C25" s="1438">
        <v>2219</v>
      </c>
      <c r="D25" s="1438">
        <v>15284.262000000001</v>
      </c>
      <c r="E25" s="1438">
        <v>0</v>
      </c>
      <c r="F25" s="1438">
        <v>0</v>
      </c>
      <c r="G25" s="1438">
        <v>382</v>
      </c>
      <c r="H25" s="1438">
        <v>11891</v>
      </c>
      <c r="I25" s="1475">
        <v>12273</v>
      </c>
      <c r="J25" s="1438">
        <v>2077</v>
      </c>
      <c r="K25" s="1438">
        <v>3964</v>
      </c>
      <c r="L25" s="1435">
        <v>37.950000000000003</v>
      </c>
      <c r="M25" s="1492">
        <v>42.79291936622333</v>
      </c>
      <c r="N25" s="1513">
        <v>544.46796690000008</v>
      </c>
      <c r="O25" s="1433">
        <f t="shared" si="0"/>
        <v>6041</v>
      </c>
      <c r="P25" s="1512"/>
    </row>
    <row r="26" spans="1:16" ht="11.25" customHeight="1">
      <c r="A26" s="1440">
        <v>2020</v>
      </c>
      <c r="B26" s="1475">
        <v>13324.654</v>
      </c>
      <c r="C26" s="1438">
        <v>2334</v>
      </c>
      <c r="D26" s="1438">
        <v>13175.506000000001</v>
      </c>
      <c r="E26" s="1438">
        <v>0</v>
      </c>
      <c r="F26" s="1438">
        <v>0</v>
      </c>
      <c r="G26" s="1438">
        <v>306</v>
      </c>
      <c r="H26" s="1438">
        <v>10866</v>
      </c>
      <c r="I26" s="1475">
        <v>11172</v>
      </c>
      <c r="J26" s="1438">
        <v>1521</v>
      </c>
      <c r="K26" s="1438">
        <v>1554</v>
      </c>
      <c r="L26" s="1435">
        <v>37.22</v>
      </c>
      <c r="M26" s="1492">
        <v>44.313479952840403</v>
      </c>
      <c r="N26" s="1513">
        <v>495.94362188000002</v>
      </c>
      <c r="O26" s="1433">
        <f t="shared" si="0"/>
        <v>3075</v>
      </c>
      <c r="P26" s="1512"/>
    </row>
    <row r="27" spans="1:16" ht="11.25" customHeight="1">
      <c r="A27" s="1440">
        <v>2021</v>
      </c>
      <c r="B27" s="1475">
        <v>12500</v>
      </c>
      <c r="C27" s="1438">
        <v>1900</v>
      </c>
      <c r="D27" s="1438">
        <v>14628</v>
      </c>
      <c r="E27" s="1438">
        <v>0</v>
      </c>
      <c r="F27" s="1438">
        <v>0</v>
      </c>
      <c r="G27" s="1438">
        <v>350</v>
      </c>
      <c r="H27" s="1438">
        <v>12700</v>
      </c>
      <c r="I27" s="1475">
        <v>13050</v>
      </c>
      <c r="J27" s="1438">
        <v>1800</v>
      </c>
      <c r="K27" s="1438">
        <v>2800</v>
      </c>
      <c r="L27" s="1435">
        <v>33.450000000000003</v>
      </c>
      <c r="M27" s="1492">
        <v>43.227365248113919</v>
      </c>
      <c r="N27" s="1513">
        <v>418.12500000000006</v>
      </c>
      <c r="O27" s="1433"/>
      <c r="P27" s="1512"/>
    </row>
    <row r="28" spans="1:16">
      <c r="B28" s="1511"/>
      <c r="C28" s="1511"/>
      <c r="D28" s="1511"/>
      <c r="E28" s="1511"/>
      <c r="F28" s="1511"/>
      <c r="G28" s="1511"/>
      <c r="H28" s="1511"/>
      <c r="I28" s="1511"/>
      <c r="J28" s="1511"/>
      <c r="K28" s="1511"/>
    </row>
    <row r="29" spans="1:16">
      <c r="A29" s="1430" t="s">
        <v>1345</v>
      </c>
      <c r="H29" s="1511"/>
    </row>
  </sheetData>
  <mergeCells count="8">
    <mergeCell ref="L3:M3"/>
    <mergeCell ref="L5:M5"/>
    <mergeCell ref="B3:C3"/>
    <mergeCell ref="E3:I3"/>
    <mergeCell ref="J3:K3"/>
    <mergeCell ref="B5:C5"/>
    <mergeCell ref="E5:I5"/>
    <mergeCell ref="J5:K5"/>
  </mergeCells>
  <printOptions horizontalCentered="1" verticalCentered="1"/>
  <pageMargins left="0.5" right="0.5" top="0.5" bottom="0.5" header="0.5" footer="0.5"/>
  <pageSetup scale="94"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DC893-3DAD-41AE-A5EC-7D4AF7BAF133}">
  <dimension ref="A1:T32"/>
  <sheetViews>
    <sheetView showGridLines="0" topLeftCell="A18" zoomScaleNormal="100" workbookViewId="0">
      <selection activeCell="Q58" sqref="Q58"/>
    </sheetView>
  </sheetViews>
  <sheetFormatPr defaultColWidth="8" defaultRowHeight="13"/>
  <cols>
    <col min="1" max="1" width="10.7265625" style="1430" customWidth="1"/>
    <col min="2" max="2" width="7.81640625" style="1430" customWidth="1"/>
    <col min="3" max="3" width="10.453125" style="1430" customWidth="1"/>
    <col min="4" max="4" width="8" style="1430" customWidth="1"/>
    <col min="5" max="5" width="7.1796875" style="1430" customWidth="1"/>
    <col min="6" max="6" width="7.81640625" style="1430" customWidth="1"/>
    <col min="7" max="7" width="7.26953125" style="1430" customWidth="1"/>
    <col min="8" max="8" width="5.1796875" style="1430" bestFit="1" customWidth="1"/>
    <col min="9" max="9" width="7.7265625" style="1430" bestFit="1" customWidth="1"/>
    <col min="10" max="10" width="8" style="1430" customWidth="1"/>
    <col min="11" max="11" width="8.453125" style="1430" customWidth="1"/>
    <col min="12" max="12" width="11.54296875" style="1430" bestFit="1" customWidth="1"/>
    <col min="13" max="13" width="11.54296875" style="1430" customWidth="1"/>
    <col min="14" max="14" width="9.1796875" style="1430" customWidth="1"/>
    <col min="15" max="15" width="8.54296875" style="1430" customWidth="1"/>
    <col min="16" max="16" width="12.453125" style="1430" customWidth="1"/>
    <col min="17" max="17" width="10.81640625" style="1430" customWidth="1"/>
    <col min="18" max="18" width="11.26953125" style="1430" customWidth="1"/>
    <col min="19" max="19" width="9.26953125" style="1430" customWidth="1"/>
    <col min="20" max="20" width="10.81640625" style="1430" customWidth="1"/>
    <col min="21" max="16384" width="8" style="1430"/>
  </cols>
  <sheetData>
    <row r="1" spans="1:20" ht="14.5">
      <c r="A1" s="1491" t="s">
        <v>1378</v>
      </c>
      <c r="B1" s="1489"/>
      <c r="C1" s="1489"/>
      <c r="D1" s="1489"/>
      <c r="E1" s="1489"/>
      <c r="F1" s="1489"/>
      <c r="G1" s="1489"/>
      <c r="H1" s="1489"/>
      <c r="I1" s="1489"/>
      <c r="J1" s="1489"/>
      <c r="K1" s="1489"/>
      <c r="L1" s="1489"/>
      <c r="M1" s="1489"/>
      <c r="N1" s="1489"/>
      <c r="O1" s="1489"/>
      <c r="P1" s="1489"/>
      <c r="Q1" s="1489"/>
      <c r="R1" s="1489"/>
      <c r="S1" s="1489"/>
      <c r="T1" s="1489"/>
    </row>
    <row r="2" spans="1:20" ht="7.5" customHeight="1">
      <c r="A2" s="1489"/>
      <c r="B2" s="1489"/>
      <c r="C2" s="1489"/>
      <c r="D2" s="1489"/>
      <c r="E2" s="1489"/>
      <c r="F2" s="1489"/>
      <c r="G2" s="1489"/>
      <c r="H2" s="1489"/>
      <c r="I2" s="1489"/>
      <c r="J2" s="1489"/>
      <c r="K2" s="1489"/>
      <c r="L2" s="1489"/>
      <c r="M2" s="1489"/>
      <c r="N2" s="1489"/>
      <c r="O2" s="1489"/>
      <c r="P2" s="1489"/>
      <c r="Q2" s="1489"/>
      <c r="R2" s="1489"/>
      <c r="S2" s="1489"/>
      <c r="T2" s="1489"/>
    </row>
    <row r="3" spans="1:20">
      <c r="A3" s="1488"/>
      <c r="B3" s="2128" t="s">
        <v>1377</v>
      </c>
      <c r="C3" s="2132"/>
      <c r="D3" s="2132"/>
      <c r="E3" s="2132"/>
      <c r="F3" s="2132"/>
      <c r="G3" s="2132"/>
      <c r="H3" s="2132"/>
      <c r="I3" s="2132"/>
      <c r="J3" s="2132"/>
      <c r="K3" s="2132"/>
      <c r="L3" s="2128" t="s">
        <v>1343</v>
      </c>
      <c r="M3" s="2132"/>
      <c r="N3" s="2132"/>
      <c r="O3" s="2137"/>
      <c r="P3" s="1526"/>
      <c r="Q3" s="2128" t="s">
        <v>1376</v>
      </c>
      <c r="R3" s="2132"/>
      <c r="S3" s="2132"/>
      <c r="T3" s="2132"/>
    </row>
    <row r="4" spans="1:20" ht="39">
      <c r="A4" s="1465" t="s">
        <v>13</v>
      </c>
      <c r="B4" s="1464" t="s">
        <v>1375</v>
      </c>
      <c r="C4" s="1462" t="s">
        <v>1374</v>
      </c>
      <c r="D4" s="1462" t="s">
        <v>1373</v>
      </c>
      <c r="E4" s="1462" t="s">
        <v>1372</v>
      </c>
      <c r="F4" s="1462" t="s">
        <v>1371</v>
      </c>
      <c r="G4" s="1462" t="s">
        <v>1370</v>
      </c>
      <c r="H4" s="1462" t="s">
        <v>1369</v>
      </c>
      <c r="I4" s="1462" t="s">
        <v>1368</v>
      </c>
      <c r="J4" s="1462" t="s">
        <v>1367</v>
      </c>
      <c r="K4" s="1463" t="s">
        <v>1366</v>
      </c>
      <c r="L4" s="1464" t="s">
        <v>1338</v>
      </c>
      <c r="M4" s="1462" t="s">
        <v>1337</v>
      </c>
      <c r="N4" s="1462" t="s">
        <v>1335</v>
      </c>
      <c r="O4" s="1463" t="s">
        <v>1312</v>
      </c>
      <c r="P4" s="1519" t="s">
        <v>1365</v>
      </c>
      <c r="Q4" s="1461" t="s">
        <v>1332</v>
      </c>
      <c r="R4" s="1462" t="s">
        <v>1337</v>
      </c>
      <c r="S4" s="1462" t="s">
        <v>1335</v>
      </c>
      <c r="T4" s="1462" t="s">
        <v>1364</v>
      </c>
    </row>
    <row r="5" spans="1:20">
      <c r="A5" s="1458"/>
      <c r="B5" s="2124" t="s">
        <v>1363</v>
      </c>
      <c r="C5" s="2125"/>
      <c r="D5" s="2125"/>
      <c r="E5" s="2125"/>
      <c r="F5" s="2125"/>
      <c r="G5" s="2125"/>
      <c r="H5" s="2125"/>
      <c r="I5" s="2125"/>
      <c r="J5" s="2125"/>
      <c r="K5" s="2134"/>
      <c r="L5" s="2124" t="s">
        <v>1363</v>
      </c>
      <c r="M5" s="2125"/>
      <c r="N5" s="2125"/>
      <c r="O5" s="2125"/>
      <c r="P5" s="1504" t="s">
        <v>1362</v>
      </c>
      <c r="Q5" s="2124" t="s">
        <v>1361</v>
      </c>
      <c r="R5" s="2136"/>
      <c r="S5" s="2136"/>
      <c r="T5" s="2136"/>
    </row>
    <row r="6" spans="1:20" ht="11.25" customHeight="1">
      <c r="A6" s="1447">
        <v>2000</v>
      </c>
      <c r="B6" s="1441">
        <v>34491.423999999999</v>
      </c>
      <c r="C6" s="1516">
        <v>57.970999999999997</v>
      </c>
      <c r="D6" s="1516">
        <v>890.22799999999995</v>
      </c>
      <c r="E6" s="1516">
        <v>746.125</v>
      </c>
      <c r="F6" s="1516">
        <v>186.46099999999998</v>
      </c>
      <c r="G6" s="1516">
        <v>0</v>
      </c>
      <c r="H6" s="1516">
        <v>0</v>
      </c>
      <c r="I6" s="1516">
        <v>9.11</v>
      </c>
      <c r="J6" s="1523">
        <v>257.85700000000003</v>
      </c>
      <c r="K6" s="1439">
        <v>36639.176000000007</v>
      </c>
      <c r="L6" s="1441">
        <v>6513.5060000000003</v>
      </c>
      <c r="M6" s="1438">
        <v>8754.4269999999997</v>
      </c>
      <c r="N6" s="1525">
        <v>7917.3440000000001</v>
      </c>
      <c r="O6" s="1450">
        <v>23185.277000000002</v>
      </c>
      <c r="P6" s="1498">
        <v>2.8994430368026607</v>
      </c>
      <c r="Q6" s="1522">
        <v>6.29</v>
      </c>
      <c r="R6" s="1520">
        <v>5.23</v>
      </c>
      <c r="S6" s="1524">
        <v>3.35</v>
      </c>
      <c r="T6" s="1524">
        <v>4.84</v>
      </c>
    </row>
    <row r="7" spans="1:20" ht="11.25" customHeight="1">
      <c r="A7" s="1447">
        <v>2001</v>
      </c>
      <c r="B7" s="1441">
        <v>33679.307999999997</v>
      </c>
      <c r="C7" s="1516">
        <v>57.576000000000001</v>
      </c>
      <c r="D7" s="1516">
        <v>1446.077</v>
      </c>
      <c r="E7" s="1516">
        <v>508.40499999999997</v>
      </c>
      <c r="F7" s="1516">
        <v>185.98899999999998</v>
      </c>
      <c r="G7" s="1516">
        <v>0</v>
      </c>
      <c r="H7" s="1516">
        <v>0</v>
      </c>
      <c r="I7" s="1516">
        <v>5.4960000000000004</v>
      </c>
      <c r="J7" s="1523">
        <v>4.1459999999999999</v>
      </c>
      <c r="K7" s="1439">
        <v>35886.996999999996</v>
      </c>
      <c r="L7" s="1441">
        <v>6692.9830000000002</v>
      </c>
      <c r="M7" s="1438">
        <v>9112.8909999999996</v>
      </c>
      <c r="N7" s="1525">
        <v>7411.4340000000002</v>
      </c>
      <c r="O7" s="1450">
        <v>23217.308000000001</v>
      </c>
      <c r="P7" s="1498">
        <v>2.9218910572356824</v>
      </c>
      <c r="Q7" s="1522">
        <v>6.72</v>
      </c>
      <c r="R7" s="1520">
        <v>5.58</v>
      </c>
      <c r="S7" s="1524">
        <v>3.53</v>
      </c>
      <c r="T7" s="1524">
        <v>5.21</v>
      </c>
    </row>
    <row r="8" spans="1:20" ht="11.25" customHeight="1">
      <c r="A8" s="1447">
        <v>2002</v>
      </c>
      <c r="B8" s="1441">
        <v>34487.722999999998</v>
      </c>
      <c r="C8" s="1515">
        <v>53.518999999999998</v>
      </c>
      <c r="D8" s="1515">
        <v>1380.181</v>
      </c>
      <c r="E8" s="1515">
        <v>457.73200000000003</v>
      </c>
      <c r="F8" s="1515">
        <v>247.33200000000002</v>
      </c>
      <c r="G8" s="1515">
        <v>0</v>
      </c>
      <c r="H8" s="1515">
        <v>0</v>
      </c>
      <c r="I8" s="1515">
        <v>6.27</v>
      </c>
      <c r="J8" s="1523">
        <v>4.9269999999999996</v>
      </c>
      <c r="K8" s="1439">
        <v>36637.684000000001</v>
      </c>
      <c r="L8" s="1441">
        <v>6938.2910000000002</v>
      </c>
      <c r="M8" s="1438">
        <v>9309.487000000001</v>
      </c>
      <c r="N8" s="1438">
        <v>7019.41</v>
      </c>
      <c r="O8" s="1450">
        <v>23267.188000000002</v>
      </c>
      <c r="P8" s="1498">
        <v>2.9754754428503669</v>
      </c>
      <c r="Q8" s="1522">
        <v>6.79</v>
      </c>
      <c r="R8" s="1520">
        <v>5.6</v>
      </c>
      <c r="S8" s="1520">
        <v>3.84</v>
      </c>
      <c r="T8" s="1524">
        <v>5.39</v>
      </c>
    </row>
    <row r="9" spans="1:20" ht="11.25" customHeight="1">
      <c r="A9" s="1447">
        <v>2003</v>
      </c>
      <c r="B9" s="1441">
        <v>35978.648000000001</v>
      </c>
      <c r="C9" s="1438">
        <v>32.866</v>
      </c>
      <c r="D9" s="1438">
        <v>1383.107</v>
      </c>
      <c r="E9" s="1438">
        <v>421.339</v>
      </c>
      <c r="F9" s="1438">
        <v>198.465</v>
      </c>
      <c r="G9" s="1438">
        <v>0</v>
      </c>
      <c r="H9" s="1438">
        <v>0</v>
      </c>
      <c r="I9" s="1438">
        <v>5.0830000000000002</v>
      </c>
      <c r="J9" s="1523">
        <v>4.1580000000000004</v>
      </c>
      <c r="K9" s="1439">
        <v>38023.665999999997</v>
      </c>
      <c r="L9" s="1441">
        <v>7166.4070000000002</v>
      </c>
      <c r="M9" s="1438">
        <v>9048.27</v>
      </c>
      <c r="N9" s="1438">
        <v>7645.6729999999998</v>
      </c>
      <c r="O9" s="1450">
        <v>23860.35</v>
      </c>
      <c r="P9" s="1498">
        <v>3.0206675945369739</v>
      </c>
      <c r="Q9" s="1522">
        <v>6.9</v>
      </c>
      <c r="R9" s="1520">
        <v>5.59</v>
      </c>
      <c r="S9" s="1520">
        <v>3.79</v>
      </c>
      <c r="T9" s="1520">
        <v>5.41</v>
      </c>
    </row>
    <row r="10" spans="1:20" ht="11.25" customHeight="1">
      <c r="A10" s="1447">
        <v>2004</v>
      </c>
      <c r="B10" s="1441">
        <v>36617.853999999999</v>
      </c>
      <c r="C10" s="1438">
        <v>32.600999999999999</v>
      </c>
      <c r="D10" s="1438">
        <v>909.85</v>
      </c>
      <c r="E10" s="1438">
        <v>449.84800000000001</v>
      </c>
      <c r="F10" s="1438">
        <v>194.876</v>
      </c>
      <c r="G10" s="1438">
        <v>0</v>
      </c>
      <c r="H10" s="1438">
        <v>0</v>
      </c>
      <c r="I10" s="1438">
        <v>3.8210000000000002</v>
      </c>
      <c r="J10" s="1523">
        <v>3.1259999999999999</v>
      </c>
      <c r="K10" s="1439">
        <v>38211.975999999995</v>
      </c>
      <c r="L10" s="1441">
        <v>7324.848</v>
      </c>
      <c r="M10" s="1438">
        <v>9370.4650000000001</v>
      </c>
      <c r="N10" s="1438">
        <v>7816.3909999999996</v>
      </c>
      <c r="O10" s="1450">
        <v>24511.704000000002</v>
      </c>
      <c r="P10" s="1498">
        <v>3.014064141438872</v>
      </c>
      <c r="Q10" s="1522">
        <v>7.21</v>
      </c>
      <c r="R10" s="1520">
        <v>5.9</v>
      </c>
      <c r="S10" s="1520">
        <v>4.01</v>
      </c>
      <c r="T10" s="1520">
        <v>5.69</v>
      </c>
    </row>
    <row r="11" spans="1:20" ht="11.25" customHeight="1">
      <c r="A11" s="1447">
        <v>2005</v>
      </c>
      <c r="B11" s="1441">
        <v>35970.404999999999</v>
      </c>
      <c r="C11" s="1438">
        <v>40.908999999999999</v>
      </c>
      <c r="D11" s="1438">
        <v>1177.501</v>
      </c>
      <c r="E11" s="1438">
        <v>784.46299999999997</v>
      </c>
      <c r="F11" s="1438">
        <v>184.80199999999999</v>
      </c>
      <c r="G11" s="1438">
        <v>0</v>
      </c>
      <c r="H11" s="1438">
        <v>0</v>
      </c>
      <c r="I11" s="1438">
        <v>3.948</v>
      </c>
      <c r="J11" s="1523">
        <v>3.1019999999999999</v>
      </c>
      <c r="K11" s="1439">
        <v>38165.129999999997</v>
      </c>
      <c r="L11" s="1441">
        <v>7567.2790000000005</v>
      </c>
      <c r="M11" s="1438">
        <v>9444.4470000000001</v>
      </c>
      <c r="N11" s="1438">
        <v>7988.7719999999999</v>
      </c>
      <c r="O11" s="1450">
        <v>25000.498000000003</v>
      </c>
      <c r="P11" s="1498">
        <v>3.0198535981703563</v>
      </c>
      <c r="Q11" s="1522">
        <v>7.52</v>
      </c>
      <c r="R11" s="1520">
        <v>6.07</v>
      </c>
      <c r="S11" s="1520">
        <v>4.24</v>
      </c>
      <c r="T11" s="1520">
        <v>5.92</v>
      </c>
    </row>
    <row r="12" spans="1:20" ht="11.25" customHeight="1">
      <c r="A12" s="1447">
        <v>2006</v>
      </c>
      <c r="B12" s="1441">
        <v>36855.550000000003</v>
      </c>
      <c r="C12" s="1438">
        <v>62.125999999999998</v>
      </c>
      <c r="D12" s="1438">
        <v>3388.55</v>
      </c>
      <c r="E12" s="1438">
        <v>746.78300000000002</v>
      </c>
      <c r="F12" s="1438">
        <v>190.608</v>
      </c>
      <c r="G12" s="1438">
        <v>0</v>
      </c>
      <c r="H12" s="1438">
        <v>0</v>
      </c>
      <c r="I12" s="1438">
        <v>14.868000000000002</v>
      </c>
      <c r="J12" s="1523">
        <v>4.8380000000000001</v>
      </c>
      <c r="K12" s="1439">
        <v>41263.323000000011</v>
      </c>
      <c r="L12" s="1441">
        <v>8232.0499999999993</v>
      </c>
      <c r="M12" s="1438">
        <v>9777.9950000000008</v>
      </c>
      <c r="N12" s="1438">
        <v>8355.6710000000003</v>
      </c>
      <c r="O12" s="1450">
        <v>26365.716</v>
      </c>
      <c r="P12" s="1498">
        <v>3.1953875218390908</v>
      </c>
      <c r="Q12" s="1522">
        <v>7.59</v>
      </c>
      <c r="R12" s="1520">
        <v>6.15</v>
      </c>
      <c r="S12" s="1520">
        <v>4.21</v>
      </c>
      <c r="T12" s="1520">
        <v>5.99</v>
      </c>
    </row>
    <row r="13" spans="1:20" ht="11.25" customHeight="1">
      <c r="A13" s="1447">
        <v>2007</v>
      </c>
      <c r="B13" s="1441">
        <v>37170.794000000002</v>
      </c>
      <c r="C13" s="1438">
        <v>39.146999999999998</v>
      </c>
      <c r="D13" s="1438">
        <v>7424.2179999999998</v>
      </c>
      <c r="E13" s="1438">
        <v>538.78200000000004</v>
      </c>
      <c r="F13" s="1438">
        <v>163.92500000000001</v>
      </c>
      <c r="G13" s="1438">
        <v>0</v>
      </c>
      <c r="H13" s="1438">
        <v>0</v>
      </c>
      <c r="I13" s="1438">
        <v>31.03</v>
      </c>
      <c r="J13" s="1438">
        <v>4.6790000000000003</v>
      </c>
      <c r="K13" s="1439">
        <v>45372.574999999997</v>
      </c>
      <c r="L13" s="1441">
        <v>8751.5470000000005</v>
      </c>
      <c r="M13" s="1438">
        <v>10274.569</v>
      </c>
      <c r="N13" s="1438">
        <v>8759.3310000000001</v>
      </c>
      <c r="O13" s="1450">
        <v>27785.447</v>
      </c>
      <c r="P13" s="1498">
        <v>3.3199157838832356</v>
      </c>
      <c r="Q13" s="1522">
        <v>8.15</v>
      </c>
      <c r="R13" s="1520">
        <v>6.54</v>
      </c>
      <c r="S13" s="1520">
        <v>4.5199999999999996</v>
      </c>
      <c r="T13" s="1520">
        <v>6.41</v>
      </c>
    </row>
    <row r="14" spans="1:20" ht="11.25" customHeight="1">
      <c r="A14" s="1447">
        <v>2008</v>
      </c>
      <c r="B14" s="1441">
        <v>38020.366999999998</v>
      </c>
      <c r="C14" s="1438">
        <v>43.612000000000002</v>
      </c>
      <c r="D14" s="1438">
        <v>7366.3069999999998</v>
      </c>
      <c r="E14" s="1438">
        <v>668.08399999999995</v>
      </c>
      <c r="F14" s="1438">
        <v>254.27699999999999</v>
      </c>
      <c r="G14" s="1438">
        <v>23.9</v>
      </c>
      <c r="H14" s="1438">
        <v>0</v>
      </c>
      <c r="I14" s="1438">
        <v>23.684999999999999</v>
      </c>
      <c r="J14" s="1438">
        <v>178.53100000000001</v>
      </c>
      <c r="K14" s="1439">
        <v>46578.763000000006</v>
      </c>
      <c r="L14" s="1441">
        <v>8786.2780000000002</v>
      </c>
      <c r="M14" s="1438">
        <v>10319.088</v>
      </c>
      <c r="N14" s="1438">
        <v>9086.1450000000004</v>
      </c>
      <c r="O14" s="1450">
        <v>28191.511000000002</v>
      </c>
      <c r="P14" s="1498">
        <v>3.2649125532027163</v>
      </c>
      <c r="Q14" s="1522">
        <v>8.26</v>
      </c>
      <c r="R14" s="1520">
        <v>6.66</v>
      </c>
      <c r="S14" s="1520">
        <v>4.59</v>
      </c>
      <c r="T14" s="1520">
        <v>6.49</v>
      </c>
    </row>
    <row r="15" spans="1:20" ht="11.25" customHeight="1">
      <c r="A15" s="1447">
        <v>2009</v>
      </c>
      <c r="B15" s="1441">
        <v>35526.125999999997</v>
      </c>
      <c r="C15" s="1438">
        <v>36.057000000000002</v>
      </c>
      <c r="D15" s="1438">
        <v>6444.0420000000004</v>
      </c>
      <c r="E15" s="1438">
        <v>835.25699999999995</v>
      </c>
      <c r="F15" s="1438">
        <v>279.12099999999998</v>
      </c>
      <c r="G15" s="1438">
        <v>159.53700000000001</v>
      </c>
      <c r="H15" s="1438">
        <v>0</v>
      </c>
      <c r="I15" s="1438">
        <v>47.878</v>
      </c>
      <c r="J15" s="1438">
        <v>214.92699999999999</v>
      </c>
      <c r="K15" s="1439">
        <v>43542.944999999992</v>
      </c>
      <c r="L15" s="1441">
        <v>8725.2739999999994</v>
      </c>
      <c r="M15" s="1438">
        <v>10267.627</v>
      </c>
      <c r="N15" s="1438">
        <v>8593.7990000000009</v>
      </c>
      <c r="O15" s="1450">
        <v>27586.699999999997</v>
      </c>
      <c r="P15" s="1498">
        <v>3.1568874971281367</v>
      </c>
      <c r="Q15" s="1522">
        <v>8.48</v>
      </c>
      <c r="R15" s="1520">
        <v>6.96</v>
      </c>
      <c r="S15" s="1520">
        <v>4.8099999999999996</v>
      </c>
      <c r="T15" s="1520">
        <v>6.77</v>
      </c>
    </row>
    <row r="16" spans="1:20" ht="11.25" customHeight="1">
      <c r="A16" s="1440">
        <v>2010</v>
      </c>
      <c r="B16" s="1441">
        <v>34057.264999999999</v>
      </c>
      <c r="C16" s="1438">
        <v>50.356999999999999</v>
      </c>
      <c r="D16" s="1438">
        <v>6455.3959999999997</v>
      </c>
      <c r="E16" s="1438">
        <v>695.51199999999994</v>
      </c>
      <c r="F16" s="1438">
        <v>276.94900000000001</v>
      </c>
      <c r="G16" s="1438">
        <v>447.68</v>
      </c>
      <c r="H16" s="1438">
        <v>0</v>
      </c>
      <c r="I16" s="1438">
        <v>56.338000000000001</v>
      </c>
      <c r="J16" s="1438">
        <v>209.858</v>
      </c>
      <c r="K16" s="1439">
        <v>42249.35500000001</v>
      </c>
      <c r="L16" s="1441">
        <v>8834.23</v>
      </c>
      <c r="M16" s="1438">
        <v>10401.56</v>
      </c>
      <c r="N16" s="1438">
        <v>8808.2109999999993</v>
      </c>
      <c r="O16" s="1475">
        <v>28044.001</v>
      </c>
      <c r="P16" s="1498">
        <v>3.1865251800714982</v>
      </c>
      <c r="Q16" s="1522">
        <v>8.7100000000000009</v>
      </c>
      <c r="R16" s="1520">
        <v>7.15</v>
      </c>
      <c r="S16" s="1520">
        <v>4.93</v>
      </c>
      <c r="T16" s="1520">
        <v>6.94</v>
      </c>
    </row>
    <row r="17" spans="1:20" ht="11.25" customHeight="1">
      <c r="A17" s="1440">
        <v>2011</v>
      </c>
      <c r="B17" s="1441">
        <v>33137.663260000001</v>
      </c>
      <c r="C17" s="1438">
        <v>53.949160000000006</v>
      </c>
      <c r="D17" s="1438">
        <v>5256.0463499999996</v>
      </c>
      <c r="E17" s="1438">
        <v>1230.165</v>
      </c>
      <c r="F17" s="1438">
        <v>330.18799999999999</v>
      </c>
      <c r="G17" s="1438">
        <v>572.79</v>
      </c>
      <c r="H17" s="1438">
        <v>0</v>
      </c>
      <c r="I17" s="1438">
        <v>58.006839999999997</v>
      </c>
      <c r="J17" s="1438">
        <v>197.34141</v>
      </c>
      <c r="K17" s="1439">
        <v>40836.150020000001</v>
      </c>
      <c r="L17" s="1441">
        <v>8946.741</v>
      </c>
      <c r="M17" s="1438">
        <v>10579.213</v>
      </c>
      <c r="N17" s="1438">
        <v>9332.9920000000002</v>
      </c>
      <c r="O17" s="1475">
        <v>28858.945999999996</v>
      </c>
      <c r="P17" s="1498">
        <v>3.1719136939381616</v>
      </c>
      <c r="Q17" s="1522">
        <v>8.9600000000000009</v>
      </c>
      <c r="R17" s="1520">
        <v>7.35</v>
      </c>
      <c r="S17" s="1520">
        <v>5.0999999999999996</v>
      </c>
      <c r="T17" s="1520">
        <v>7.13</v>
      </c>
    </row>
    <row r="18" spans="1:20" ht="11.25" customHeight="1">
      <c r="A18" s="1440">
        <v>2012</v>
      </c>
      <c r="B18" s="1441">
        <v>30799.119999999999</v>
      </c>
      <c r="C18" s="1438">
        <v>39.786999999999999</v>
      </c>
      <c r="D18" s="1438">
        <v>6579.6040000000003</v>
      </c>
      <c r="E18" s="1438">
        <v>747.78599999999994</v>
      </c>
      <c r="F18" s="1438">
        <v>334.63799999999998</v>
      </c>
      <c r="G18" s="1438">
        <v>703.91099999999994</v>
      </c>
      <c r="H18" s="1438">
        <v>1.619</v>
      </c>
      <c r="I18" s="1438">
        <v>59.555999999999997</v>
      </c>
      <c r="J18" s="1438">
        <v>136.93900000000002</v>
      </c>
      <c r="K18" s="1439">
        <v>39402.959999999992</v>
      </c>
      <c r="L18" s="1441">
        <v>9188.2039999999997</v>
      </c>
      <c r="M18" s="1438">
        <v>10840.974</v>
      </c>
      <c r="N18" s="1438">
        <v>9694.19</v>
      </c>
      <c r="O18" s="1475">
        <v>29723.368000000002</v>
      </c>
      <c r="P18" s="1498">
        <v>3.2073385963981424</v>
      </c>
      <c r="Q18" s="1522">
        <v>9.93</v>
      </c>
      <c r="R18" s="1520">
        <v>8.06</v>
      </c>
      <c r="S18" s="1520">
        <v>5.62</v>
      </c>
      <c r="T18" s="1520">
        <v>7.84</v>
      </c>
    </row>
    <row r="19" spans="1:20" ht="11.25" customHeight="1">
      <c r="A19" s="1440">
        <v>2013</v>
      </c>
      <c r="B19" s="1441">
        <v>34284.956819999999</v>
      </c>
      <c r="C19" s="1438">
        <v>26.00103</v>
      </c>
      <c r="D19" s="1438">
        <v>6606.4228800000001</v>
      </c>
      <c r="E19" s="1438">
        <v>504.99599999999998</v>
      </c>
      <c r="F19" s="1438">
        <v>318.90800000000002</v>
      </c>
      <c r="G19" s="1438">
        <v>539.80600000000004</v>
      </c>
      <c r="H19" s="1438">
        <v>2.1</v>
      </c>
      <c r="I19" s="1438">
        <v>70.926239999999993</v>
      </c>
      <c r="J19" s="1438">
        <v>162.63387</v>
      </c>
      <c r="K19" s="1439">
        <v>42516.750839999993</v>
      </c>
      <c r="L19" s="1441">
        <v>9401.7479999999996</v>
      </c>
      <c r="M19" s="1438">
        <v>11061.876</v>
      </c>
      <c r="N19" s="1438">
        <v>10010.41</v>
      </c>
      <c r="O19" s="1475">
        <v>30474.034</v>
      </c>
      <c r="P19" s="1498">
        <v>3.2395479396687801</v>
      </c>
      <c r="Q19" s="1522">
        <v>10.37</v>
      </c>
      <c r="R19" s="1520">
        <v>8.32</v>
      </c>
      <c r="S19" s="1520">
        <v>5.87</v>
      </c>
      <c r="T19" s="1520">
        <v>8.15</v>
      </c>
    </row>
    <row r="20" spans="1:20" ht="11.25" customHeight="1">
      <c r="A20" s="1440">
        <v>2014</v>
      </c>
      <c r="B20" s="1441">
        <v>33376.687680000003</v>
      </c>
      <c r="C20" s="1438">
        <v>24.317599999999999</v>
      </c>
      <c r="D20" s="1438">
        <v>8376.4200400000009</v>
      </c>
      <c r="E20" s="1438">
        <v>632.82299999999998</v>
      </c>
      <c r="F20" s="1438">
        <v>521.58199999999999</v>
      </c>
      <c r="G20" s="1438">
        <v>659.95100000000002</v>
      </c>
      <c r="H20" s="1438">
        <v>2.2349999999999999</v>
      </c>
      <c r="I20" s="1438">
        <v>72.530169999999998</v>
      </c>
      <c r="J20" s="1438">
        <v>117.97939</v>
      </c>
      <c r="K20" s="1439">
        <v>43784.525880000008</v>
      </c>
      <c r="L20" s="1441">
        <v>8963.9709999999995</v>
      </c>
      <c r="M20" s="1438">
        <v>11113.933000000001</v>
      </c>
      <c r="N20" s="1438">
        <v>9965.1149999999998</v>
      </c>
      <c r="O20" s="1475">
        <v>30043.019</v>
      </c>
      <c r="P20" s="1498">
        <v>3.0469342928737402</v>
      </c>
      <c r="Q20" s="1522">
        <v>10.65</v>
      </c>
      <c r="R20" s="1520">
        <v>8.5299999999999994</v>
      </c>
      <c r="S20" s="1520">
        <v>6.08</v>
      </c>
      <c r="T20" s="1520">
        <v>8.35</v>
      </c>
    </row>
    <row r="21" spans="1:20" ht="11.25" customHeight="1">
      <c r="A21" s="1440">
        <v>2015</v>
      </c>
      <c r="B21" s="1438">
        <v>31656.489000000001</v>
      </c>
      <c r="C21" s="1438">
        <v>19.731999999999999</v>
      </c>
      <c r="D21" s="1438">
        <v>8217.6650000000009</v>
      </c>
      <c r="E21" s="1438">
        <v>768.77300000000002</v>
      </c>
      <c r="F21" s="1438">
        <v>429.517</v>
      </c>
      <c r="G21" s="1438">
        <v>625.91700000000003</v>
      </c>
      <c r="H21" s="1438">
        <v>31.859000000000002</v>
      </c>
      <c r="I21" s="1438">
        <v>85.130999999999986</v>
      </c>
      <c r="J21" s="1438">
        <v>114.036</v>
      </c>
      <c r="K21" s="1439">
        <v>41949.118999999999</v>
      </c>
      <c r="L21" s="1438">
        <v>9117.1530000000002</v>
      </c>
      <c r="M21" s="1438">
        <v>11670.213000000002</v>
      </c>
      <c r="N21" s="1438">
        <v>9404.9840000000004</v>
      </c>
      <c r="O21" s="1475">
        <v>30192.350000000002</v>
      </c>
      <c r="P21" s="1500">
        <v>3.0415004216729207</v>
      </c>
      <c r="Q21" s="1521">
        <v>10.88</v>
      </c>
      <c r="R21" s="1520">
        <v>8.6199999999999992</v>
      </c>
      <c r="S21" s="1520">
        <v>6.17</v>
      </c>
      <c r="T21" s="1520">
        <v>8.5399999999999991</v>
      </c>
    </row>
    <row r="22" spans="1:20" ht="11.25" customHeight="1">
      <c r="A22" s="1440">
        <v>2016</v>
      </c>
      <c r="B22" s="1438">
        <v>25939.442999999999</v>
      </c>
      <c r="C22" s="1438">
        <v>31.552</v>
      </c>
      <c r="D22" s="1438">
        <v>8691.32</v>
      </c>
      <c r="E22" s="1438">
        <v>759.54200000000003</v>
      </c>
      <c r="F22" s="1438">
        <v>485.09399999999999</v>
      </c>
      <c r="G22" s="1438">
        <v>822.28200000000004</v>
      </c>
      <c r="H22" s="1438">
        <v>1053.6610000000001</v>
      </c>
      <c r="I22" s="1438">
        <v>84.083999999999989</v>
      </c>
      <c r="J22" s="1438">
        <v>266.95</v>
      </c>
      <c r="K22" s="1439">
        <v>38133.928</v>
      </c>
      <c r="L22" s="1438">
        <v>9370.6560000000009</v>
      </c>
      <c r="M22" s="1438">
        <v>11621.887000000001</v>
      </c>
      <c r="N22" s="1438">
        <v>9186.991</v>
      </c>
      <c r="O22" s="1475">
        <v>30179.534</v>
      </c>
      <c r="P22" s="1500">
        <v>3.0673238638111893</v>
      </c>
      <c r="Q22" s="1521">
        <v>11.02</v>
      </c>
      <c r="R22" s="1520">
        <v>8.75</v>
      </c>
      <c r="S22" s="1520">
        <v>6.33</v>
      </c>
      <c r="T22" s="1520">
        <v>8.7200000000000006</v>
      </c>
    </row>
    <row r="23" spans="1:20" ht="11.25" customHeight="1">
      <c r="A23" s="1440">
        <v>2017</v>
      </c>
      <c r="B23" s="1438">
        <v>26389.566999999999</v>
      </c>
      <c r="C23" s="1438">
        <v>38.412999999999997</v>
      </c>
      <c r="D23" s="1438">
        <v>5870.8519999999999</v>
      </c>
      <c r="E23" s="1438">
        <v>1293.7149999999999</v>
      </c>
      <c r="F23" s="1438">
        <v>480.928</v>
      </c>
      <c r="G23" s="1438">
        <v>858.25199999999995</v>
      </c>
      <c r="H23" s="1438">
        <v>2211.105</v>
      </c>
      <c r="I23" s="1438">
        <v>77.668999999999997</v>
      </c>
      <c r="J23" s="1438">
        <v>191.375</v>
      </c>
      <c r="K23" s="1439">
        <v>37411.876000000004</v>
      </c>
      <c r="L23" s="1438">
        <v>9510.7829999999994</v>
      </c>
      <c r="M23" s="1438">
        <v>11795.201999999999</v>
      </c>
      <c r="N23" s="1438">
        <v>9283.0360000000001</v>
      </c>
      <c r="O23" s="1475">
        <v>30589.021000000001</v>
      </c>
      <c r="P23" s="1500">
        <v>3.0542945272896893</v>
      </c>
      <c r="Q23" s="1521">
        <v>10.95</v>
      </c>
      <c r="R23" s="1520">
        <v>8.65</v>
      </c>
      <c r="S23" s="1520">
        <v>6.13</v>
      </c>
      <c r="T23" s="1520">
        <v>8.6</v>
      </c>
    </row>
    <row r="24" spans="1:20" ht="11.25" customHeight="1">
      <c r="A24" s="1440">
        <v>2018</v>
      </c>
      <c r="B24" s="1438">
        <v>25912.473999999998</v>
      </c>
      <c r="C24" s="1438">
        <v>36.573999999999998</v>
      </c>
      <c r="D24" s="1438">
        <v>8724.1190000000006</v>
      </c>
      <c r="E24" s="1438">
        <v>927.09699999999998</v>
      </c>
      <c r="F24" s="1438">
        <v>445.73700000000002</v>
      </c>
      <c r="G24" s="1438">
        <v>794.55499999999995</v>
      </c>
      <c r="H24" s="1438">
        <v>2223.7060000000001</v>
      </c>
      <c r="I24" s="1438">
        <v>79.460000000000008</v>
      </c>
      <c r="J24" s="1438">
        <v>231.702</v>
      </c>
      <c r="K24" s="1439">
        <v>39375.423999999999</v>
      </c>
      <c r="L24" s="1438">
        <v>9714.5069999999996</v>
      </c>
      <c r="M24" s="1438">
        <v>12135.192000000001</v>
      </c>
      <c r="N24" s="1438">
        <v>9392.7090000000007</v>
      </c>
      <c r="O24" s="1475">
        <v>31242.408000000003</v>
      </c>
      <c r="P24" s="1500">
        <v>3.0678162324294265</v>
      </c>
      <c r="Q24" s="1521">
        <v>10.41</v>
      </c>
      <c r="R24" s="1520">
        <v>8.23</v>
      </c>
      <c r="S24" s="1520">
        <v>5.9</v>
      </c>
      <c r="T24" s="1520">
        <v>8.2100000000000009</v>
      </c>
    </row>
    <row r="25" spans="1:20" ht="11.25" customHeight="1">
      <c r="A25" s="1440">
        <v>2019</v>
      </c>
      <c r="B25" s="1438">
        <v>25241.026000000002</v>
      </c>
      <c r="C25" s="1438">
        <v>39.777000000000001</v>
      </c>
      <c r="D25" s="1438">
        <v>9369.3520000000008</v>
      </c>
      <c r="E25" s="1438">
        <v>875.11099999999999</v>
      </c>
      <c r="F25" s="1438">
        <v>310.31400000000002</v>
      </c>
      <c r="G25" s="1438">
        <v>818.68399999999997</v>
      </c>
      <c r="H25" s="1438">
        <v>2186.424</v>
      </c>
      <c r="I25" s="1438">
        <v>70.736000000000004</v>
      </c>
      <c r="J25" s="1438">
        <v>205.60899999999998</v>
      </c>
      <c r="K25" s="1439">
        <v>39117.032999999989</v>
      </c>
      <c r="L25" s="1438">
        <v>9739.5249999999996</v>
      </c>
      <c r="M25" s="1438">
        <v>11912.197</v>
      </c>
      <c r="N25" s="1438">
        <v>9490.8430000000008</v>
      </c>
      <c r="O25" s="1475">
        <v>31142.565000000002</v>
      </c>
      <c r="P25" s="1500">
        <v>3.0245365851689243</v>
      </c>
      <c r="Q25" s="1521">
        <v>10.4</v>
      </c>
      <c r="R25" s="1520">
        <v>8.26</v>
      </c>
      <c r="S25" s="1520">
        <v>5.98</v>
      </c>
      <c r="T25" s="1520">
        <v>8.24</v>
      </c>
    </row>
    <row r="26" spans="1:20" ht="11.25" customHeight="1">
      <c r="A26" s="1440">
        <v>2020</v>
      </c>
      <c r="B26" s="1438">
        <v>22806.021000000001</v>
      </c>
      <c r="C26" s="1438">
        <v>39.555</v>
      </c>
      <c r="D26" s="1438">
        <v>9460.15</v>
      </c>
      <c r="E26" s="1438">
        <v>816.72400000000005</v>
      </c>
      <c r="F26" s="1438">
        <v>376.66199999999998</v>
      </c>
      <c r="G26" s="1438">
        <v>802.61900000000003</v>
      </c>
      <c r="H26" s="1438">
        <v>2571.0770000000002</v>
      </c>
      <c r="I26" s="1438">
        <v>77.60499999999999</v>
      </c>
      <c r="J26" s="1438">
        <v>136.89499999999998</v>
      </c>
      <c r="K26" s="1439">
        <v>37087.307999999997</v>
      </c>
      <c r="L26" s="1438">
        <v>10546.793</v>
      </c>
      <c r="M26" s="1438">
        <v>11444.244999999999</v>
      </c>
      <c r="N26" s="1438">
        <v>9672.1190000000006</v>
      </c>
      <c r="O26" s="1475">
        <v>31663.156999999999</v>
      </c>
      <c r="P26" s="1500">
        <v>3.2223626642224259</v>
      </c>
      <c r="Q26" s="1521">
        <v>10.44</v>
      </c>
      <c r="R26" s="1520">
        <v>8.27</v>
      </c>
      <c r="S26" s="1520">
        <v>5.9</v>
      </c>
      <c r="T26" s="1520">
        <v>8.27</v>
      </c>
    </row>
    <row r="27" spans="1:20" ht="11.25" customHeight="1">
      <c r="A27" s="1440">
        <v>2021</v>
      </c>
      <c r="B27" s="1438">
        <v>27900</v>
      </c>
      <c r="C27" s="1438">
        <v>40</v>
      </c>
      <c r="D27" s="1438">
        <v>10200</v>
      </c>
      <c r="E27" s="1438">
        <v>840</v>
      </c>
      <c r="F27" s="1438">
        <v>350</v>
      </c>
      <c r="G27" s="1438">
        <v>770</v>
      </c>
      <c r="H27" s="1438">
        <v>3500</v>
      </c>
      <c r="I27" s="1438">
        <v>78</v>
      </c>
      <c r="J27" s="1438">
        <v>210</v>
      </c>
      <c r="K27" s="1439">
        <v>43888</v>
      </c>
      <c r="L27" s="1438">
        <v>11000</v>
      </c>
      <c r="M27" s="1438">
        <v>12200</v>
      </c>
      <c r="N27" s="1438">
        <v>9500</v>
      </c>
      <c r="O27" s="1475">
        <v>32700</v>
      </c>
      <c r="P27" s="1500">
        <v>3.3065843742406673</v>
      </c>
      <c r="Q27" s="1521">
        <v>10.5</v>
      </c>
      <c r="R27" s="1520">
        <v>8.1</v>
      </c>
      <c r="S27" s="1520">
        <v>6.3</v>
      </c>
      <c r="T27" s="1520">
        <v>8.4</v>
      </c>
    </row>
    <row r="28" spans="1:20">
      <c r="B28" s="1511"/>
      <c r="C28" s="1511"/>
      <c r="D28" s="1511"/>
      <c r="E28" s="1511"/>
      <c r="F28" s="1511"/>
      <c r="G28" s="1511"/>
      <c r="H28" s="1511"/>
      <c r="I28" s="1511"/>
      <c r="J28" s="1511"/>
      <c r="K28" s="1431"/>
      <c r="L28" s="1511"/>
      <c r="M28" s="1511"/>
      <c r="N28" s="1511"/>
      <c r="O28" s="1511"/>
      <c r="P28" s="1511"/>
    </row>
    <row r="29" spans="1:20">
      <c r="A29" s="1430" t="s">
        <v>1345</v>
      </c>
      <c r="K29" s="1431"/>
    </row>
    <row r="30" spans="1:20">
      <c r="F30" s="1432"/>
      <c r="G30" s="1432"/>
      <c r="H30" s="1432"/>
      <c r="I30" s="1431"/>
      <c r="K30" s="1431"/>
    </row>
    <row r="31" spans="1:20">
      <c r="K31" s="1431"/>
    </row>
    <row r="32" spans="1:20">
      <c r="K32" s="1431"/>
    </row>
  </sheetData>
  <mergeCells count="6">
    <mergeCell ref="Q5:T5"/>
    <mergeCell ref="Q3:T3"/>
    <mergeCell ref="B3:K3"/>
    <mergeCell ref="L3:O3"/>
    <mergeCell ref="B5:K5"/>
    <mergeCell ref="L5:O5"/>
  </mergeCells>
  <printOptions horizontalCentered="1" verticalCentered="1"/>
  <pageMargins left="0.25" right="0.25" top="0.5" bottom="0.5" header="0.5" footer="0.5"/>
  <pageSetup scale="7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96CCC-5DD2-427A-A31B-550E26D6C8C4}">
  <dimension ref="A1:M60"/>
  <sheetViews>
    <sheetView view="pageLayout" topLeftCell="A2" zoomScaleNormal="100" workbookViewId="0">
      <selection activeCell="E42" sqref="E42"/>
    </sheetView>
  </sheetViews>
  <sheetFormatPr defaultRowHeight="12.5"/>
  <cols>
    <col min="1" max="1" width="11.7265625" style="1" customWidth="1"/>
    <col min="2" max="2" width="6.81640625" style="1" customWidth="1"/>
    <col min="3" max="3" width="17" style="1" bestFit="1" customWidth="1"/>
    <col min="4" max="4" width="11.26953125" style="1" customWidth="1"/>
    <col min="5" max="5" width="10" style="1" customWidth="1"/>
    <col min="6" max="6" width="6" style="1" customWidth="1"/>
    <col min="7" max="7" width="13.54296875" style="1" customWidth="1"/>
    <col min="8" max="8" width="12.26953125" style="1" customWidth="1"/>
    <col min="9" max="9" width="10.81640625" style="1" bestFit="1" customWidth="1"/>
    <col min="10" max="10" width="8.7265625" style="1"/>
    <col min="11" max="11" width="17" style="1" bestFit="1" customWidth="1"/>
    <col min="12" max="12" width="9.81640625" style="1" bestFit="1" customWidth="1"/>
    <col min="13" max="16384" width="8.7265625" style="1"/>
  </cols>
  <sheetData>
    <row r="1" spans="1:9" ht="13">
      <c r="A1" s="1901" t="s">
        <v>188</v>
      </c>
      <c r="B1" s="1902" t="s">
        <v>129</v>
      </c>
      <c r="C1" s="1904" t="s">
        <v>187</v>
      </c>
      <c r="D1" s="1905"/>
      <c r="E1" s="1905"/>
      <c r="F1" s="1904" t="s">
        <v>186</v>
      </c>
      <c r="G1" s="1905"/>
      <c r="H1" s="1905"/>
      <c r="I1" s="1906"/>
    </row>
    <row r="2" spans="1:9" ht="26">
      <c r="A2" s="1901"/>
      <c r="B2" s="1903"/>
      <c r="C2" s="140" t="s">
        <v>121</v>
      </c>
      <c r="D2" s="139" t="s">
        <v>130</v>
      </c>
      <c r="E2" s="139" t="s">
        <v>185</v>
      </c>
      <c r="F2" s="141" t="s">
        <v>129</v>
      </c>
      <c r="G2" s="140" t="s">
        <v>121</v>
      </c>
      <c r="H2" s="139" t="s">
        <v>130</v>
      </c>
      <c r="I2" s="138" t="s">
        <v>184</v>
      </c>
    </row>
    <row r="3" spans="1:9" ht="13">
      <c r="A3" s="132"/>
      <c r="B3" s="132"/>
      <c r="C3" s="135"/>
      <c r="D3" s="137"/>
      <c r="E3" s="136"/>
      <c r="F3" s="136"/>
      <c r="G3" s="135"/>
      <c r="H3" s="135"/>
      <c r="I3" s="129"/>
    </row>
    <row r="4" spans="1:9" ht="13">
      <c r="A4" s="89">
        <v>329484123</v>
      </c>
      <c r="B4" s="89"/>
      <c r="C4" s="131" t="s">
        <v>127</v>
      </c>
      <c r="D4" s="130">
        <v>72822113</v>
      </c>
      <c r="E4" s="134">
        <v>0.221</v>
      </c>
      <c r="F4" s="134"/>
      <c r="G4" s="131" t="s">
        <v>127</v>
      </c>
      <c r="H4" s="89">
        <v>256662010</v>
      </c>
      <c r="I4" s="133">
        <v>0.77900000000000003</v>
      </c>
    </row>
    <row r="5" spans="1:9" ht="13">
      <c r="A5" s="132"/>
      <c r="B5" s="132"/>
      <c r="C5" s="131"/>
      <c r="D5" s="130"/>
      <c r="E5" s="129"/>
      <c r="F5" s="129"/>
      <c r="G5" s="122"/>
      <c r="H5" s="89"/>
      <c r="I5" s="128"/>
    </row>
    <row r="6" spans="1:9" ht="13">
      <c r="A6" s="89">
        <v>3249879</v>
      </c>
      <c r="B6" s="123">
        <v>1</v>
      </c>
      <c r="C6" s="122" t="s">
        <v>133</v>
      </c>
      <c r="D6" s="125">
        <v>929276</v>
      </c>
      <c r="E6" s="127">
        <v>28.599999999999994</v>
      </c>
      <c r="F6" s="123">
        <v>1</v>
      </c>
      <c r="G6" s="122" t="s">
        <v>136</v>
      </c>
      <c r="H6" s="89">
        <v>583228</v>
      </c>
      <c r="I6" s="121">
        <v>81.8</v>
      </c>
    </row>
    <row r="7" spans="1:9" ht="13">
      <c r="A7" s="89">
        <v>29360759</v>
      </c>
      <c r="B7" s="123">
        <v>2</v>
      </c>
      <c r="C7" s="122" t="s">
        <v>135</v>
      </c>
      <c r="D7" s="125">
        <v>7435132</v>
      </c>
      <c r="E7" s="124">
        <v>25.299999999999997</v>
      </c>
      <c r="F7" s="123">
        <v>2</v>
      </c>
      <c r="G7" s="122" t="s">
        <v>134</v>
      </c>
      <c r="H7" s="89">
        <v>510181</v>
      </c>
      <c r="I7" s="121">
        <v>81.8</v>
      </c>
    </row>
    <row r="8" spans="1:9" ht="13">
      <c r="A8" s="89">
        <v>1826913</v>
      </c>
      <c r="B8" s="123">
        <v>3</v>
      </c>
      <c r="C8" s="122" t="s">
        <v>137</v>
      </c>
      <c r="D8" s="125">
        <v>451043</v>
      </c>
      <c r="E8" s="124">
        <v>24.700000000000003</v>
      </c>
      <c r="F8" s="123">
        <v>3</v>
      </c>
      <c r="G8" s="122" t="s">
        <v>138</v>
      </c>
      <c r="H8" s="89">
        <v>1101973</v>
      </c>
      <c r="I8" s="121">
        <v>81.599999999999994</v>
      </c>
    </row>
    <row r="9" spans="1:9" ht="13">
      <c r="A9" s="89">
        <v>1937552</v>
      </c>
      <c r="B9" s="123">
        <v>4</v>
      </c>
      <c r="C9" s="122" t="s">
        <v>141</v>
      </c>
      <c r="D9" s="125">
        <v>475015</v>
      </c>
      <c r="E9" s="124">
        <v>24.5</v>
      </c>
      <c r="F9" s="123">
        <v>4</v>
      </c>
      <c r="G9" s="122" t="s">
        <v>140</v>
      </c>
      <c r="H9" s="89">
        <v>1113141</v>
      </c>
      <c r="I9" s="121">
        <v>81.5</v>
      </c>
    </row>
    <row r="10" spans="1:9" ht="13">
      <c r="A10" s="89">
        <v>892717</v>
      </c>
      <c r="B10" s="123">
        <v>5</v>
      </c>
      <c r="C10" s="122" t="s">
        <v>139</v>
      </c>
      <c r="D10" s="125">
        <v>218479</v>
      </c>
      <c r="E10" s="124">
        <v>24.5</v>
      </c>
      <c r="F10" s="123">
        <v>5</v>
      </c>
      <c r="G10" s="122" t="s">
        <v>142</v>
      </c>
      <c r="H10" s="89">
        <v>855276</v>
      </c>
      <c r="I10" s="121">
        <v>80.900000000000006</v>
      </c>
    </row>
    <row r="11" spans="1:9" ht="13">
      <c r="A11" s="89">
        <v>731158</v>
      </c>
      <c r="B11" s="123">
        <v>6</v>
      </c>
      <c r="C11" s="122" t="s">
        <v>143</v>
      </c>
      <c r="D11" s="125">
        <v>178731</v>
      </c>
      <c r="E11" s="124">
        <v>24.400000000000006</v>
      </c>
      <c r="F11" s="123">
        <v>6</v>
      </c>
      <c r="G11" s="122" t="s">
        <v>144</v>
      </c>
      <c r="H11" s="89">
        <v>5552051</v>
      </c>
      <c r="I11" s="121">
        <v>80.5</v>
      </c>
    </row>
    <row r="12" spans="1:9" ht="13">
      <c r="A12" s="89">
        <v>3980783</v>
      </c>
      <c r="B12" s="123">
        <v>7</v>
      </c>
      <c r="C12" s="122" t="s">
        <v>145</v>
      </c>
      <c r="D12" s="125">
        <v>953520</v>
      </c>
      <c r="E12" s="124">
        <v>24</v>
      </c>
      <c r="F12" s="123">
        <v>7</v>
      </c>
      <c r="G12" s="122" t="s">
        <v>146</v>
      </c>
      <c r="H12" s="89">
        <v>17482580</v>
      </c>
      <c r="I12" s="121">
        <v>80.400000000000006</v>
      </c>
    </row>
    <row r="13" spans="1:9" ht="13">
      <c r="A13" s="89">
        <v>2913805</v>
      </c>
      <c r="B13" s="123">
        <v>8</v>
      </c>
      <c r="C13" s="122" t="s">
        <v>147</v>
      </c>
      <c r="D13" s="125">
        <v>696746</v>
      </c>
      <c r="E13" s="124">
        <v>23.900000000000006</v>
      </c>
      <c r="F13" s="123">
        <v>8</v>
      </c>
      <c r="G13" s="122" t="s">
        <v>148</v>
      </c>
      <c r="H13" s="89">
        <v>1428520</v>
      </c>
      <c r="I13" s="121">
        <v>80</v>
      </c>
    </row>
    <row r="14" spans="1:9" ht="13">
      <c r="A14" s="89">
        <v>765309</v>
      </c>
      <c r="B14" s="123">
        <v>9</v>
      </c>
      <c r="C14" s="122" t="s">
        <v>149</v>
      </c>
      <c r="D14" s="125">
        <v>181629</v>
      </c>
      <c r="E14" s="124">
        <v>23.700000000000003</v>
      </c>
      <c r="F14" s="123">
        <v>9</v>
      </c>
      <c r="G14" s="122" t="s">
        <v>150</v>
      </c>
      <c r="H14" s="89">
        <v>2838054</v>
      </c>
      <c r="I14" s="121">
        <v>79.8</v>
      </c>
    </row>
    <row r="15" spans="1:9" ht="13">
      <c r="A15" s="89">
        <v>2966786</v>
      </c>
      <c r="B15" s="123">
        <v>10</v>
      </c>
      <c r="C15" s="122" t="s">
        <v>151</v>
      </c>
      <c r="D15" s="125">
        <v>693133</v>
      </c>
      <c r="E15" s="124">
        <v>23.400000000000006</v>
      </c>
      <c r="F15" s="123">
        <v>10</v>
      </c>
      <c r="G15" s="122" t="s">
        <v>152</v>
      </c>
      <c r="H15" s="89">
        <v>3380729</v>
      </c>
      <c r="I15" s="121">
        <v>79.7</v>
      </c>
    </row>
    <row r="16" spans="1:9" ht="13">
      <c r="A16" s="89">
        <v>10710017</v>
      </c>
      <c r="B16" s="123">
        <v>11</v>
      </c>
      <c r="C16" s="122" t="s">
        <v>155</v>
      </c>
      <c r="D16" s="125">
        <v>2499950</v>
      </c>
      <c r="E16" s="124">
        <v>23.299999999999997</v>
      </c>
      <c r="F16" s="123">
        <v>11</v>
      </c>
      <c r="G16" s="122" t="s">
        <v>154</v>
      </c>
      <c r="H16" s="89">
        <v>10162497</v>
      </c>
      <c r="I16" s="121">
        <v>79.5</v>
      </c>
    </row>
    <row r="17" spans="1:9" ht="13">
      <c r="A17" s="89">
        <v>4645318</v>
      </c>
      <c r="B17" s="123">
        <v>12</v>
      </c>
      <c r="C17" s="122" t="s">
        <v>153</v>
      </c>
      <c r="D17" s="125">
        <v>1081280</v>
      </c>
      <c r="E17" s="124">
        <v>23.299999999999997</v>
      </c>
      <c r="F17" s="123">
        <v>12</v>
      </c>
      <c r="G17" s="122" t="s">
        <v>156</v>
      </c>
      <c r="H17" s="89">
        <v>15348422</v>
      </c>
      <c r="I17" s="121">
        <v>79.400000000000006</v>
      </c>
    </row>
    <row r="18" spans="1:9" ht="13">
      <c r="A18" s="89">
        <v>6754953</v>
      </c>
      <c r="B18" s="123">
        <v>13</v>
      </c>
      <c r="C18" s="122" t="s">
        <v>157</v>
      </c>
      <c r="D18" s="125">
        <v>1566439</v>
      </c>
      <c r="E18" s="124">
        <v>23.200000000000003</v>
      </c>
      <c r="F18" s="123">
        <v>13</v>
      </c>
      <c r="G18" s="122" t="s">
        <v>158</v>
      </c>
      <c r="H18" s="89">
        <v>782153</v>
      </c>
      <c r="I18" s="121">
        <v>79.3</v>
      </c>
    </row>
    <row r="19" spans="1:9" ht="13">
      <c r="A19" s="89">
        <v>3030522</v>
      </c>
      <c r="B19" s="123">
        <v>14</v>
      </c>
      <c r="C19" s="122" t="s">
        <v>159</v>
      </c>
      <c r="D19" s="125">
        <v>699714</v>
      </c>
      <c r="E19" s="124">
        <v>23.099999999999994</v>
      </c>
      <c r="F19" s="123">
        <v>14</v>
      </c>
      <c r="G19" s="122" t="s">
        <v>160</v>
      </c>
      <c r="H19" s="89">
        <v>1111188</v>
      </c>
      <c r="I19" s="121">
        <v>79</v>
      </c>
    </row>
    <row r="20" spans="1:9" ht="13">
      <c r="A20" s="89">
        <v>5657342</v>
      </c>
      <c r="B20" s="123">
        <v>15</v>
      </c>
      <c r="C20" s="122" t="s">
        <v>161</v>
      </c>
      <c r="D20" s="125">
        <v>1301219</v>
      </c>
      <c r="E20" s="124">
        <v>23</v>
      </c>
      <c r="F20" s="123">
        <v>15</v>
      </c>
      <c r="G20" s="122" t="s">
        <v>164</v>
      </c>
      <c r="H20" s="89">
        <v>7839742</v>
      </c>
      <c r="I20" s="121">
        <v>78.7</v>
      </c>
    </row>
    <row r="21" spans="1:9" ht="13">
      <c r="A21" s="89">
        <v>3163561</v>
      </c>
      <c r="B21" s="123">
        <v>16</v>
      </c>
      <c r="C21" s="122" t="s">
        <v>165</v>
      </c>
      <c r="D21" s="125">
        <v>725559</v>
      </c>
      <c r="E21" s="124">
        <v>22.900000000000006</v>
      </c>
      <c r="F21" s="123">
        <v>16</v>
      </c>
      <c r="G21" s="122" t="s">
        <v>162</v>
      </c>
      <c r="H21" s="89">
        <v>850894</v>
      </c>
      <c r="I21" s="121">
        <v>78.7</v>
      </c>
    </row>
    <row r="22" spans="1:9" ht="13">
      <c r="A22" s="89">
        <v>582328</v>
      </c>
      <c r="B22" s="123">
        <v>17</v>
      </c>
      <c r="C22" s="122" t="s">
        <v>163</v>
      </c>
      <c r="D22" s="125">
        <v>133091</v>
      </c>
      <c r="E22" s="124">
        <v>22.900000000000006</v>
      </c>
      <c r="F22" s="123">
        <v>17</v>
      </c>
      <c r="G22" s="122" t="s">
        <v>166</v>
      </c>
      <c r="H22" s="89">
        <v>4100115</v>
      </c>
      <c r="I22" s="121">
        <v>78.599999999999994</v>
      </c>
    </row>
    <row r="23" spans="1:9" ht="13">
      <c r="A23" s="89">
        <v>4477251</v>
      </c>
      <c r="B23" s="123">
        <v>18</v>
      </c>
      <c r="C23" s="122" t="s">
        <v>169</v>
      </c>
      <c r="D23" s="125">
        <v>1001917</v>
      </c>
      <c r="E23" s="124">
        <v>22.400000000000006</v>
      </c>
      <c r="F23" s="123">
        <v>18</v>
      </c>
      <c r="G23" s="122" t="s">
        <v>168</v>
      </c>
      <c r="H23" s="89">
        <v>4557684</v>
      </c>
      <c r="I23" s="121">
        <v>78.5</v>
      </c>
    </row>
    <row r="24" spans="1:9" ht="13">
      <c r="A24" s="89">
        <v>2106319</v>
      </c>
      <c r="B24" s="123">
        <v>19</v>
      </c>
      <c r="C24" s="122" t="s">
        <v>167</v>
      </c>
      <c r="D24" s="125">
        <v>472491</v>
      </c>
      <c r="E24" s="124">
        <v>22.400000000000006</v>
      </c>
      <c r="F24" s="123">
        <v>19</v>
      </c>
      <c r="G24" s="122" t="s">
        <v>170</v>
      </c>
      <c r="H24" s="89">
        <v>4574131</v>
      </c>
      <c r="I24" s="121">
        <v>78.400000000000006</v>
      </c>
    </row>
    <row r="25" spans="1:9" ht="13">
      <c r="A25" s="89">
        <v>39368078</v>
      </c>
      <c r="B25" s="123">
        <v>20</v>
      </c>
      <c r="C25" s="122" t="s">
        <v>173</v>
      </c>
      <c r="D25" s="125">
        <v>8791234</v>
      </c>
      <c r="E25" s="124">
        <v>22.299999999999997</v>
      </c>
      <c r="F25" s="123">
        <v>20</v>
      </c>
      <c r="G25" s="122" t="s">
        <v>174</v>
      </c>
      <c r="H25" s="89">
        <v>6724143</v>
      </c>
      <c r="I25" s="121">
        <v>78.3</v>
      </c>
    </row>
    <row r="26" spans="1:9" ht="13">
      <c r="A26" s="89">
        <v>6151548</v>
      </c>
      <c r="B26" s="123">
        <v>21</v>
      </c>
      <c r="C26" s="122" t="s">
        <v>171</v>
      </c>
      <c r="D26" s="125">
        <v>1371429</v>
      </c>
      <c r="E26" s="124">
        <v>22.299999999999997</v>
      </c>
      <c r="F26" s="123">
        <v>21</v>
      </c>
      <c r="G26" s="122" t="s">
        <v>172</v>
      </c>
      <c r="H26" s="89">
        <v>6027818</v>
      </c>
      <c r="I26" s="121">
        <v>78.3</v>
      </c>
    </row>
    <row r="27" spans="1:9" ht="13">
      <c r="A27" s="89">
        <v>7421401</v>
      </c>
      <c r="B27" s="123">
        <v>22</v>
      </c>
      <c r="C27" s="122" t="s">
        <v>177</v>
      </c>
      <c r="D27" s="125">
        <v>1646423</v>
      </c>
      <c r="E27" s="124">
        <v>22.200000000000003</v>
      </c>
      <c r="F27" s="123">
        <v>22</v>
      </c>
      <c r="G27" s="122" t="s">
        <v>178</v>
      </c>
      <c r="H27" s="89">
        <v>6947836</v>
      </c>
      <c r="I27" s="121">
        <v>78.2</v>
      </c>
    </row>
    <row r="28" spans="1:9" ht="13">
      <c r="A28" s="89">
        <v>3138259</v>
      </c>
      <c r="B28" s="123">
        <v>23</v>
      </c>
      <c r="C28" s="122" t="s">
        <v>175</v>
      </c>
      <c r="D28" s="125">
        <v>697580</v>
      </c>
      <c r="E28" s="124">
        <v>22.200000000000003</v>
      </c>
      <c r="F28" s="123">
        <v>23</v>
      </c>
      <c r="G28" s="122" t="s">
        <v>176</v>
      </c>
      <c r="H28" s="89">
        <v>8294423</v>
      </c>
      <c r="I28" s="121">
        <v>78.2</v>
      </c>
    </row>
    <row r="29" spans="1:9" ht="13">
      <c r="A29" s="89">
        <v>4921532</v>
      </c>
      <c r="B29" s="123">
        <v>24</v>
      </c>
      <c r="C29" s="122" t="s">
        <v>181</v>
      </c>
      <c r="D29" s="125">
        <v>1087283</v>
      </c>
      <c r="E29" s="126">
        <v>22.1</v>
      </c>
      <c r="F29" s="123">
        <v>24</v>
      </c>
      <c r="G29" s="122" t="s">
        <v>183</v>
      </c>
      <c r="H29" s="89">
        <v>4721883</v>
      </c>
      <c r="I29" s="121">
        <v>78</v>
      </c>
    </row>
    <row r="30" spans="1:9" ht="13">
      <c r="A30" s="89">
        <v>12587530</v>
      </c>
      <c r="B30" s="123">
        <v>25</v>
      </c>
      <c r="C30" s="122" t="s">
        <v>179</v>
      </c>
      <c r="D30" s="125">
        <v>2777968</v>
      </c>
      <c r="E30" s="124">
        <v>22.099999999999994</v>
      </c>
      <c r="F30" s="123">
        <v>25</v>
      </c>
      <c r="G30" s="122" t="s">
        <v>182</v>
      </c>
      <c r="H30" s="89">
        <v>9124576</v>
      </c>
      <c r="I30" s="121">
        <v>78</v>
      </c>
    </row>
    <row r="31" spans="1:9" ht="13">
      <c r="A31" s="89">
        <v>6055802</v>
      </c>
      <c r="B31" s="123">
        <v>26</v>
      </c>
      <c r="C31" s="122" t="s">
        <v>183</v>
      </c>
      <c r="D31" s="125">
        <v>1333919</v>
      </c>
      <c r="E31" s="124">
        <v>22</v>
      </c>
      <c r="F31" s="123">
        <v>26</v>
      </c>
      <c r="G31" s="122" t="s">
        <v>180</v>
      </c>
      <c r="H31" s="89">
        <v>5373433</v>
      </c>
      <c r="I31" s="121">
        <v>78</v>
      </c>
    </row>
    <row r="32" spans="1:9" ht="13">
      <c r="A32" s="89">
        <v>11693217</v>
      </c>
      <c r="B32" s="123">
        <v>27</v>
      </c>
      <c r="C32" s="122" t="s">
        <v>182</v>
      </c>
      <c r="D32" s="125">
        <v>2568641</v>
      </c>
      <c r="E32" s="124">
        <v>22</v>
      </c>
      <c r="F32" s="123">
        <v>27</v>
      </c>
      <c r="G32" s="122" t="s">
        <v>181</v>
      </c>
      <c r="H32" s="89">
        <v>3834249</v>
      </c>
      <c r="I32" s="121">
        <v>77.900000000000006</v>
      </c>
    </row>
    <row r="33" spans="1:9" ht="13">
      <c r="A33" s="89">
        <v>6886834</v>
      </c>
      <c r="B33" s="123">
        <v>28</v>
      </c>
      <c r="C33" s="122" t="s">
        <v>180</v>
      </c>
      <c r="D33" s="125">
        <v>1513401</v>
      </c>
      <c r="E33" s="124">
        <v>22</v>
      </c>
      <c r="F33" s="123">
        <v>28</v>
      </c>
      <c r="G33" s="122" t="s">
        <v>179</v>
      </c>
      <c r="H33" s="89">
        <v>9809562</v>
      </c>
      <c r="I33" s="121">
        <v>77.900000000000006</v>
      </c>
    </row>
    <row r="34" spans="1:9" ht="13">
      <c r="A34" s="89">
        <v>8882371</v>
      </c>
      <c r="B34" s="123">
        <v>29</v>
      </c>
      <c r="C34" s="122" t="s">
        <v>178</v>
      </c>
      <c r="D34" s="125">
        <v>1934535</v>
      </c>
      <c r="E34" s="124">
        <v>21.799999999999997</v>
      </c>
      <c r="F34" s="123">
        <v>29</v>
      </c>
      <c r="G34" s="122" t="s">
        <v>177</v>
      </c>
      <c r="H34" s="89">
        <v>5774978</v>
      </c>
      <c r="I34" s="121">
        <v>77.8</v>
      </c>
    </row>
    <row r="35" spans="1:9" ht="13">
      <c r="A35" s="89">
        <v>10600823</v>
      </c>
      <c r="B35" s="123">
        <v>30</v>
      </c>
      <c r="C35" s="122" t="s">
        <v>176</v>
      </c>
      <c r="D35" s="125">
        <v>2306400</v>
      </c>
      <c r="E35" s="124">
        <v>21.799999999999997</v>
      </c>
      <c r="F35" s="123">
        <v>30</v>
      </c>
      <c r="G35" s="122" t="s">
        <v>175</v>
      </c>
      <c r="H35" s="89">
        <v>2440679</v>
      </c>
      <c r="I35" s="121">
        <v>77.8</v>
      </c>
    </row>
    <row r="36" spans="1:9" ht="13">
      <c r="A36" s="89">
        <v>8590563</v>
      </c>
      <c r="B36" s="123">
        <v>31</v>
      </c>
      <c r="C36" s="122" t="s">
        <v>174</v>
      </c>
      <c r="D36" s="125">
        <v>1866420</v>
      </c>
      <c r="E36" s="124">
        <v>21.700000000000003</v>
      </c>
      <c r="F36" s="123">
        <v>31</v>
      </c>
      <c r="G36" s="122" t="s">
        <v>173</v>
      </c>
      <c r="H36" s="89">
        <v>30576844</v>
      </c>
      <c r="I36" s="121">
        <v>77.7</v>
      </c>
    </row>
    <row r="37" spans="1:9" ht="13">
      <c r="A37" s="89">
        <v>7693612</v>
      </c>
      <c r="B37" s="123">
        <v>32</v>
      </c>
      <c r="C37" s="122" t="s">
        <v>172</v>
      </c>
      <c r="D37" s="125">
        <v>1665794</v>
      </c>
      <c r="E37" s="124">
        <v>21.700000000000003</v>
      </c>
      <c r="F37" s="123">
        <v>32</v>
      </c>
      <c r="G37" s="122" t="s">
        <v>171</v>
      </c>
      <c r="H37" s="89">
        <v>4780119</v>
      </c>
      <c r="I37" s="121">
        <v>77.7</v>
      </c>
    </row>
    <row r="38" spans="1:9" ht="13">
      <c r="A38" s="89">
        <v>5832655</v>
      </c>
      <c r="B38" s="123">
        <v>33</v>
      </c>
      <c r="C38" s="122" t="s">
        <v>170</v>
      </c>
      <c r="D38" s="125">
        <v>1258524</v>
      </c>
      <c r="E38" s="124">
        <v>21.599999999999994</v>
      </c>
      <c r="F38" s="123">
        <v>33</v>
      </c>
      <c r="G38" s="122" t="s">
        <v>169</v>
      </c>
      <c r="H38" s="89">
        <v>3475334</v>
      </c>
      <c r="I38" s="121">
        <v>77.599999999999994</v>
      </c>
    </row>
    <row r="39" spans="1:9" ht="13">
      <c r="A39" s="89">
        <v>5807719</v>
      </c>
      <c r="B39" s="123">
        <v>34</v>
      </c>
      <c r="C39" s="122" t="s">
        <v>168</v>
      </c>
      <c r="D39" s="125">
        <v>1250035</v>
      </c>
      <c r="E39" s="124">
        <v>21.5</v>
      </c>
      <c r="F39" s="123">
        <v>34</v>
      </c>
      <c r="G39" s="122" t="s">
        <v>167</v>
      </c>
      <c r="H39" s="89">
        <v>1633828</v>
      </c>
      <c r="I39" s="121">
        <v>77.599999999999994</v>
      </c>
    </row>
    <row r="40" spans="1:9" ht="13">
      <c r="A40" s="89">
        <v>5218040</v>
      </c>
      <c r="B40" s="123">
        <v>35</v>
      </c>
      <c r="C40" s="122" t="s">
        <v>166</v>
      </c>
      <c r="D40" s="125">
        <v>1117925</v>
      </c>
      <c r="E40" s="124">
        <v>21.400000000000006</v>
      </c>
      <c r="F40" s="123">
        <v>35</v>
      </c>
      <c r="G40" s="122" t="s">
        <v>165</v>
      </c>
      <c r="H40" s="89">
        <v>2438002</v>
      </c>
      <c r="I40" s="121">
        <v>77.099999999999994</v>
      </c>
    </row>
    <row r="41" spans="1:9" ht="13">
      <c r="A41" s="89">
        <v>9966555</v>
      </c>
      <c r="B41" s="123">
        <v>36</v>
      </c>
      <c r="C41" s="122" t="s">
        <v>164</v>
      </c>
      <c r="D41" s="125">
        <v>2126813</v>
      </c>
      <c r="E41" s="124">
        <v>21.299999999999997</v>
      </c>
      <c r="F41" s="123">
        <v>36</v>
      </c>
      <c r="G41" s="122" t="s">
        <v>163</v>
      </c>
      <c r="H41" s="89">
        <v>449237</v>
      </c>
      <c r="I41" s="121">
        <v>77.099999999999994</v>
      </c>
    </row>
    <row r="42" spans="1:9" ht="13">
      <c r="A42" s="89">
        <v>1080577</v>
      </c>
      <c r="B42" s="123">
        <v>37</v>
      </c>
      <c r="C42" s="122" t="s">
        <v>162</v>
      </c>
      <c r="D42" s="125">
        <v>229683</v>
      </c>
      <c r="E42" s="124">
        <v>21.299999999999997</v>
      </c>
      <c r="F42" s="123">
        <v>37</v>
      </c>
      <c r="G42" s="122" t="s">
        <v>161</v>
      </c>
      <c r="H42" s="89">
        <v>4356123</v>
      </c>
      <c r="I42" s="121">
        <v>77</v>
      </c>
    </row>
    <row r="43" spans="1:9" ht="13">
      <c r="A43" s="89">
        <v>1407006</v>
      </c>
      <c r="B43" s="123">
        <v>38</v>
      </c>
      <c r="C43" s="122" t="s">
        <v>160</v>
      </c>
      <c r="D43" s="125">
        <v>295818</v>
      </c>
      <c r="E43" s="124">
        <v>21</v>
      </c>
      <c r="F43" s="123">
        <v>38</v>
      </c>
      <c r="G43" s="122" t="s">
        <v>159</v>
      </c>
      <c r="H43" s="89">
        <v>2330808</v>
      </c>
      <c r="I43" s="121">
        <v>76.900000000000006</v>
      </c>
    </row>
    <row r="44" spans="1:9" ht="13">
      <c r="A44" s="89">
        <v>986809</v>
      </c>
      <c r="B44" s="123">
        <v>39</v>
      </c>
      <c r="C44" s="122" t="s">
        <v>158</v>
      </c>
      <c r="D44" s="125">
        <v>204656</v>
      </c>
      <c r="E44" s="124">
        <v>20.700000000000003</v>
      </c>
      <c r="F44" s="123">
        <v>39</v>
      </c>
      <c r="G44" s="122" t="s">
        <v>157</v>
      </c>
      <c r="H44" s="89">
        <v>5188514</v>
      </c>
      <c r="I44" s="121">
        <v>76.8</v>
      </c>
    </row>
    <row r="45" spans="1:9" ht="13">
      <c r="A45" s="89">
        <v>19336776</v>
      </c>
      <c r="B45" s="123">
        <v>40</v>
      </c>
      <c r="C45" s="122" t="s">
        <v>156</v>
      </c>
      <c r="D45" s="125">
        <v>3988354</v>
      </c>
      <c r="E45" s="124">
        <v>20.599999999999994</v>
      </c>
      <c r="F45" s="123">
        <v>40</v>
      </c>
      <c r="G45" s="122" t="s">
        <v>155</v>
      </c>
      <c r="H45" s="89">
        <v>8210067</v>
      </c>
      <c r="I45" s="121">
        <v>76.7</v>
      </c>
    </row>
    <row r="46" spans="1:9" ht="13">
      <c r="A46" s="89">
        <v>12783254</v>
      </c>
      <c r="B46" s="123">
        <v>41</v>
      </c>
      <c r="C46" s="122" t="s">
        <v>154</v>
      </c>
      <c r="D46" s="125">
        <v>2620757</v>
      </c>
      <c r="E46" s="124">
        <v>20.5</v>
      </c>
      <c r="F46" s="123">
        <v>41</v>
      </c>
      <c r="G46" s="122" t="s">
        <v>153</v>
      </c>
      <c r="H46" s="89">
        <v>3564038</v>
      </c>
      <c r="I46" s="121">
        <v>76.7</v>
      </c>
    </row>
    <row r="47" spans="1:9" ht="13">
      <c r="A47" s="89">
        <v>4241507</v>
      </c>
      <c r="B47" s="123">
        <v>42</v>
      </c>
      <c r="C47" s="122" t="s">
        <v>152</v>
      </c>
      <c r="D47" s="125">
        <v>860778</v>
      </c>
      <c r="E47" s="124">
        <v>20.299999999999997</v>
      </c>
      <c r="F47" s="123">
        <v>42</v>
      </c>
      <c r="G47" s="122" t="s">
        <v>151</v>
      </c>
      <c r="H47" s="89">
        <v>2273653</v>
      </c>
      <c r="I47" s="121">
        <v>76.599999999999994</v>
      </c>
    </row>
    <row r="48" spans="1:9" ht="13">
      <c r="A48" s="89">
        <v>3557006</v>
      </c>
      <c r="B48" s="123">
        <v>43</v>
      </c>
      <c r="C48" s="122" t="s">
        <v>150</v>
      </c>
      <c r="D48" s="125">
        <v>718952</v>
      </c>
      <c r="E48" s="124">
        <v>20.200000000000003</v>
      </c>
      <c r="F48" s="123">
        <v>43</v>
      </c>
      <c r="G48" s="122" t="s">
        <v>149</v>
      </c>
      <c r="H48" s="89">
        <v>583680</v>
      </c>
      <c r="I48" s="121">
        <v>76.3</v>
      </c>
    </row>
    <row r="49" spans="1:13" ht="13">
      <c r="A49" s="89">
        <v>1784787</v>
      </c>
      <c r="B49" s="123">
        <v>44</v>
      </c>
      <c r="C49" s="122" t="s">
        <v>148</v>
      </c>
      <c r="D49" s="125">
        <v>356267</v>
      </c>
      <c r="E49" s="124">
        <v>20</v>
      </c>
      <c r="F49" s="123">
        <v>44</v>
      </c>
      <c r="G49" s="122" t="s">
        <v>147</v>
      </c>
      <c r="H49" s="89">
        <v>2217059</v>
      </c>
      <c r="I49" s="121">
        <v>76.099999999999994</v>
      </c>
    </row>
    <row r="50" spans="1:13" ht="13">
      <c r="A50" s="89">
        <v>21733312</v>
      </c>
      <c r="B50" s="123">
        <v>45</v>
      </c>
      <c r="C50" s="122" t="s">
        <v>146</v>
      </c>
      <c r="D50" s="125">
        <v>4250732</v>
      </c>
      <c r="E50" s="124">
        <v>19.599999999999994</v>
      </c>
      <c r="F50" s="123">
        <v>45</v>
      </c>
      <c r="G50" s="122" t="s">
        <v>145</v>
      </c>
      <c r="H50" s="89">
        <v>3027263</v>
      </c>
      <c r="I50" s="121">
        <v>76</v>
      </c>
    </row>
    <row r="51" spans="1:13" ht="13">
      <c r="A51" s="89">
        <v>6893574</v>
      </c>
      <c r="B51" s="123">
        <v>46</v>
      </c>
      <c r="C51" s="122" t="s">
        <v>144</v>
      </c>
      <c r="D51" s="125">
        <v>1341523</v>
      </c>
      <c r="E51" s="124">
        <v>19.5</v>
      </c>
      <c r="F51" s="123">
        <v>46</v>
      </c>
      <c r="G51" s="122" t="s">
        <v>143</v>
      </c>
      <c r="H51" s="89">
        <v>552427</v>
      </c>
      <c r="I51" s="121">
        <v>75.599999999999994</v>
      </c>
    </row>
    <row r="52" spans="1:13" ht="13">
      <c r="A52" s="89">
        <v>1057125</v>
      </c>
      <c r="B52" s="123">
        <v>47</v>
      </c>
      <c r="C52" s="122" t="s">
        <v>142</v>
      </c>
      <c r="D52" s="125">
        <v>201849</v>
      </c>
      <c r="E52" s="124">
        <v>19.099999999999994</v>
      </c>
      <c r="F52" s="123">
        <v>47</v>
      </c>
      <c r="G52" s="122" t="s">
        <v>141</v>
      </c>
      <c r="H52" s="89">
        <v>1462537</v>
      </c>
      <c r="I52" s="121">
        <v>75.5</v>
      </c>
    </row>
    <row r="53" spans="1:13" ht="13">
      <c r="A53" s="89">
        <v>1366275</v>
      </c>
      <c r="B53" s="123">
        <v>48</v>
      </c>
      <c r="C53" s="122" t="s">
        <v>140</v>
      </c>
      <c r="D53" s="125">
        <v>253134</v>
      </c>
      <c r="E53" s="124">
        <v>18.5</v>
      </c>
      <c r="F53" s="123">
        <v>48</v>
      </c>
      <c r="G53" s="122" t="s">
        <v>139</v>
      </c>
      <c r="H53" s="89">
        <v>674238</v>
      </c>
      <c r="I53" s="121">
        <v>75.5</v>
      </c>
    </row>
    <row r="54" spans="1:13" ht="13">
      <c r="A54" s="89">
        <v>1350141</v>
      </c>
      <c r="B54" s="123">
        <v>49</v>
      </c>
      <c r="C54" s="122" t="s">
        <v>138</v>
      </c>
      <c r="D54" s="125">
        <v>248168</v>
      </c>
      <c r="E54" s="124">
        <v>18.400000000000006</v>
      </c>
      <c r="F54" s="123">
        <v>49</v>
      </c>
      <c r="G54" s="122" t="s">
        <v>137</v>
      </c>
      <c r="H54" s="89">
        <v>1375870</v>
      </c>
      <c r="I54" s="121">
        <v>75.3</v>
      </c>
    </row>
    <row r="55" spans="1:13" ht="13">
      <c r="A55" s="89">
        <v>712816</v>
      </c>
      <c r="B55" s="123">
        <v>50</v>
      </c>
      <c r="C55" s="122" t="s">
        <v>136</v>
      </c>
      <c r="D55" s="125">
        <v>129588</v>
      </c>
      <c r="E55" s="124">
        <v>18.200000000000003</v>
      </c>
      <c r="F55" s="123">
        <v>50</v>
      </c>
      <c r="G55" s="122" t="s">
        <v>135</v>
      </c>
      <c r="H55" s="89">
        <v>21925627</v>
      </c>
      <c r="I55" s="121">
        <v>74.7</v>
      </c>
    </row>
    <row r="56" spans="1:13" ht="13">
      <c r="A56" s="83">
        <v>623347</v>
      </c>
      <c r="B56" s="119">
        <v>51</v>
      </c>
      <c r="C56" s="118" t="s">
        <v>134</v>
      </c>
      <c r="D56" s="13">
        <v>113166</v>
      </c>
      <c r="E56" s="120">
        <v>18.200000000000003</v>
      </c>
      <c r="F56" s="119">
        <v>51</v>
      </c>
      <c r="G56" s="118" t="s">
        <v>133</v>
      </c>
      <c r="H56" s="83">
        <v>2320603</v>
      </c>
      <c r="I56" s="117">
        <v>71.400000000000006</v>
      </c>
    </row>
    <row r="57" spans="1:13" ht="13">
      <c r="C57" s="4"/>
      <c r="D57" s="4"/>
      <c r="E57" s="4"/>
      <c r="F57" s="4"/>
      <c r="I57" s="4"/>
      <c r="J57" s="4"/>
      <c r="K57" s="4"/>
      <c r="L57" s="4"/>
      <c r="M57" s="4"/>
    </row>
    <row r="58" spans="1:13" ht="13">
      <c r="A58" s="78" t="s">
        <v>69</v>
      </c>
      <c r="C58" s="4"/>
      <c r="D58" s="4"/>
      <c r="E58" s="4"/>
      <c r="F58" s="4"/>
      <c r="I58" s="4"/>
      <c r="J58" s="4"/>
      <c r="K58" s="4"/>
      <c r="L58" s="4"/>
      <c r="M58" s="4"/>
    </row>
    <row r="59" spans="1:13" ht="13">
      <c r="C59" s="116"/>
      <c r="D59" s="116"/>
      <c r="E59" s="116"/>
      <c r="F59" s="116"/>
      <c r="I59" s="116"/>
      <c r="J59" s="116"/>
      <c r="K59" s="116"/>
      <c r="L59" s="116"/>
      <c r="M59" s="116"/>
    </row>
    <row r="60" spans="1:13" ht="13">
      <c r="C60" s="116"/>
      <c r="D60" s="116"/>
      <c r="E60" s="116"/>
      <c r="F60" s="116"/>
      <c r="I60" s="116"/>
      <c r="J60" s="116"/>
      <c r="K60" s="116"/>
      <c r="L60" s="116"/>
      <c r="M60" s="116"/>
    </row>
  </sheetData>
  <mergeCells count="4">
    <mergeCell ref="A1:A2"/>
    <mergeCell ref="B1:B2"/>
    <mergeCell ref="F1:I1"/>
    <mergeCell ref="C1:E1"/>
  </mergeCells>
  <pageMargins left="0.7" right="0.7" top="0.75" bottom="0.75" header="0.3" footer="0.3"/>
  <pageSetup scale="59" orientation="landscape" horizontalDpi="1200" verticalDpi="1200" r:id="rId1"/>
  <headerFooter>
    <oddHeader>&amp;LTable 1.5
Rankings of States by Over 18 and Under 18 as a Percent of Total Population: April 1, 2020</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18A75-583F-47AB-A5E9-E93F5F98D9F0}">
  <sheetPr>
    <pageSetUpPr fitToPage="1"/>
  </sheetPr>
  <dimension ref="A1:W35"/>
  <sheetViews>
    <sheetView view="pageLayout" zoomScaleNormal="100" zoomScaleSheetLayoutView="100" workbookViewId="0">
      <selection activeCell="A14" sqref="A14:U14"/>
    </sheetView>
  </sheetViews>
  <sheetFormatPr defaultColWidth="9.1796875" defaultRowHeight="13"/>
  <cols>
    <col min="1" max="1" width="7.453125" style="1528" customWidth="1"/>
    <col min="2" max="2" width="6.453125" style="492" customWidth="1"/>
    <col min="3" max="3" width="6.81640625" style="492" customWidth="1"/>
    <col min="4" max="4" width="7.1796875" style="492" customWidth="1"/>
    <col min="5" max="7" width="7.1796875" style="1527" bestFit="1" customWidth="1"/>
    <col min="8" max="9" width="7.1796875" style="492" bestFit="1" customWidth="1"/>
    <col min="10" max="11" width="7.1796875" style="492" customWidth="1"/>
    <col min="12" max="12" width="6.54296875" style="492" customWidth="1"/>
    <col min="13" max="13" width="6.7265625" style="492" customWidth="1"/>
    <col min="14" max="15" width="6.81640625" style="492" customWidth="1"/>
    <col min="16" max="16" width="6.54296875" style="492" customWidth="1"/>
    <col min="17" max="17" width="6.7265625" style="492" customWidth="1"/>
    <col min="18" max="18" width="6.453125" style="492" customWidth="1"/>
    <col min="19" max="19" width="6.54296875" style="492" customWidth="1"/>
    <col min="20" max="20" width="6.7265625" style="492" customWidth="1"/>
    <col min="21" max="21" width="7.1796875" style="492" customWidth="1"/>
    <col min="22" max="22" width="7.26953125" style="1527" customWidth="1"/>
    <col min="23" max="23" width="7.54296875" style="492" customWidth="1"/>
    <col min="24" max="16384" width="9.1796875" style="1527"/>
  </cols>
  <sheetData>
    <row r="1" spans="1:23" s="1541" customFormat="1" ht="49.5" customHeight="1">
      <c r="A1" s="2150" t="s">
        <v>13</v>
      </c>
      <c r="B1" s="2143" t="s">
        <v>1395</v>
      </c>
      <c r="C1" s="2144"/>
      <c r="D1" s="2143" t="s">
        <v>1394</v>
      </c>
      <c r="E1" s="2144"/>
      <c r="F1" s="2152" t="s">
        <v>1393</v>
      </c>
      <c r="G1" s="2153"/>
      <c r="H1" s="2143" t="s">
        <v>1392</v>
      </c>
      <c r="I1" s="2144"/>
      <c r="J1" s="2143" t="s">
        <v>1391</v>
      </c>
      <c r="K1" s="2144"/>
      <c r="L1" s="2143" t="s">
        <v>1390</v>
      </c>
      <c r="M1" s="2144"/>
      <c r="N1" s="2143" t="s">
        <v>1389</v>
      </c>
      <c r="O1" s="2144"/>
      <c r="P1" s="2143" t="s">
        <v>1388</v>
      </c>
      <c r="Q1" s="2144"/>
      <c r="R1" s="2145" t="s">
        <v>1387</v>
      </c>
      <c r="S1" s="2144"/>
      <c r="T1" s="2142" t="s">
        <v>1386</v>
      </c>
      <c r="U1" s="2142"/>
      <c r="V1" s="2142" t="s">
        <v>1385</v>
      </c>
      <c r="W1" s="2142"/>
    </row>
    <row r="2" spans="1:23" s="1541" customFormat="1" ht="12" customHeight="1">
      <c r="A2" s="2150"/>
      <c r="B2" s="1542" t="s">
        <v>1384</v>
      </c>
      <c r="C2" s="1542" t="s">
        <v>1383</v>
      </c>
      <c r="D2" s="1542" t="s">
        <v>1384</v>
      </c>
      <c r="E2" s="1542" t="s">
        <v>1383</v>
      </c>
      <c r="F2" s="1542" t="s">
        <v>1384</v>
      </c>
      <c r="G2" s="1542" t="s">
        <v>1383</v>
      </c>
      <c r="H2" s="1542" t="s">
        <v>1384</v>
      </c>
      <c r="I2" s="1542" t="s">
        <v>1383</v>
      </c>
      <c r="J2" s="1542" t="s">
        <v>1384</v>
      </c>
      <c r="K2" s="1543" t="s">
        <v>1383</v>
      </c>
      <c r="L2" s="1542" t="s">
        <v>1384</v>
      </c>
      <c r="M2" s="1542" t="s">
        <v>1383</v>
      </c>
      <c r="N2" s="1542" t="s">
        <v>1384</v>
      </c>
      <c r="O2" s="1542" t="s">
        <v>1383</v>
      </c>
      <c r="P2" s="1542" t="s">
        <v>1384</v>
      </c>
      <c r="Q2" s="1542" t="s">
        <v>1383</v>
      </c>
      <c r="R2" s="1542" t="s">
        <v>1384</v>
      </c>
      <c r="S2" s="1542" t="s">
        <v>1383</v>
      </c>
      <c r="T2" s="1542" t="s">
        <v>1384</v>
      </c>
      <c r="U2" s="1542" t="s">
        <v>1383</v>
      </c>
      <c r="V2" s="1542" t="s">
        <v>1384</v>
      </c>
      <c r="W2" s="1542" t="s">
        <v>1383</v>
      </c>
    </row>
    <row r="3" spans="1:23">
      <c r="A3" s="1540">
        <v>2011</v>
      </c>
      <c r="B3" s="1539">
        <f t="shared" ref="B3:W3" si="0">IF(B26="NA","NA",B26/100)</f>
        <v>0.188</v>
      </c>
      <c r="C3" s="1539">
        <f t="shared" si="0"/>
        <v>0.25</v>
      </c>
      <c r="D3" s="1539">
        <f t="shared" si="0"/>
        <v>6.9000000000000006E-2</v>
      </c>
      <c r="E3" s="1539">
        <f t="shared" si="0"/>
        <v>0.105</v>
      </c>
      <c r="F3" s="1539">
        <f t="shared" si="0"/>
        <v>7.9000000000000001E-2</v>
      </c>
      <c r="G3" s="1539">
        <f t="shared" si="0"/>
        <v>7.0999999999999994E-2</v>
      </c>
      <c r="H3" s="1539">
        <f t="shared" si="0"/>
        <v>5.4000000000000006E-2</v>
      </c>
      <c r="I3" s="1539">
        <f t="shared" si="0"/>
        <v>6.4000000000000001E-2</v>
      </c>
      <c r="J3" s="1539">
        <f t="shared" si="0"/>
        <v>0.04</v>
      </c>
      <c r="K3" s="1539">
        <f t="shared" si="0"/>
        <v>4.5999999999999999E-2</v>
      </c>
      <c r="L3" s="1539">
        <f t="shared" si="0"/>
        <v>8.199999999999999E-2</v>
      </c>
      <c r="M3" s="1539">
        <f t="shared" si="0"/>
        <v>6.9000000000000006E-2</v>
      </c>
      <c r="N3" s="1539">
        <f t="shared" si="0"/>
        <v>0.153</v>
      </c>
      <c r="O3" s="1539">
        <f t="shared" si="0"/>
        <v>0.28600000000000003</v>
      </c>
      <c r="P3" s="1539">
        <f t="shared" si="0"/>
        <v>8.900000000000001E-2</v>
      </c>
      <c r="Q3" s="1539">
        <f t="shared" si="0"/>
        <v>5.5999999999999994E-2</v>
      </c>
      <c r="R3" s="1539">
        <f t="shared" si="0"/>
        <v>0.28600000000000003</v>
      </c>
      <c r="S3" s="1539">
        <f t="shared" si="0"/>
        <v>0.22</v>
      </c>
      <c r="T3" s="1539">
        <f t="shared" si="0"/>
        <v>0.85</v>
      </c>
      <c r="U3" s="1539">
        <f t="shared" si="0"/>
        <v>0.86499999999999999</v>
      </c>
      <c r="V3" s="1539" t="str">
        <f t="shared" si="0"/>
        <v>NA</v>
      </c>
      <c r="W3" s="1539" t="str">
        <f t="shared" si="0"/>
        <v>NA</v>
      </c>
    </row>
    <row r="4" spans="1:23">
      <c r="A4" s="1540">
        <v>2012</v>
      </c>
      <c r="B4" s="1539">
        <f t="shared" ref="B4:W4" si="1">IF(B27="NA","NA",B27/100)</f>
        <v>0.18600000000000003</v>
      </c>
      <c r="C4" s="1539">
        <f t="shared" si="1"/>
        <v>0.252</v>
      </c>
      <c r="D4" s="1539">
        <f t="shared" si="1"/>
        <v>6.7000000000000004E-2</v>
      </c>
      <c r="E4" s="1539">
        <f t="shared" si="1"/>
        <v>0.11199999999999999</v>
      </c>
      <c r="F4" s="1539">
        <f t="shared" si="1"/>
        <v>7.400000000000001E-2</v>
      </c>
      <c r="G4" s="1539">
        <f t="shared" si="1"/>
        <v>6.6000000000000003E-2</v>
      </c>
      <c r="H4" s="1539">
        <f t="shared" si="1"/>
        <v>4.8000000000000001E-2</v>
      </c>
      <c r="I4" s="1539">
        <f t="shared" si="1"/>
        <v>6.3E-2</v>
      </c>
      <c r="J4" s="1539">
        <f t="shared" si="1"/>
        <v>3.4000000000000002E-2</v>
      </c>
      <c r="K4" s="1539">
        <f t="shared" si="1"/>
        <v>4.8000000000000001E-2</v>
      </c>
      <c r="L4" s="1539">
        <f t="shared" si="1"/>
        <v>8.6999999999999994E-2</v>
      </c>
      <c r="M4" s="1539">
        <f t="shared" si="1"/>
        <v>7.4999999999999997E-2</v>
      </c>
      <c r="N4" s="1539">
        <f t="shared" si="1"/>
        <v>0.15</v>
      </c>
      <c r="O4" s="1539">
        <f t="shared" si="1"/>
        <v>0.26600000000000001</v>
      </c>
      <c r="P4" s="1539">
        <f t="shared" si="1"/>
        <v>7.6999999999999999E-2</v>
      </c>
      <c r="Q4" s="1539">
        <f t="shared" si="1"/>
        <v>5.4000000000000006E-2</v>
      </c>
      <c r="R4" s="1539">
        <f t="shared" si="1"/>
        <v>0.27100000000000002</v>
      </c>
      <c r="S4" s="1539">
        <f t="shared" si="1"/>
        <v>0.22699999999999998</v>
      </c>
      <c r="T4" s="1539">
        <f t="shared" si="1"/>
        <v>0.86900000000000011</v>
      </c>
      <c r="U4" s="1539">
        <f t="shared" si="1"/>
        <v>0.85699999999999998</v>
      </c>
      <c r="V4" s="1539">
        <f t="shared" si="1"/>
        <v>0.34100000000000003</v>
      </c>
      <c r="W4" s="1539">
        <f t="shared" si="1"/>
        <v>0.33600000000000002</v>
      </c>
    </row>
    <row r="5" spans="1:23">
      <c r="A5" s="1540">
        <v>2013</v>
      </c>
      <c r="B5" s="1539">
        <f t="shared" ref="B5:W5" si="2">IF(B28="NA","NA",B28/100)</f>
        <v>0.18100000000000002</v>
      </c>
      <c r="C5" s="1539">
        <f t="shared" si="2"/>
        <v>0.24299999999999999</v>
      </c>
      <c r="D5" s="1539">
        <f t="shared" si="2"/>
        <v>7.2000000000000008E-2</v>
      </c>
      <c r="E5" s="1539">
        <f t="shared" si="2"/>
        <v>0.109</v>
      </c>
      <c r="F5" s="1539">
        <f t="shared" si="2"/>
        <v>0.08</v>
      </c>
      <c r="G5" s="1539">
        <f t="shared" si="2"/>
        <v>7.2000000000000008E-2</v>
      </c>
      <c r="H5" s="1539">
        <f t="shared" si="2"/>
        <v>5.2000000000000005E-2</v>
      </c>
      <c r="I5" s="1539">
        <f t="shared" si="2"/>
        <v>7.0999999999999994E-2</v>
      </c>
      <c r="J5" s="1539">
        <f t="shared" si="2"/>
        <v>3.7000000000000005E-2</v>
      </c>
      <c r="K5" s="1539">
        <f t="shared" si="2"/>
        <v>4.7E-2</v>
      </c>
      <c r="L5" s="1539">
        <f t="shared" si="2"/>
        <v>8.5000000000000006E-2</v>
      </c>
      <c r="M5" s="1539">
        <f t="shared" si="2"/>
        <v>7.2000000000000008E-2</v>
      </c>
      <c r="N5" s="1539">
        <f t="shared" si="2"/>
        <v>0.155</v>
      </c>
      <c r="O5" s="1539">
        <f t="shared" si="2"/>
        <v>0.28000000000000003</v>
      </c>
      <c r="P5" s="1539">
        <f t="shared" si="2"/>
        <v>8.1000000000000003E-2</v>
      </c>
      <c r="Q5" s="1539">
        <f t="shared" si="2"/>
        <v>5.2999999999999999E-2</v>
      </c>
      <c r="R5" s="1539">
        <f t="shared" si="2"/>
        <v>0.29600000000000004</v>
      </c>
      <c r="S5" s="1539">
        <f t="shared" si="2"/>
        <v>0.22600000000000001</v>
      </c>
      <c r="T5" s="1539">
        <f t="shared" si="2"/>
        <v>0.88</v>
      </c>
      <c r="U5" s="1539">
        <f t="shared" si="2"/>
        <v>0.85699999999999998</v>
      </c>
      <c r="V5" s="1539" t="str">
        <f t="shared" si="2"/>
        <v>NA</v>
      </c>
      <c r="W5" s="1539" t="str">
        <f t="shared" si="2"/>
        <v>NA</v>
      </c>
    </row>
    <row r="6" spans="1:23">
      <c r="A6" s="1540">
        <v>2014</v>
      </c>
      <c r="B6" s="1539">
        <f t="shared" ref="B6:W6" si="3">IF(B29="NA","NA",B29/100)</f>
        <v>0.184</v>
      </c>
      <c r="C6" s="1539">
        <f t="shared" si="3"/>
        <v>0.25</v>
      </c>
      <c r="D6" s="1539">
        <f t="shared" si="3"/>
        <v>6.9000000000000006E-2</v>
      </c>
      <c r="E6" s="1539">
        <f t="shared" si="3"/>
        <v>0.10400000000000001</v>
      </c>
      <c r="F6" s="1539">
        <f t="shared" si="3"/>
        <v>7.9000000000000001E-2</v>
      </c>
      <c r="G6" s="1539">
        <f t="shared" si="3"/>
        <v>6.7000000000000004E-2</v>
      </c>
      <c r="H6" s="1539">
        <f t="shared" si="3"/>
        <v>0.05</v>
      </c>
      <c r="I6" s="1539">
        <f t="shared" si="3"/>
        <v>6.9000000000000006E-2</v>
      </c>
      <c r="J6" s="1539">
        <f t="shared" si="3"/>
        <v>3.4000000000000002E-2</v>
      </c>
      <c r="K6" s="1539">
        <f t="shared" si="3"/>
        <v>4.2000000000000003E-2</v>
      </c>
      <c r="L6" s="1539">
        <f t="shared" si="3"/>
        <v>8.5000000000000006E-2</v>
      </c>
      <c r="M6" s="1539">
        <f t="shared" si="3"/>
        <v>7.2000000000000008E-2</v>
      </c>
      <c r="N6" s="1539">
        <f t="shared" si="3"/>
        <v>0.14699999999999999</v>
      </c>
      <c r="O6" s="1539">
        <f t="shared" si="3"/>
        <v>0.26800000000000002</v>
      </c>
      <c r="P6" s="1539">
        <f t="shared" si="3"/>
        <v>0.08</v>
      </c>
      <c r="Q6" s="1539">
        <f t="shared" si="3"/>
        <v>5.0999999999999997E-2</v>
      </c>
      <c r="R6" s="1539">
        <f t="shared" si="3"/>
        <v>0.28100000000000003</v>
      </c>
      <c r="S6" s="1539">
        <f t="shared" si="3"/>
        <v>0.22</v>
      </c>
      <c r="T6" s="1539">
        <f t="shared" si="3"/>
        <v>0.88099999999999989</v>
      </c>
      <c r="U6" s="1539">
        <f t="shared" si="3"/>
        <v>0.86499999999999999</v>
      </c>
      <c r="V6" s="1539">
        <f t="shared" si="3"/>
        <v>0.32799999999999996</v>
      </c>
      <c r="W6" s="1539">
        <f t="shared" si="3"/>
        <v>0.33600000000000002</v>
      </c>
    </row>
    <row r="7" spans="1:23">
      <c r="A7" s="1540">
        <v>2015</v>
      </c>
      <c r="B7" s="1539">
        <f t="shared" ref="B7:W7" si="4">IF(B30="NA","NA",B30/100)</f>
        <v>0.184</v>
      </c>
      <c r="C7" s="1539">
        <f t="shared" si="4"/>
        <v>0.23699999999999999</v>
      </c>
      <c r="D7" s="1539">
        <f t="shared" si="4"/>
        <v>6.5000000000000002E-2</v>
      </c>
      <c r="E7" s="1539">
        <f t="shared" si="4"/>
        <v>0.114</v>
      </c>
      <c r="F7" s="1539">
        <f t="shared" si="4"/>
        <v>8.5000000000000006E-2</v>
      </c>
      <c r="G7" s="1539">
        <f t="shared" si="4"/>
        <v>6.8000000000000005E-2</v>
      </c>
      <c r="H7" s="1539">
        <f t="shared" si="4"/>
        <v>5.5E-2</v>
      </c>
      <c r="I7" s="1539">
        <f t="shared" si="4"/>
        <v>6.8000000000000005E-2</v>
      </c>
      <c r="J7" s="1539">
        <f t="shared" si="4"/>
        <v>3.5000000000000003E-2</v>
      </c>
      <c r="K7" s="1539">
        <f t="shared" si="4"/>
        <v>4.0999999999999995E-2</v>
      </c>
      <c r="L7" s="1539">
        <f t="shared" si="4"/>
        <v>8.4000000000000005E-2</v>
      </c>
      <c r="M7" s="1539">
        <f t="shared" si="4"/>
        <v>7.0000000000000007E-2</v>
      </c>
      <c r="N7" s="1539">
        <f t="shared" si="4"/>
        <v>0.14400000000000002</v>
      </c>
      <c r="O7" s="1539">
        <f t="shared" si="4"/>
        <v>0.27100000000000002</v>
      </c>
      <c r="P7" s="1539">
        <f t="shared" si="4"/>
        <v>7.400000000000001E-2</v>
      </c>
      <c r="Q7" s="1539">
        <f t="shared" si="4"/>
        <v>4.9000000000000002E-2</v>
      </c>
      <c r="R7" s="1539">
        <f t="shared" si="4"/>
        <v>0.28800000000000003</v>
      </c>
      <c r="S7" s="1539">
        <f t="shared" si="4"/>
        <v>0.214</v>
      </c>
      <c r="T7" s="1539">
        <f t="shared" si="4"/>
        <v>0.87</v>
      </c>
      <c r="U7" s="1539">
        <f t="shared" si="4"/>
        <v>0.871</v>
      </c>
      <c r="V7" s="1539" t="str">
        <f t="shared" si="4"/>
        <v>NA</v>
      </c>
      <c r="W7" s="1539" t="str">
        <f t="shared" si="4"/>
        <v>NA</v>
      </c>
    </row>
    <row r="8" spans="1:23">
      <c r="A8" s="1540">
        <v>2016</v>
      </c>
      <c r="B8" s="1539">
        <f t="shared" ref="B8:W8" si="5">IF(B31="NA","NA",B31/100)</f>
        <v>0.184</v>
      </c>
      <c r="C8" s="1539">
        <f t="shared" si="5"/>
        <v>0.23899999999999999</v>
      </c>
      <c r="D8" s="1539">
        <f t="shared" si="5"/>
        <v>6.4000000000000001E-2</v>
      </c>
      <c r="E8" s="1539">
        <f t="shared" si="5"/>
        <v>0.10199999999999999</v>
      </c>
      <c r="F8" s="1539">
        <f t="shared" si="5"/>
        <v>8.5000000000000006E-2</v>
      </c>
      <c r="G8" s="1539">
        <f t="shared" si="5"/>
        <v>7.2000000000000008E-2</v>
      </c>
      <c r="H8" s="1539">
        <f t="shared" si="5"/>
        <v>5.0999999999999997E-2</v>
      </c>
      <c r="I8" s="1539">
        <f t="shared" si="5"/>
        <v>6.8000000000000005E-2</v>
      </c>
      <c r="J8" s="1539">
        <f t="shared" si="5"/>
        <v>0.04</v>
      </c>
      <c r="K8" s="1539">
        <f t="shared" si="5"/>
        <v>4.0999999999999995E-2</v>
      </c>
      <c r="L8" s="1539">
        <f t="shared" si="5"/>
        <v>8.6999999999999994E-2</v>
      </c>
      <c r="M8" s="1539">
        <f t="shared" si="5"/>
        <v>7.0000000000000007E-2</v>
      </c>
      <c r="N8" s="1539">
        <f t="shared" si="5"/>
        <v>0.14800000000000002</v>
      </c>
      <c r="O8" s="1539">
        <f t="shared" si="5"/>
        <v>0.28300000000000003</v>
      </c>
      <c r="P8" s="1539">
        <f t="shared" si="5"/>
        <v>7.400000000000001E-2</v>
      </c>
      <c r="Q8" s="1539">
        <f t="shared" si="5"/>
        <v>4.4999999999999998E-2</v>
      </c>
      <c r="R8" s="1539" t="str">
        <f t="shared" si="5"/>
        <v>NA</v>
      </c>
      <c r="S8" s="1539" t="str">
        <f t="shared" si="5"/>
        <v>NA</v>
      </c>
      <c r="T8" s="1539">
        <f t="shared" si="5"/>
        <v>0.88099999999999989</v>
      </c>
      <c r="U8" s="1539">
        <f t="shared" si="5"/>
        <v>0.87400000000000011</v>
      </c>
      <c r="V8" s="1539">
        <f t="shared" si="5"/>
        <v>0.34299999999999997</v>
      </c>
      <c r="W8" s="1539">
        <f t="shared" si="5"/>
        <v>0.33899999999999997</v>
      </c>
    </row>
    <row r="9" spans="1:23">
      <c r="A9" s="1540">
        <v>2017</v>
      </c>
      <c r="B9" s="1539">
        <f t="shared" ref="B9:W9" si="6">IF(B32="NA","NA",B32/100)</f>
        <v>0.17600000000000002</v>
      </c>
      <c r="C9" s="1539">
        <f t="shared" si="6"/>
        <v>0.23100000000000001</v>
      </c>
      <c r="D9" s="1539">
        <f t="shared" si="6"/>
        <v>6.3E-2</v>
      </c>
      <c r="E9" s="1539">
        <f t="shared" si="6"/>
        <v>0.114</v>
      </c>
      <c r="F9" s="1539">
        <f t="shared" si="6"/>
        <v>8.3000000000000004E-2</v>
      </c>
      <c r="G9" s="1539">
        <f t="shared" si="6"/>
        <v>7.0999999999999994E-2</v>
      </c>
      <c r="H9" s="1539">
        <f t="shared" si="6"/>
        <v>4.7E-2</v>
      </c>
      <c r="I9" s="1539">
        <f t="shared" si="6"/>
        <v>7.400000000000001E-2</v>
      </c>
      <c r="J9" s="1539">
        <f t="shared" si="6"/>
        <v>4.0999999999999995E-2</v>
      </c>
      <c r="K9" s="1539">
        <f t="shared" si="6"/>
        <v>0.04</v>
      </c>
      <c r="L9" s="1539">
        <f t="shared" si="6"/>
        <v>8.1000000000000003E-2</v>
      </c>
      <c r="M9" s="1539">
        <f t="shared" si="6"/>
        <v>6.9000000000000006E-2</v>
      </c>
      <c r="N9" s="1539">
        <f t="shared" si="6"/>
        <v>0.161</v>
      </c>
      <c r="O9" s="1539">
        <f t="shared" si="6"/>
        <v>0.28999999999999998</v>
      </c>
      <c r="P9" s="1539">
        <f t="shared" si="6"/>
        <v>7.6999999999999999E-2</v>
      </c>
      <c r="Q9" s="1539">
        <f t="shared" si="6"/>
        <v>5.4000000000000006E-2</v>
      </c>
      <c r="R9" s="1539">
        <f t="shared" si="6"/>
        <v>0.29699999999999999</v>
      </c>
      <c r="S9" s="1539">
        <f t="shared" si="6"/>
        <v>0.217</v>
      </c>
      <c r="T9" s="1539">
        <f t="shared" si="6"/>
        <v>0.86299999999999999</v>
      </c>
      <c r="U9" s="1539">
        <f t="shared" si="6"/>
        <v>0.8590000000000001</v>
      </c>
      <c r="V9" s="1539" t="str">
        <f t="shared" si="6"/>
        <v>NA</v>
      </c>
      <c r="W9" s="1539" t="str">
        <f t="shared" si="6"/>
        <v>NA</v>
      </c>
    </row>
    <row r="10" spans="1:23">
      <c r="A10" s="1540">
        <v>2018</v>
      </c>
      <c r="B10" s="1539">
        <f t="shared" ref="B10:W10" si="7">IF(B33="NA","NA",B33/100)</f>
        <v>0.19800000000000001</v>
      </c>
      <c r="C10" s="1539">
        <f t="shared" si="7"/>
        <v>0.25900000000000001</v>
      </c>
      <c r="D10" s="1539">
        <f t="shared" si="7"/>
        <v>7.4999999999999997E-2</v>
      </c>
      <c r="E10" s="1539">
        <f t="shared" si="7"/>
        <v>0.111</v>
      </c>
      <c r="F10" s="1539">
        <f t="shared" si="7"/>
        <v>9.8000000000000004E-2</v>
      </c>
      <c r="G10" s="1539">
        <f t="shared" si="7"/>
        <v>6.5000000000000002E-2</v>
      </c>
      <c r="H10" s="1539">
        <f t="shared" si="7"/>
        <v>5.6333333333333305E-2</v>
      </c>
      <c r="I10" s="1539">
        <f t="shared" si="7"/>
        <v>7.4999999999999997E-2</v>
      </c>
      <c r="J10" s="1539">
        <f t="shared" si="7"/>
        <v>4.4999999999999998E-2</v>
      </c>
      <c r="K10" s="1539">
        <f t="shared" si="7"/>
        <v>4.2999999999999997E-2</v>
      </c>
      <c r="L10" s="1539">
        <f t="shared" si="7"/>
        <v>9.6000000000000002E-2</v>
      </c>
      <c r="M10" s="1539">
        <f t="shared" si="7"/>
        <v>0.08</v>
      </c>
      <c r="N10" s="1539">
        <f t="shared" si="7"/>
        <v>0.17300000000000001</v>
      </c>
      <c r="O10" s="1539">
        <f t="shared" si="7"/>
        <v>0.313</v>
      </c>
      <c r="P10" s="1539">
        <f t="shared" si="7"/>
        <v>7.9000000000000001E-2</v>
      </c>
      <c r="Q10" s="1539">
        <f t="shared" si="7"/>
        <v>4.8000000000000001E-2</v>
      </c>
      <c r="R10" s="1539" t="str">
        <f t="shared" si="7"/>
        <v>NA</v>
      </c>
      <c r="S10" s="1539" t="str">
        <f t="shared" si="7"/>
        <v>NA</v>
      </c>
      <c r="T10" s="1539">
        <f t="shared" si="7"/>
        <v>0.85099999999999998</v>
      </c>
      <c r="U10" s="1539">
        <f t="shared" si="7"/>
        <v>0.85</v>
      </c>
      <c r="V10" s="1539">
        <f t="shared" si="7"/>
        <v>0.33200000000000002</v>
      </c>
      <c r="W10" s="1539">
        <f t="shared" si="7"/>
        <v>0.32100000000000001</v>
      </c>
    </row>
    <row r="11" spans="1:23">
      <c r="A11" s="1540">
        <v>2019</v>
      </c>
      <c r="B11" s="1539">
        <f t="shared" ref="B11:W11" si="8">IF(B34="NA","NA",B34/100)</f>
        <v>0.218</v>
      </c>
      <c r="C11" s="1539">
        <f t="shared" si="8"/>
        <v>0.26700000000000002</v>
      </c>
      <c r="D11" s="1539">
        <f t="shared" si="8"/>
        <v>7.6999999999999999E-2</v>
      </c>
      <c r="E11" s="1539">
        <f t="shared" si="8"/>
        <v>0.12</v>
      </c>
      <c r="F11" s="1539">
        <f t="shared" si="8"/>
        <v>9.1999999999999998E-2</v>
      </c>
      <c r="G11" s="1539">
        <f t="shared" si="8"/>
        <v>7.2999999999999995E-2</v>
      </c>
      <c r="H11" s="1539">
        <f t="shared" si="8"/>
        <v>4.5999999999999999E-2</v>
      </c>
      <c r="I11" s="1539">
        <f t="shared" si="8"/>
        <v>6.7000000000000004E-2</v>
      </c>
      <c r="J11" s="1539">
        <f t="shared" si="8"/>
        <v>4.2000000000000003E-2</v>
      </c>
      <c r="K11" s="1539">
        <f t="shared" si="8"/>
        <v>4.2999999999999997E-2</v>
      </c>
      <c r="L11" s="1539">
        <f t="shared" si="8"/>
        <v>9.0999999999999998E-2</v>
      </c>
      <c r="M11" s="1539">
        <f t="shared" si="8"/>
        <v>7.8E-2</v>
      </c>
      <c r="N11" s="1539">
        <f t="shared" si="8"/>
        <v>0.16500000000000001</v>
      </c>
      <c r="O11" s="1539">
        <f t="shared" si="8"/>
        <v>0.29299999999999998</v>
      </c>
      <c r="P11" s="1539">
        <f t="shared" si="8"/>
        <v>7.0999999999999994E-2</v>
      </c>
      <c r="Q11" s="1539">
        <f t="shared" si="8"/>
        <v>4.8000000000000001E-2</v>
      </c>
      <c r="R11" s="1539">
        <f t="shared" si="8"/>
        <v>0.31900000000000001</v>
      </c>
      <c r="S11" s="1539">
        <f t="shared" si="8"/>
        <v>0.222</v>
      </c>
      <c r="T11" s="1539">
        <f t="shared" si="8"/>
        <v>0.85499999999999998</v>
      </c>
      <c r="U11" s="1539">
        <f t="shared" si="8"/>
        <v>0.85</v>
      </c>
      <c r="V11" s="1539" t="str">
        <f t="shared" si="8"/>
        <v>NA</v>
      </c>
      <c r="W11" s="1539" t="str">
        <f t="shared" si="8"/>
        <v>NA</v>
      </c>
    </row>
    <row r="12" spans="1:23">
      <c r="A12" s="1540">
        <v>2020</v>
      </c>
      <c r="B12" s="1539">
        <f t="shared" ref="B12:W12" si="9">IF(B35="NA","NA",B35/100)</f>
        <v>0.187</v>
      </c>
      <c r="C12" s="1539">
        <f t="shared" si="9"/>
        <v>0.25</v>
      </c>
      <c r="D12" s="1539">
        <f t="shared" si="9"/>
        <v>8.3000000000000004E-2</v>
      </c>
      <c r="E12" s="1539">
        <f t="shared" si="9"/>
        <v>0.13300000000000001</v>
      </c>
      <c r="F12" s="1539">
        <f t="shared" si="9"/>
        <v>8.6999999999999994E-2</v>
      </c>
      <c r="G12" s="1539">
        <f t="shared" si="9"/>
        <v>6.9000000000000006E-2</v>
      </c>
      <c r="H12" s="1539">
        <f t="shared" si="9"/>
        <v>5.0999999999999997E-2</v>
      </c>
      <c r="I12" s="1539">
        <f t="shared" si="9"/>
        <v>6.5000000000000002E-2</v>
      </c>
      <c r="J12" s="1539">
        <f t="shared" si="9"/>
        <v>3.7999999999999999E-2</v>
      </c>
      <c r="K12" s="1539">
        <f t="shared" si="9"/>
        <v>4.8000000000000001E-2</v>
      </c>
      <c r="L12" s="1539">
        <f t="shared" si="9"/>
        <v>9.1999999999999998E-2</v>
      </c>
      <c r="M12" s="1539">
        <f t="shared" si="9"/>
        <v>0.08</v>
      </c>
      <c r="N12" s="1539">
        <f t="shared" si="9"/>
        <v>0.16</v>
      </c>
      <c r="O12" s="1539">
        <f t="shared" si="9"/>
        <v>0.30399999999999999</v>
      </c>
      <c r="P12" s="1539">
        <f t="shared" si="9"/>
        <v>7.4999999999999997E-2</v>
      </c>
      <c r="Q12" s="1539">
        <f t="shared" si="9"/>
        <v>5.5E-2</v>
      </c>
      <c r="R12" s="1539" t="str">
        <f t="shared" si="9"/>
        <v>NA</v>
      </c>
      <c r="S12" s="1539" t="str">
        <f t="shared" si="9"/>
        <v>NA</v>
      </c>
      <c r="T12" s="1539">
        <f t="shared" si="9"/>
        <v>0.89400000000000002</v>
      </c>
      <c r="U12" s="1539">
        <f t="shared" si="9"/>
        <v>0.88500000000000001</v>
      </c>
      <c r="V12" s="1539">
        <f t="shared" si="9"/>
        <v>0.34</v>
      </c>
      <c r="W12" s="1539">
        <f t="shared" si="9"/>
        <v>0.34299999999999997</v>
      </c>
    </row>
    <row r="13" spans="1:23" ht="27.75" customHeight="1">
      <c r="A13" s="2146" t="s">
        <v>1382</v>
      </c>
      <c r="B13" s="2151"/>
      <c r="C13" s="2151"/>
      <c r="D13" s="2151"/>
      <c r="E13" s="2151"/>
      <c r="F13" s="2151"/>
      <c r="G13" s="2151"/>
      <c r="H13" s="2151"/>
      <c r="I13" s="2151"/>
      <c r="J13" s="2151"/>
      <c r="K13" s="2151"/>
      <c r="L13" s="2151"/>
      <c r="M13" s="2151"/>
      <c r="N13" s="2151"/>
      <c r="O13" s="2151"/>
      <c r="P13" s="2151"/>
      <c r="Q13" s="2151"/>
      <c r="R13" s="2151"/>
      <c r="S13" s="2151"/>
      <c r="T13" s="2151"/>
      <c r="U13" s="2151"/>
      <c r="V13" s="1537"/>
      <c r="W13" s="1536"/>
    </row>
    <row r="14" spans="1:23">
      <c r="A14" s="2151" t="s">
        <v>1381</v>
      </c>
      <c r="B14" s="2151"/>
      <c r="C14" s="2151"/>
      <c r="D14" s="2151"/>
      <c r="E14" s="2151"/>
      <c r="F14" s="2151"/>
      <c r="G14" s="2151"/>
      <c r="H14" s="2151"/>
      <c r="I14" s="2151"/>
      <c r="J14" s="2151"/>
      <c r="K14" s="2151"/>
      <c r="L14" s="2151"/>
      <c r="M14" s="2151"/>
      <c r="N14" s="2151"/>
      <c r="O14" s="2151"/>
      <c r="P14" s="2151"/>
      <c r="Q14" s="2151"/>
      <c r="R14" s="2151"/>
      <c r="S14" s="2151"/>
      <c r="T14" s="2151"/>
      <c r="U14" s="2151"/>
      <c r="V14" s="1537"/>
      <c r="W14" s="1536"/>
    </row>
    <row r="15" spans="1:23" ht="37.5" customHeight="1">
      <c r="A15" s="2146" t="s">
        <v>1380</v>
      </c>
      <c r="B15" s="2146"/>
      <c r="C15" s="2146"/>
      <c r="D15" s="2146"/>
      <c r="E15" s="2146"/>
      <c r="F15" s="2146"/>
      <c r="G15" s="2146"/>
      <c r="H15" s="2146"/>
      <c r="I15" s="2146"/>
      <c r="J15" s="2146"/>
      <c r="K15" s="2146"/>
      <c r="L15" s="2146"/>
      <c r="M15" s="2146"/>
      <c r="N15" s="2146"/>
      <c r="O15" s="2146"/>
      <c r="P15" s="2146"/>
      <c r="Q15" s="2146"/>
      <c r="R15" s="2146"/>
      <c r="S15" s="2146"/>
      <c r="T15" s="2146"/>
      <c r="U15" s="2146"/>
      <c r="V15" s="2146"/>
      <c r="W15" s="2147"/>
    </row>
    <row r="16" spans="1:23">
      <c r="A16" s="2148"/>
      <c r="B16" s="2148"/>
      <c r="C16" s="2148"/>
      <c r="D16" s="2148"/>
      <c r="E16" s="2148"/>
      <c r="F16" s="2148"/>
      <c r="G16" s="2148"/>
      <c r="H16" s="2148"/>
      <c r="I16" s="2148"/>
      <c r="J16" s="2148"/>
      <c r="K16" s="2148"/>
      <c r="L16" s="2148"/>
      <c r="M16" s="2148"/>
      <c r="N16" s="2148"/>
      <c r="O16" s="2148"/>
      <c r="P16" s="2148"/>
      <c r="Q16" s="2148"/>
      <c r="R16" s="2148"/>
      <c r="S16" s="2148"/>
      <c r="T16" s="2148"/>
      <c r="U16" s="2148"/>
      <c r="V16" s="2148"/>
      <c r="W16" s="2149"/>
    </row>
    <row r="17" spans="1:23">
      <c r="A17" s="1535"/>
      <c r="B17" s="1170"/>
      <c r="C17" s="1170"/>
      <c r="D17" s="1170"/>
      <c r="E17" s="1537"/>
      <c r="F17" s="1537"/>
      <c r="G17" s="1537"/>
      <c r="H17" s="1170"/>
      <c r="I17" s="1170"/>
      <c r="J17" s="1170"/>
      <c r="K17" s="1170"/>
      <c r="L17" s="1170"/>
      <c r="M17" s="1170"/>
      <c r="N17" s="1170"/>
      <c r="O17" s="1170"/>
      <c r="P17" s="1170"/>
      <c r="Q17" s="1170"/>
      <c r="R17" s="1170"/>
      <c r="S17" s="1170"/>
      <c r="T17" s="1170"/>
      <c r="U17" s="1170"/>
      <c r="V17" s="1537"/>
      <c r="W17" s="1536"/>
    </row>
    <row r="18" spans="1:23">
      <c r="A18" s="1538"/>
      <c r="B18" s="1170"/>
      <c r="C18" s="1170"/>
      <c r="D18" s="1170"/>
      <c r="E18" s="1537"/>
      <c r="F18" s="1537"/>
      <c r="G18" s="1537"/>
      <c r="H18" s="1170"/>
      <c r="I18" s="1170"/>
      <c r="J18" s="1170"/>
      <c r="K18" s="1170"/>
      <c r="L18" s="1170"/>
      <c r="M18" s="1170"/>
      <c r="N18" s="1170"/>
      <c r="O18" s="1170"/>
      <c r="P18" s="1170"/>
      <c r="Q18" s="1170"/>
      <c r="R18" s="1170"/>
      <c r="S18" s="1170"/>
      <c r="T18" s="1170"/>
      <c r="U18" s="1170"/>
      <c r="V18" s="1537"/>
      <c r="W18" s="1536"/>
    </row>
    <row r="19" spans="1:23">
      <c r="A19" s="1538"/>
      <c r="B19" s="1170"/>
      <c r="C19" s="1170"/>
      <c r="D19" s="1170"/>
      <c r="E19" s="1537"/>
      <c r="F19" s="1537"/>
      <c r="G19" s="1537"/>
      <c r="H19" s="1170"/>
      <c r="I19" s="1170"/>
      <c r="J19" s="1170"/>
      <c r="K19" s="1170"/>
      <c r="L19" s="1170"/>
      <c r="M19" s="1170"/>
      <c r="N19" s="1170"/>
      <c r="O19" s="1170"/>
      <c r="P19" s="1170"/>
      <c r="Q19" s="1170"/>
      <c r="R19" s="1170"/>
      <c r="S19" s="1170"/>
      <c r="T19" s="1170"/>
      <c r="U19" s="1170"/>
      <c r="V19" s="1537"/>
      <c r="W19" s="1536"/>
    </row>
    <row r="20" spans="1:23">
      <c r="A20" s="1535"/>
      <c r="B20" s="1199"/>
      <c r="C20" s="1199"/>
      <c r="D20" s="1199"/>
      <c r="E20" s="1534"/>
      <c r="F20" s="1534"/>
      <c r="G20" s="1534"/>
      <c r="H20" s="1199"/>
      <c r="I20" s="1199"/>
      <c r="J20" s="1199"/>
      <c r="K20" s="1199"/>
      <c r="L20" s="1199"/>
      <c r="M20" s="1199"/>
      <c r="N20" s="1199"/>
      <c r="O20" s="1199"/>
      <c r="P20" s="1199"/>
      <c r="Q20" s="1199"/>
      <c r="R20" s="1199"/>
      <c r="S20" s="1199"/>
      <c r="T20" s="1199"/>
      <c r="U20" s="1199"/>
      <c r="V20" s="1534"/>
      <c r="W20" s="1536"/>
    </row>
    <row r="21" spans="1:23">
      <c r="A21" s="1535"/>
      <c r="B21" s="1199"/>
      <c r="C21" s="1199"/>
      <c r="D21" s="1199"/>
      <c r="E21" s="1534"/>
      <c r="F21" s="1534"/>
      <c r="G21" s="1534"/>
      <c r="H21" s="1199"/>
      <c r="I21" s="1199"/>
      <c r="J21" s="1199"/>
      <c r="K21" s="1199"/>
      <c r="L21" s="1199"/>
      <c r="M21" s="1199"/>
      <c r="N21" s="1199"/>
      <c r="O21" s="1199"/>
      <c r="P21" s="1199"/>
      <c r="Q21" s="1199"/>
      <c r="R21" s="1199"/>
      <c r="S21" s="1199"/>
      <c r="T21" s="1199"/>
      <c r="U21" s="1199"/>
      <c r="V21" s="1533"/>
      <c r="W21" s="1532"/>
    </row>
    <row r="26" spans="1:23">
      <c r="A26" s="1531">
        <v>2011</v>
      </c>
      <c r="B26" s="1530">
        <v>18.8</v>
      </c>
      <c r="C26" s="1530">
        <v>25</v>
      </c>
      <c r="D26" s="1530">
        <v>6.9</v>
      </c>
      <c r="E26" s="1530">
        <v>10.5</v>
      </c>
      <c r="F26" s="1530">
        <v>7.9</v>
      </c>
      <c r="G26" s="1530">
        <v>7.1</v>
      </c>
      <c r="H26" s="1530">
        <v>5.4</v>
      </c>
      <c r="I26" s="1530">
        <v>6.4</v>
      </c>
      <c r="J26" s="1530">
        <v>4</v>
      </c>
      <c r="K26" s="1530">
        <v>4.5999999999999996</v>
      </c>
      <c r="L26" s="1530">
        <v>8.1999999999999993</v>
      </c>
      <c r="M26" s="1530">
        <v>6.9</v>
      </c>
      <c r="N26" s="1530">
        <v>15.3</v>
      </c>
      <c r="O26" s="1530">
        <v>28.6</v>
      </c>
      <c r="P26" s="1530">
        <v>8.9</v>
      </c>
      <c r="Q26" s="1530">
        <v>5.6</v>
      </c>
      <c r="R26" s="1530">
        <v>28.6</v>
      </c>
      <c r="S26" s="1530">
        <v>22</v>
      </c>
      <c r="T26" s="1529">
        <v>85</v>
      </c>
      <c r="U26" s="1530">
        <v>86.5</v>
      </c>
      <c r="V26" s="1196" t="s">
        <v>1379</v>
      </c>
      <c r="W26" s="1196" t="s">
        <v>1379</v>
      </c>
    </row>
    <row r="27" spans="1:23">
      <c r="A27" s="1531">
        <v>2012</v>
      </c>
      <c r="B27" s="1530">
        <v>18.600000000000001</v>
      </c>
      <c r="C27" s="1530">
        <v>25.2</v>
      </c>
      <c r="D27" s="1530">
        <v>6.7</v>
      </c>
      <c r="E27" s="1530">
        <v>11.2</v>
      </c>
      <c r="F27" s="1530">
        <v>7.4</v>
      </c>
      <c r="G27" s="1530">
        <v>6.6</v>
      </c>
      <c r="H27" s="1530">
        <v>4.8</v>
      </c>
      <c r="I27" s="1530">
        <v>6.3</v>
      </c>
      <c r="J27" s="1530">
        <v>3.4</v>
      </c>
      <c r="K27" s="1530">
        <v>4.8</v>
      </c>
      <c r="L27" s="1530">
        <v>8.6999999999999993</v>
      </c>
      <c r="M27" s="1530">
        <v>7.5</v>
      </c>
      <c r="N27" s="1530">
        <v>15</v>
      </c>
      <c r="O27" s="1530">
        <v>26.6</v>
      </c>
      <c r="P27" s="1530">
        <v>7.7</v>
      </c>
      <c r="Q27" s="1530">
        <v>5.4</v>
      </c>
      <c r="R27" s="1530">
        <v>27.1</v>
      </c>
      <c r="S27" s="1530">
        <v>22.7</v>
      </c>
      <c r="T27" s="1529">
        <v>86.9</v>
      </c>
      <c r="U27" s="1530">
        <v>85.7</v>
      </c>
      <c r="V27" s="1196">
        <v>34.1</v>
      </c>
      <c r="W27" s="1196">
        <v>33.6</v>
      </c>
    </row>
    <row r="28" spans="1:23">
      <c r="A28" s="1531">
        <v>2013</v>
      </c>
      <c r="B28" s="1530">
        <v>18.100000000000001</v>
      </c>
      <c r="C28" s="1530">
        <v>24.3</v>
      </c>
      <c r="D28" s="1530">
        <v>7.2</v>
      </c>
      <c r="E28" s="1530">
        <v>10.9</v>
      </c>
      <c r="F28" s="1530">
        <v>8</v>
      </c>
      <c r="G28" s="1530">
        <v>7.2</v>
      </c>
      <c r="H28" s="1530">
        <v>5.2</v>
      </c>
      <c r="I28" s="1530">
        <v>7.1</v>
      </c>
      <c r="J28" s="1530">
        <v>3.7</v>
      </c>
      <c r="K28" s="1530">
        <v>4.7</v>
      </c>
      <c r="L28" s="1530">
        <v>8.5</v>
      </c>
      <c r="M28" s="1530">
        <v>7.2</v>
      </c>
      <c r="N28" s="1530">
        <v>15.5</v>
      </c>
      <c r="O28" s="1530">
        <v>28</v>
      </c>
      <c r="P28" s="1530">
        <v>8.1</v>
      </c>
      <c r="Q28" s="1530">
        <v>5.3</v>
      </c>
      <c r="R28" s="1530">
        <v>29.6</v>
      </c>
      <c r="S28" s="1530">
        <v>22.6</v>
      </c>
      <c r="T28" s="1529">
        <v>88</v>
      </c>
      <c r="U28" s="1530">
        <v>85.7</v>
      </c>
      <c r="V28" s="1196" t="s">
        <v>1379</v>
      </c>
      <c r="W28" s="1196" t="s">
        <v>1379</v>
      </c>
    </row>
    <row r="29" spans="1:23">
      <c r="A29" s="1531">
        <v>2014</v>
      </c>
      <c r="B29" s="1530">
        <v>18.399999999999999</v>
      </c>
      <c r="C29" s="1530">
        <v>25</v>
      </c>
      <c r="D29" s="1530">
        <v>6.9</v>
      </c>
      <c r="E29" s="1530">
        <v>10.4</v>
      </c>
      <c r="F29" s="1530">
        <v>7.9</v>
      </c>
      <c r="G29" s="1530">
        <v>6.7</v>
      </c>
      <c r="H29" s="1530">
        <v>5</v>
      </c>
      <c r="I29" s="1530">
        <v>6.9</v>
      </c>
      <c r="J29" s="1530">
        <v>3.4</v>
      </c>
      <c r="K29" s="1530">
        <v>4.2</v>
      </c>
      <c r="L29" s="1530">
        <v>8.5</v>
      </c>
      <c r="M29" s="1530">
        <v>7.2</v>
      </c>
      <c r="N29" s="1530">
        <v>14.7</v>
      </c>
      <c r="O29" s="1530">
        <v>26.8</v>
      </c>
      <c r="P29" s="1530">
        <v>8</v>
      </c>
      <c r="Q29" s="1530">
        <v>5.0999999999999996</v>
      </c>
      <c r="R29" s="1530">
        <v>28.1</v>
      </c>
      <c r="S29" s="1530">
        <v>22</v>
      </c>
      <c r="T29" s="1529">
        <v>88.1</v>
      </c>
      <c r="U29" s="1530">
        <v>86.5</v>
      </c>
      <c r="V29" s="1196">
        <v>32.799999999999997</v>
      </c>
      <c r="W29" s="1196">
        <v>33.6</v>
      </c>
    </row>
    <row r="30" spans="1:23">
      <c r="A30" s="1531">
        <v>2015</v>
      </c>
      <c r="B30" s="1530">
        <v>18.399999999999999</v>
      </c>
      <c r="C30" s="1530">
        <v>23.7</v>
      </c>
      <c r="D30" s="1530">
        <v>6.5</v>
      </c>
      <c r="E30" s="1530">
        <v>11.4</v>
      </c>
      <c r="F30" s="1530">
        <v>8.5</v>
      </c>
      <c r="G30" s="1530">
        <v>6.8</v>
      </c>
      <c r="H30" s="1530">
        <v>5.5</v>
      </c>
      <c r="I30" s="1530">
        <v>6.8</v>
      </c>
      <c r="J30" s="1530">
        <v>3.5</v>
      </c>
      <c r="K30" s="1530">
        <v>4.0999999999999996</v>
      </c>
      <c r="L30" s="1530">
        <v>8.4</v>
      </c>
      <c r="M30" s="1530">
        <v>7</v>
      </c>
      <c r="N30" s="1530">
        <v>14.4</v>
      </c>
      <c r="O30" s="1530">
        <v>27.1</v>
      </c>
      <c r="P30" s="1530">
        <v>7.4</v>
      </c>
      <c r="Q30" s="1530">
        <v>4.9000000000000004</v>
      </c>
      <c r="R30" s="1530">
        <v>28.8</v>
      </c>
      <c r="S30" s="1530">
        <v>21.4</v>
      </c>
      <c r="T30" s="1529">
        <v>87</v>
      </c>
      <c r="U30" s="1530">
        <v>87.1</v>
      </c>
      <c r="V30" s="1196" t="s">
        <v>1379</v>
      </c>
      <c r="W30" s="1196" t="s">
        <v>1379</v>
      </c>
    </row>
    <row r="31" spans="1:23">
      <c r="A31" s="1531">
        <v>2016</v>
      </c>
      <c r="B31" s="1530">
        <v>18.399999999999999</v>
      </c>
      <c r="C31" s="1530">
        <v>23.9</v>
      </c>
      <c r="D31" s="1530">
        <v>6.4</v>
      </c>
      <c r="E31" s="1530">
        <v>10.199999999999999</v>
      </c>
      <c r="F31" s="1530">
        <v>8.5</v>
      </c>
      <c r="G31" s="1530">
        <v>7.2</v>
      </c>
      <c r="H31" s="1530">
        <v>5.0999999999999996</v>
      </c>
      <c r="I31" s="1530">
        <v>6.8</v>
      </c>
      <c r="J31" s="1530">
        <v>4</v>
      </c>
      <c r="K31" s="1530">
        <v>4.0999999999999996</v>
      </c>
      <c r="L31" s="1530">
        <v>8.6999999999999993</v>
      </c>
      <c r="M31" s="1530">
        <v>7</v>
      </c>
      <c r="N31" s="1530">
        <v>14.8</v>
      </c>
      <c r="O31" s="1530">
        <v>28.3</v>
      </c>
      <c r="P31" s="1530">
        <v>7.4</v>
      </c>
      <c r="Q31" s="1530">
        <v>4.5</v>
      </c>
      <c r="R31" s="1530" t="s">
        <v>1379</v>
      </c>
      <c r="S31" s="1530" t="s">
        <v>1379</v>
      </c>
      <c r="T31" s="1529">
        <v>88.1</v>
      </c>
      <c r="U31" s="1530">
        <v>87.4</v>
      </c>
      <c r="V31" s="1196">
        <v>34.299999999999997</v>
      </c>
      <c r="W31" s="1196">
        <v>33.9</v>
      </c>
    </row>
    <row r="32" spans="1:23">
      <c r="A32" s="1531">
        <v>2017</v>
      </c>
      <c r="B32" s="1530">
        <v>17.600000000000001</v>
      </c>
      <c r="C32" s="1530">
        <v>23.1</v>
      </c>
      <c r="D32" s="1530">
        <v>6.3</v>
      </c>
      <c r="E32" s="1530">
        <v>11.4</v>
      </c>
      <c r="F32" s="1530">
        <v>8.3000000000000007</v>
      </c>
      <c r="G32" s="1530">
        <v>7.1</v>
      </c>
      <c r="H32" s="1530">
        <v>4.7</v>
      </c>
      <c r="I32" s="1530">
        <v>7.4</v>
      </c>
      <c r="J32" s="1530">
        <v>4.0999999999999996</v>
      </c>
      <c r="K32" s="1530">
        <v>4</v>
      </c>
      <c r="L32" s="1530">
        <v>8.1</v>
      </c>
      <c r="M32" s="1530">
        <v>6.9</v>
      </c>
      <c r="N32" s="1530">
        <v>16.100000000000001</v>
      </c>
      <c r="O32" s="1530">
        <v>29</v>
      </c>
      <c r="P32" s="1530">
        <v>7.7</v>
      </c>
      <c r="Q32" s="1530">
        <v>5.4</v>
      </c>
      <c r="R32" s="1530">
        <v>29.7</v>
      </c>
      <c r="S32" s="1530">
        <v>21.7</v>
      </c>
      <c r="T32" s="1529">
        <v>86.3</v>
      </c>
      <c r="U32" s="1530">
        <v>85.9</v>
      </c>
      <c r="V32" s="1530" t="s">
        <v>1379</v>
      </c>
      <c r="W32" s="1530" t="s">
        <v>1379</v>
      </c>
    </row>
    <row r="33" spans="1:23">
      <c r="A33" s="1531">
        <v>2018</v>
      </c>
      <c r="B33" s="1530">
        <v>19.8</v>
      </c>
      <c r="C33" s="1530">
        <v>25.9</v>
      </c>
      <c r="D33" s="1530">
        <v>7.5</v>
      </c>
      <c r="E33" s="1530">
        <v>11.1</v>
      </c>
      <c r="F33" s="1530">
        <v>9.8000000000000007</v>
      </c>
      <c r="G33" s="1530">
        <v>6.5</v>
      </c>
      <c r="H33" s="1530">
        <v>5.6333333333333302</v>
      </c>
      <c r="I33" s="1530">
        <v>7.5</v>
      </c>
      <c r="J33" s="1530">
        <v>4.5</v>
      </c>
      <c r="K33" s="1530">
        <v>4.3</v>
      </c>
      <c r="L33" s="1530">
        <v>9.6</v>
      </c>
      <c r="M33" s="1530">
        <v>8</v>
      </c>
      <c r="N33" s="1530">
        <v>17.3</v>
      </c>
      <c r="O33" s="1530">
        <v>31.3</v>
      </c>
      <c r="P33" s="1530">
        <v>7.9</v>
      </c>
      <c r="Q33" s="1530">
        <v>4.8</v>
      </c>
      <c r="R33" s="1530" t="s">
        <v>1379</v>
      </c>
      <c r="S33" s="1530" t="s">
        <v>1379</v>
      </c>
      <c r="T33" s="1529">
        <v>85.1</v>
      </c>
      <c r="U33" s="1530">
        <v>85</v>
      </c>
      <c r="V33" s="1196">
        <v>33.200000000000003</v>
      </c>
      <c r="W33" s="1529">
        <v>32.1</v>
      </c>
    </row>
    <row r="34" spans="1:23">
      <c r="A34" s="1531">
        <v>2019</v>
      </c>
      <c r="B34" s="1530">
        <v>21.8</v>
      </c>
      <c r="C34" s="1530">
        <v>26.7</v>
      </c>
      <c r="D34" s="1530">
        <v>7.7</v>
      </c>
      <c r="E34" s="1530">
        <v>12</v>
      </c>
      <c r="F34" s="1530">
        <v>9.1999999999999993</v>
      </c>
      <c r="G34" s="1530">
        <v>7.3</v>
      </c>
      <c r="H34" s="1530">
        <v>4.5999999999999996</v>
      </c>
      <c r="I34" s="1530">
        <v>6.7</v>
      </c>
      <c r="J34" s="1530">
        <v>4.2</v>
      </c>
      <c r="K34" s="1530">
        <v>4.3</v>
      </c>
      <c r="L34" s="1530">
        <v>9.1</v>
      </c>
      <c r="M34" s="1530">
        <v>7.8</v>
      </c>
      <c r="N34" s="1530">
        <v>16.5</v>
      </c>
      <c r="O34" s="1530">
        <v>29.3</v>
      </c>
      <c r="P34" s="1530">
        <v>7.1</v>
      </c>
      <c r="Q34" s="1530">
        <v>4.8</v>
      </c>
      <c r="R34" s="1530">
        <v>31.9</v>
      </c>
      <c r="S34" s="1530">
        <v>22.2</v>
      </c>
      <c r="T34" s="1529">
        <v>85.5</v>
      </c>
      <c r="U34" s="1530">
        <v>85</v>
      </c>
      <c r="V34" s="1196" t="s">
        <v>1379</v>
      </c>
      <c r="W34" s="1529" t="s">
        <v>1379</v>
      </c>
    </row>
    <row r="35" spans="1:23">
      <c r="A35" s="1531">
        <v>2020</v>
      </c>
      <c r="B35" s="1530">
        <v>18.7</v>
      </c>
      <c r="C35" s="1530">
        <v>25</v>
      </c>
      <c r="D35" s="1530">
        <v>8.3000000000000007</v>
      </c>
      <c r="E35" s="1530">
        <v>13.3</v>
      </c>
      <c r="F35" s="1530">
        <v>8.6999999999999993</v>
      </c>
      <c r="G35" s="1530">
        <v>6.9</v>
      </c>
      <c r="H35" s="1530">
        <v>5.0999999999999996</v>
      </c>
      <c r="I35" s="1530">
        <v>6.5</v>
      </c>
      <c r="J35" s="1530">
        <v>3.8</v>
      </c>
      <c r="K35" s="1530">
        <v>4.8</v>
      </c>
      <c r="L35" s="1530">
        <v>9.1999999999999993</v>
      </c>
      <c r="M35" s="1530">
        <v>8</v>
      </c>
      <c r="N35" s="1530">
        <v>16</v>
      </c>
      <c r="O35" s="1530">
        <v>30.4</v>
      </c>
      <c r="P35" s="1530">
        <v>7.5</v>
      </c>
      <c r="Q35" s="1530">
        <v>5.5</v>
      </c>
      <c r="R35" s="1530" t="s">
        <v>1379</v>
      </c>
      <c r="S35" s="1530" t="s">
        <v>1379</v>
      </c>
      <c r="T35" s="1529">
        <v>89.4</v>
      </c>
      <c r="U35" s="1530">
        <v>88.5</v>
      </c>
      <c r="V35" s="1529">
        <v>34</v>
      </c>
      <c r="W35" s="1529">
        <v>34.299999999999997</v>
      </c>
    </row>
  </sheetData>
  <mergeCells count="16">
    <mergeCell ref="A15:W15"/>
    <mergeCell ref="A16:W16"/>
    <mergeCell ref="V1:W1"/>
    <mergeCell ref="A1:A2"/>
    <mergeCell ref="A13:U13"/>
    <mergeCell ref="A14:U14"/>
    <mergeCell ref="B1:C1"/>
    <mergeCell ref="D1:E1"/>
    <mergeCell ref="F1:G1"/>
    <mergeCell ref="H1:I1"/>
    <mergeCell ref="T1:U1"/>
    <mergeCell ref="J1:K1"/>
    <mergeCell ref="N1:O1"/>
    <mergeCell ref="L1:M1"/>
    <mergeCell ref="P1:Q1"/>
    <mergeCell ref="R1:S1"/>
  </mergeCells>
  <printOptions horizontalCentered="1"/>
  <pageMargins left="0.7" right="0.7" top="1" bottom="1" header="0.5" footer="0.5"/>
  <pageSetup scale="56" fitToHeight="0" orientation="portrait" r:id="rId1"/>
  <headerFooter scaleWithDoc="0" alignWithMargins="0">
    <oddHeader>&amp;C&amp;"-,Bold"&amp;10Table 18.1: Prevalence of Common Diseases Among Utah Adults Age 18 Years and Older, 2011–2020</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DE0F0-C762-4A8D-84D6-5C487D293FB0}">
  <sheetPr>
    <pageSetUpPr fitToPage="1"/>
  </sheetPr>
  <dimension ref="A1:Q76"/>
  <sheetViews>
    <sheetView view="pageLayout" zoomScale="80" zoomScaleNormal="100" zoomScaleSheetLayoutView="100" zoomScalePageLayoutView="80" workbookViewId="0">
      <selection activeCell="A14" sqref="A14:U14"/>
    </sheetView>
  </sheetViews>
  <sheetFormatPr defaultColWidth="9.1796875" defaultRowHeight="13"/>
  <cols>
    <col min="1" max="1" width="10.81640625" style="1528" customWidth="1"/>
    <col min="2" max="4" width="6.26953125" style="1528" bestFit="1" customWidth="1"/>
    <col min="5" max="7" width="6.26953125" style="492" bestFit="1" customWidth="1"/>
    <col min="8" max="10" width="6.26953125" style="1527" bestFit="1" customWidth="1"/>
    <col min="11" max="15" width="6.26953125" style="492" bestFit="1" customWidth="1"/>
    <col min="16" max="16" width="9.1796875" style="1527"/>
    <col min="17" max="17" width="9.1796875" style="492"/>
    <col min="18" max="16384" width="9.1796875" style="1527"/>
  </cols>
  <sheetData>
    <row r="1" spans="1:17" s="1541" customFormat="1">
      <c r="A1" s="1553" t="s">
        <v>13</v>
      </c>
      <c r="B1" s="1552">
        <v>2006</v>
      </c>
      <c r="C1" s="1552">
        <v>2007</v>
      </c>
      <c r="D1" s="1552">
        <v>2008</v>
      </c>
      <c r="E1" s="1552">
        <v>2009</v>
      </c>
      <c r="F1" s="1552">
        <v>2010</v>
      </c>
      <c r="G1" s="1552">
        <v>2011</v>
      </c>
      <c r="H1" s="1552">
        <v>2012</v>
      </c>
      <c r="I1" s="1552">
        <v>2013</v>
      </c>
      <c r="J1" s="1552">
        <v>2014</v>
      </c>
      <c r="K1" s="1552">
        <v>2015</v>
      </c>
      <c r="L1" s="1552">
        <v>2016</v>
      </c>
      <c r="M1" s="1552">
        <v>2017</v>
      </c>
      <c r="N1" s="1552">
        <v>2018</v>
      </c>
      <c r="O1" s="1552">
        <v>2019</v>
      </c>
      <c r="P1" s="1551"/>
      <c r="Q1" s="513"/>
    </row>
    <row r="2" spans="1:17">
      <c r="A2" s="1548" t="s">
        <v>53</v>
      </c>
      <c r="B2" s="1547">
        <f t="shared" ref="B2:O2" si="0">B45/100</f>
        <v>0.23600000000000002</v>
      </c>
      <c r="C2" s="1547">
        <f t="shared" si="0"/>
        <v>0.22600000000000001</v>
      </c>
      <c r="D2" s="1547">
        <f t="shared" si="0"/>
        <v>0.21600000000000003</v>
      </c>
      <c r="E2" s="1547">
        <f t="shared" si="0"/>
        <v>0.19500000000000001</v>
      </c>
      <c r="F2" s="1547">
        <f t="shared" si="0"/>
        <v>0.20699999999999999</v>
      </c>
      <c r="G2" s="1547">
        <f t="shared" si="0"/>
        <v>0.20800000000000002</v>
      </c>
      <c r="H2" s="1547">
        <f t="shared" si="0"/>
        <v>0.187</v>
      </c>
      <c r="I2" s="1547">
        <f t="shared" si="0"/>
        <v>0.18899999999999997</v>
      </c>
      <c r="J2" s="1547">
        <f t="shared" si="0"/>
        <v>0.159</v>
      </c>
      <c r="K2" s="1547">
        <f t="shared" si="0"/>
        <v>0.14599999999999999</v>
      </c>
      <c r="L2" s="1547">
        <f t="shared" si="0"/>
        <v>0.12</v>
      </c>
      <c r="M2" s="1547">
        <f t="shared" si="0"/>
        <v>0.125</v>
      </c>
      <c r="N2" s="1547">
        <f t="shared" si="0"/>
        <v>0.124</v>
      </c>
      <c r="O2" s="1547">
        <f t="shared" si="0"/>
        <v>0.13200000000000001</v>
      </c>
      <c r="P2" s="1546"/>
    </row>
    <row r="3" spans="1:17">
      <c r="A3" s="1548" t="s">
        <v>52</v>
      </c>
      <c r="B3" s="1547">
        <f t="shared" ref="B3:O3" si="1">B46/100</f>
        <v>0.14000000000000001</v>
      </c>
      <c r="C3" s="1547">
        <f t="shared" si="1"/>
        <v>0.13300000000000001</v>
      </c>
      <c r="D3" s="1547">
        <f t="shared" si="1"/>
        <v>0.14099999999999999</v>
      </c>
      <c r="E3" s="1547">
        <f t="shared" si="1"/>
        <v>0.14699999999999999</v>
      </c>
      <c r="F3" s="1547">
        <f t="shared" si="1"/>
        <v>0.15</v>
      </c>
      <c r="G3" s="1547">
        <f t="shared" si="1"/>
        <v>0.14300000000000002</v>
      </c>
      <c r="H3" s="1547">
        <f t="shared" si="1"/>
        <v>0.13699999999999998</v>
      </c>
      <c r="I3" s="1547">
        <f t="shared" si="1"/>
        <v>0.127</v>
      </c>
      <c r="J3" s="1547">
        <f t="shared" si="1"/>
        <v>0.11599999999999999</v>
      </c>
      <c r="K3" s="1547">
        <f t="shared" si="1"/>
        <v>9.0999999999999998E-2</v>
      </c>
      <c r="L3" s="1547">
        <f t="shared" si="1"/>
        <v>8.4000000000000005E-2</v>
      </c>
      <c r="M3" s="1547">
        <f t="shared" si="1"/>
        <v>8.8000000000000009E-2</v>
      </c>
      <c r="N3" s="1547">
        <f t="shared" si="1"/>
        <v>8.8000000000000009E-2</v>
      </c>
      <c r="O3" s="1547">
        <f t="shared" si="1"/>
        <v>0.10099999999999999</v>
      </c>
      <c r="P3" s="1546"/>
    </row>
    <row r="4" spans="1:17">
      <c r="A4" s="1548" t="s">
        <v>51</v>
      </c>
      <c r="B4" s="1547">
        <f t="shared" ref="B4:O4" si="2">B47/100</f>
        <v>0.19800000000000001</v>
      </c>
      <c r="C4" s="1547">
        <f t="shared" si="2"/>
        <v>0.18</v>
      </c>
      <c r="D4" s="1547">
        <f t="shared" si="2"/>
        <v>0.159</v>
      </c>
      <c r="E4" s="1547">
        <f t="shared" si="2"/>
        <v>0.14800000000000002</v>
      </c>
      <c r="F4" s="1547">
        <f t="shared" si="2"/>
        <v>0.159</v>
      </c>
      <c r="G4" s="1547">
        <f t="shared" si="2"/>
        <v>0.158</v>
      </c>
      <c r="H4" s="1547">
        <f t="shared" si="2"/>
        <v>0.151</v>
      </c>
      <c r="I4" s="1547">
        <f t="shared" si="2"/>
        <v>0.14499999999999999</v>
      </c>
      <c r="J4" s="1547">
        <f t="shared" si="2"/>
        <v>0.126</v>
      </c>
      <c r="K4" s="1547">
        <f t="shared" si="2"/>
        <v>9.5000000000000001E-2</v>
      </c>
      <c r="L4" s="1547">
        <f t="shared" si="2"/>
        <v>9.3000000000000013E-2</v>
      </c>
      <c r="M4" s="1547">
        <f t="shared" si="2"/>
        <v>0.10099999999999999</v>
      </c>
      <c r="N4" s="1547">
        <f t="shared" si="2"/>
        <v>9.8000000000000004E-2</v>
      </c>
      <c r="O4" s="1547">
        <f t="shared" si="2"/>
        <v>9.4E-2</v>
      </c>
      <c r="P4" s="1546"/>
    </row>
    <row r="5" spans="1:17">
      <c r="A5" s="1548" t="s">
        <v>50</v>
      </c>
      <c r="B5" s="1547">
        <f t="shared" ref="B5:O5" si="3">B48/100</f>
        <v>0.121</v>
      </c>
      <c r="C5" s="1547">
        <f t="shared" si="3"/>
        <v>0.11599999999999999</v>
      </c>
      <c r="D5" s="1547">
        <f t="shared" si="3"/>
        <v>0.13900000000000001</v>
      </c>
      <c r="E5" s="1547">
        <f t="shared" si="3"/>
        <v>0.13300000000000001</v>
      </c>
      <c r="F5" s="1547">
        <f t="shared" si="3"/>
        <v>0.13900000000000001</v>
      </c>
      <c r="G5" s="1547">
        <f t="shared" si="3"/>
        <v>0.14400000000000002</v>
      </c>
      <c r="H5" s="1547">
        <f t="shared" si="3"/>
        <v>0.14400000000000002</v>
      </c>
      <c r="I5" s="1547">
        <f t="shared" si="3"/>
        <v>0.126</v>
      </c>
      <c r="J5" s="1547">
        <f t="shared" si="3"/>
        <v>0.14000000000000001</v>
      </c>
      <c r="K5" s="1547">
        <f t="shared" si="3"/>
        <v>0.109</v>
      </c>
      <c r="L5" s="1547">
        <f t="shared" si="3"/>
        <v>9.4E-2</v>
      </c>
      <c r="M5" s="1547">
        <f t="shared" si="3"/>
        <v>0.10300000000000001</v>
      </c>
      <c r="N5" s="1547">
        <f t="shared" si="3"/>
        <v>9.1999999999999998E-2</v>
      </c>
      <c r="O5" s="1547">
        <f t="shared" si="3"/>
        <v>0.1</v>
      </c>
      <c r="P5" s="1546"/>
    </row>
    <row r="6" spans="1:17">
      <c r="A6" s="1548" t="s">
        <v>49</v>
      </c>
      <c r="B6" s="1547">
        <f t="shared" ref="B6:O6" si="4">B49/100</f>
        <v>0.24100000000000002</v>
      </c>
      <c r="C6" s="1547">
        <f t="shared" si="4"/>
        <v>0.23499999999999999</v>
      </c>
      <c r="D6" s="1547">
        <f t="shared" si="4"/>
        <v>0.245</v>
      </c>
      <c r="E6" s="1547">
        <f t="shared" si="4"/>
        <v>0.19399999999999998</v>
      </c>
      <c r="F6" s="1547">
        <f t="shared" si="4"/>
        <v>0.18</v>
      </c>
      <c r="G6" s="1547">
        <f t="shared" si="4"/>
        <v>0.187</v>
      </c>
      <c r="H6" s="1547">
        <f t="shared" si="4"/>
        <v>0.159</v>
      </c>
      <c r="I6" s="1547">
        <f t="shared" si="4"/>
        <v>0.17</v>
      </c>
      <c r="J6" s="1547">
        <f t="shared" si="4"/>
        <v>0.128</v>
      </c>
      <c r="K6" s="1547">
        <f t="shared" si="4"/>
        <v>0.11199999999999999</v>
      </c>
      <c r="L6" s="1547">
        <f t="shared" si="4"/>
        <v>9.6999999999999989E-2</v>
      </c>
      <c r="M6" s="1547">
        <f t="shared" si="4"/>
        <v>8.8000000000000009E-2</v>
      </c>
      <c r="N6" s="1547">
        <f t="shared" si="4"/>
        <v>8.5000000000000006E-2</v>
      </c>
      <c r="O6" s="1547">
        <f t="shared" si="4"/>
        <v>9.3000000000000013E-2</v>
      </c>
      <c r="P6" s="1546"/>
    </row>
    <row r="7" spans="1:17">
      <c r="A7" s="1548" t="s">
        <v>48</v>
      </c>
      <c r="B7" s="1547">
        <f t="shared" ref="B7:O7" si="5">B50/100</f>
        <v>0.11900000000000001</v>
      </c>
      <c r="C7" s="1547">
        <f t="shared" si="5"/>
        <v>0.105</v>
      </c>
      <c r="D7" s="1547">
        <f t="shared" si="5"/>
        <v>0.11800000000000001</v>
      </c>
      <c r="E7" s="1547">
        <f t="shared" si="5"/>
        <v>0.115</v>
      </c>
      <c r="F7" s="1547">
        <f t="shared" si="5"/>
        <v>0.115</v>
      </c>
      <c r="G7" s="1547">
        <f t="shared" si="5"/>
        <v>0.12</v>
      </c>
      <c r="H7" s="1547">
        <f t="shared" si="5"/>
        <v>0.10300000000000001</v>
      </c>
      <c r="I7" s="1547">
        <f t="shared" si="5"/>
        <v>0.10800000000000001</v>
      </c>
      <c r="J7" s="1547">
        <f t="shared" si="5"/>
        <v>9.6000000000000002E-2</v>
      </c>
      <c r="K7" s="1547">
        <f t="shared" si="5"/>
        <v>8.4000000000000005E-2</v>
      </c>
      <c r="L7" s="1547">
        <f t="shared" si="5"/>
        <v>6.7000000000000004E-2</v>
      </c>
      <c r="M7" s="1547">
        <f t="shared" si="5"/>
        <v>7.0000000000000007E-2</v>
      </c>
      <c r="N7" s="1547">
        <f t="shared" si="5"/>
        <v>6.9000000000000006E-2</v>
      </c>
      <c r="O7" s="1547">
        <f t="shared" si="5"/>
        <v>8.1000000000000003E-2</v>
      </c>
      <c r="P7" s="1546"/>
    </row>
    <row r="8" spans="1:17">
      <c r="A8" s="1548" t="s">
        <v>47</v>
      </c>
      <c r="B8" s="1547">
        <f t="shared" ref="B8:O8" si="6">B51/100</f>
        <v>0.17</v>
      </c>
      <c r="C8" s="1547">
        <f t="shared" si="6"/>
        <v>0.16600000000000001</v>
      </c>
      <c r="D8" s="1547">
        <f t="shared" si="6"/>
        <v>0.20600000000000002</v>
      </c>
      <c r="E8" s="1547">
        <f t="shared" si="6"/>
        <v>0.182</v>
      </c>
      <c r="F8" s="1547">
        <f t="shared" si="6"/>
        <v>0.187</v>
      </c>
      <c r="G8" s="1547">
        <f t="shared" si="6"/>
        <v>0.193</v>
      </c>
      <c r="H8" s="1547">
        <f t="shared" si="6"/>
        <v>0.17100000000000001</v>
      </c>
      <c r="I8" s="1547">
        <f t="shared" si="6"/>
        <v>0.16399999999999998</v>
      </c>
      <c r="J8" s="1547">
        <f t="shared" si="6"/>
        <v>0.17399999999999999</v>
      </c>
      <c r="K8" s="1547">
        <f t="shared" si="6"/>
        <v>0.17100000000000001</v>
      </c>
      <c r="L8" s="1547">
        <f t="shared" si="6"/>
        <v>0.13699999999999998</v>
      </c>
      <c r="M8" s="1547">
        <f t="shared" si="6"/>
        <v>0.155</v>
      </c>
      <c r="N8" s="1547">
        <f t="shared" si="6"/>
        <v>0.154</v>
      </c>
      <c r="O8" s="1547">
        <f t="shared" si="6"/>
        <v>0.14800000000000002</v>
      </c>
      <c r="P8" s="1546"/>
    </row>
    <row r="9" spans="1:17">
      <c r="A9" s="1548" t="s">
        <v>46</v>
      </c>
      <c r="B9" s="1547">
        <f t="shared" ref="B9:O9" si="7">B52/100</f>
        <v>0.16300000000000001</v>
      </c>
      <c r="C9" s="1547">
        <f t="shared" si="7"/>
        <v>0.155</v>
      </c>
      <c r="D9" s="1547">
        <f t="shared" si="7"/>
        <v>0.16200000000000001</v>
      </c>
      <c r="E9" s="1547">
        <f t="shared" si="7"/>
        <v>0.14800000000000002</v>
      </c>
      <c r="F9" s="1547">
        <f t="shared" si="7"/>
        <v>0.157</v>
      </c>
      <c r="G9" s="1547">
        <f t="shared" si="7"/>
        <v>0.154</v>
      </c>
      <c r="H9" s="1547">
        <f t="shared" si="7"/>
        <v>0.14599999999999999</v>
      </c>
      <c r="I9" s="1547">
        <f t="shared" si="7"/>
        <v>0.14400000000000002</v>
      </c>
      <c r="J9" s="1547">
        <f t="shared" si="7"/>
        <v>0.13699999999999998</v>
      </c>
      <c r="K9" s="1547">
        <f t="shared" si="7"/>
        <v>0.109</v>
      </c>
      <c r="L9" s="1547">
        <f t="shared" si="7"/>
        <v>8.6999999999999994E-2</v>
      </c>
      <c r="M9" s="1547">
        <f t="shared" si="7"/>
        <v>9.0999999999999998E-2</v>
      </c>
      <c r="N9" s="1547">
        <f t="shared" si="7"/>
        <v>8.6999999999999994E-2</v>
      </c>
      <c r="O9" s="1547">
        <f t="shared" si="7"/>
        <v>9.9000000000000005E-2</v>
      </c>
      <c r="P9" s="1546"/>
    </row>
    <row r="10" spans="1:17">
      <c r="A10" s="1548" t="s">
        <v>45</v>
      </c>
      <c r="B10" s="1547">
        <f t="shared" ref="B10:O10" si="8">B53/100</f>
        <v>0.2</v>
      </c>
      <c r="C10" s="1547">
        <f t="shared" si="8"/>
        <v>0.2</v>
      </c>
      <c r="D10" s="1547">
        <f t="shared" si="8"/>
        <v>0.19600000000000001</v>
      </c>
      <c r="E10" s="1547">
        <f t="shared" si="8"/>
        <v>0.17300000000000001</v>
      </c>
      <c r="F10" s="1547">
        <f t="shared" si="8"/>
        <v>0.188</v>
      </c>
      <c r="G10" s="1547">
        <f t="shared" si="8"/>
        <v>0.18100000000000002</v>
      </c>
      <c r="H10" s="1547">
        <f t="shared" si="8"/>
        <v>0.18100000000000002</v>
      </c>
      <c r="I10" s="1547">
        <f t="shared" si="8"/>
        <v>0.20499999999999999</v>
      </c>
      <c r="J10" s="1547">
        <f t="shared" si="8"/>
        <v>0.16899999999999998</v>
      </c>
      <c r="K10" s="1547">
        <f t="shared" si="8"/>
        <v>0.152</v>
      </c>
      <c r="L10" s="1547">
        <f t="shared" si="8"/>
        <v>0.14699999999999999</v>
      </c>
      <c r="M10" s="1547">
        <f t="shared" si="8"/>
        <v>0.16300000000000001</v>
      </c>
      <c r="N10" s="1547">
        <f t="shared" si="8"/>
        <v>0.14300000000000002</v>
      </c>
      <c r="O10" s="1547">
        <f t="shared" si="8"/>
        <v>0.17399999999999999</v>
      </c>
      <c r="P10" s="1546"/>
    </row>
    <row r="11" spans="1:17">
      <c r="A11" s="1548" t="s">
        <v>44</v>
      </c>
      <c r="B11" s="1547">
        <f t="shared" ref="B11:O11" si="9">B54/100</f>
        <v>0.19899999999999998</v>
      </c>
      <c r="C11" s="1547">
        <f t="shared" si="9"/>
        <v>0.20499999999999999</v>
      </c>
      <c r="D11" s="1547">
        <f t="shared" si="9"/>
        <v>0.253</v>
      </c>
      <c r="E11" s="1547">
        <f t="shared" si="9"/>
        <v>0.22</v>
      </c>
      <c r="F11" s="1547">
        <f t="shared" si="9"/>
        <v>0.23199999999999998</v>
      </c>
      <c r="G11" s="1547">
        <f t="shared" si="9"/>
        <v>0.23600000000000002</v>
      </c>
      <c r="H11" s="1547">
        <f t="shared" si="9"/>
        <v>0.21600000000000003</v>
      </c>
      <c r="I11" s="1547">
        <f t="shared" si="9"/>
        <v>0.221</v>
      </c>
      <c r="J11" s="1547">
        <f t="shared" si="9"/>
        <v>0.18100000000000002</v>
      </c>
      <c r="K11" s="1547">
        <f t="shared" si="9"/>
        <v>0.16200000000000001</v>
      </c>
      <c r="L11" s="1547">
        <f t="shared" si="9"/>
        <v>0.13900000000000001</v>
      </c>
      <c r="M11" s="1547">
        <f t="shared" si="9"/>
        <v>0.13200000000000001</v>
      </c>
      <c r="N11" s="1547">
        <f t="shared" si="9"/>
        <v>0.129</v>
      </c>
      <c r="O11" s="1547">
        <f t="shared" si="9"/>
        <v>0.16399999999999998</v>
      </c>
      <c r="P11" s="1546"/>
    </row>
    <row r="12" spans="1:17">
      <c r="A12" s="1548" t="s">
        <v>43</v>
      </c>
      <c r="B12" s="1547">
        <f t="shared" ref="B12:O12" si="10">B55/100</f>
        <v>0.19699999999999998</v>
      </c>
      <c r="C12" s="1547">
        <f t="shared" si="10"/>
        <v>0.191</v>
      </c>
      <c r="D12" s="1547">
        <f t="shared" si="10"/>
        <v>0.19500000000000001</v>
      </c>
      <c r="E12" s="1547">
        <f t="shared" si="10"/>
        <v>0.185</v>
      </c>
      <c r="F12" s="1547">
        <f t="shared" si="10"/>
        <v>0.22800000000000001</v>
      </c>
      <c r="G12" s="1547">
        <f t="shared" si="10"/>
        <v>0.223</v>
      </c>
      <c r="H12" s="1547">
        <f t="shared" si="10"/>
        <v>0.183</v>
      </c>
      <c r="I12" s="1547">
        <f t="shared" si="10"/>
        <v>0.19800000000000001</v>
      </c>
      <c r="J12" s="1547">
        <f t="shared" si="10"/>
        <v>0.182</v>
      </c>
      <c r="K12" s="1547">
        <f t="shared" si="10"/>
        <v>0.16200000000000001</v>
      </c>
      <c r="L12" s="1547">
        <f t="shared" si="10"/>
        <v>0.11900000000000001</v>
      </c>
      <c r="M12" s="1547">
        <f t="shared" si="10"/>
        <v>0.13699999999999998</v>
      </c>
      <c r="N12" s="1547">
        <f t="shared" si="10"/>
        <v>0.121</v>
      </c>
      <c r="O12" s="1547">
        <f t="shared" si="10"/>
        <v>0.12300000000000001</v>
      </c>
      <c r="P12" s="1546"/>
    </row>
    <row r="13" spans="1:17">
      <c r="A13" s="1548" t="s">
        <v>42</v>
      </c>
      <c r="B13" s="1547">
        <f t="shared" ref="B13:O13" si="11">B56/100</f>
        <v>0.13500000000000001</v>
      </c>
      <c r="C13" s="1547">
        <f t="shared" si="11"/>
        <v>0.13699999999999998</v>
      </c>
      <c r="D13" s="1547">
        <f t="shared" si="11"/>
        <v>0.193</v>
      </c>
      <c r="E13" s="1547">
        <f t="shared" si="11"/>
        <v>0.157</v>
      </c>
      <c r="F13" s="1547">
        <f t="shared" si="11"/>
        <v>0.17</v>
      </c>
      <c r="G13" s="1547">
        <f t="shared" si="11"/>
        <v>0.161</v>
      </c>
      <c r="H13" s="1547">
        <f t="shared" si="11"/>
        <v>0.14499999999999999</v>
      </c>
      <c r="I13" s="1547">
        <f t="shared" si="11"/>
        <v>0.14599999999999999</v>
      </c>
      <c r="J13" s="1547">
        <f t="shared" si="11"/>
        <v>0.15</v>
      </c>
      <c r="K13" s="1547">
        <f t="shared" si="11"/>
        <v>0.127</v>
      </c>
      <c r="L13" s="1547">
        <f t="shared" si="11"/>
        <v>0.10199999999999999</v>
      </c>
      <c r="M13" s="1547">
        <f t="shared" si="11"/>
        <v>0.106</v>
      </c>
      <c r="N13" s="1547">
        <f t="shared" si="11"/>
        <v>0.105</v>
      </c>
      <c r="O13" s="1547">
        <f t="shared" si="11"/>
        <v>0.111</v>
      </c>
      <c r="P13" s="1546"/>
    </row>
    <row r="14" spans="1:17">
      <c r="A14" s="1548" t="s">
        <v>41</v>
      </c>
      <c r="B14" s="1547">
        <f t="shared" ref="B14:O14" si="12">B57/100</f>
        <v>0.18600000000000003</v>
      </c>
      <c r="C14" s="1547">
        <f t="shared" si="12"/>
        <v>0.17699999999999999</v>
      </c>
      <c r="D14" s="1547">
        <f t="shared" si="12"/>
        <v>0.19699999999999998</v>
      </c>
      <c r="E14" s="1547">
        <f t="shared" si="12"/>
        <v>0.20100000000000001</v>
      </c>
      <c r="F14" s="1547">
        <f t="shared" si="12"/>
        <v>0.17699999999999999</v>
      </c>
      <c r="G14" s="1547">
        <f t="shared" si="12"/>
        <v>0.16800000000000001</v>
      </c>
      <c r="H14" s="1547">
        <f t="shared" si="12"/>
        <v>0.18</v>
      </c>
      <c r="I14" s="1547">
        <f t="shared" si="12"/>
        <v>0.156</v>
      </c>
      <c r="J14" s="1547">
        <f t="shared" si="12"/>
        <v>0.14199999999999999</v>
      </c>
      <c r="K14" s="1547">
        <f t="shared" si="12"/>
        <v>0.10099999999999999</v>
      </c>
      <c r="L14" s="1547">
        <f t="shared" si="12"/>
        <v>8.5999999999999993E-2</v>
      </c>
      <c r="M14" s="1547">
        <f t="shared" si="12"/>
        <v>9.6000000000000002E-2</v>
      </c>
      <c r="N14" s="1547">
        <f t="shared" si="12"/>
        <v>9.8000000000000004E-2</v>
      </c>
      <c r="O14" s="1547">
        <f t="shared" si="12"/>
        <v>0.10199999999999999</v>
      </c>
      <c r="P14" s="1546"/>
    </row>
    <row r="15" spans="1:17">
      <c r="A15" s="1548" t="s">
        <v>40</v>
      </c>
      <c r="B15" s="1547">
        <f t="shared" ref="B15:O15" si="13">B58/100</f>
        <v>0.21600000000000003</v>
      </c>
      <c r="C15" s="1547">
        <f t="shared" si="13"/>
        <v>0.17800000000000002</v>
      </c>
      <c r="D15" s="1547">
        <f t="shared" si="13"/>
        <v>0.17199999999999999</v>
      </c>
      <c r="E15" s="1547">
        <f t="shared" si="13"/>
        <v>0.20300000000000001</v>
      </c>
      <c r="F15" s="1547">
        <f t="shared" si="13"/>
        <v>0.23600000000000002</v>
      </c>
      <c r="G15" s="1547">
        <f t="shared" si="13"/>
        <v>0.218</v>
      </c>
      <c r="H15" s="1547">
        <f t="shared" si="13"/>
        <v>0.20300000000000001</v>
      </c>
      <c r="I15" s="1547">
        <f t="shared" si="13"/>
        <v>0.2</v>
      </c>
      <c r="J15" s="1547">
        <f t="shared" si="13"/>
        <v>0.188</v>
      </c>
      <c r="K15" s="1547">
        <f t="shared" si="13"/>
        <v>0.17499999999999999</v>
      </c>
      <c r="L15" s="1547">
        <f t="shared" si="13"/>
        <v>0.13100000000000001</v>
      </c>
      <c r="M15" s="1547">
        <f t="shared" si="13"/>
        <v>0.14899999999999999</v>
      </c>
      <c r="N15" s="1547">
        <f t="shared" si="13"/>
        <v>0.14099999999999999</v>
      </c>
      <c r="O15" s="1547">
        <f t="shared" si="13"/>
        <v>0.15</v>
      </c>
      <c r="P15" s="1546"/>
    </row>
    <row r="16" spans="1:17">
      <c r="A16" s="1548" t="s">
        <v>39</v>
      </c>
      <c r="B16" s="1547">
        <f t="shared" ref="B16:O16" si="14">B59/100</f>
        <v>0.183</v>
      </c>
      <c r="C16" s="1547">
        <f t="shared" si="14"/>
        <v>0.16899999999999998</v>
      </c>
      <c r="D16" s="1547">
        <f t="shared" si="14"/>
        <v>0.154</v>
      </c>
      <c r="E16" s="1547">
        <f t="shared" si="14"/>
        <v>0.13100000000000001</v>
      </c>
      <c r="F16" s="1547">
        <f t="shared" si="14"/>
        <v>0.127</v>
      </c>
      <c r="G16" s="1547">
        <f t="shared" si="14"/>
        <v>0.12</v>
      </c>
      <c r="H16" s="1547">
        <f t="shared" si="14"/>
        <v>0.113</v>
      </c>
      <c r="I16" s="1547">
        <f t="shared" si="14"/>
        <v>0.1</v>
      </c>
      <c r="J16" s="1547">
        <f t="shared" si="14"/>
        <v>8.8000000000000009E-2</v>
      </c>
      <c r="K16" s="1547">
        <f t="shared" si="14"/>
        <v>8.199999999999999E-2</v>
      </c>
      <c r="L16" s="1547">
        <f t="shared" si="14"/>
        <v>6.5000000000000002E-2</v>
      </c>
      <c r="M16" s="1547">
        <f t="shared" si="14"/>
        <v>7.2000000000000008E-2</v>
      </c>
      <c r="N16" s="1547">
        <f t="shared" si="14"/>
        <v>6.9000000000000006E-2</v>
      </c>
      <c r="O16" s="1547">
        <f t="shared" si="14"/>
        <v>7.9000000000000001E-2</v>
      </c>
      <c r="P16" s="1546"/>
    </row>
    <row r="17" spans="1:16">
      <c r="A17" s="1548" t="s">
        <v>38</v>
      </c>
      <c r="B17" s="1547">
        <f t="shared" ref="B17:O17" si="15">B60/100</f>
        <v>0.26899999999999996</v>
      </c>
      <c r="C17" s="1547">
        <f t="shared" si="15"/>
        <v>0.19500000000000001</v>
      </c>
      <c r="D17" s="1547">
        <f t="shared" si="15"/>
        <v>0.222</v>
      </c>
      <c r="E17" s="1547">
        <f t="shared" si="15"/>
        <v>0.22500000000000001</v>
      </c>
      <c r="F17" s="1547">
        <f t="shared" si="15"/>
        <v>0.25</v>
      </c>
      <c r="G17" s="1547">
        <f t="shared" si="15"/>
        <v>0.22899999999999998</v>
      </c>
      <c r="H17" s="1547">
        <f t="shared" si="15"/>
        <v>0.221</v>
      </c>
      <c r="I17" s="1547">
        <f t="shared" si="15"/>
        <v>0.252</v>
      </c>
      <c r="J17" s="1547">
        <f t="shared" si="15"/>
        <v>0.22399999999999998</v>
      </c>
      <c r="K17" s="1547">
        <f t="shared" si="15"/>
        <v>0.16</v>
      </c>
      <c r="L17" s="1547">
        <f t="shared" si="15"/>
        <v>0.128</v>
      </c>
      <c r="M17" s="1547">
        <f t="shared" si="15"/>
        <v>0.124</v>
      </c>
      <c r="N17" s="1547">
        <f t="shared" si="15"/>
        <v>0.14599999999999999</v>
      </c>
      <c r="O17" s="1547">
        <f t="shared" si="15"/>
        <v>0.13200000000000001</v>
      </c>
      <c r="P17" s="1546"/>
    </row>
    <row r="18" spans="1:16">
      <c r="A18" s="1548" t="s">
        <v>37</v>
      </c>
      <c r="B18" s="1547">
        <f t="shared" ref="B18:O18" si="16">B61/100</f>
        <v>0.255</v>
      </c>
      <c r="C18" s="1547">
        <f t="shared" si="16"/>
        <v>0.26200000000000001</v>
      </c>
      <c r="D18" s="1547">
        <f t="shared" si="16"/>
        <v>0.22399999999999998</v>
      </c>
      <c r="E18" s="1547">
        <f t="shared" si="16"/>
        <v>0.20100000000000001</v>
      </c>
      <c r="F18" s="1547">
        <f t="shared" si="16"/>
        <v>0.20800000000000002</v>
      </c>
      <c r="G18" s="1547">
        <f t="shared" si="16"/>
        <v>0.18100000000000002</v>
      </c>
      <c r="H18" s="1547">
        <f t="shared" si="16"/>
        <v>0.159</v>
      </c>
      <c r="I18" s="1547">
        <f t="shared" si="16"/>
        <v>0.184</v>
      </c>
      <c r="J18" s="1547">
        <f t="shared" si="16"/>
        <v>0.14800000000000002</v>
      </c>
      <c r="K18" s="1547">
        <f t="shared" si="16"/>
        <v>0.125</v>
      </c>
      <c r="L18" s="1547">
        <f t="shared" si="16"/>
        <v>0.10199999999999999</v>
      </c>
      <c r="M18" s="1547">
        <f t="shared" si="16"/>
        <v>0.11800000000000001</v>
      </c>
      <c r="N18" s="1547">
        <f t="shared" si="16"/>
        <v>0.10099999999999999</v>
      </c>
      <c r="O18" s="1547">
        <f t="shared" si="16"/>
        <v>0.106</v>
      </c>
      <c r="P18" s="1546"/>
    </row>
    <row r="19" spans="1:16">
      <c r="A19" s="1548" t="s">
        <v>36</v>
      </c>
      <c r="B19" s="1547">
        <f t="shared" ref="B19:O19" si="17">B62/100</f>
        <v>0.16600000000000001</v>
      </c>
      <c r="C19" s="1547">
        <f t="shared" si="17"/>
        <v>0.16899999999999998</v>
      </c>
      <c r="D19" s="1547">
        <f t="shared" si="17"/>
        <v>0.16600000000000001</v>
      </c>
      <c r="E19" s="1547">
        <f t="shared" si="17"/>
        <v>0.17</v>
      </c>
      <c r="F19" s="1547">
        <f t="shared" si="17"/>
        <v>0.17899999999999999</v>
      </c>
      <c r="G19" s="1547">
        <f t="shared" si="17"/>
        <v>0.17199999999999999</v>
      </c>
      <c r="H19" s="1547">
        <f t="shared" si="17"/>
        <v>0.16899999999999998</v>
      </c>
      <c r="I19" s="1547">
        <f t="shared" si="17"/>
        <v>0.16699999999999998</v>
      </c>
      <c r="J19" s="1547">
        <f t="shared" si="17"/>
        <v>0.14800000000000002</v>
      </c>
      <c r="K19" s="1547">
        <f t="shared" si="17"/>
        <v>0.122</v>
      </c>
      <c r="L19" s="1547">
        <f t="shared" si="17"/>
        <v>0.109</v>
      </c>
      <c r="M19" s="1547">
        <f t="shared" si="17"/>
        <v>0.11</v>
      </c>
      <c r="N19" s="1547">
        <f t="shared" si="17"/>
        <v>0.11800000000000001</v>
      </c>
      <c r="O19" s="1547">
        <f t="shared" si="17"/>
        <v>0.114</v>
      </c>
      <c r="P19" s="1546"/>
    </row>
    <row r="20" spans="1:16">
      <c r="A20" s="1548" t="s">
        <v>35</v>
      </c>
      <c r="B20" s="1547">
        <f t="shared" ref="B20:O20" si="18">B63/100</f>
        <v>0.17499999999999999</v>
      </c>
      <c r="C20" s="1547">
        <f t="shared" si="18"/>
        <v>0.18100000000000002</v>
      </c>
      <c r="D20" s="1547">
        <f t="shared" si="18"/>
        <v>0.26100000000000001</v>
      </c>
      <c r="E20" s="1547">
        <f t="shared" si="18"/>
        <v>0.23699999999999999</v>
      </c>
      <c r="F20" s="1547">
        <f t="shared" si="18"/>
        <v>0.22500000000000001</v>
      </c>
      <c r="G20" s="1547">
        <f t="shared" si="18"/>
        <v>0.23399999999999999</v>
      </c>
      <c r="H20" s="1547">
        <f t="shared" si="18"/>
        <v>0.22899999999999998</v>
      </c>
      <c r="I20" s="1547">
        <f t="shared" si="18"/>
        <v>0.20800000000000002</v>
      </c>
      <c r="J20" s="1547">
        <f t="shared" si="18"/>
        <v>0.20199999999999999</v>
      </c>
      <c r="K20" s="1547">
        <f t="shared" si="18"/>
        <v>0.19899999999999998</v>
      </c>
      <c r="L20" s="1547">
        <f t="shared" si="18"/>
        <v>0.17100000000000001</v>
      </c>
      <c r="M20" s="1547">
        <f t="shared" si="18"/>
        <v>0.17</v>
      </c>
      <c r="N20" s="1547">
        <f t="shared" si="18"/>
        <v>0.16200000000000001</v>
      </c>
      <c r="O20" s="1547">
        <f t="shared" si="18"/>
        <v>0.17499999999999999</v>
      </c>
      <c r="P20" s="1546"/>
    </row>
    <row r="21" spans="1:16">
      <c r="A21" s="1548" t="s">
        <v>34</v>
      </c>
      <c r="B21" s="1547">
        <f t="shared" ref="B21:O21" si="19">B64/100</f>
        <v>0.20699999999999999</v>
      </c>
      <c r="C21" s="1547">
        <f t="shared" si="19"/>
        <v>0.19600000000000001</v>
      </c>
      <c r="D21" s="1547">
        <f t="shared" si="19"/>
        <v>0.19399999999999998</v>
      </c>
      <c r="E21" s="1547">
        <f t="shared" si="19"/>
        <v>0.192</v>
      </c>
      <c r="F21" s="1547">
        <f t="shared" si="19"/>
        <v>0.23</v>
      </c>
      <c r="G21" s="1547">
        <f t="shared" si="19"/>
        <v>0.20600000000000002</v>
      </c>
      <c r="H21" s="1547">
        <f t="shared" si="19"/>
        <v>0.19500000000000001</v>
      </c>
      <c r="I21" s="1547">
        <f t="shared" si="19"/>
        <v>0.19800000000000001</v>
      </c>
      <c r="J21" s="1547">
        <f t="shared" si="19"/>
        <v>0.18600000000000003</v>
      </c>
      <c r="K21" s="1547">
        <f t="shared" si="19"/>
        <v>0.13600000000000001</v>
      </c>
      <c r="L21" s="1547">
        <f t="shared" si="19"/>
        <v>0.127</v>
      </c>
      <c r="M21" s="1547">
        <f t="shared" si="19"/>
        <v>0.127</v>
      </c>
      <c r="N21" s="1547">
        <f t="shared" si="19"/>
        <v>0.13400000000000001</v>
      </c>
      <c r="O21" s="1547">
        <f t="shared" si="19"/>
        <v>0.14800000000000002</v>
      </c>
      <c r="P21" s="1546"/>
    </row>
    <row r="22" spans="1:16">
      <c r="A22" s="1548" t="s">
        <v>33</v>
      </c>
      <c r="B22" s="1547">
        <f t="shared" ref="B22:O22" si="20">B65/100</f>
        <v>0.15</v>
      </c>
      <c r="C22" s="1547">
        <f t="shared" si="20"/>
        <v>0.151</v>
      </c>
      <c r="D22" s="1547">
        <f t="shared" si="20"/>
        <v>0.17300000000000001</v>
      </c>
      <c r="E22" s="1547">
        <f t="shared" si="20"/>
        <v>0.156</v>
      </c>
      <c r="F22" s="1547">
        <f t="shared" si="20"/>
        <v>0.17</v>
      </c>
      <c r="G22" s="1547">
        <f t="shared" si="20"/>
        <v>0.184</v>
      </c>
      <c r="H22" s="1547">
        <f t="shared" si="20"/>
        <v>0.17600000000000002</v>
      </c>
      <c r="I22" s="1547">
        <f t="shared" si="20"/>
        <v>0.155</v>
      </c>
      <c r="J22" s="1547">
        <f t="shared" si="20"/>
        <v>0.16500000000000001</v>
      </c>
      <c r="K22" s="1547">
        <f t="shared" si="20"/>
        <v>0.13400000000000001</v>
      </c>
      <c r="L22" s="1547">
        <f t="shared" si="20"/>
        <v>0.106</v>
      </c>
      <c r="M22" s="1547">
        <f t="shared" si="20"/>
        <v>0.127</v>
      </c>
      <c r="N22" s="1547">
        <f t="shared" si="20"/>
        <v>0.111</v>
      </c>
      <c r="O22" s="1547">
        <f t="shared" si="20"/>
        <v>0.11800000000000001</v>
      </c>
      <c r="P22" s="1546"/>
    </row>
    <row r="23" spans="1:16">
      <c r="A23" s="1548" t="s">
        <v>32</v>
      </c>
      <c r="B23" s="1547">
        <f t="shared" ref="B23:O23" si="21">B66/100</f>
        <v>0.21100000000000002</v>
      </c>
      <c r="C23" s="1547">
        <f t="shared" si="21"/>
        <v>0.18</v>
      </c>
      <c r="D23" s="1547">
        <f t="shared" si="21"/>
        <v>0.13600000000000001</v>
      </c>
      <c r="E23" s="1547">
        <f t="shared" si="21"/>
        <v>0.14599999999999999</v>
      </c>
      <c r="F23" s="1547">
        <f t="shared" si="21"/>
        <v>0.16</v>
      </c>
      <c r="G23" s="1547">
        <f t="shared" si="21"/>
        <v>0.14800000000000002</v>
      </c>
      <c r="H23" s="1547">
        <f t="shared" si="21"/>
        <v>0.14899999999999999</v>
      </c>
      <c r="I23" s="1547">
        <f t="shared" si="21"/>
        <v>0.14499999999999999</v>
      </c>
      <c r="J23" s="1547">
        <f t="shared" si="21"/>
        <v>0.13699999999999998</v>
      </c>
      <c r="K23" s="1547">
        <f t="shared" si="21"/>
        <v>0.109</v>
      </c>
      <c r="L23" s="1547">
        <f t="shared" si="21"/>
        <v>9.5000000000000001E-2</v>
      </c>
      <c r="M23" s="1547">
        <f t="shared" si="21"/>
        <v>9.6000000000000002E-2</v>
      </c>
      <c r="N23" s="1547">
        <f t="shared" si="21"/>
        <v>9.1999999999999998E-2</v>
      </c>
      <c r="O23" s="1547">
        <f t="shared" si="21"/>
        <v>0.10099999999999999</v>
      </c>
      <c r="P23" s="1546"/>
    </row>
    <row r="24" spans="1:16">
      <c r="A24" s="1548" t="s">
        <v>31</v>
      </c>
      <c r="B24" s="1547">
        <f t="shared" ref="B24:O24" si="22">B67/100</f>
        <v>0.14000000000000001</v>
      </c>
      <c r="C24" s="1547">
        <f t="shared" si="22"/>
        <v>0.13600000000000001</v>
      </c>
      <c r="D24" s="1547">
        <f t="shared" si="22"/>
        <v>0.155</v>
      </c>
      <c r="E24" s="1547">
        <f t="shared" si="22"/>
        <v>0.14300000000000002</v>
      </c>
      <c r="F24" s="1547">
        <f t="shared" si="22"/>
        <v>0.13400000000000001</v>
      </c>
      <c r="G24" s="1547">
        <f t="shared" si="22"/>
        <v>0.14199999999999999</v>
      </c>
      <c r="H24" s="1547">
        <f t="shared" si="22"/>
        <v>0.125</v>
      </c>
      <c r="I24" s="1547">
        <f t="shared" si="22"/>
        <v>0.124</v>
      </c>
      <c r="J24" s="1547">
        <f t="shared" si="22"/>
        <v>0.11800000000000001</v>
      </c>
      <c r="K24" s="1547">
        <f t="shared" si="22"/>
        <v>9.1999999999999998E-2</v>
      </c>
      <c r="L24" s="1547">
        <f t="shared" si="22"/>
        <v>8.1000000000000003E-2</v>
      </c>
      <c r="M24" s="1547">
        <f t="shared" si="22"/>
        <v>8.4000000000000005E-2</v>
      </c>
      <c r="N24" s="1547">
        <f t="shared" si="22"/>
        <v>0.10099999999999999</v>
      </c>
      <c r="O24" s="1547">
        <f t="shared" si="22"/>
        <v>0.105</v>
      </c>
      <c r="P24" s="1546"/>
    </row>
    <row r="25" spans="1:16">
      <c r="A25" s="1548" t="s">
        <v>30</v>
      </c>
      <c r="B25" s="1547">
        <f t="shared" ref="B25:O25" si="23">B68/100</f>
        <v>0.19600000000000001</v>
      </c>
      <c r="C25" s="1547">
        <f t="shared" si="23"/>
        <v>0.19800000000000001</v>
      </c>
      <c r="D25" s="1547">
        <f t="shared" si="23"/>
        <v>0.21</v>
      </c>
      <c r="E25" s="1547">
        <f t="shared" si="23"/>
        <v>0.21</v>
      </c>
      <c r="F25" s="1547">
        <f t="shared" si="23"/>
        <v>0.20399999999999999</v>
      </c>
      <c r="G25" s="1547">
        <f t="shared" si="23"/>
        <v>0.20699999999999999</v>
      </c>
      <c r="H25" s="1547">
        <f t="shared" si="23"/>
        <v>0.18100000000000002</v>
      </c>
      <c r="I25" s="1547">
        <f t="shared" si="23"/>
        <v>0.16600000000000001</v>
      </c>
      <c r="J25" s="1547">
        <f t="shared" si="23"/>
        <v>0.16500000000000001</v>
      </c>
      <c r="K25" s="1547">
        <f t="shared" si="23"/>
        <v>0.157</v>
      </c>
      <c r="L25" s="1547">
        <f t="shared" si="23"/>
        <v>0.129</v>
      </c>
      <c r="M25" s="1547">
        <f t="shared" si="23"/>
        <v>0.157</v>
      </c>
      <c r="N25" s="1547">
        <f t="shared" si="23"/>
        <v>0.14800000000000002</v>
      </c>
      <c r="O25" s="1547">
        <f t="shared" si="23"/>
        <v>0.13100000000000001</v>
      </c>
      <c r="P25" s="1546"/>
    </row>
    <row r="26" spans="1:16">
      <c r="A26" s="1548" t="s">
        <v>29</v>
      </c>
      <c r="B26" s="1547">
        <f t="shared" ref="B26:O26" si="24">B69/100</f>
        <v>0.18</v>
      </c>
      <c r="C26" s="1547">
        <f t="shared" si="24"/>
        <v>0.151</v>
      </c>
      <c r="D26" s="1547">
        <f t="shared" si="24"/>
        <v>0.16</v>
      </c>
      <c r="E26" s="1547">
        <f t="shared" si="24"/>
        <v>0.14099999999999999</v>
      </c>
      <c r="F26" s="1547">
        <f t="shared" si="24"/>
        <v>0.151</v>
      </c>
      <c r="G26" s="1547">
        <f t="shared" si="24"/>
        <v>0.16</v>
      </c>
      <c r="H26" s="1547">
        <f t="shared" si="24"/>
        <v>0.14400000000000002</v>
      </c>
      <c r="I26" s="1547">
        <f t="shared" si="24"/>
        <v>0.13699999999999998</v>
      </c>
      <c r="J26" s="1547">
        <f t="shared" si="24"/>
        <v>0.121</v>
      </c>
      <c r="K26" s="1547">
        <f t="shared" si="24"/>
        <v>0.105</v>
      </c>
      <c r="L26" s="1547">
        <f t="shared" si="24"/>
        <v>7.9000000000000001E-2</v>
      </c>
      <c r="M26" s="1547">
        <f t="shared" si="24"/>
        <v>8.1000000000000003E-2</v>
      </c>
      <c r="N26" s="1547">
        <f t="shared" si="24"/>
        <v>8.8000000000000009E-2</v>
      </c>
      <c r="O26" s="1547">
        <f t="shared" si="24"/>
        <v>9.4E-2</v>
      </c>
      <c r="P26" s="1546"/>
    </row>
    <row r="27" spans="1:16">
      <c r="A27" s="1548" t="s">
        <v>28</v>
      </c>
      <c r="B27" s="1547">
        <f t="shared" ref="B27:O27" si="25">B70/100</f>
        <v>0.19500000000000001</v>
      </c>
      <c r="C27" s="1547">
        <f t="shared" si="25"/>
        <v>0.18600000000000003</v>
      </c>
      <c r="D27" s="1547">
        <f t="shared" si="25"/>
        <v>0.185</v>
      </c>
      <c r="E27" s="1547">
        <f t="shared" si="25"/>
        <v>0.18899999999999997</v>
      </c>
      <c r="F27" s="1547">
        <f t="shared" si="25"/>
        <v>0.214</v>
      </c>
      <c r="G27" s="1547">
        <f t="shared" si="25"/>
        <v>0.20800000000000002</v>
      </c>
      <c r="H27" s="1547">
        <f t="shared" si="25"/>
        <v>0.18899999999999997</v>
      </c>
      <c r="I27" s="1547">
        <f t="shared" si="25"/>
        <v>0.192</v>
      </c>
      <c r="J27" s="1547">
        <f t="shared" si="25"/>
        <v>0.17699999999999999</v>
      </c>
      <c r="K27" s="1547">
        <f t="shared" si="25"/>
        <v>0.157</v>
      </c>
      <c r="L27" s="1547">
        <f t="shared" si="25"/>
        <v>0.124</v>
      </c>
      <c r="M27" s="1547">
        <f t="shared" si="25"/>
        <v>0.11900000000000001</v>
      </c>
      <c r="N27" s="1547">
        <f t="shared" si="25"/>
        <v>0.11199999999999999</v>
      </c>
      <c r="O27" s="1547">
        <f t="shared" si="25"/>
        <v>0.115</v>
      </c>
      <c r="P27" s="1546"/>
    </row>
    <row r="28" spans="1:16">
      <c r="A28" s="1548" t="s">
        <v>27</v>
      </c>
      <c r="B28" s="1547">
        <f t="shared" ref="B28:O28" si="26">B71/100</f>
        <v>0.21199999999999999</v>
      </c>
      <c r="C28" s="1547">
        <f t="shared" si="26"/>
        <v>0.17899999999999999</v>
      </c>
      <c r="D28" s="1547">
        <f t="shared" si="26"/>
        <v>0.20699999999999999</v>
      </c>
      <c r="E28" s="1547">
        <f t="shared" si="26"/>
        <v>0.19699999999999998</v>
      </c>
      <c r="F28" s="1547">
        <f t="shared" si="26"/>
        <v>0.20699999999999999</v>
      </c>
      <c r="G28" s="1547">
        <f t="shared" si="26"/>
        <v>0.21199999999999999</v>
      </c>
      <c r="H28" s="1547">
        <f t="shared" si="26"/>
        <v>0.20300000000000001</v>
      </c>
      <c r="I28" s="1547">
        <f t="shared" si="26"/>
        <v>0.19399999999999998</v>
      </c>
      <c r="J28" s="1547">
        <f t="shared" si="26"/>
        <v>0.19600000000000001</v>
      </c>
      <c r="K28" s="1547">
        <f t="shared" si="26"/>
        <v>0.16899999999999998</v>
      </c>
      <c r="L28" s="1547">
        <f t="shared" si="26"/>
        <v>0.11599999999999999</v>
      </c>
      <c r="M28" s="1547">
        <f t="shared" si="26"/>
        <v>0.13900000000000001</v>
      </c>
      <c r="N28" s="1547">
        <f t="shared" si="26"/>
        <v>0.13500000000000001</v>
      </c>
      <c r="O28" s="1547">
        <f t="shared" si="26"/>
        <v>0.15</v>
      </c>
      <c r="P28" s="1546"/>
    </row>
    <row r="29" spans="1:16">
      <c r="A29" s="1548" t="s">
        <v>26</v>
      </c>
      <c r="B29" s="1547">
        <f t="shared" ref="B29:O29" si="27">B72/100</f>
        <v>0.22600000000000001</v>
      </c>
      <c r="C29" s="1547">
        <f t="shared" si="27"/>
        <v>0.20600000000000002</v>
      </c>
      <c r="D29" s="1547">
        <f t="shared" si="27"/>
        <v>0.193</v>
      </c>
      <c r="E29" s="1547">
        <f t="shared" si="27"/>
        <v>0.16899999999999998</v>
      </c>
      <c r="F29" s="1547">
        <f t="shared" si="27"/>
        <v>0.222</v>
      </c>
      <c r="G29" s="1547">
        <f t="shared" si="27"/>
        <v>0.24199999999999999</v>
      </c>
      <c r="H29" s="1547">
        <f t="shared" si="27"/>
        <v>0.22500000000000001</v>
      </c>
      <c r="I29" s="1547">
        <f t="shared" si="27"/>
        <v>0.20699999999999999</v>
      </c>
      <c r="J29" s="1547">
        <f t="shared" si="27"/>
        <v>0.16800000000000001</v>
      </c>
      <c r="K29" s="1547">
        <f t="shared" si="27"/>
        <v>0.16200000000000001</v>
      </c>
      <c r="L29" s="1547">
        <f t="shared" si="27"/>
        <v>0.13600000000000001</v>
      </c>
      <c r="M29" s="1547">
        <f t="shared" si="27"/>
        <v>0.152</v>
      </c>
      <c r="N29" s="1547">
        <f t="shared" si="27"/>
        <v>0.13800000000000001</v>
      </c>
      <c r="O29" s="1547">
        <f t="shared" si="27"/>
        <v>0.157</v>
      </c>
      <c r="P29" s="1546"/>
    </row>
    <row r="30" spans="1:16">
      <c r="A30" s="1548" t="s">
        <v>25</v>
      </c>
      <c r="B30" s="1547">
        <f t="shared" ref="B30:O30" si="28">B73/100</f>
        <v>0.152</v>
      </c>
      <c r="C30" s="1547">
        <f t="shared" si="28"/>
        <v>0.14800000000000002</v>
      </c>
      <c r="D30" s="1547">
        <f t="shared" si="28"/>
        <v>0.16600000000000001</v>
      </c>
      <c r="E30" s="1547">
        <f t="shared" si="28"/>
        <v>0.18100000000000002</v>
      </c>
      <c r="F30" s="1547">
        <f t="shared" si="28"/>
        <v>0.17699999999999999</v>
      </c>
      <c r="G30" s="1547">
        <f t="shared" si="28"/>
        <v>0.17</v>
      </c>
      <c r="H30" s="1547">
        <f t="shared" si="28"/>
        <v>0.16899999999999998</v>
      </c>
      <c r="I30" s="1547">
        <f t="shared" si="28"/>
        <v>0.153</v>
      </c>
      <c r="J30" s="1547">
        <f t="shared" si="28"/>
        <v>0.14000000000000001</v>
      </c>
      <c r="K30" s="1547">
        <f t="shared" si="28"/>
        <v>0.11599999999999999</v>
      </c>
      <c r="L30" s="1547">
        <f t="shared" si="28"/>
        <v>9.6000000000000002E-2</v>
      </c>
      <c r="M30" s="1547">
        <f t="shared" si="28"/>
        <v>0.10099999999999999</v>
      </c>
      <c r="N30" s="1547">
        <f t="shared" si="28"/>
        <v>0.10199999999999999</v>
      </c>
      <c r="O30" s="1547">
        <f t="shared" si="28"/>
        <v>9.9000000000000005E-2</v>
      </c>
      <c r="P30" s="1546"/>
    </row>
    <row r="31" spans="1:16">
      <c r="A31" s="1550"/>
      <c r="B31" s="1549"/>
      <c r="C31" s="1549"/>
      <c r="D31" s="1549"/>
      <c r="E31" s="1549"/>
      <c r="F31" s="1549"/>
      <c r="G31" s="1549"/>
      <c r="H31" s="1549"/>
      <c r="I31" s="1549"/>
      <c r="J31" s="1549"/>
      <c r="K31" s="1549"/>
      <c r="L31" s="1549"/>
      <c r="M31" s="1549"/>
      <c r="N31" s="1549"/>
      <c r="O31" s="1549"/>
      <c r="P31" s="1546"/>
    </row>
    <row r="32" spans="1:16">
      <c r="A32" s="1548" t="s">
        <v>76</v>
      </c>
      <c r="B32" s="1547">
        <f t="shared" ref="B32:O32" si="29">B75/100</f>
        <v>0.16699999999999998</v>
      </c>
      <c r="C32" s="1547">
        <f t="shared" si="29"/>
        <v>0.157</v>
      </c>
      <c r="D32" s="1547">
        <f t="shared" si="29"/>
        <v>0.16300000000000001</v>
      </c>
      <c r="E32" s="1547">
        <f t="shared" si="29"/>
        <v>0.159</v>
      </c>
      <c r="F32" s="1547">
        <f t="shared" si="29"/>
        <v>0.16699999999999998</v>
      </c>
      <c r="G32" s="1547">
        <f t="shared" si="29"/>
        <v>0.16600000000000001</v>
      </c>
      <c r="H32" s="1547">
        <f t="shared" si="29"/>
        <v>0.157</v>
      </c>
      <c r="I32" s="1547">
        <f t="shared" si="29"/>
        <v>0.153</v>
      </c>
      <c r="J32" s="1547">
        <f t="shared" si="29"/>
        <v>0.13800000000000001</v>
      </c>
      <c r="K32" s="1547">
        <f t="shared" si="29"/>
        <v>0.11599999999999999</v>
      </c>
      <c r="L32" s="1547">
        <f t="shared" si="29"/>
        <v>9.6999999999999989E-2</v>
      </c>
      <c r="M32" s="1547">
        <f t="shared" si="29"/>
        <v>0.1</v>
      </c>
      <c r="N32" s="1547">
        <f t="shared" si="29"/>
        <v>0.10400000000000001</v>
      </c>
      <c r="O32" s="1547">
        <f t="shared" si="29"/>
        <v>0.107</v>
      </c>
      <c r="P32" s="1546"/>
    </row>
    <row r="33" spans="1:16">
      <c r="A33" s="1548" t="s">
        <v>192</v>
      </c>
      <c r="B33" s="1547">
        <f t="shared" ref="B33:O33" si="30">B76/100</f>
        <v>0.17100000000000001</v>
      </c>
      <c r="C33" s="1547">
        <f t="shared" si="30"/>
        <v>0.16600000000000001</v>
      </c>
      <c r="D33" s="1547">
        <f t="shared" si="30"/>
        <v>0.16600000000000001</v>
      </c>
      <c r="E33" s="1547">
        <f t="shared" si="30"/>
        <v>0.17300000000000001</v>
      </c>
      <c r="F33" s="1547">
        <f t="shared" si="30"/>
        <v>0.17699999999999999</v>
      </c>
      <c r="G33" s="1547">
        <f t="shared" si="30"/>
        <v>0.17300000000000001</v>
      </c>
      <c r="H33" s="1547">
        <f t="shared" si="30"/>
        <v>0.17</v>
      </c>
      <c r="I33" s="1547">
        <f t="shared" si="30"/>
        <v>0.16800000000000001</v>
      </c>
      <c r="J33" s="1547">
        <f t="shared" si="30"/>
        <v>0.13500000000000001</v>
      </c>
      <c r="K33" s="1547">
        <f t="shared" si="30"/>
        <v>0.109</v>
      </c>
      <c r="L33" s="1547">
        <f t="shared" si="30"/>
        <v>0.1</v>
      </c>
      <c r="M33" s="1547">
        <f t="shared" si="30"/>
        <v>0.10199999999999999</v>
      </c>
      <c r="N33" s="1547">
        <f t="shared" si="30"/>
        <v>0.10400000000000001</v>
      </c>
      <c r="O33" s="1547">
        <f t="shared" si="30"/>
        <v>0.11599999999999999</v>
      </c>
      <c r="P33" s="1546"/>
    </row>
    <row r="34" spans="1:16" ht="18" customHeight="1">
      <c r="A34" s="2151" t="s">
        <v>1398</v>
      </c>
      <c r="B34" s="2151"/>
      <c r="C34" s="2151"/>
      <c r="D34" s="2151"/>
      <c r="E34" s="2151"/>
      <c r="F34" s="2151"/>
      <c r="G34" s="2151"/>
      <c r="H34" s="2151"/>
      <c r="I34" s="2151"/>
      <c r="J34" s="2151"/>
      <c r="K34" s="2151"/>
      <c r="L34" s="2151"/>
      <c r="M34" s="2151"/>
      <c r="N34" s="2151"/>
      <c r="O34" s="2151"/>
      <c r="P34" s="1546"/>
    </row>
    <row r="35" spans="1:16">
      <c r="A35" s="1538" t="s">
        <v>1397</v>
      </c>
      <c r="B35" s="1538"/>
      <c r="C35" s="1538"/>
      <c r="D35" s="1538"/>
      <c r="E35" s="1538"/>
      <c r="F35" s="1538"/>
      <c r="G35" s="1538"/>
      <c r="H35" s="1538"/>
      <c r="I35" s="1538"/>
      <c r="J35" s="1538"/>
      <c r="K35" s="1538"/>
      <c r="L35" s="1538"/>
      <c r="M35" s="1538"/>
      <c r="N35" s="1538"/>
      <c r="O35" s="1538"/>
      <c r="P35" s="1546"/>
    </row>
    <row r="36" spans="1:16" s="492" customFormat="1">
      <c r="A36" s="2146" t="s">
        <v>1396</v>
      </c>
      <c r="B36" s="2146"/>
      <c r="C36" s="2146"/>
      <c r="D36" s="2146"/>
      <c r="E36" s="2146"/>
      <c r="F36" s="2146"/>
      <c r="G36" s="2146"/>
      <c r="H36" s="2146"/>
      <c r="I36" s="2146"/>
      <c r="J36" s="2146"/>
      <c r="K36" s="2146"/>
      <c r="L36" s="2146"/>
      <c r="M36" s="2146"/>
      <c r="N36" s="2146"/>
      <c r="O36" s="2146"/>
      <c r="P36" s="1546"/>
    </row>
    <row r="37" spans="1:16" s="492" customFormat="1">
      <c r="A37" s="1538"/>
      <c r="B37" s="1538"/>
      <c r="C37" s="1538"/>
      <c r="D37" s="1538"/>
      <c r="E37" s="1170"/>
      <c r="F37" s="1170"/>
      <c r="G37" s="1170"/>
      <c r="H37" s="1537"/>
      <c r="I37" s="1537"/>
      <c r="J37" s="1537"/>
      <c r="K37" s="1170"/>
      <c r="L37" s="1170"/>
      <c r="M37" s="1170"/>
      <c r="N37" s="1170"/>
      <c r="O37" s="1170"/>
      <c r="P37" s="1546"/>
    </row>
    <row r="38" spans="1:16" s="492" customFormat="1">
      <c r="A38" s="1535"/>
      <c r="B38" s="1535"/>
      <c r="C38" s="1535"/>
      <c r="D38" s="1535"/>
      <c r="E38" s="1170"/>
      <c r="F38" s="1170"/>
      <c r="G38" s="1170"/>
      <c r="H38" s="1537"/>
      <c r="I38" s="1537"/>
      <c r="J38" s="1537"/>
      <c r="K38" s="1170"/>
      <c r="L38" s="1170"/>
      <c r="M38" s="1170"/>
      <c r="N38" s="1170"/>
      <c r="O38" s="1170"/>
      <c r="P38" s="1546"/>
    </row>
    <row r="39" spans="1:16" s="492" customFormat="1">
      <c r="A39" s="1538"/>
      <c r="B39" s="1538"/>
      <c r="C39" s="1538"/>
      <c r="D39" s="1538"/>
      <c r="E39" s="1170"/>
      <c r="F39" s="1170"/>
      <c r="G39" s="1170"/>
      <c r="H39" s="1537"/>
      <c r="I39" s="1537"/>
      <c r="J39" s="1537"/>
      <c r="K39" s="1170"/>
      <c r="L39" s="1170"/>
      <c r="M39" s="1170"/>
      <c r="N39" s="1170"/>
      <c r="O39" s="1170"/>
      <c r="P39" s="1546"/>
    </row>
    <row r="40" spans="1:16" s="492" customFormat="1">
      <c r="A40" s="1538"/>
      <c r="B40" s="1538"/>
      <c r="C40" s="1538"/>
      <c r="D40" s="1538"/>
      <c r="E40" s="1170"/>
      <c r="F40" s="1170"/>
      <c r="G40" s="1170"/>
      <c r="H40" s="1537"/>
      <c r="I40" s="1537"/>
      <c r="J40" s="1537"/>
      <c r="K40" s="1170"/>
      <c r="L40" s="1170"/>
      <c r="M40" s="1170"/>
      <c r="N40" s="1170"/>
      <c r="O40" s="1170"/>
      <c r="P40" s="1546"/>
    </row>
    <row r="41" spans="1:16">
      <c r="A41" s="1535"/>
      <c r="B41" s="1535"/>
      <c r="C41" s="1535"/>
      <c r="D41" s="1535"/>
      <c r="E41" s="1199"/>
      <c r="F41" s="1199"/>
      <c r="G41" s="1199"/>
      <c r="H41" s="1534"/>
      <c r="I41" s="1534"/>
      <c r="J41" s="1534"/>
      <c r="K41" s="1199"/>
      <c r="L41" s="1199"/>
      <c r="M41" s="1199"/>
      <c r="N41" s="1199"/>
      <c r="O41" s="1199"/>
    </row>
    <row r="42" spans="1:16">
      <c r="A42" s="1535"/>
      <c r="B42" s="1535"/>
      <c r="C42" s="1535"/>
      <c r="D42" s="1535"/>
      <c r="E42" s="1199"/>
      <c r="F42" s="1199"/>
      <c r="G42" s="1199"/>
      <c r="H42" s="1534"/>
      <c r="I42" s="1534"/>
      <c r="J42" s="1534"/>
      <c r="K42" s="1199"/>
      <c r="L42" s="1199"/>
      <c r="M42" s="1199"/>
      <c r="N42" s="1199"/>
      <c r="O42" s="1199"/>
    </row>
    <row r="45" spans="1:16">
      <c r="A45" s="1545" t="s">
        <v>53</v>
      </c>
      <c r="B45" s="1544">
        <v>23.6</v>
      </c>
      <c r="C45" s="1544">
        <v>22.6</v>
      </c>
      <c r="D45" s="1544">
        <v>21.6</v>
      </c>
      <c r="E45" s="1544">
        <v>19.5</v>
      </c>
      <c r="F45" s="1544">
        <v>20.7</v>
      </c>
      <c r="G45" s="1544">
        <v>20.8</v>
      </c>
      <c r="H45" s="1544">
        <v>18.7</v>
      </c>
      <c r="I45" s="1544">
        <v>18.899999999999999</v>
      </c>
      <c r="J45" s="1544">
        <v>15.9</v>
      </c>
      <c r="K45" s="1544">
        <v>14.6</v>
      </c>
      <c r="L45" s="1544">
        <v>12</v>
      </c>
      <c r="M45" s="1544">
        <v>12.5</v>
      </c>
      <c r="N45" s="1544">
        <v>12.4</v>
      </c>
      <c r="O45" s="1544">
        <v>13.2</v>
      </c>
    </row>
    <row r="46" spans="1:16">
      <c r="A46" s="1545" t="s">
        <v>52</v>
      </c>
      <c r="B46" s="1544">
        <v>14</v>
      </c>
      <c r="C46" s="1544">
        <v>13.3</v>
      </c>
      <c r="D46" s="1544">
        <v>14.1</v>
      </c>
      <c r="E46" s="1544">
        <v>14.7</v>
      </c>
      <c r="F46" s="1544">
        <v>15</v>
      </c>
      <c r="G46" s="1544">
        <v>14.3</v>
      </c>
      <c r="H46" s="1544">
        <v>13.7</v>
      </c>
      <c r="I46" s="1544">
        <v>12.7</v>
      </c>
      <c r="J46" s="1544">
        <v>11.6</v>
      </c>
      <c r="K46" s="1544">
        <v>9.1</v>
      </c>
      <c r="L46" s="1544">
        <v>8.4</v>
      </c>
      <c r="M46" s="1544">
        <v>8.8000000000000007</v>
      </c>
      <c r="N46" s="1544">
        <v>8.8000000000000007</v>
      </c>
      <c r="O46" s="1544">
        <v>10.1</v>
      </c>
    </row>
    <row r="47" spans="1:16">
      <c r="A47" s="1545" t="s">
        <v>51</v>
      </c>
      <c r="B47" s="1544">
        <v>19.8</v>
      </c>
      <c r="C47" s="1544">
        <v>18</v>
      </c>
      <c r="D47" s="1544">
        <v>15.9</v>
      </c>
      <c r="E47" s="1544">
        <v>14.8</v>
      </c>
      <c r="F47" s="1544">
        <v>15.9</v>
      </c>
      <c r="G47" s="1544">
        <v>15.8</v>
      </c>
      <c r="H47" s="1544">
        <v>15.1</v>
      </c>
      <c r="I47" s="1544">
        <v>14.5</v>
      </c>
      <c r="J47" s="1544">
        <v>12.6</v>
      </c>
      <c r="K47" s="1544">
        <v>9.5</v>
      </c>
      <c r="L47" s="1544">
        <v>9.3000000000000007</v>
      </c>
      <c r="M47" s="1544">
        <v>10.1</v>
      </c>
      <c r="N47" s="1544">
        <v>9.8000000000000007</v>
      </c>
      <c r="O47" s="1544">
        <v>9.4</v>
      </c>
    </row>
    <row r="48" spans="1:16">
      <c r="A48" s="1545" t="s">
        <v>50</v>
      </c>
      <c r="B48" s="1544">
        <v>12.1</v>
      </c>
      <c r="C48" s="1544">
        <v>11.6</v>
      </c>
      <c r="D48" s="1544">
        <v>13.9</v>
      </c>
      <c r="E48" s="1544">
        <v>13.3</v>
      </c>
      <c r="F48" s="1544">
        <v>13.9</v>
      </c>
      <c r="G48" s="1544">
        <v>14.4</v>
      </c>
      <c r="H48" s="1544">
        <v>14.4</v>
      </c>
      <c r="I48" s="1544">
        <v>12.6</v>
      </c>
      <c r="J48" s="1544">
        <v>14</v>
      </c>
      <c r="K48" s="1544">
        <v>10.9</v>
      </c>
      <c r="L48" s="1544">
        <v>9.4</v>
      </c>
      <c r="M48" s="1544">
        <v>10.3</v>
      </c>
      <c r="N48" s="1544">
        <v>9.1999999999999993</v>
      </c>
      <c r="O48" s="1544">
        <v>10</v>
      </c>
    </row>
    <row r="49" spans="1:15">
      <c r="A49" s="1545" t="s">
        <v>49</v>
      </c>
      <c r="B49" s="1544">
        <v>24.1</v>
      </c>
      <c r="C49" s="1544">
        <v>23.5</v>
      </c>
      <c r="D49" s="1544">
        <v>24.5</v>
      </c>
      <c r="E49" s="1544">
        <v>19.399999999999999</v>
      </c>
      <c r="F49" s="1544">
        <v>18</v>
      </c>
      <c r="G49" s="1544">
        <v>18.7</v>
      </c>
      <c r="H49" s="1544">
        <v>15.9</v>
      </c>
      <c r="I49" s="1544">
        <v>17</v>
      </c>
      <c r="J49" s="1544">
        <v>12.8</v>
      </c>
      <c r="K49" s="1544">
        <v>11.2</v>
      </c>
      <c r="L49" s="1544">
        <v>9.6999999999999993</v>
      </c>
      <c r="M49" s="1544">
        <v>8.8000000000000007</v>
      </c>
      <c r="N49" s="1544">
        <v>8.5</v>
      </c>
      <c r="O49" s="1544">
        <v>9.3000000000000007</v>
      </c>
    </row>
    <row r="50" spans="1:15">
      <c r="A50" s="1545" t="s">
        <v>48</v>
      </c>
      <c r="B50" s="1544">
        <v>11.9</v>
      </c>
      <c r="C50" s="1544">
        <v>10.5</v>
      </c>
      <c r="D50" s="1544">
        <v>11.8</v>
      </c>
      <c r="E50" s="1544">
        <v>11.5</v>
      </c>
      <c r="F50" s="1544">
        <v>11.5</v>
      </c>
      <c r="G50" s="1544">
        <v>12</v>
      </c>
      <c r="H50" s="1544">
        <v>10.3</v>
      </c>
      <c r="I50" s="1544">
        <v>10.8</v>
      </c>
      <c r="J50" s="1544">
        <v>9.6</v>
      </c>
      <c r="K50" s="1544">
        <v>8.4</v>
      </c>
      <c r="L50" s="1544">
        <v>6.7</v>
      </c>
      <c r="M50" s="1544">
        <v>7</v>
      </c>
      <c r="N50" s="1544">
        <v>6.9</v>
      </c>
      <c r="O50" s="1544">
        <v>8.1</v>
      </c>
    </row>
    <row r="51" spans="1:15">
      <c r="A51" s="1545" t="s">
        <v>47</v>
      </c>
      <c r="B51" s="1544">
        <v>17</v>
      </c>
      <c r="C51" s="1544">
        <v>16.600000000000001</v>
      </c>
      <c r="D51" s="1544">
        <v>20.6</v>
      </c>
      <c r="E51" s="1544">
        <v>18.2</v>
      </c>
      <c r="F51" s="1544">
        <v>18.7</v>
      </c>
      <c r="G51" s="1544">
        <v>19.3</v>
      </c>
      <c r="H51" s="1544">
        <v>17.100000000000001</v>
      </c>
      <c r="I51" s="1544">
        <v>16.399999999999999</v>
      </c>
      <c r="J51" s="1544">
        <v>17.399999999999999</v>
      </c>
      <c r="K51" s="1544">
        <v>17.100000000000001</v>
      </c>
      <c r="L51" s="1544">
        <v>13.7</v>
      </c>
      <c r="M51" s="1544">
        <v>15.5</v>
      </c>
      <c r="N51" s="1544">
        <v>15.4</v>
      </c>
      <c r="O51" s="1544">
        <v>14.8</v>
      </c>
    </row>
    <row r="52" spans="1:15">
      <c r="A52" s="1545" t="s">
        <v>46</v>
      </c>
      <c r="B52" s="1544">
        <v>16.3</v>
      </c>
      <c r="C52" s="1544">
        <v>15.5</v>
      </c>
      <c r="D52" s="1544">
        <v>16.2</v>
      </c>
      <c r="E52" s="1544">
        <v>14.8</v>
      </c>
      <c r="F52" s="1544">
        <v>15.7</v>
      </c>
      <c r="G52" s="1544">
        <v>15.4</v>
      </c>
      <c r="H52" s="1544">
        <v>14.6</v>
      </c>
      <c r="I52" s="1544">
        <v>14.4</v>
      </c>
      <c r="J52" s="1544">
        <v>13.7</v>
      </c>
      <c r="K52" s="1544">
        <v>10.9</v>
      </c>
      <c r="L52" s="1544">
        <v>8.6999999999999993</v>
      </c>
      <c r="M52" s="1544">
        <v>9.1</v>
      </c>
      <c r="N52" s="1544">
        <v>8.6999999999999993</v>
      </c>
      <c r="O52" s="1544">
        <v>9.9</v>
      </c>
    </row>
    <row r="53" spans="1:15">
      <c r="A53" s="1545" t="s">
        <v>45</v>
      </c>
      <c r="B53" s="1544">
        <v>20</v>
      </c>
      <c r="C53" s="1544">
        <v>20</v>
      </c>
      <c r="D53" s="1544">
        <v>19.600000000000001</v>
      </c>
      <c r="E53" s="1544">
        <v>17.3</v>
      </c>
      <c r="F53" s="1544">
        <v>18.8</v>
      </c>
      <c r="G53" s="1544">
        <v>18.100000000000001</v>
      </c>
      <c r="H53" s="1544">
        <v>18.100000000000001</v>
      </c>
      <c r="I53" s="1544">
        <v>20.5</v>
      </c>
      <c r="J53" s="1544">
        <v>16.899999999999999</v>
      </c>
      <c r="K53" s="1544">
        <v>15.2</v>
      </c>
      <c r="L53" s="1544">
        <v>14.7</v>
      </c>
      <c r="M53" s="1544">
        <v>16.3</v>
      </c>
      <c r="N53" s="1544">
        <v>14.3</v>
      </c>
      <c r="O53" s="1544">
        <v>17.399999999999999</v>
      </c>
    </row>
    <row r="54" spans="1:15">
      <c r="A54" s="1545" t="s">
        <v>44</v>
      </c>
      <c r="B54" s="1544">
        <v>19.899999999999999</v>
      </c>
      <c r="C54" s="1544">
        <v>20.5</v>
      </c>
      <c r="D54" s="1544">
        <v>25.3</v>
      </c>
      <c r="E54" s="1544">
        <v>22</v>
      </c>
      <c r="F54" s="1544">
        <v>23.2</v>
      </c>
      <c r="G54" s="1544">
        <v>23.6</v>
      </c>
      <c r="H54" s="1544">
        <v>21.6</v>
      </c>
      <c r="I54" s="1544">
        <v>22.1</v>
      </c>
      <c r="J54" s="1544">
        <v>18.100000000000001</v>
      </c>
      <c r="K54" s="1544">
        <v>16.2</v>
      </c>
      <c r="L54" s="1544">
        <v>13.9</v>
      </c>
      <c r="M54" s="1544">
        <v>13.2</v>
      </c>
      <c r="N54" s="1544">
        <v>12.9</v>
      </c>
      <c r="O54" s="1544">
        <v>16.399999999999999</v>
      </c>
    </row>
    <row r="55" spans="1:15">
      <c r="A55" s="1545" t="s">
        <v>43</v>
      </c>
      <c r="B55" s="1544">
        <v>19.7</v>
      </c>
      <c r="C55" s="1544">
        <v>19.100000000000001</v>
      </c>
      <c r="D55" s="1544">
        <v>19.5</v>
      </c>
      <c r="E55" s="1544">
        <v>18.5</v>
      </c>
      <c r="F55" s="1544">
        <v>22.8</v>
      </c>
      <c r="G55" s="1544">
        <v>22.3</v>
      </c>
      <c r="H55" s="1544">
        <v>18.3</v>
      </c>
      <c r="I55" s="1544">
        <v>19.8</v>
      </c>
      <c r="J55" s="1544">
        <v>18.2</v>
      </c>
      <c r="K55" s="1544">
        <v>16.2</v>
      </c>
      <c r="L55" s="1544">
        <v>11.9</v>
      </c>
      <c r="M55" s="1544">
        <v>13.7</v>
      </c>
      <c r="N55" s="1544">
        <v>12.1</v>
      </c>
      <c r="O55" s="1544">
        <v>12.3</v>
      </c>
    </row>
    <row r="56" spans="1:15">
      <c r="A56" s="1545" t="s">
        <v>42</v>
      </c>
      <c r="B56" s="1544">
        <v>13.5</v>
      </c>
      <c r="C56" s="1544">
        <v>13.7</v>
      </c>
      <c r="D56" s="1544">
        <v>19.3</v>
      </c>
      <c r="E56" s="1544">
        <v>15.7</v>
      </c>
      <c r="F56" s="1544">
        <v>17</v>
      </c>
      <c r="G56" s="1544">
        <v>16.100000000000001</v>
      </c>
      <c r="H56" s="1544">
        <v>14.5</v>
      </c>
      <c r="I56" s="1544">
        <v>14.6</v>
      </c>
      <c r="J56" s="1544">
        <v>15</v>
      </c>
      <c r="K56" s="1544">
        <v>12.7</v>
      </c>
      <c r="L56" s="1544">
        <v>10.199999999999999</v>
      </c>
      <c r="M56" s="1544">
        <v>10.6</v>
      </c>
      <c r="N56" s="1544">
        <v>10.5</v>
      </c>
      <c r="O56" s="1544">
        <v>11.1</v>
      </c>
    </row>
    <row r="57" spans="1:15">
      <c r="A57" s="1545" t="s">
        <v>41</v>
      </c>
      <c r="B57" s="1544">
        <v>18.600000000000001</v>
      </c>
      <c r="C57" s="1544">
        <v>17.7</v>
      </c>
      <c r="D57" s="1544">
        <v>19.7</v>
      </c>
      <c r="E57" s="1544">
        <v>20.100000000000001</v>
      </c>
      <c r="F57" s="1544">
        <v>17.7</v>
      </c>
      <c r="G57" s="1544">
        <v>16.8</v>
      </c>
      <c r="H57" s="1544">
        <v>18</v>
      </c>
      <c r="I57" s="1544">
        <v>15.6</v>
      </c>
      <c r="J57" s="1544">
        <v>14.2</v>
      </c>
      <c r="K57" s="1544">
        <v>10.1</v>
      </c>
      <c r="L57" s="1544">
        <v>8.6</v>
      </c>
      <c r="M57" s="1544">
        <v>9.6</v>
      </c>
      <c r="N57" s="1544">
        <v>9.8000000000000007</v>
      </c>
      <c r="O57" s="1544">
        <v>10.199999999999999</v>
      </c>
    </row>
    <row r="58" spans="1:15">
      <c r="A58" s="1545" t="s">
        <v>40</v>
      </c>
      <c r="B58" s="1544">
        <v>21.6</v>
      </c>
      <c r="C58" s="1544">
        <v>17.8</v>
      </c>
      <c r="D58" s="1544">
        <v>17.2</v>
      </c>
      <c r="E58" s="1544">
        <v>20.3</v>
      </c>
      <c r="F58" s="1544">
        <v>23.6</v>
      </c>
      <c r="G58" s="1544">
        <v>21.8</v>
      </c>
      <c r="H58" s="1544">
        <v>20.3</v>
      </c>
      <c r="I58" s="1544">
        <v>20</v>
      </c>
      <c r="J58" s="1544">
        <v>18.8</v>
      </c>
      <c r="K58" s="1544">
        <v>17.5</v>
      </c>
      <c r="L58" s="1544">
        <v>13.1</v>
      </c>
      <c r="M58" s="1544">
        <v>14.9</v>
      </c>
      <c r="N58" s="1544">
        <v>14.1</v>
      </c>
      <c r="O58" s="1544">
        <v>15</v>
      </c>
    </row>
    <row r="59" spans="1:15">
      <c r="A59" s="1545" t="s">
        <v>39</v>
      </c>
      <c r="B59" s="1544">
        <v>18.3</v>
      </c>
      <c r="C59" s="1544">
        <v>16.899999999999999</v>
      </c>
      <c r="D59" s="1544">
        <v>15.4</v>
      </c>
      <c r="E59" s="1544">
        <v>13.1</v>
      </c>
      <c r="F59" s="1544">
        <v>12.7</v>
      </c>
      <c r="G59" s="1544">
        <v>12</v>
      </c>
      <c r="H59" s="1544">
        <v>11.3</v>
      </c>
      <c r="I59" s="1544">
        <v>10</v>
      </c>
      <c r="J59" s="1544">
        <v>8.8000000000000007</v>
      </c>
      <c r="K59" s="1544">
        <v>8.1999999999999993</v>
      </c>
      <c r="L59" s="1544">
        <v>6.5</v>
      </c>
      <c r="M59" s="1544">
        <v>7.2</v>
      </c>
      <c r="N59" s="1544">
        <v>6.9</v>
      </c>
      <c r="O59" s="1544">
        <v>7.9</v>
      </c>
    </row>
    <row r="60" spans="1:15">
      <c r="A60" s="1545" t="s">
        <v>38</v>
      </c>
      <c r="B60" s="1544">
        <v>26.9</v>
      </c>
      <c r="C60" s="1544">
        <v>19.5</v>
      </c>
      <c r="D60" s="1544">
        <v>22.2</v>
      </c>
      <c r="E60" s="1544">
        <v>22.5</v>
      </c>
      <c r="F60" s="1544">
        <v>25</v>
      </c>
      <c r="G60" s="1544">
        <v>22.9</v>
      </c>
      <c r="H60" s="1544">
        <v>22.1</v>
      </c>
      <c r="I60" s="1544">
        <v>25.2</v>
      </c>
      <c r="J60" s="1544">
        <v>22.4</v>
      </c>
      <c r="K60" s="1544">
        <v>16</v>
      </c>
      <c r="L60" s="1544">
        <v>12.8</v>
      </c>
      <c r="M60" s="1544">
        <v>12.4</v>
      </c>
      <c r="N60" s="1544">
        <v>14.6</v>
      </c>
      <c r="O60" s="1544">
        <v>13.2</v>
      </c>
    </row>
    <row r="61" spans="1:15">
      <c r="A61" s="1545" t="s">
        <v>37</v>
      </c>
      <c r="B61" s="1544">
        <v>25.5</v>
      </c>
      <c r="C61" s="1544">
        <v>26.2</v>
      </c>
      <c r="D61" s="1544">
        <v>22.4</v>
      </c>
      <c r="E61" s="1544">
        <v>20.100000000000001</v>
      </c>
      <c r="F61" s="1544">
        <v>20.8</v>
      </c>
      <c r="G61" s="1544">
        <v>18.100000000000001</v>
      </c>
      <c r="H61" s="1544">
        <v>15.9</v>
      </c>
      <c r="I61" s="1544">
        <v>18.399999999999999</v>
      </c>
      <c r="J61" s="1544">
        <v>14.8</v>
      </c>
      <c r="K61" s="1544">
        <v>12.5</v>
      </c>
      <c r="L61" s="1544">
        <v>10.199999999999999</v>
      </c>
      <c r="M61" s="1544">
        <v>11.8</v>
      </c>
      <c r="N61" s="1544">
        <v>10.1</v>
      </c>
      <c r="O61" s="1544">
        <v>10.6</v>
      </c>
    </row>
    <row r="62" spans="1:15">
      <c r="A62" s="1545" t="s">
        <v>36</v>
      </c>
      <c r="B62" s="1544">
        <v>16.600000000000001</v>
      </c>
      <c r="C62" s="1544">
        <v>16.899999999999999</v>
      </c>
      <c r="D62" s="1544">
        <v>16.600000000000001</v>
      </c>
      <c r="E62" s="1544">
        <v>17</v>
      </c>
      <c r="F62" s="1544">
        <v>17.899999999999999</v>
      </c>
      <c r="G62" s="1544">
        <v>17.2</v>
      </c>
      <c r="H62" s="1544">
        <v>16.899999999999999</v>
      </c>
      <c r="I62" s="1544">
        <v>16.7</v>
      </c>
      <c r="J62" s="1544">
        <v>14.8</v>
      </c>
      <c r="K62" s="1544">
        <v>12.2</v>
      </c>
      <c r="L62" s="1544">
        <v>10.9</v>
      </c>
      <c r="M62" s="1544">
        <v>11</v>
      </c>
      <c r="N62" s="1544">
        <v>11.8</v>
      </c>
      <c r="O62" s="1544">
        <v>11.4</v>
      </c>
    </row>
    <row r="63" spans="1:15">
      <c r="A63" s="1545" t="s">
        <v>35</v>
      </c>
      <c r="B63" s="1544">
        <v>17.5</v>
      </c>
      <c r="C63" s="1544">
        <v>18.100000000000001</v>
      </c>
      <c r="D63" s="1544">
        <v>26.1</v>
      </c>
      <c r="E63" s="1544">
        <v>23.7</v>
      </c>
      <c r="F63" s="1544">
        <v>22.5</v>
      </c>
      <c r="G63" s="1544">
        <v>23.4</v>
      </c>
      <c r="H63" s="1544">
        <v>22.9</v>
      </c>
      <c r="I63" s="1544">
        <v>20.8</v>
      </c>
      <c r="J63" s="1544">
        <v>20.2</v>
      </c>
      <c r="K63" s="1544">
        <v>19.899999999999999</v>
      </c>
      <c r="L63" s="1544">
        <v>17.100000000000001</v>
      </c>
      <c r="M63" s="1544">
        <v>17</v>
      </c>
      <c r="N63" s="1544">
        <v>16.2</v>
      </c>
      <c r="O63" s="1544">
        <v>17.5</v>
      </c>
    </row>
    <row r="64" spans="1:15">
      <c r="A64" s="1545" t="s">
        <v>34</v>
      </c>
      <c r="B64" s="1544">
        <v>20.7</v>
      </c>
      <c r="C64" s="1544">
        <v>19.600000000000001</v>
      </c>
      <c r="D64" s="1544">
        <v>19.399999999999999</v>
      </c>
      <c r="E64" s="1544">
        <v>19.2</v>
      </c>
      <c r="F64" s="1544">
        <v>23</v>
      </c>
      <c r="G64" s="1544">
        <v>20.6</v>
      </c>
      <c r="H64" s="1544">
        <v>19.5</v>
      </c>
      <c r="I64" s="1544">
        <v>19.8</v>
      </c>
      <c r="J64" s="1544">
        <v>18.600000000000001</v>
      </c>
      <c r="K64" s="1544">
        <v>13.6</v>
      </c>
      <c r="L64" s="1544">
        <v>12.7</v>
      </c>
      <c r="M64" s="1544">
        <v>12.7</v>
      </c>
      <c r="N64" s="1544">
        <v>13.4</v>
      </c>
      <c r="O64" s="1544">
        <v>14.8</v>
      </c>
    </row>
    <row r="65" spans="1:15">
      <c r="A65" s="1545" t="s">
        <v>33</v>
      </c>
      <c r="B65" s="1544">
        <v>15</v>
      </c>
      <c r="C65" s="1544">
        <v>15.1</v>
      </c>
      <c r="D65" s="1544">
        <v>17.3</v>
      </c>
      <c r="E65" s="1544">
        <v>15.6</v>
      </c>
      <c r="F65" s="1544">
        <v>17</v>
      </c>
      <c r="G65" s="1544">
        <v>18.399999999999999</v>
      </c>
      <c r="H65" s="1544">
        <v>17.600000000000001</v>
      </c>
      <c r="I65" s="1544">
        <v>15.5</v>
      </c>
      <c r="J65" s="1544">
        <v>16.5</v>
      </c>
      <c r="K65" s="1544">
        <v>13.4</v>
      </c>
      <c r="L65" s="1544">
        <v>10.6</v>
      </c>
      <c r="M65" s="1544">
        <v>12.7</v>
      </c>
      <c r="N65" s="1544">
        <v>11.1</v>
      </c>
      <c r="O65" s="1544">
        <v>11.8</v>
      </c>
    </row>
    <row r="66" spans="1:15">
      <c r="A66" s="1545" t="s">
        <v>32</v>
      </c>
      <c r="B66" s="1544">
        <v>21.1</v>
      </c>
      <c r="C66" s="1544">
        <v>18</v>
      </c>
      <c r="D66" s="1544">
        <v>13.6</v>
      </c>
      <c r="E66" s="1544">
        <v>14.6</v>
      </c>
      <c r="F66" s="1544">
        <v>16</v>
      </c>
      <c r="G66" s="1544">
        <v>14.8</v>
      </c>
      <c r="H66" s="1544">
        <v>14.9</v>
      </c>
      <c r="I66" s="1544">
        <v>14.5</v>
      </c>
      <c r="J66" s="1544">
        <v>13.7</v>
      </c>
      <c r="K66" s="1544">
        <v>10.9</v>
      </c>
      <c r="L66" s="1544">
        <v>9.5</v>
      </c>
      <c r="M66" s="1544">
        <v>9.6</v>
      </c>
      <c r="N66" s="1544">
        <v>9.1999999999999993</v>
      </c>
      <c r="O66" s="1544">
        <v>10.1</v>
      </c>
    </row>
    <row r="67" spans="1:15">
      <c r="A67" s="1545" t="s">
        <v>31</v>
      </c>
      <c r="B67" s="1544">
        <v>14</v>
      </c>
      <c r="C67" s="1544">
        <v>13.6</v>
      </c>
      <c r="D67" s="1544">
        <v>15.5</v>
      </c>
      <c r="E67" s="1544">
        <v>14.3</v>
      </c>
      <c r="F67" s="1544">
        <v>13.4</v>
      </c>
      <c r="G67" s="1544">
        <v>14.2</v>
      </c>
      <c r="H67" s="1544">
        <v>12.5</v>
      </c>
      <c r="I67" s="1544">
        <v>12.4</v>
      </c>
      <c r="J67" s="1544">
        <v>11.8</v>
      </c>
      <c r="K67" s="1544">
        <v>9.1999999999999993</v>
      </c>
      <c r="L67" s="1544">
        <v>8.1</v>
      </c>
      <c r="M67" s="1544">
        <v>8.4</v>
      </c>
      <c r="N67" s="1544">
        <v>10.1</v>
      </c>
      <c r="O67" s="1544">
        <v>10.5</v>
      </c>
    </row>
    <row r="68" spans="1:15">
      <c r="A68" s="1545" t="s">
        <v>30</v>
      </c>
      <c r="B68" s="1544">
        <v>19.600000000000001</v>
      </c>
      <c r="C68" s="1544">
        <v>19.8</v>
      </c>
      <c r="D68" s="1544">
        <v>21</v>
      </c>
      <c r="E68" s="1544">
        <v>21</v>
      </c>
      <c r="F68" s="1544">
        <v>20.399999999999999</v>
      </c>
      <c r="G68" s="1544">
        <v>20.7</v>
      </c>
      <c r="H68" s="1544">
        <v>18.100000000000001</v>
      </c>
      <c r="I68" s="1544">
        <v>16.600000000000001</v>
      </c>
      <c r="J68" s="1544">
        <v>16.5</v>
      </c>
      <c r="K68" s="1544">
        <v>15.7</v>
      </c>
      <c r="L68" s="1544">
        <v>12.9</v>
      </c>
      <c r="M68" s="1544">
        <v>15.7</v>
      </c>
      <c r="N68" s="1544">
        <v>14.8</v>
      </c>
      <c r="O68" s="1544">
        <v>13.1</v>
      </c>
    </row>
    <row r="69" spans="1:15">
      <c r="A69" s="1545" t="s">
        <v>29</v>
      </c>
      <c r="B69" s="1544">
        <v>18</v>
      </c>
      <c r="C69" s="1544">
        <v>15.1</v>
      </c>
      <c r="D69" s="1544">
        <v>16</v>
      </c>
      <c r="E69" s="1544">
        <v>14.1</v>
      </c>
      <c r="F69" s="1544">
        <v>15.1</v>
      </c>
      <c r="G69" s="1544">
        <v>16</v>
      </c>
      <c r="H69" s="1544">
        <v>14.4</v>
      </c>
      <c r="I69" s="1544">
        <v>13.7</v>
      </c>
      <c r="J69" s="1544">
        <v>12.1</v>
      </c>
      <c r="K69" s="1544">
        <v>10.5</v>
      </c>
      <c r="L69" s="1544">
        <v>7.9</v>
      </c>
      <c r="M69" s="1544">
        <v>8.1</v>
      </c>
      <c r="N69" s="1544">
        <v>8.8000000000000007</v>
      </c>
      <c r="O69" s="1544">
        <v>9.4</v>
      </c>
    </row>
    <row r="70" spans="1:15">
      <c r="A70" s="1545" t="s">
        <v>28</v>
      </c>
      <c r="B70" s="1544">
        <v>19.5</v>
      </c>
      <c r="C70" s="1544">
        <v>18.600000000000001</v>
      </c>
      <c r="D70" s="1544">
        <v>18.5</v>
      </c>
      <c r="E70" s="1544">
        <v>18.899999999999999</v>
      </c>
      <c r="F70" s="1544">
        <v>21.4</v>
      </c>
      <c r="G70" s="1544">
        <v>20.8</v>
      </c>
      <c r="H70" s="1544">
        <v>18.899999999999999</v>
      </c>
      <c r="I70" s="1544">
        <v>19.2</v>
      </c>
      <c r="J70" s="1544">
        <v>17.7</v>
      </c>
      <c r="K70" s="1544">
        <v>15.7</v>
      </c>
      <c r="L70" s="1544">
        <v>12.4</v>
      </c>
      <c r="M70" s="1544">
        <v>11.9</v>
      </c>
      <c r="N70" s="1544">
        <v>11.2</v>
      </c>
      <c r="O70" s="1544">
        <v>11.5</v>
      </c>
    </row>
    <row r="71" spans="1:15">
      <c r="A71" s="1545" t="s">
        <v>27</v>
      </c>
      <c r="B71" s="1544">
        <v>21.2</v>
      </c>
      <c r="C71" s="1544">
        <v>17.899999999999999</v>
      </c>
      <c r="D71" s="1544">
        <v>20.7</v>
      </c>
      <c r="E71" s="1544">
        <v>19.7</v>
      </c>
      <c r="F71" s="1544">
        <v>20.7</v>
      </c>
      <c r="G71" s="1544">
        <v>21.2</v>
      </c>
      <c r="H71" s="1544">
        <v>20.3</v>
      </c>
      <c r="I71" s="1544">
        <v>19.399999999999999</v>
      </c>
      <c r="J71" s="1544">
        <v>19.600000000000001</v>
      </c>
      <c r="K71" s="1544">
        <v>16.899999999999999</v>
      </c>
      <c r="L71" s="1544">
        <v>11.6</v>
      </c>
      <c r="M71" s="1544">
        <v>13.9</v>
      </c>
      <c r="N71" s="1544">
        <v>13.5</v>
      </c>
      <c r="O71" s="1544">
        <v>15</v>
      </c>
    </row>
    <row r="72" spans="1:15">
      <c r="A72" s="1545" t="s">
        <v>26</v>
      </c>
      <c r="B72" s="1544">
        <v>22.6</v>
      </c>
      <c r="C72" s="1544">
        <v>20.6</v>
      </c>
      <c r="D72" s="1544">
        <v>19.3</v>
      </c>
      <c r="E72" s="1544">
        <v>16.899999999999999</v>
      </c>
      <c r="F72" s="1544">
        <v>22.2</v>
      </c>
      <c r="G72" s="1544">
        <v>24.2</v>
      </c>
      <c r="H72" s="1544">
        <v>22.5</v>
      </c>
      <c r="I72" s="1544">
        <v>20.7</v>
      </c>
      <c r="J72" s="1544">
        <v>16.8</v>
      </c>
      <c r="K72" s="1544">
        <v>16.2</v>
      </c>
      <c r="L72" s="1544">
        <v>13.6</v>
      </c>
      <c r="M72" s="1544">
        <v>15.2</v>
      </c>
      <c r="N72" s="1544">
        <v>13.8</v>
      </c>
      <c r="O72" s="1544">
        <v>15.7</v>
      </c>
    </row>
    <row r="73" spans="1:15">
      <c r="A73" s="1545" t="s">
        <v>25</v>
      </c>
      <c r="B73" s="1544">
        <v>15.2</v>
      </c>
      <c r="C73" s="1544">
        <v>14.8</v>
      </c>
      <c r="D73" s="1544">
        <v>16.600000000000001</v>
      </c>
      <c r="E73" s="1544">
        <v>18.100000000000001</v>
      </c>
      <c r="F73" s="1544">
        <v>17.7</v>
      </c>
      <c r="G73" s="1544">
        <v>17</v>
      </c>
      <c r="H73" s="1544">
        <v>16.899999999999999</v>
      </c>
      <c r="I73" s="1544">
        <v>15.3</v>
      </c>
      <c r="J73" s="1544">
        <v>14</v>
      </c>
      <c r="K73" s="1544">
        <v>11.6</v>
      </c>
      <c r="L73" s="1544">
        <v>9.6</v>
      </c>
      <c r="M73" s="1544">
        <v>10.1</v>
      </c>
      <c r="N73" s="1544">
        <v>10.199999999999999</v>
      </c>
      <c r="O73" s="1544">
        <v>9.9</v>
      </c>
    </row>
    <row r="74" spans="1:15">
      <c r="A74" s="1545"/>
      <c r="B74" s="1544"/>
      <c r="C74" s="1544"/>
      <c r="D74" s="1544"/>
      <c r="E74" s="1544"/>
      <c r="F74" s="1544"/>
      <c r="G74" s="1544"/>
      <c r="H74" s="1544"/>
      <c r="I74" s="1544"/>
      <c r="J74" s="1544"/>
      <c r="K74" s="1544"/>
      <c r="L74" s="1544"/>
      <c r="M74" s="1544"/>
      <c r="N74" s="1544"/>
      <c r="O74" s="1544"/>
    </row>
    <row r="75" spans="1:15">
      <c r="A75" s="1545" t="s">
        <v>76</v>
      </c>
      <c r="B75" s="1544">
        <v>16.7</v>
      </c>
      <c r="C75" s="1544">
        <v>15.7</v>
      </c>
      <c r="D75" s="1544">
        <v>16.3</v>
      </c>
      <c r="E75" s="1544">
        <v>15.9</v>
      </c>
      <c r="F75" s="1544">
        <v>16.7</v>
      </c>
      <c r="G75" s="1544">
        <v>16.600000000000001</v>
      </c>
      <c r="H75" s="1544">
        <v>15.7</v>
      </c>
      <c r="I75" s="1544">
        <v>15.3</v>
      </c>
      <c r="J75" s="1544">
        <v>13.8</v>
      </c>
      <c r="K75" s="1544">
        <v>11.6</v>
      </c>
      <c r="L75" s="1544">
        <v>9.6999999999999993</v>
      </c>
      <c r="M75" s="1544">
        <v>10</v>
      </c>
      <c r="N75" s="1544">
        <v>10.4</v>
      </c>
      <c r="O75" s="1544">
        <v>10.7</v>
      </c>
    </row>
    <row r="76" spans="1:15">
      <c r="A76" s="1545" t="s">
        <v>192</v>
      </c>
      <c r="B76" s="1544">
        <v>17.100000000000001</v>
      </c>
      <c r="C76" s="1544">
        <v>16.600000000000001</v>
      </c>
      <c r="D76" s="1544">
        <v>16.600000000000001</v>
      </c>
      <c r="E76" s="1544">
        <v>17.3</v>
      </c>
      <c r="F76" s="1544">
        <v>17.7</v>
      </c>
      <c r="G76" s="1544">
        <v>17.3</v>
      </c>
      <c r="H76" s="1544">
        <v>17</v>
      </c>
      <c r="I76" s="1544">
        <v>16.8</v>
      </c>
      <c r="J76" s="1544">
        <v>13.5</v>
      </c>
      <c r="K76" s="1544">
        <v>10.9</v>
      </c>
      <c r="L76" s="1544">
        <v>10</v>
      </c>
      <c r="M76" s="1544">
        <v>10.199999999999999</v>
      </c>
      <c r="N76" s="1544">
        <v>10.4</v>
      </c>
      <c r="O76" s="1544">
        <v>11.6</v>
      </c>
    </row>
  </sheetData>
  <mergeCells count="2">
    <mergeCell ref="A36:O36"/>
    <mergeCell ref="A34:O34"/>
  </mergeCells>
  <printOptions horizontalCentered="1"/>
  <pageMargins left="0.7" right="0.7" top="1" bottom="1" header="0.5" footer="0.5"/>
  <pageSetup scale="77" fitToHeight="0" orientation="portrait" r:id="rId1"/>
  <headerFooter scaleWithDoc="0" alignWithMargins="0">
    <oddHeader>&amp;C&amp;"-,Bold"&amp;10Table 18.2: Utah's Uninsured Rate by County, 2006–2019</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B77DC-3703-4270-AC90-4F12DEB6DFA3}">
  <sheetPr>
    <pageSetUpPr fitToPage="1"/>
  </sheetPr>
  <dimension ref="A1:N45"/>
  <sheetViews>
    <sheetView view="pageLayout" zoomScale="90" zoomScaleNormal="100" zoomScaleSheetLayoutView="100" zoomScalePageLayoutView="90" workbookViewId="0">
      <selection activeCell="A14" sqref="A14:U14"/>
    </sheetView>
  </sheetViews>
  <sheetFormatPr defaultColWidth="9.1796875" defaultRowHeight="13"/>
  <cols>
    <col min="1" max="1" width="9.453125" style="1528" customWidth="1"/>
    <col min="2" max="2" width="11.453125" style="492" customWidth="1"/>
    <col min="3" max="3" width="13.81640625" style="492" customWidth="1"/>
    <col min="4" max="4" width="11.26953125" style="1527" customWidth="1"/>
    <col min="5" max="6" width="12.7265625" style="492" customWidth="1"/>
    <col min="7" max="11" width="11.26953125" style="1527" customWidth="1"/>
    <col min="12" max="12" width="11.453125" style="492" customWidth="1"/>
    <col min="13" max="13" width="9.1796875" style="1527"/>
    <col min="14" max="14" width="9.1796875" style="492"/>
    <col min="15" max="16384" width="9.1796875" style="1527"/>
  </cols>
  <sheetData>
    <row r="1" spans="1:14">
      <c r="A1" s="2150" t="s">
        <v>13</v>
      </c>
      <c r="B1" s="2142" t="s">
        <v>1417</v>
      </c>
      <c r="C1" s="2142"/>
      <c r="D1" s="2142"/>
      <c r="E1" s="2142" t="s">
        <v>1416</v>
      </c>
      <c r="F1" s="2142"/>
      <c r="G1" s="2142" t="s">
        <v>1415</v>
      </c>
      <c r="H1" s="2142"/>
      <c r="I1" s="2142"/>
      <c r="J1" s="2142"/>
      <c r="K1" s="2142"/>
      <c r="L1" s="2142" t="s">
        <v>1414</v>
      </c>
    </row>
    <row r="2" spans="1:14" s="1541" customFormat="1" ht="51.75" customHeight="1">
      <c r="A2" s="2150"/>
      <c r="B2" s="1542" t="s">
        <v>1413</v>
      </c>
      <c r="C2" s="1542" t="s">
        <v>1412</v>
      </c>
      <c r="D2" s="1542" t="s">
        <v>1411</v>
      </c>
      <c r="E2" s="1542" t="s">
        <v>1410</v>
      </c>
      <c r="F2" s="1542" t="s">
        <v>1409</v>
      </c>
      <c r="G2" s="1542" t="s">
        <v>1408</v>
      </c>
      <c r="H2" s="1542" t="s">
        <v>1407</v>
      </c>
      <c r="I2" s="1542" t="s">
        <v>1406</v>
      </c>
      <c r="J2" s="1542" t="s">
        <v>1405</v>
      </c>
      <c r="K2" s="1542" t="s">
        <v>1404</v>
      </c>
      <c r="L2" s="2142"/>
      <c r="M2" s="1551"/>
      <c r="N2" s="513"/>
    </row>
    <row r="3" spans="1:14">
      <c r="A3" s="1540">
        <v>2007</v>
      </c>
      <c r="B3" s="1539">
        <f t="shared" ref="B3:L3" si="0">IF(B32="NA","NA",B32/100)</f>
        <v>5.9000000000000004E-2</v>
      </c>
      <c r="C3" s="1539">
        <f t="shared" si="0"/>
        <v>3.4000000000000002E-2</v>
      </c>
      <c r="D3" s="1539">
        <f t="shared" si="0"/>
        <v>0.307</v>
      </c>
      <c r="E3" s="1539">
        <f t="shared" si="0"/>
        <v>0.27100000000000002</v>
      </c>
      <c r="F3" s="1539">
        <f t="shared" si="0"/>
        <v>5.2999999999999999E-2</v>
      </c>
      <c r="G3" s="1539">
        <f t="shared" si="0"/>
        <v>9.4E-2</v>
      </c>
      <c r="H3" s="1539">
        <f t="shared" si="0"/>
        <v>5.9000000000000004E-2</v>
      </c>
      <c r="I3" s="1539">
        <f t="shared" si="0"/>
        <v>9.0000000000000011E-3</v>
      </c>
      <c r="J3" s="1539">
        <f t="shared" si="0"/>
        <v>6.9999999999999993E-3</v>
      </c>
      <c r="K3" s="1539">
        <f t="shared" si="0"/>
        <v>1E-3</v>
      </c>
      <c r="L3" s="1539">
        <f t="shared" si="0"/>
        <v>0.106</v>
      </c>
      <c r="M3" s="1563"/>
    </row>
    <row r="4" spans="1:14">
      <c r="A4" s="1540">
        <v>2008</v>
      </c>
      <c r="B4" s="1539">
        <f t="shared" ref="B4:L4" si="1">IF(B33="NA","NA",B33/100)</f>
        <v>5.7999999999999996E-2</v>
      </c>
      <c r="C4" s="1539">
        <f t="shared" si="1"/>
        <v>3.5000000000000003E-2</v>
      </c>
      <c r="D4" s="1539">
        <f t="shared" si="1"/>
        <v>0.30399999999999999</v>
      </c>
      <c r="E4" s="1539">
        <f t="shared" si="1"/>
        <v>0.26500000000000001</v>
      </c>
      <c r="F4" s="1539">
        <f t="shared" si="1"/>
        <v>5.4000000000000006E-2</v>
      </c>
      <c r="G4" s="1539">
        <f t="shared" si="1"/>
        <v>9.6000000000000002E-2</v>
      </c>
      <c r="H4" s="1539">
        <f t="shared" si="1"/>
        <v>0.06</v>
      </c>
      <c r="I4" s="1539">
        <f t="shared" si="1"/>
        <v>1.3000000000000001E-2</v>
      </c>
      <c r="J4" s="1539">
        <f t="shared" si="1"/>
        <v>6.9999999999999993E-3</v>
      </c>
      <c r="K4" s="1539">
        <f t="shared" si="1"/>
        <v>1E-3</v>
      </c>
      <c r="L4" s="1539">
        <f t="shared" si="1"/>
        <v>0.107</v>
      </c>
      <c r="M4" s="1563"/>
    </row>
    <row r="5" spans="1:14">
      <c r="A5" s="1540">
        <v>2009</v>
      </c>
      <c r="B5" s="1539">
        <f t="shared" ref="B5:L5" si="2">IF(B34="NA","NA",B34/100)</f>
        <v>5.7999999999999996E-2</v>
      </c>
      <c r="C5" s="1539">
        <f t="shared" si="2"/>
        <v>3.5000000000000003E-2</v>
      </c>
      <c r="D5" s="1539">
        <f t="shared" si="2"/>
        <v>0.308</v>
      </c>
      <c r="E5" s="1539">
        <f t="shared" si="2"/>
        <v>0.245</v>
      </c>
      <c r="F5" s="1539">
        <f t="shared" si="2"/>
        <v>5.0999999999999997E-2</v>
      </c>
      <c r="G5" s="1539">
        <f t="shared" si="2"/>
        <v>9.6999999999999989E-2</v>
      </c>
      <c r="H5" s="1539">
        <f t="shared" si="2"/>
        <v>7.0000000000000007E-2</v>
      </c>
      <c r="I5" s="1539">
        <f t="shared" si="2"/>
        <v>1.4999999999999999E-2</v>
      </c>
      <c r="J5" s="1539">
        <f t="shared" si="2"/>
        <v>9.0000000000000011E-3</v>
      </c>
      <c r="K5" s="1539">
        <f t="shared" si="2"/>
        <v>1E-3</v>
      </c>
      <c r="L5" s="1539">
        <f t="shared" si="2"/>
        <v>0.11199999999999999</v>
      </c>
      <c r="M5" s="1563"/>
    </row>
    <row r="6" spans="1:14">
      <c r="A6" s="1540">
        <v>2010</v>
      </c>
      <c r="B6" s="1539">
        <f t="shared" ref="B6:L6" si="3">IF(B35="NA","NA",B35/100)</f>
        <v>4.7E-2</v>
      </c>
      <c r="C6" s="1539">
        <f t="shared" si="3"/>
        <v>3.6000000000000004E-2</v>
      </c>
      <c r="D6" s="1539">
        <f t="shared" si="3"/>
        <v>0.26200000000000001</v>
      </c>
      <c r="E6" s="1539">
        <f t="shared" si="3"/>
        <v>0.249</v>
      </c>
      <c r="F6" s="1539">
        <f t="shared" si="3"/>
        <v>0.05</v>
      </c>
      <c r="G6" s="1539">
        <f t="shared" si="3"/>
        <v>0.10099999999999999</v>
      </c>
      <c r="H6" s="1539">
        <f t="shared" si="3"/>
        <v>0.08</v>
      </c>
      <c r="I6" s="1539">
        <f t="shared" si="3"/>
        <v>1.4999999999999999E-2</v>
      </c>
      <c r="J6" s="1539">
        <f t="shared" si="3"/>
        <v>5.0000000000000001E-3</v>
      </c>
      <c r="K6" s="1539">
        <f t="shared" si="3"/>
        <v>1E-3</v>
      </c>
      <c r="L6" s="1539">
        <f t="shared" si="3"/>
        <v>0.153</v>
      </c>
      <c r="M6" s="1563"/>
    </row>
    <row r="7" spans="1:14">
      <c r="A7" s="1540">
        <v>2011</v>
      </c>
      <c r="B7" s="1539">
        <f t="shared" ref="B7:L7" si="4">IF(B36="NA","NA",B36/100)</f>
        <v>4.5999999999999999E-2</v>
      </c>
      <c r="C7" s="1539">
        <f t="shared" si="4"/>
        <v>3.7999999999999999E-2</v>
      </c>
      <c r="D7" s="1539">
        <f t="shared" si="4"/>
        <v>0.27899999999999997</v>
      </c>
      <c r="E7" s="1539">
        <f t="shared" si="4"/>
        <v>0.23600000000000002</v>
      </c>
      <c r="F7" s="1539">
        <f t="shared" si="4"/>
        <v>5.5999999999999994E-2</v>
      </c>
      <c r="G7" s="1539">
        <f t="shared" si="4"/>
        <v>0.10300000000000001</v>
      </c>
      <c r="H7" s="1539">
        <f t="shared" si="4"/>
        <v>8.6999999999999994E-2</v>
      </c>
      <c r="I7" s="1539">
        <f t="shared" si="4"/>
        <v>1.3000000000000001E-2</v>
      </c>
      <c r="J7" s="1539">
        <f t="shared" si="4"/>
        <v>6.0000000000000001E-3</v>
      </c>
      <c r="K7" s="1539">
        <f t="shared" si="4"/>
        <v>1E-3</v>
      </c>
      <c r="L7" s="1539">
        <f t="shared" si="4"/>
        <v>0.13400000000000001</v>
      </c>
      <c r="M7" s="1563"/>
    </row>
    <row r="8" spans="1:14">
      <c r="A8" s="1540">
        <v>2012</v>
      </c>
      <c r="B8" s="1539">
        <f t="shared" ref="B8:L8" si="5">IF(B37="NA","NA",B37/100)</f>
        <v>4.4999999999999998E-2</v>
      </c>
      <c r="C8" s="1539">
        <f t="shared" si="5"/>
        <v>3.4000000000000002E-2</v>
      </c>
      <c r="D8" s="1539">
        <f t="shared" si="5"/>
        <v>0.29499999999999998</v>
      </c>
      <c r="E8" s="1539">
        <f t="shared" si="5"/>
        <v>0.222</v>
      </c>
      <c r="F8" s="1539">
        <f t="shared" si="5"/>
        <v>5.5E-2</v>
      </c>
      <c r="G8" s="1539">
        <f t="shared" si="5"/>
        <v>0.107</v>
      </c>
      <c r="H8" s="1539">
        <f t="shared" si="5"/>
        <v>0.09</v>
      </c>
      <c r="I8" s="1539">
        <f t="shared" si="5"/>
        <v>1.3000000000000001E-2</v>
      </c>
      <c r="J8" s="1539">
        <f t="shared" si="5"/>
        <v>6.0000000000000001E-3</v>
      </c>
      <c r="K8" s="1539">
        <f t="shared" si="5"/>
        <v>1E-3</v>
      </c>
      <c r="L8" s="1539">
        <f t="shared" si="5"/>
        <v>0.13200000000000001</v>
      </c>
      <c r="M8" s="1563"/>
    </row>
    <row r="9" spans="1:14">
      <c r="A9" s="1540">
        <v>2013</v>
      </c>
      <c r="B9" s="1539">
        <f t="shared" ref="B9:L9" si="6">IF(B38="NA","NA",B38/100)</f>
        <v>4.2999999999999997E-2</v>
      </c>
      <c r="C9" s="1539">
        <f t="shared" si="6"/>
        <v>3.3000000000000002E-2</v>
      </c>
      <c r="D9" s="1539">
        <f t="shared" si="6"/>
        <v>0.314</v>
      </c>
      <c r="E9" s="1539">
        <f t="shared" si="6"/>
        <v>0.21899999999999997</v>
      </c>
      <c r="F9" s="1539">
        <f t="shared" si="6"/>
        <v>5.4000000000000006E-2</v>
      </c>
      <c r="G9" s="1539">
        <f t="shared" si="6"/>
        <v>0.109</v>
      </c>
      <c r="H9" s="1539">
        <f t="shared" si="6"/>
        <v>9.3000000000000013E-2</v>
      </c>
      <c r="I9" s="1539">
        <f t="shared" si="6"/>
        <v>1.2E-2</v>
      </c>
      <c r="J9" s="1539">
        <f t="shared" si="6"/>
        <v>6.0000000000000001E-3</v>
      </c>
      <c r="K9" s="1539">
        <f t="shared" si="6"/>
        <v>1E-3</v>
      </c>
      <c r="L9" s="1539">
        <f t="shared" si="6"/>
        <v>0.11599999999999999</v>
      </c>
      <c r="M9" s="1563"/>
    </row>
    <row r="10" spans="1:14">
      <c r="A10" s="1540">
        <v>2014</v>
      </c>
      <c r="B10" s="1539">
        <f t="shared" ref="B10:L10" si="7">IF(B39="NA","NA",B39/100)</f>
        <v>4.2000000000000003E-2</v>
      </c>
      <c r="C10" s="1539">
        <f t="shared" si="7"/>
        <v>3.3000000000000002E-2</v>
      </c>
      <c r="D10" s="1539">
        <f t="shared" si="7"/>
        <v>0.32700000000000001</v>
      </c>
      <c r="E10" s="1539">
        <f t="shared" si="7"/>
        <v>0.20600000000000002</v>
      </c>
      <c r="F10" s="1539">
        <f t="shared" si="7"/>
        <v>7.0000000000000007E-2</v>
      </c>
      <c r="G10" s="1539">
        <f t="shared" si="7"/>
        <v>0.11199999999999999</v>
      </c>
      <c r="H10" s="1539">
        <f t="shared" si="7"/>
        <v>9.8000000000000004E-2</v>
      </c>
      <c r="I10" s="1539">
        <f t="shared" si="7"/>
        <v>5.0000000000000001E-3</v>
      </c>
      <c r="J10" s="1539">
        <f t="shared" si="7"/>
        <v>5.0000000000000001E-3</v>
      </c>
      <c r="K10" s="1539" t="str">
        <f t="shared" si="7"/>
        <v>NA</v>
      </c>
      <c r="L10" s="1539">
        <f t="shared" si="7"/>
        <v>0.10300000000000001</v>
      </c>
      <c r="M10" s="1563"/>
    </row>
    <row r="11" spans="1:14">
      <c r="A11" s="1540">
        <v>2015</v>
      </c>
      <c r="B11" s="1539">
        <f t="shared" ref="B11:L11" si="8">IF(B40="NA","NA",B40/100)</f>
        <v>4.2999999999999997E-2</v>
      </c>
      <c r="C11" s="1539">
        <f t="shared" si="8"/>
        <v>3.4000000000000002E-2</v>
      </c>
      <c r="D11" s="1539">
        <f t="shared" si="8"/>
        <v>0.33700000000000002</v>
      </c>
      <c r="E11" s="1539">
        <f t="shared" si="8"/>
        <v>0.2</v>
      </c>
      <c r="F11" s="1539">
        <f t="shared" si="8"/>
        <v>7.5999999999999998E-2</v>
      </c>
      <c r="G11" s="1539">
        <f t="shared" si="8"/>
        <v>0.114</v>
      </c>
      <c r="H11" s="1539">
        <f t="shared" si="8"/>
        <v>9.9000000000000005E-2</v>
      </c>
      <c r="I11" s="1539">
        <f t="shared" si="8"/>
        <v>6.0000000000000001E-3</v>
      </c>
      <c r="J11" s="1539">
        <f t="shared" si="8"/>
        <v>4.0000000000000001E-3</v>
      </c>
      <c r="K11" s="1539" t="str">
        <f t="shared" si="8"/>
        <v>NA</v>
      </c>
      <c r="L11" s="1539">
        <f t="shared" si="8"/>
        <v>8.8000000000000009E-2</v>
      </c>
      <c r="M11" s="1563"/>
    </row>
    <row r="12" spans="1:14">
      <c r="A12" s="1540">
        <v>2016</v>
      </c>
      <c r="B12" s="1539">
        <f t="shared" ref="B12:L12" si="9">IF(B41="NA","NA",B41/100)</f>
        <v>4.4000000000000004E-2</v>
      </c>
      <c r="C12" s="1539">
        <f t="shared" si="9"/>
        <v>3.4000000000000002E-2</v>
      </c>
      <c r="D12" s="1539">
        <f t="shared" si="9"/>
        <v>0.35</v>
      </c>
      <c r="E12" s="1539">
        <f t="shared" si="9"/>
        <v>0.18100000000000002</v>
      </c>
      <c r="F12" s="1539">
        <f t="shared" si="9"/>
        <v>7.8E-2</v>
      </c>
      <c r="G12" s="1539">
        <f t="shared" si="9"/>
        <v>0.11699999999999999</v>
      </c>
      <c r="H12" s="1539">
        <f t="shared" si="9"/>
        <v>9.8000000000000004E-2</v>
      </c>
      <c r="I12" s="1539">
        <f t="shared" si="9"/>
        <v>6.0000000000000001E-3</v>
      </c>
      <c r="J12" s="1539">
        <f t="shared" si="9"/>
        <v>6.0000000000000001E-3</v>
      </c>
      <c r="K12" s="1539" t="str">
        <f t="shared" si="9"/>
        <v>NA</v>
      </c>
      <c r="L12" s="1539">
        <f t="shared" si="9"/>
        <v>8.6999999999999994E-2</v>
      </c>
      <c r="M12" s="1563"/>
    </row>
    <row r="13" spans="1:14">
      <c r="A13" s="1540">
        <v>2017</v>
      </c>
      <c r="B13" s="1539">
        <f t="shared" ref="B13:L13" si="10">IF(B42="NA","NA",B42/100)</f>
        <v>4.4999999999999998E-2</v>
      </c>
      <c r="C13" s="1539">
        <f t="shared" si="10"/>
        <v>3.7000000000000005E-2</v>
      </c>
      <c r="D13" s="1539">
        <f t="shared" si="10"/>
        <v>0.35</v>
      </c>
      <c r="E13" s="1539">
        <f t="shared" si="10"/>
        <v>0.17699999999999999</v>
      </c>
      <c r="F13" s="1539">
        <f t="shared" si="10"/>
        <v>6.6000000000000003E-2</v>
      </c>
      <c r="G13" s="1539">
        <f t="shared" si="10"/>
        <v>0.12</v>
      </c>
      <c r="H13" s="1539">
        <f t="shared" si="10"/>
        <v>9.6000000000000002E-2</v>
      </c>
      <c r="I13" s="1539">
        <f t="shared" si="10"/>
        <v>6.0000000000000001E-3</v>
      </c>
      <c r="J13" s="1539">
        <f t="shared" si="10"/>
        <v>4.0000000000000001E-3</v>
      </c>
      <c r="K13" s="1539" t="str">
        <f t="shared" si="10"/>
        <v>NA</v>
      </c>
      <c r="L13" s="1539">
        <f t="shared" si="10"/>
        <v>9.8000000000000004E-2</v>
      </c>
      <c r="M13" s="1563"/>
    </row>
    <row r="14" spans="1:14">
      <c r="A14" s="1540">
        <v>2018</v>
      </c>
      <c r="B14" s="1539">
        <f t="shared" ref="B14:L14" si="11">IF(B43="NA","NA",B43/100)</f>
        <v>4.7E-2</v>
      </c>
      <c r="C14" s="1539">
        <f t="shared" si="11"/>
        <v>3.4000000000000002E-2</v>
      </c>
      <c r="D14" s="1539">
        <f t="shared" si="11"/>
        <v>0.36200000000000004</v>
      </c>
      <c r="E14" s="1539">
        <f t="shared" si="11"/>
        <v>0.16300000000000001</v>
      </c>
      <c r="F14" s="1539">
        <f t="shared" si="11"/>
        <v>6.5000000000000002E-2</v>
      </c>
      <c r="G14" s="1539">
        <f t="shared" si="11"/>
        <v>0.126</v>
      </c>
      <c r="H14" s="1539">
        <f t="shared" si="11"/>
        <v>9.6000000000000002E-2</v>
      </c>
      <c r="I14" s="1539">
        <f t="shared" si="11"/>
        <v>6.0000000000000001E-3</v>
      </c>
      <c r="J14" s="1539">
        <f t="shared" si="11"/>
        <v>4.0000000000000001E-3</v>
      </c>
      <c r="K14" s="1539" t="str">
        <f t="shared" si="11"/>
        <v>NA</v>
      </c>
      <c r="L14" s="1539">
        <f t="shared" si="11"/>
        <v>9.5000000000000001E-2</v>
      </c>
      <c r="M14" s="1563"/>
    </row>
    <row r="15" spans="1:14">
      <c r="A15" s="1540">
        <v>2019</v>
      </c>
      <c r="B15" s="1539">
        <f t="shared" ref="B15:L15" si="12">IF(B44="NA","NA",B44/100)</f>
        <v>4.8000000000000001E-2</v>
      </c>
      <c r="C15" s="1539">
        <f t="shared" si="12"/>
        <v>3.5000000000000003E-2</v>
      </c>
      <c r="D15" s="1539">
        <f t="shared" si="12"/>
        <v>0.36200000000000004</v>
      </c>
      <c r="E15" s="1539">
        <f t="shared" si="12"/>
        <v>0.157</v>
      </c>
      <c r="F15" s="1539">
        <f t="shared" si="12"/>
        <v>6.6000000000000003E-2</v>
      </c>
      <c r="G15" s="1539">
        <f t="shared" si="12"/>
        <v>0.13200000000000001</v>
      </c>
      <c r="H15" s="1539">
        <f t="shared" si="12"/>
        <v>9.9000000000000005E-2</v>
      </c>
      <c r="I15" s="1539">
        <f t="shared" si="12"/>
        <v>5.0000000000000001E-3</v>
      </c>
      <c r="J15" s="1539" t="str">
        <f t="shared" si="12"/>
        <v>NA</v>
      </c>
      <c r="K15" s="1539" t="str">
        <f t="shared" si="12"/>
        <v>NA</v>
      </c>
      <c r="L15" s="1539">
        <f t="shared" si="12"/>
        <v>9.6999999999999989E-2</v>
      </c>
      <c r="M15" s="1563"/>
    </row>
    <row r="16" spans="1:14">
      <c r="A16" s="1540">
        <v>2020</v>
      </c>
      <c r="B16" s="1539">
        <f t="shared" ref="B16:L16" si="13">IF(B45="NA","NA",B45/100)</f>
        <v>4.8000000000000001E-2</v>
      </c>
      <c r="C16" s="1539">
        <f t="shared" si="13"/>
        <v>3.7000000000000005E-2</v>
      </c>
      <c r="D16" s="1539">
        <f t="shared" si="13"/>
        <v>0.36200000000000004</v>
      </c>
      <c r="E16" s="1539">
        <f t="shared" si="13"/>
        <v>0.14899999999999999</v>
      </c>
      <c r="F16" s="1539">
        <f t="shared" si="13"/>
        <v>6.6000000000000003E-2</v>
      </c>
      <c r="G16" s="1539">
        <f t="shared" si="13"/>
        <v>0.126</v>
      </c>
      <c r="H16" s="1539">
        <f t="shared" si="13"/>
        <v>0.11199999999999999</v>
      </c>
      <c r="I16" s="1539">
        <f t="shared" si="13"/>
        <v>5.0000000000000001E-3</v>
      </c>
      <c r="J16" s="1539" t="str">
        <f t="shared" si="13"/>
        <v>NA</v>
      </c>
      <c r="K16" s="1539" t="str">
        <f t="shared" si="13"/>
        <v>NA</v>
      </c>
      <c r="L16" s="1539" t="str">
        <f t="shared" si="13"/>
        <v>NA</v>
      </c>
      <c r="M16" s="1563"/>
    </row>
    <row r="17" spans="1:13" ht="49.5" customHeight="1">
      <c r="A17" s="2154" t="s">
        <v>1403</v>
      </c>
      <c r="B17" s="2155"/>
      <c r="C17" s="2155"/>
      <c r="D17" s="2155"/>
      <c r="E17" s="2155"/>
      <c r="F17" s="2155"/>
      <c r="G17" s="2155"/>
      <c r="H17" s="2155"/>
      <c r="I17" s="2155"/>
      <c r="J17" s="2155"/>
      <c r="K17" s="2155"/>
      <c r="L17" s="2156"/>
      <c r="M17" s="1546"/>
    </row>
    <row r="18" spans="1:13" ht="24.75" customHeight="1">
      <c r="A18" s="2157" t="s">
        <v>1402</v>
      </c>
      <c r="B18" s="2148"/>
      <c r="C18" s="2148"/>
      <c r="D18" s="2148"/>
      <c r="E18" s="2148"/>
      <c r="F18" s="2148"/>
      <c r="G18" s="2148"/>
      <c r="H18" s="2148"/>
      <c r="I18" s="2148"/>
      <c r="J18" s="2148"/>
      <c r="K18" s="2148"/>
      <c r="L18" s="2149"/>
      <c r="M18" s="1546"/>
    </row>
    <row r="19" spans="1:13">
      <c r="A19" s="869" t="s">
        <v>1401</v>
      </c>
      <c r="B19" s="1562"/>
      <c r="C19" s="1562"/>
      <c r="D19" s="1562"/>
      <c r="E19" s="1562"/>
      <c r="F19" s="1562"/>
      <c r="G19" s="1562"/>
      <c r="H19" s="1562"/>
      <c r="I19" s="1562"/>
      <c r="J19" s="1562"/>
      <c r="K19" s="1562"/>
      <c r="L19" s="1561"/>
      <c r="M19" s="1546"/>
    </row>
    <row r="20" spans="1:13" s="492" customFormat="1" ht="12.75" customHeight="1">
      <c r="A20" s="869" t="s">
        <v>1400</v>
      </c>
      <c r="B20" s="1560"/>
      <c r="C20" s="1560"/>
      <c r="D20" s="1560"/>
      <c r="E20" s="1560"/>
      <c r="F20" s="1560"/>
      <c r="G20" s="1560"/>
      <c r="H20" s="1560"/>
      <c r="I20" s="1560"/>
      <c r="J20" s="1560"/>
      <c r="K20" s="1560"/>
      <c r="L20" s="1559"/>
      <c r="M20" s="1546"/>
    </row>
    <row r="21" spans="1:13" s="492" customFormat="1">
      <c r="A21" s="1558" t="s">
        <v>1399</v>
      </c>
      <c r="B21" s="1170"/>
      <c r="C21" s="1170"/>
      <c r="D21" s="1537"/>
      <c r="E21" s="1170"/>
      <c r="F21" s="1170"/>
      <c r="G21" s="1537"/>
      <c r="H21" s="1537"/>
      <c r="I21" s="1537"/>
      <c r="J21" s="1537"/>
      <c r="K21" s="1537"/>
      <c r="L21" s="1216"/>
      <c r="M21" s="1546"/>
    </row>
    <row r="22" spans="1:13" s="492" customFormat="1">
      <c r="A22" s="1556"/>
      <c r="B22" s="1170"/>
      <c r="C22" s="1170"/>
      <c r="D22" s="1537"/>
      <c r="E22" s="1170"/>
      <c r="F22" s="1170"/>
      <c r="G22" s="1537"/>
      <c r="H22" s="1537"/>
      <c r="I22" s="1537"/>
      <c r="J22" s="1537"/>
      <c r="K22" s="1537"/>
      <c r="L22" s="1216"/>
      <c r="M22" s="1546"/>
    </row>
    <row r="23" spans="1:13" s="492" customFormat="1">
      <c r="A23" s="1557"/>
      <c r="B23" s="1170"/>
      <c r="C23" s="1170"/>
      <c r="D23" s="1537"/>
      <c r="E23" s="1170"/>
      <c r="F23" s="1170"/>
      <c r="G23" s="1537"/>
      <c r="H23" s="1537"/>
      <c r="I23" s="1537"/>
      <c r="J23" s="1537"/>
      <c r="K23" s="1537"/>
      <c r="L23" s="1216"/>
      <c r="M23" s="1546"/>
    </row>
    <row r="24" spans="1:13" s="492" customFormat="1">
      <c r="A24" s="1557"/>
      <c r="B24" s="1170"/>
      <c r="C24" s="1170"/>
      <c r="D24" s="1537"/>
      <c r="E24" s="1170"/>
      <c r="F24" s="1170"/>
      <c r="G24" s="1537"/>
      <c r="H24" s="1537"/>
      <c r="I24" s="1537"/>
      <c r="J24" s="1537"/>
      <c r="K24" s="1537"/>
      <c r="L24" s="1216"/>
      <c r="M24" s="1546"/>
    </row>
    <row r="25" spans="1:13" s="492" customFormat="1">
      <c r="A25" s="1556"/>
      <c r="B25" s="1199"/>
      <c r="C25" s="1199"/>
      <c r="D25" s="1534"/>
      <c r="E25" s="1199"/>
      <c r="F25" s="1199"/>
      <c r="G25" s="1534"/>
      <c r="H25" s="1534"/>
      <c r="I25" s="1534"/>
      <c r="J25" s="1534"/>
      <c r="K25" s="1534"/>
      <c r="L25" s="1536"/>
      <c r="M25" s="1527"/>
    </row>
    <row r="26" spans="1:13" s="492" customFormat="1">
      <c r="A26" s="1555"/>
      <c r="B26" s="1554"/>
      <c r="C26" s="1554"/>
      <c r="D26" s="1533"/>
      <c r="E26" s="1554"/>
      <c r="F26" s="1554"/>
      <c r="G26" s="1533"/>
      <c r="H26" s="1533"/>
      <c r="I26" s="1533"/>
      <c r="J26" s="1533"/>
      <c r="K26" s="1533"/>
      <c r="L26" s="1532"/>
      <c r="M26" s="1527"/>
    </row>
    <row r="32" spans="1:13">
      <c r="A32" s="1531">
        <v>2007</v>
      </c>
      <c r="B32" s="1530">
        <v>5.9</v>
      </c>
      <c r="C32" s="1530">
        <v>3.4</v>
      </c>
      <c r="D32" s="1530">
        <v>30.7</v>
      </c>
      <c r="E32" s="1530">
        <v>27.1</v>
      </c>
      <c r="F32" s="1530">
        <v>5.3</v>
      </c>
      <c r="G32" s="1530">
        <v>9.4</v>
      </c>
      <c r="H32" s="1530">
        <v>5.9</v>
      </c>
      <c r="I32" s="1530">
        <v>0.9</v>
      </c>
      <c r="J32" s="1530">
        <v>0.7</v>
      </c>
      <c r="K32" s="1530">
        <v>0.1</v>
      </c>
      <c r="L32" s="1530">
        <v>10.6</v>
      </c>
    </row>
    <row r="33" spans="1:12">
      <c r="A33" s="1531">
        <v>2008</v>
      </c>
      <c r="B33" s="1530">
        <v>5.8</v>
      </c>
      <c r="C33" s="1530">
        <v>3.5</v>
      </c>
      <c r="D33" s="1530">
        <v>30.4</v>
      </c>
      <c r="E33" s="1530">
        <v>26.5</v>
      </c>
      <c r="F33" s="1530">
        <v>5.4</v>
      </c>
      <c r="G33" s="1530">
        <v>9.6</v>
      </c>
      <c r="H33" s="1530">
        <v>6</v>
      </c>
      <c r="I33" s="1530">
        <v>1.3</v>
      </c>
      <c r="J33" s="1530">
        <v>0.7</v>
      </c>
      <c r="K33" s="1530">
        <v>0.1</v>
      </c>
      <c r="L33" s="1530">
        <v>10.7</v>
      </c>
    </row>
    <row r="34" spans="1:12">
      <c r="A34" s="1531">
        <v>2009</v>
      </c>
      <c r="B34" s="1530">
        <v>5.8</v>
      </c>
      <c r="C34" s="1530">
        <v>3.5</v>
      </c>
      <c r="D34" s="1530">
        <v>30.8</v>
      </c>
      <c r="E34" s="1530">
        <v>24.5</v>
      </c>
      <c r="F34" s="1530">
        <v>5.0999999999999996</v>
      </c>
      <c r="G34" s="1530">
        <v>9.6999999999999993</v>
      </c>
      <c r="H34" s="1530">
        <v>7</v>
      </c>
      <c r="I34" s="1530">
        <v>1.5</v>
      </c>
      <c r="J34" s="1530">
        <v>0.9</v>
      </c>
      <c r="K34" s="1530">
        <v>0.1</v>
      </c>
      <c r="L34" s="1530">
        <v>11.2</v>
      </c>
    </row>
    <row r="35" spans="1:12">
      <c r="A35" s="1531">
        <v>2010</v>
      </c>
      <c r="B35" s="1530">
        <v>4.7</v>
      </c>
      <c r="C35" s="1530">
        <v>3.6</v>
      </c>
      <c r="D35" s="1530">
        <v>26.2</v>
      </c>
      <c r="E35" s="1530">
        <v>24.9</v>
      </c>
      <c r="F35" s="1530">
        <v>5</v>
      </c>
      <c r="G35" s="1530">
        <v>10.1</v>
      </c>
      <c r="H35" s="1530">
        <v>8</v>
      </c>
      <c r="I35" s="1530">
        <v>1.5</v>
      </c>
      <c r="J35" s="1530">
        <v>0.5</v>
      </c>
      <c r="K35" s="1530">
        <v>0.1</v>
      </c>
      <c r="L35" s="1530">
        <v>15.3</v>
      </c>
    </row>
    <row r="36" spans="1:12">
      <c r="A36" s="1531">
        <v>2011</v>
      </c>
      <c r="B36" s="1530">
        <v>4.5999999999999996</v>
      </c>
      <c r="C36" s="1530">
        <v>3.8</v>
      </c>
      <c r="D36" s="1530">
        <v>27.9</v>
      </c>
      <c r="E36" s="1530">
        <v>23.6</v>
      </c>
      <c r="F36" s="1530">
        <v>5.6</v>
      </c>
      <c r="G36" s="1530">
        <v>10.3</v>
      </c>
      <c r="H36" s="1530">
        <v>8.6999999999999993</v>
      </c>
      <c r="I36" s="1530">
        <v>1.3</v>
      </c>
      <c r="J36" s="1530">
        <v>0.6</v>
      </c>
      <c r="K36" s="1530">
        <v>0.1</v>
      </c>
      <c r="L36" s="1530">
        <v>13.4</v>
      </c>
    </row>
    <row r="37" spans="1:12">
      <c r="A37" s="1531">
        <v>2012</v>
      </c>
      <c r="B37" s="1530">
        <v>4.5</v>
      </c>
      <c r="C37" s="1530">
        <v>3.4</v>
      </c>
      <c r="D37" s="1530">
        <v>29.5</v>
      </c>
      <c r="E37" s="1530">
        <v>22.2</v>
      </c>
      <c r="F37" s="1530">
        <v>5.5</v>
      </c>
      <c r="G37" s="1530">
        <v>10.7</v>
      </c>
      <c r="H37" s="1530">
        <v>9</v>
      </c>
      <c r="I37" s="1530">
        <v>1.3</v>
      </c>
      <c r="J37" s="1530">
        <v>0.6</v>
      </c>
      <c r="K37" s="1530">
        <v>0.1</v>
      </c>
      <c r="L37" s="1530">
        <v>13.2</v>
      </c>
    </row>
    <row r="38" spans="1:12">
      <c r="A38" s="1531">
        <v>2013</v>
      </c>
      <c r="B38" s="1530">
        <v>4.3</v>
      </c>
      <c r="C38" s="1530">
        <v>3.3</v>
      </c>
      <c r="D38" s="1530">
        <v>31.4</v>
      </c>
      <c r="E38" s="1530">
        <v>21.9</v>
      </c>
      <c r="F38" s="1530">
        <v>5.4</v>
      </c>
      <c r="G38" s="1530">
        <v>10.9</v>
      </c>
      <c r="H38" s="1530">
        <v>9.3000000000000007</v>
      </c>
      <c r="I38" s="1530">
        <v>1.2</v>
      </c>
      <c r="J38" s="1530">
        <v>0.6</v>
      </c>
      <c r="K38" s="1530">
        <v>0.1</v>
      </c>
      <c r="L38" s="1530">
        <v>11.6</v>
      </c>
    </row>
    <row r="39" spans="1:12">
      <c r="A39" s="1531">
        <v>2014</v>
      </c>
      <c r="B39" s="1530">
        <v>4.2</v>
      </c>
      <c r="C39" s="1530">
        <v>3.3</v>
      </c>
      <c r="D39" s="1530">
        <v>32.700000000000003</v>
      </c>
      <c r="E39" s="1530">
        <v>20.6</v>
      </c>
      <c r="F39" s="1530">
        <v>7</v>
      </c>
      <c r="G39" s="1530">
        <v>11.2</v>
      </c>
      <c r="H39" s="1530">
        <v>9.8000000000000007</v>
      </c>
      <c r="I39" s="1530">
        <v>0.5</v>
      </c>
      <c r="J39" s="1530">
        <v>0.5</v>
      </c>
      <c r="K39" s="1530" t="s">
        <v>1379</v>
      </c>
      <c r="L39" s="1530">
        <v>10.3</v>
      </c>
    </row>
    <row r="40" spans="1:12">
      <c r="A40" s="1531">
        <v>2015</v>
      </c>
      <c r="B40" s="1530">
        <v>4.3</v>
      </c>
      <c r="C40" s="1530">
        <v>3.4</v>
      </c>
      <c r="D40" s="1530">
        <v>33.700000000000003</v>
      </c>
      <c r="E40" s="1530">
        <v>20</v>
      </c>
      <c r="F40" s="1530">
        <v>7.6</v>
      </c>
      <c r="G40" s="1530">
        <v>11.4</v>
      </c>
      <c r="H40" s="1530">
        <v>9.9</v>
      </c>
      <c r="I40" s="1530">
        <v>0.6</v>
      </c>
      <c r="J40" s="1530">
        <v>0.4</v>
      </c>
      <c r="K40" s="1530" t="s">
        <v>1379</v>
      </c>
      <c r="L40" s="1530">
        <v>8.8000000000000007</v>
      </c>
    </row>
    <row r="41" spans="1:12">
      <c r="A41" s="1531">
        <v>2016</v>
      </c>
      <c r="B41" s="1530">
        <v>4.4000000000000004</v>
      </c>
      <c r="C41" s="1530">
        <v>3.4</v>
      </c>
      <c r="D41" s="1530">
        <v>35</v>
      </c>
      <c r="E41" s="1530">
        <v>18.100000000000001</v>
      </c>
      <c r="F41" s="1530">
        <v>7.8</v>
      </c>
      <c r="G41" s="1530">
        <v>11.7</v>
      </c>
      <c r="H41" s="1530">
        <v>9.8000000000000007</v>
      </c>
      <c r="I41" s="1530">
        <v>0.6</v>
      </c>
      <c r="J41" s="1530">
        <v>0.6</v>
      </c>
      <c r="K41" s="1530" t="s">
        <v>1379</v>
      </c>
      <c r="L41" s="1530">
        <v>8.6999999999999993</v>
      </c>
    </row>
    <row r="42" spans="1:12">
      <c r="A42" s="1531">
        <v>2017</v>
      </c>
      <c r="B42" s="1530">
        <v>4.5</v>
      </c>
      <c r="C42" s="1530">
        <v>3.7</v>
      </c>
      <c r="D42" s="1530">
        <v>35</v>
      </c>
      <c r="E42" s="1530">
        <v>17.7</v>
      </c>
      <c r="F42" s="1530">
        <v>6.6</v>
      </c>
      <c r="G42" s="1530">
        <v>12</v>
      </c>
      <c r="H42" s="1530">
        <v>9.6</v>
      </c>
      <c r="I42" s="1530">
        <v>0.6</v>
      </c>
      <c r="J42" s="1530">
        <v>0.4</v>
      </c>
      <c r="K42" s="1530" t="s">
        <v>1379</v>
      </c>
      <c r="L42" s="1530">
        <v>9.8000000000000007</v>
      </c>
    </row>
    <row r="43" spans="1:12">
      <c r="A43" s="1531">
        <v>2018</v>
      </c>
      <c r="B43" s="1530">
        <v>4.7</v>
      </c>
      <c r="C43" s="1530">
        <v>3.4</v>
      </c>
      <c r="D43" s="1530">
        <v>36.200000000000003</v>
      </c>
      <c r="E43" s="1530">
        <v>16.3</v>
      </c>
      <c r="F43" s="1530">
        <v>6.5</v>
      </c>
      <c r="G43" s="1530">
        <v>12.6</v>
      </c>
      <c r="H43" s="1530">
        <v>9.6</v>
      </c>
      <c r="I43" s="1530">
        <v>0.6</v>
      </c>
      <c r="J43" s="1530">
        <v>0.4</v>
      </c>
      <c r="K43" s="1530" t="s">
        <v>1379</v>
      </c>
      <c r="L43" s="1530">
        <v>9.5</v>
      </c>
    </row>
    <row r="44" spans="1:12">
      <c r="A44" s="1531">
        <v>2019</v>
      </c>
      <c r="B44" s="1530">
        <v>4.8</v>
      </c>
      <c r="C44" s="1530">
        <v>3.5</v>
      </c>
      <c r="D44" s="1530">
        <v>36.200000000000003</v>
      </c>
      <c r="E44" s="1530">
        <v>15.7</v>
      </c>
      <c r="F44" s="1530">
        <v>6.6</v>
      </c>
      <c r="G44" s="1530">
        <v>13.2</v>
      </c>
      <c r="H44" s="1530">
        <v>9.9</v>
      </c>
      <c r="I44" s="1530">
        <v>0.5</v>
      </c>
      <c r="J44" s="1530" t="s">
        <v>1379</v>
      </c>
      <c r="K44" s="1530" t="s">
        <v>1379</v>
      </c>
      <c r="L44" s="1530">
        <v>9.6999999999999993</v>
      </c>
    </row>
    <row r="45" spans="1:12">
      <c r="A45" s="1531">
        <v>2020</v>
      </c>
      <c r="B45" s="1530">
        <v>4.8</v>
      </c>
      <c r="C45" s="1530">
        <v>3.7</v>
      </c>
      <c r="D45" s="1530">
        <v>36.200000000000003</v>
      </c>
      <c r="E45" s="1530">
        <v>14.9</v>
      </c>
      <c r="F45" s="1530">
        <v>6.6</v>
      </c>
      <c r="G45" s="1530">
        <v>12.6</v>
      </c>
      <c r="H45" s="1530">
        <v>11.2</v>
      </c>
      <c r="I45" s="1530">
        <v>0.5</v>
      </c>
      <c r="J45" s="1530" t="s">
        <v>1379</v>
      </c>
      <c r="K45" s="1530" t="s">
        <v>1379</v>
      </c>
      <c r="L45" s="1530" t="s">
        <v>1379</v>
      </c>
    </row>
  </sheetData>
  <mergeCells count="7">
    <mergeCell ref="A17:L17"/>
    <mergeCell ref="A18:L18"/>
    <mergeCell ref="B1:D1"/>
    <mergeCell ref="E1:F1"/>
    <mergeCell ref="L1:L2"/>
    <mergeCell ref="G1:K1"/>
    <mergeCell ref="A1:A2"/>
  </mergeCells>
  <printOptions horizontalCentered="1"/>
  <pageMargins left="0.7" right="0.7" top="1" bottom="1" header="0.5" footer="0.5"/>
  <pageSetup scale="57" fitToHeight="0" orientation="portrait" r:id="rId1"/>
  <headerFooter scaleWithDoc="0" alignWithMargins="0">
    <oddHeader>&amp;C&amp;"-,Bold"&amp;10&amp;K000000Table 18.3: Percent of Utah's Population with Health Insurance by Coverage Type, 2007–2020</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81D74-53D6-418D-B474-D4FEFBF0A225}">
  <sheetPr>
    <pageSetUpPr fitToPage="1"/>
  </sheetPr>
  <dimension ref="A1:AI34"/>
  <sheetViews>
    <sheetView view="pageLayout" zoomScale="70" zoomScaleNormal="100" zoomScaleSheetLayoutView="80" zoomScalePageLayoutView="70" workbookViewId="0">
      <selection activeCell="A14" sqref="A14:U14"/>
    </sheetView>
  </sheetViews>
  <sheetFormatPr defaultColWidth="9.1796875" defaultRowHeight="13"/>
  <cols>
    <col min="1" max="1" width="8.1796875" style="1528" customWidth="1"/>
    <col min="2" max="2" width="6.81640625" style="492" bestFit="1" customWidth="1"/>
    <col min="3" max="3" width="6.453125" style="492" bestFit="1" customWidth="1"/>
    <col min="4" max="4" width="5.453125" style="492" bestFit="1" customWidth="1"/>
    <col min="5" max="5" width="5.26953125" style="492" bestFit="1" customWidth="1"/>
    <col min="6" max="6" width="5.453125" style="492" bestFit="1" customWidth="1"/>
    <col min="7" max="9" width="8.26953125" style="492" customWidth="1"/>
    <col min="10" max="10" width="6.453125" style="492" customWidth="1"/>
    <col min="11" max="11" width="5.7265625" style="492" bestFit="1" customWidth="1"/>
    <col min="12" max="12" width="8.1796875" style="492" bestFit="1" customWidth="1"/>
    <col min="13" max="15" width="5.7265625" style="492" bestFit="1" customWidth="1"/>
    <col min="16" max="16" width="8.1796875" style="492" bestFit="1" customWidth="1"/>
    <col min="17" max="17" width="5.7265625" style="492" bestFit="1" customWidth="1"/>
    <col min="18" max="18" width="8.1796875" style="1527" bestFit="1" customWidth="1"/>
    <col min="19" max="19" width="10.54296875" style="1527" bestFit="1" customWidth="1"/>
    <col min="20" max="20" width="5.7265625" style="492" bestFit="1" customWidth="1"/>
    <col min="21" max="21" width="10.54296875" style="492" bestFit="1" customWidth="1"/>
    <col min="22" max="22" width="9.1796875" style="1527"/>
    <col min="23" max="23" width="9.1796875" style="492"/>
    <col min="24" max="16384" width="9.1796875" style="1527"/>
  </cols>
  <sheetData>
    <row r="1" spans="1:23" s="1541" customFormat="1">
      <c r="A1" s="2150" t="s">
        <v>13</v>
      </c>
      <c r="B1" s="2142" t="s">
        <v>1448</v>
      </c>
      <c r="C1" s="2142"/>
      <c r="D1" s="2142"/>
      <c r="E1" s="2142"/>
      <c r="F1" s="2142"/>
      <c r="G1" s="2142" t="s">
        <v>1447</v>
      </c>
      <c r="H1" s="2142"/>
      <c r="I1" s="2142"/>
      <c r="J1" s="2159" t="s">
        <v>1446</v>
      </c>
      <c r="K1" s="2142" t="s">
        <v>1445</v>
      </c>
      <c r="L1" s="2142"/>
      <c r="M1" s="2142"/>
      <c r="N1" s="2142"/>
      <c r="O1" s="2142" t="s">
        <v>1444</v>
      </c>
      <c r="P1" s="2142"/>
      <c r="Q1" s="2142"/>
      <c r="R1" s="1973" t="s">
        <v>1443</v>
      </c>
      <c r="S1" s="1973"/>
      <c r="T1" s="1973"/>
      <c r="U1" s="2159" t="s">
        <v>1442</v>
      </c>
      <c r="V1" s="1551"/>
      <c r="W1" s="513"/>
    </row>
    <row r="2" spans="1:23" s="1541" customFormat="1" ht="91.5" customHeight="1">
      <c r="A2" s="2150"/>
      <c r="B2" s="1572" t="s">
        <v>1441</v>
      </c>
      <c r="C2" s="1572" t="s">
        <v>1440</v>
      </c>
      <c r="D2" s="1572" t="s">
        <v>1439</v>
      </c>
      <c r="E2" s="1572" t="s">
        <v>1438</v>
      </c>
      <c r="F2" s="1572" t="s">
        <v>1437</v>
      </c>
      <c r="G2" s="1572" t="s">
        <v>1436</v>
      </c>
      <c r="H2" s="1572" t="s">
        <v>1435</v>
      </c>
      <c r="I2" s="1572" t="s">
        <v>1434</v>
      </c>
      <c r="J2" s="2159"/>
      <c r="K2" s="1572" t="s">
        <v>1433</v>
      </c>
      <c r="L2" s="1572" t="s">
        <v>1432</v>
      </c>
      <c r="M2" s="1572" t="s">
        <v>1431</v>
      </c>
      <c r="N2" s="1572" t="s">
        <v>1430</v>
      </c>
      <c r="O2" s="1572" t="s">
        <v>1429</v>
      </c>
      <c r="P2" s="1572" t="s">
        <v>1428</v>
      </c>
      <c r="Q2" s="1572" t="s">
        <v>1427</v>
      </c>
      <c r="R2" s="1572" t="s">
        <v>1426</v>
      </c>
      <c r="S2" s="1572" t="s">
        <v>1425</v>
      </c>
      <c r="T2" s="1572" t="s">
        <v>1424</v>
      </c>
      <c r="U2" s="2159"/>
      <c r="V2" s="1551"/>
      <c r="W2" s="513"/>
    </row>
    <row r="3" spans="1:23">
      <c r="A3" s="1540">
        <v>2001</v>
      </c>
      <c r="B3" s="1570">
        <v>12046</v>
      </c>
      <c r="C3" s="1570">
        <v>7779</v>
      </c>
      <c r="D3" s="1570">
        <v>898</v>
      </c>
      <c r="E3" s="1570">
        <v>209</v>
      </c>
      <c r="F3" s="1570">
        <v>506</v>
      </c>
      <c r="G3" s="1570">
        <v>138</v>
      </c>
      <c r="H3" s="1570">
        <v>358</v>
      </c>
      <c r="I3" s="1570">
        <v>1578</v>
      </c>
      <c r="J3" s="1570">
        <v>298</v>
      </c>
      <c r="K3" s="1570">
        <v>1428</v>
      </c>
      <c r="L3" s="1570">
        <v>1864</v>
      </c>
      <c r="M3" s="1570">
        <v>2953</v>
      </c>
      <c r="N3" s="1570">
        <v>927</v>
      </c>
      <c r="O3" s="1570">
        <v>8474</v>
      </c>
      <c r="P3" s="1570">
        <v>3984</v>
      </c>
      <c r="Q3" s="1570">
        <v>2440</v>
      </c>
      <c r="R3" s="1570">
        <v>22655</v>
      </c>
      <c r="S3" s="1571" t="s">
        <v>1379</v>
      </c>
      <c r="T3" s="1571" t="s">
        <v>1379</v>
      </c>
      <c r="U3" s="1570">
        <v>2713</v>
      </c>
      <c r="V3" s="1546"/>
    </row>
    <row r="4" spans="1:23">
      <c r="A4" s="1540">
        <v>2002</v>
      </c>
      <c r="B4" s="1570">
        <v>12555</v>
      </c>
      <c r="C4" s="1570">
        <v>8098</v>
      </c>
      <c r="D4" s="1570">
        <v>1011</v>
      </c>
      <c r="E4" s="1570">
        <v>228</v>
      </c>
      <c r="F4" s="1570">
        <v>505</v>
      </c>
      <c r="G4" s="1570">
        <v>133</v>
      </c>
      <c r="H4" s="1570">
        <v>374</v>
      </c>
      <c r="I4" s="1570">
        <v>1722</v>
      </c>
      <c r="J4" s="1570">
        <v>316</v>
      </c>
      <c r="K4" s="1570">
        <v>1619</v>
      </c>
      <c r="L4" s="1570">
        <v>2039</v>
      </c>
      <c r="M4" s="1570">
        <v>3239</v>
      </c>
      <c r="N4" s="1570">
        <v>958</v>
      </c>
      <c r="O4" s="1570">
        <v>8411</v>
      </c>
      <c r="P4" s="1570">
        <v>4329</v>
      </c>
      <c r="Q4" s="1570">
        <v>2608</v>
      </c>
      <c r="R4" s="1570">
        <v>23201</v>
      </c>
      <c r="S4" s="1571" t="s">
        <v>1379</v>
      </c>
      <c r="T4" s="1571" t="s">
        <v>1379</v>
      </c>
      <c r="U4" s="1570">
        <v>2673</v>
      </c>
      <c r="V4" s="1546"/>
    </row>
    <row r="5" spans="1:23">
      <c r="A5" s="1540">
        <v>2003</v>
      </c>
      <c r="B5" s="1570">
        <v>13301</v>
      </c>
      <c r="C5" s="1570">
        <v>8459</v>
      </c>
      <c r="D5" s="1570">
        <v>1040</v>
      </c>
      <c r="E5" s="1570">
        <v>242</v>
      </c>
      <c r="F5" s="1570">
        <v>525</v>
      </c>
      <c r="G5" s="1570">
        <v>136</v>
      </c>
      <c r="H5" s="1570">
        <v>369</v>
      </c>
      <c r="I5" s="1570">
        <v>1775</v>
      </c>
      <c r="J5" s="1570">
        <v>378</v>
      </c>
      <c r="K5" s="1570">
        <v>1471</v>
      </c>
      <c r="L5" s="1570">
        <v>2175</v>
      </c>
      <c r="M5" s="1570">
        <v>3647</v>
      </c>
      <c r="N5" s="1570">
        <v>908</v>
      </c>
      <c r="O5" s="1570">
        <v>8482</v>
      </c>
      <c r="P5" s="1570">
        <v>4586</v>
      </c>
      <c r="Q5" s="1570">
        <v>2804</v>
      </c>
      <c r="R5" s="1570">
        <v>24156</v>
      </c>
      <c r="S5" s="1570">
        <v>536</v>
      </c>
      <c r="T5" s="1570">
        <v>2954</v>
      </c>
      <c r="U5" s="1570">
        <v>2529</v>
      </c>
      <c r="V5" s="1546"/>
    </row>
    <row r="6" spans="1:23">
      <c r="A6" s="1540">
        <v>2004</v>
      </c>
      <c r="B6" s="1570">
        <v>13793</v>
      </c>
      <c r="C6" s="1570">
        <v>8708</v>
      </c>
      <c r="D6" s="1570">
        <v>1030</v>
      </c>
      <c r="E6" s="1570">
        <v>257</v>
      </c>
      <c r="F6" s="1570">
        <v>545</v>
      </c>
      <c r="G6" s="1570">
        <v>149</v>
      </c>
      <c r="H6" s="1570">
        <v>406</v>
      </c>
      <c r="I6" s="1570">
        <v>1864</v>
      </c>
      <c r="J6" s="1570">
        <v>414</v>
      </c>
      <c r="K6" s="1570">
        <v>1688</v>
      </c>
      <c r="L6" s="1570">
        <v>2410</v>
      </c>
      <c r="M6" s="1570">
        <v>3960</v>
      </c>
      <c r="N6" s="1570">
        <v>861</v>
      </c>
      <c r="O6" s="1570">
        <v>8689</v>
      </c>
      <c r="P6" s="1570">
        <v>4853</v>
      </c>
      <c r="Q6" s="1570">
        <v>3113</v>
      </c>
      <c r="R6" s="1570">
        <v>24693</v>
      </c>
      <c r="S6" s="1570">
        <v>596</v>
      </c>
      <c r="T6" s="1570">
        <v>2992</v>
      </c>
      <c r="U6" s="1570">
        <v>2456</v>
      </c>
      <c r="V6" s="1546"/>
    </row>
    <row r="7" spans="1:23">
      <c r="A7" s="1540">
        <v>2005</v>
      </c>
      <c r="B7" s="1570">
        <v>14446</v>
      </c>
      <c r="C7" s="1570">
        <v>8981</v>
      </c>
      <c r="D7" s="1570">
        <v>1052</v>
      </c>
      <c r="E7" s="1570">
        <v>256</v>
      </c>
      <c r="F7" s="1570">
        <v>573</v>
      </c>
      <c r="G7" s="1570">
        <v>148</v>
      </c>
      <c r="H7" s="1570">
        <v>434</v>
      </c>
      <c r="I7" s="1570">
        <v>1976</v>
      </c>
      <c r="J7" s="1570">
        <v>500</v>
      </c>
      <c r="K7" s="1570">
        <v>1902</v>
      </c>
      <c r="L7" s="1570">
        <v>2491</v>
      </c>
      <c r="M7" s="1570">
        <v>4161</v>
      </c>
      <c r="N7" s="1570">
        <v>916</v>
      </c>
      <c r="O7" s="1570">
        <v>8825</v>
      </c>
      <c r="P7" s="1570">
        <v>5143</v>
      </c>
      <c r="Q7" s="1570">
        <v>3286</v>
      </c>
      <c r="R7" s="1570">
        <v>25400</v>
      </c>
      <c r="S7" s="1571" t="s">
        <v>1379</v>
      </c>
      <c r="T7" s="1571" t="s">
        <v>1379</v>
      </c>
      <c r="U7" s="1570">
        <v>2443</v>
      </c>
      <c r="V7" s="1546"/>
    </row>
    <row r="8" spans="1:23">
      <c r="A8" s="1540">
        <v>2006</v>
      </c>
      <c r="B8" s="1570">
        <v>16416</v>
      </c>
      <c r="C8" s="1570">
        <v>9431</v>
      </c>
      <c r="D8" s="1570">
        <v>1051</v>
      </c>
      <c r="E8" s="1570">
        <v>273</v>
      </c>
      <c r="F8" s="1570">
        <v>618</v>
      </c>
      <c r="G8" s="1570">
        <v>138</v>
      </c>
      <c r="H8" s="1570">
        <v>446</v>
      </c>
      <c r="I8" s="1570">
        <v>1985</v>
      </c>
      <c r="J8" s="1570">
        <v>586</v>
      </c>
      <c r="K8" s="1570">
        <v>2189</v>
      </c>
      <c r="L8" s="1570">
        <v>2621</v>
      </c>
      <c r="M8" s="1570">
        <v>4564</v>
      </c>
      <c r="N8" s="1570">
        <v>1017</v>
      </c>
      <c r="O8" s="1570">
        <v>8770</v>
      </c>
      <c r="P8" s="1570">
        <v>5503</v>
      </c>
      <c r="Q8" s="1570">
        <v>3454</v>
      </c>
      <c r="R8" s="1570">
        <v>24961</v>
      </c>
      <c r="S8" s="1570">
        <v>554</v>
      </c>
      <c r="T8" s="1570">
        <v>3147</v>
      </c>
      <c r="U8" s="1570">
        <v>2268</v>
      </c>
      <c r="V8" s="1546"/>
    </row>
    <row r="9" spans="1:23">
      <c r="A9" s="1540">
        <v>2007</v>
      </c>
      <c r="B9" s="1570">
        <v>17393</v>
      </c>
      <c r="C9" s="1570">
        <v>9800</v>
      </c>
      <c r="D9" s="1570">
        <v>1097</v>
      </c>
      <c r="E9" s="1570">
        <v>287</v>
      </c>
      <c r="F9" s="1570">
        <v>647</v>
      </c>
      <c r="G9" s="1570">
        <v>117</v>
      </c>
      <c r="H9" s="1570">
        <v>449</v>
      </c>
      <c r="I9" s="1570">
        <v>1989</v>
      </c>
      <c r="J9" s="1570">
        <v>726</v>
      </c>
      <c r="K9" s="1570">
        <v>2315</v>
      </c>
      <c r="L9" s="1570">
        <v>2800</v>
      </c>
      <c r="M9" s="1570">
        <v>4693</v>
      </c>
      <c r="N9" s="1570">
        <v>1093</v>
      </c>
      <c r="O9" s="1570">
        <v>8870</v>
      </c>
      <c r="P9" s="1570">
        <v>5950</v>
      </c>
      <c r="Q9" s="1570">
        <v>3583</v>
      </c>
      <c r="R9" s="1570">
        <v>25808</v>
      </c>
      <c r="S9" s="1570">
        <v>539</v>
      </c>
      <c r="T9" s="1570">
        <v>3314</v>
      </c>
      <c r="U9" s="1570">
        <v>2490</v>
      </c>
      <c r="V9" s="1546"/>
    </row>
    <row r="10" spans="1:23">
      <c r="A10" s="1540">
        <v>2008</v>
      </c>
      <c r="B10" s="1570">
        <v>18551</v>
      </c>
      <c r="C10" s="1570">
        <v>10109</v>
      </c>
      <c r="D10" s="1570">
        <v>1099</v>
      </c>
      <c r="E10" s="1570">
        <v>284</v>
      </c>
      <c r="F10" s="1570">
        <v>690</v>
      </c>
      <c r="G10" s="1570">
        <v>123</v>
      </c>
      <c r="H10" s="1570">
        <v>482</v>
      </c>
      <c r="I10" s="1570">
        <v>2084</v>
      </c>
      <c r="J10" s="1570">
        <v>822</v>
      </c>
      <c r="K10" s="1570">
        <v>2486</v>
      </c>
      <c r="L10" s="1570">
        <v>3080</v>
      </c>
      <c r="M10" s="1570">
        <v>5005</v>
      </c>
      <c r="N10" s="1570">
        <v>1272</v>
      </c>
      <c r="O10" s="1570">
        <v>9350</v>
      </c>
      <c r="P10" s="1570">
        <v>6214</v>
      </c>
      <c r="Q10" s="1570">
        <v>3813</v>
      </c>
      <c r="R10" s="1570">
        <v>26822</v>
      </c>
      <c r="S10" s="1570">
        <v>526</v>
      </c>
      <c r="T10" s="1570">
        <v>3538</v>
      </c>
      <c r="U10" s="1570">
        <v>2501</v>
      </c>
      <c r="V10" s="1546"/>
    </row>
    <row r="11" spans="1:23">
      <c r="A11" s="1540">
        <v>2009</v>
      </c>
      <c r="B11" s="1570">
        <v>19140</v>
      </c>
      <c r="C11" s="1570">
        <v>10408</v>
      </c>
      <c r="D11" s="1570">
        <v>1123</v>
      </c>
      <c r="E11" s="1570">
        <v>292</v>
      </c>
      <c r="F11" s="1570">
        <v>726</v>
      </c>
      <c r="G11" s="1570">
        <v>127</v>
      </c>
      <c r="H11" s="1570">
        <v>523</v>
      </c>
      <c r="I11" s="1570">
        <v>2157</v>
      </c>
      <c r="J11" s="1570">
        <v>868</v>
      </c>
      <c r="K11" s="1570">
        <v>2432</v>
      </c>
      <c r="L11" s="1570">
        <v>3251</v>
      </c>
      <c r="M11" s="1570">
        <v>5595</v>
      </c>
      <c r="N11" s="1570">
        <v>1350</v>
      </c>
      <c r="O11" s="1570">
        <v>9331</v>
      </c>
      <c r="P11" s="1570">
        <v>6444</v>
      </c>
      <c r="Q11" s="1570">
        <v>4257</v>
      </c>
      <c r="R11" s="1570">
        <v>27346</v>
      </c>
      <c r="S11" s="1570">
        <v>428</v>
      </c>
      <c r="T11" s="1570">
        <v>3646</v>
      </c>
      <c r="U11" s="1570">
        <v>2437</v>
      </c>
      <c r="V11" s="1546"/>
    </row>
    <row r="12" spans="1:23">
      <c r="A12" s="1540">
        <v>2010</v>
      </c>
      <c r="B12" s="1570">
        <v>19624</v>
      </c>
      <c r="C12" s="1570">
        <v>10676</v>
      </c>
      <c r="D12" s="1570">
        <v>1123</v>
      </c>
      <c r="E12" s="1570">
        <v>299</v>
      </c>
      <c r="F12" s="1570">
        <v>751</v>
      </c>
      <c r="G12" s="1570">
        <v>148</v>
      </c>
      <c r="H12" s="1570">
        <v>541</v>
      </c>
      <c r="I12" s="1570">
        <v>2308</v>
      </c>
      <c r="J12" s="1570">
        <v>875</v>
      </c>
      <c r="K12" s="1570">
        <v>2546</v>
      </c>
      <c r="L12" s="1570">
        <v>3515</v>
      </c>
      <c r="M12" s="1570">
        <v>5804</v>
      </c>
      <c r="N12" s="1570">
        <v>1248</v>
      </c>
      <c r="O12" s="1570">
        <v>9412</v>
      </c>
      <c r="P12" s="1570">
        <v>6291</v>
      </c>
      <c r="Q12" s="1570">
        <v>4457</v>
      </c>
      <c r="R12" s="1570">
        <v>27910</v>
      </c>
      <c r="S12" s="1570">
        <v>474</v>
      </c>
      <c r="T12" s="1570">
        <v>3631</v>
      </c>
      <c r="U12" s="1570">
        <v>2280</v>
      </c>
      <c r="V12" s="1546"/>
    </row>
    <row r="13" spans="1:23">
      <c r="A13" s="1540">
        <v>2011</v>
      </c>
      <c r="B13" s="1570">
        <v>19800</v>
      </c>
      <c r="C13" s="1570">
        <v>10976</v>
      </c>
      <c r="D13" s="1570">
        <v>1189</v>
      </c>
      <c r="E13" s="1570">
        <v>286</v>
      </c>
      <c r="F13" s="1570">
        <v>766</v>
      </c>
      <c r="G13" s="1570">
        <v>174</v>
      </c>
      <c r="H13" s="1570">
        <v>571</v>
      </c>
      <c r="I13" s="1570">
        <v>2503</v>
      </c>
      <c r="J13" s="1570">
        <v>1052</v>
      </c>
      <c r="K13" s="1570">
        <v>2569</v>
      </c>
      <c r="L13" s="1570">
        <v>3546</v>
      </c>
      <c r="M13" s="1570">
        <v>6344</v>
      </c>
      <c r="N13" s="1570">
        <v>1327</v>
      </c>
      <c r="O13" s="1570">
        <v>9382</v>
      </c>
      <c r="P13" s="1570">
        <v>6486</v>
      </c>
      <c r="Q13" s="1570">
        <v>4664</v>
      </c>
      <c r="R13" s="1570">
        <v>28389</v>
      </c>
      <c r="S13" s="1570">
        <v>668</v>
      </c>
      <c r="T13" s="1570">
        <v>3569</v>
      </c>
      <c r="U13" s="1570">
        <v>2359</v>
      </c>
      <c r="V13" s="1546"/>
    </row>
    <row r="14" spans="1:23">
      <c r="A14" s="1540">
        <v>2012</v>
      </c>
      <c r="B14" s="1570">
        <v>20213</v>
      </c>
      <c r="C14" s="1570">
        <v>11272</v>
      </c>
      <c r="D14" s="1570">
        <v>1246</v>
      </c>
      <c r="E14" s="1570">
        <v>294</v>
      </c>
      <c r="F14" s="1570">
        <v>804</v>
      </c>
      <c r="G14" s="1570">
        <v>197</v>
      </c>
      <c r="H14" s="1570">
        <v>635</v>
      </c>
      <c r="I14" s="1570">
        <v>2568</v>
      </c>
      <c r="J14" s="1570">
        <v>971</v>
      </c>
      <c r="K14" s="1570">
        <v>2726</v>
      </c>
      <c r="L14" s="1570">
        <v>3483</v>
      </c>
      <c r="M14" s="1570">
        <v>6826</v>
      </c>
      <c r="N14" s="1570">
        <v>1625</v>
      </c>
      <c r="O14" s="1570">
        <v>9262</v>
      </c>
      <c r="P14" s="1570">
        <v>6787</v>
      </c>
      <c r="Q14" s="1570">
        <v>4888</v>
      </c>
      <c r="R14" s="1570">
        <v>29027</v>
      </c>
      <c r="S14" s="1570">
        <v>727</v>
      </c>
      <c r="T14" s="1570">
        <v>3521</v>
      </c>
      <c r="U14" s="1570">
        <v>2501</v>
      </c>
      <c r="V14" s="1546"/>
    </row>
    <row r="15" spans="1:23">
      <c r="A15" s="1540">
        <v>2013</v>
      </c>
      <c r="B15" s="1570">
        <v>20515</v>
      </c>
      <c r="C15" s="1570">
        <v>11527</v>
      </c>
      <c r="D15" s="1570">
        <v>1303</v>
      </c>
      <c r="E15" s="1570">
        <v>298</v>
      </c>
      <c r="F15" s="1570">
        <v>868</v>
      </c>
      <c r="G15" s="1570">
        <v>217</v>
      </c>
      <c r="H15" s="1570">
        <v>686</v>
      </c>
      <c r="I15" s="1570">
        <v>2696</v>
      </c>
      <c r="J15" s="1570">
        <v>985</v>
      </c>
      <c r="K15" s="1570">
        <v>2789</v>
      </c>
      <c r="L15" s="1570">
        <v>3543</v>
      </c>
      <c r="M15" s="1570">
        <v>7339</v>
      </c>
      <c r="N15" s="1570">
        <v>1832</v>
      </c>
      <c r="O15" s="1570">
        <v>9194</v>
      </c>
      <c r="P15" s="1570">
        <v>7016</v>
      </c>
      <c r="Q15" s="1570">
        <v>5264</v>
      </c>
      <c r="R15" s="1570">
        <v>29528</v>
      </c>
      <c r="S15" s="1570">
        <v>702</v>
      </c>
      <c r="T15" s="1570">
        <v>3645</v>
      </c>
      <c r="U15" s="1570">
        <v>2735</v>
      </c>
      <c r="V15" s="1546"/>
    </row>
    <row r="16" spans="1:23">
      <c r="A16" s="1540">
        <v>2014</v>
      </c>
      <c r="B16" s="1570">
        <v>19660</v>
      </c>
      <c r="C16" s="1570">
        <v>11737</v>
      </c>
      <c r="D16" s="1570">
        <v>1376</v>
      </c>
      <c r="E16" s="1570">
        <v>288</v>
      </c>
      <c r="F16" s="1570">
        <v>915</v>
      </c>
      <c r="G16" s="1570">
        <v>336</v>
      </c>
      <c r="H16" s="1570">
        <v>774</v>
      </c>
      <c r="I16" s="1570">
        <v>2890</v>
      </c>
      <c r="J16" s="1570">
        <v>1154</v>
      </c>
      <c r="K16" s="1570">
        <v>3097</v>
      </c>
      <c r="L16" s="1570">
        <v>3621</v>
      </c>
      <c r="M16" s="1570">
        <v>7485</v>
      </c>
      <c r="N16" s="1570">
        <v>2024</v>
      </c>
      <c r="O16" s="1570">
        <v>9404</v>
      </c>
      <c r="P16" s="1570">
        <v>7399</v>
      </c>
      <c r="Q16" s="1570">
        <v>5466</v>
      </c>
      <c r="R16" s="1570">
        <v>29728</v>
      </c>
      <c r="S16" s="1570">
        <v>697</v>
      </c>
      <c r="T16" s="1570">
        <v>3800</v>
      </c>
      <c r="U16" s="1570">
        <v>2839</v>
      </c>
      <c r="V16" s="1546"/>
    </row>
    <row r="17" spans="1:35">
      <c r="A17" s="1540">
        <v>2015</v>
      </c>
      <c r="B17" s="1570">
        <v>20123</v>
      </c>
      <c r="C17" s="1570">
        <v>12116</v>
      </c>
      <c r="D17" s="1570">
        <v>1397</v>
      </c>
      <c r="E17" s="1570">
        <v>303</v>
      </c>
      <c r="F17" s="1570">
        <v>959</v>
      </c>
      <c r="G17" s="1570">
        <v>360</v>
      </c>
      <c r="H17" s="1570">
        <v>837</v>
      </c>
      <c r="I17" s="1570">
        <v>2970</v>
      </c>
      <c r="J17" s="1570">
        <v>1316</v>
      </c>
      <c r="K17" s="1570">
        <v>3022</v>
      </c>
      <c r="L17" s="1570">
        <v>3714</v>
      </c>
      <c r="M17" s="1570">
        <v>7653</v>
      </c>
      <c r="N17" s="1570">
        <v>2268</v>
      </c>
      <c r="O17" s="1570">
        <v>9492</v>
      </c>
      <c r="P17" s="1570">
        <v>8159</v>
      </c>
      <c r="Q17" s="1570">
        <v>5883</v>
      </c>
      <c r="R17" s="1570">
        <v>30824</v>
      </c>
      <c r="S17" s="1570">
        <v>744</v>
      </c>
      <c r="T17" s="1570">
        <v>3824</v>
      </c>
      <c r="U17" s="1570">
        <v>2622</v>
      </c>
      <c r="V17" s="1546"/>
    </row>
    <row r="18" spans="1:35">
      <c r="A18" s="1540">
        <v>2016</v>
      </c>
      <c r="B18" s="1570">
        <v>20855</v>
      </c>
      <c r="C18" s="1570">
        <v>12401</v>
      </c>
      <c r="D18" s="1570">
        <v>1464</v>
      </c>
      <c r="E18" s="1570">
        <v>310</v>
      </c>
      <c r="F18" s="1570">
        <v>999</v>
      </c>
      <c r="G18" s="1570">
        <v>415</v>
      </c>
      <c r="H18" s="1570">
        <v>922</v>
      </c>
      <c r="I18" s="1570">
        <v>3061</v>
      </c>
      <c r="J18" s="1570">
        <v>1558</v>
      </c>
      <c r="K18" s="1570">
        <v>3157</v>
      </c>
      <c r="L18" s="1570">
        <v>4080</v>
      </c>
      <c r="M18" s="1570">
        <v>7947</v>
      </c>
      <c r="N18" s="1570">
        <v>2329</v>
      </c>
      <c r="O18" s="1570">
        <v>9428</v>
      </c>
      <c r="P18" s="1570">
        <v>8388</v>
      </c>
      <c r="Q18" s="1570">
        <v>6351</v>
      </c>
      <c r="R18" s="1570">
        <v>32218</v>
      </c>
      <c r="S18" s="1570">
        <v>745</v>
      </c>
      <c r="T18" s="1570">
        <v>3878</v>
      </c>
      <c r="U18" s="1570">
        <v>2772</v>
      </c>
      <c r="V18" s="1546"/>
    </row>
    <row r="19" spans="1:35">
      <c r="A19" s="1540">
        <v>2017</v>
      </c>
      <c r="B19" s="1570">
        <v>20973</v>
      </c>
      <c r="C19" s="1570">
        <v>12701</v>
      </c>
      <c r="D19" s="1570">
        <v>1591</v>
      </c>
      <c r="E19" s="1570">
        <v>316</v>
      </c>
      <c r="F19" s="1570">
        <v>1040</v>
      </c>
      <c r="G19" s="1570">
        <v>442</v>
      </c>
      <c r="H19" s="1570">
        <v>966</v>
      </c>
      <c r="I19" s="1570">
        <v>3155</v>
      </c>
      <c r="J19" s="1570">
        <v>1577</v>
      </c>
      <c r="K19" s="1570">
        <v>3352</v>
      </c>
      <c r="L19" s="1570">
        <v>4403</v>
      </c>
      <c r="M19" s="1570">
        <v>8065</v>
      </c>
      <c r="N19" s="1570">
        <v>2499</v>
      </c>
      <c r="O19" s="1570">
        <v>9463</v>
      </c>
      <c r="P19" s="1570">
        <v>8604</v>
      </c>
      <c r="Q19" s="1570">
        <v>6912</v>
      </c>
      <c r="R19" s="1570">
        <v>33315</v>
      </c>
      <c r="S19" s="1570">
        <v>771</v>
      </c>
      <c r="T19" s="1570">
        <v>3972</v>
      </c>
      <c r="U19" s="1570">
        <v>2633</v>
      </c>
      <c r="V19" s="1546"/>
    </row>
    <row r="20" spans="1:35">
      <c r="A20" s="1540">
        <v>2018</v>
      </c>
      <c r="B20" s="1570">
        <v>21660</v>
      </c>
      <c r="C20" s="1570">
        <v>13166</v>
      </c>
      <c r="D20" s="1570">
        <v>1678</v>
      </c>
      <c r="E20" s="1570">
        <v>329</v>
      </c>
      <c r="F20" s="1570">
        <v>1090</v>
      </c>
      <c r="G20" s="1570">
        <v>444</v>
      </c>
      <c r="H20" s="1570">
        <v>1064</v>
      </c>
      <c r="I20" s="1570">
        <v>3234</v>
      </c>
      <c r="J20" s="1570">
        <v>1332</v>
      </c>
      <c r="K20" s="1570">
        <v>3530</v>
      </c>
      <c r="L20" s="1570">
        <v>4556</v>
      </c>
      <c r="M20" s="1570">
        <v>8168</v>
      </c>
      <c r="N20" s="1570">
        <v>2750</v>
      </c>
      <c r="O20" s="1570">
        <v>9349</v>
      </c>
      <c r="P20" s="1570">
        <v>9414</v>
      </c>
      <c r="Q20" s="1570">
        <v>7392</v>
      </c>
      <c r="R20" s="1570">
        <v>32758</v>
      </c>
      <c r="S20" s="1570">
        <v>833</v>
      </c>
      <c r="T20" s="1570">
        <v>3933</v>
      </c>
      <c r="U20" s="1570">
        <v>2582</v>
      </c>
      <c r="V20" s="1546"/>
    </row>
    <row r="21" spans="1:35">
      <c r="A21" s="1540">
        <v>2019</v>
      </c>
      <c r="B21" s="1570">
        <v>21084</v>
      </c>
      <c r="C21" s="1570">
        <v>13457</v>
      </c>
      <c r="D21" s="1570">
        <v>1753</v>
      </c>
      <c r="E21" s="1570">
        <v>346</v>
      </c>
      <c r="F21" s="1570">
        <v>1144</v>
      </c>
      <c r="G21" s="1570">
        <v>467</v>
      </c>
      <c r="H21" s="1570">
        <v>1240</v>
      </c>
      <c r="I21" s="1570">
        <v>3319</v>
      </c>
      <c r="J21" s="1570">
        <v>1145</v>
      </c>
      <c r="K21" s="1570">
        <v>3759</v>
      </c>
      <c r="L21" s="1570">
        <v>4886</v>
      </c>
      <c r="M21" s="1570">
        <v>8408</v>
      </c>
      <c r="N21" s="1570">
        <v>2659</v>
      </c>
      <c r="O21" s="1570">
        <v>9161</v>
      </c>
      <c r="P21" s="1570">
        <v>9600</v>
      </c>
      <c r="Q21" s="1570">
        <v>7802</v>
      </c>
      <c r="R21" s="1570">
        <v>34476</v>
      </c>
      <c r="S21" s="1570">
        <v>854</v>
      </c>
      <c r="T21" s="1570">
        <v>3994</v>
      </c>
      <c r="U21" s="1570">
        <v>2690</v>
      </c>
      <c r="V21" s="1546"/>
    </row>
    <row r="22" spans="1:35">
      <c r="A22" s="1540">
        <v>2020</v>
      </c>
      <c r="B22" s="1570">
        <v>21279</v>
      </c>
      <c r="C22" s="1570">
        <v>13333</v>
      </c>
      <c r="D22" s="1570">
        <v>1799</v>
      </c>
      <c r="E22" s="1570">
        <v>349</v>
      </c>
      <c r="F22" s="1570">
        <v>1163</v>
      </c>
      <c r="G22" s="1570">
        <v>381</v>
      </c>
      <c r="H22" s="1570">
        <v>1557</v>
      </c>
      <c r="I22" s="1570">
        <v>3153</v>
      </c>
      <c r="J22" s="1570">
        <v>1202</v>
      </c>
      <c r="K22" s="1570">
        <v>4089</v>
      </c>
      <c r="L22" s="1570">
        <v>5138</v>
      </c>
      <c r="M22" s="1570">
        <v>8319</v>
      </c>
      <c r="N22" s="1570">
        <v>2678</v>
      </c>
      <c r="O22" s="1570">
        <v>8882</v>
      </c>
      <c r="P22" s="1570">
        <v>9941</v>
      </c>
      <c r="Q22" s="1570">
        <v>7884</v>
      </c>
      <c r="R22" s="1570">
        <v>34860</v>
      </c>
      <c r="S22" s="1570">
        <v>798</v>
      </c>
      <c r="T22" s="1570">
        <v>3934</v>
      </c>
      <c r="U22" s="1570">
        <v>2848</v>
      </c>
      <c r="V22" s="1546"/>
    </row>
    <row r="23" spans="1:35">
      <c r="A23" s="1567" t="s">
        <v>1423</v>
      </c>
      <c r="B23" s="1569"/>
      <c r="C23" s="1569"/>
      <c r="D23" s="1569"/>
      <c r="E23" s="1569"/>
      <c r="F23" s="1569"/>
      <c r="G23" s="1569"/>
      <c r="H23" s="1569"/>
      <c r="I23" s="1569"/>
      <c r="J23" s="1569"/>
      <c r="K23" s="1569"/>
      <c r="L23" s="1569"/>
      <c r="M23" s="1569"/>
      <c r="N23" s="1569"/>
      <c r="O23" s="1569"/>
      <c r="P23" s="1569"/>
      <c r="Q23" s="1569"/>
      <c r="R23" s="1569"/>
      <c r="S23" s="1569"/>
      <c r="T23" s="1569"/>
      <c r="U23" s="1569"/>
      <c r="V23" s="1546"/>
    </row>
    <row r="24" spans="1:35">
      <c r="A24" s="1565"/>
      <c r="B24" s="1568">
        <f t="shared" ref="B24:R24" si="0">(B22/B3)^(1/(20-1))-1</f>
        <v>3.0399651034786146E-2</v>
      </c>
      <c r="C24" s="1568">
        <f t="shared" si="0"/>
        <v>2.8764585760693517E-2</v>
      </c>
      <c r="D24" s="1568">
        <f t="shared" si="0"/>
        <v>3.7246153516310665E-2</v>
      </c>
      <c r="E24" s="1568">
        <f t="shared" si="0"/>
        <v>2.7353618169223326E-2</v>
      </c>
      <c r="F24" s="1568">
        <f t="shared" si="0"/>
        <v>4.4774560637864447E-2</v>
      </c>
      <c r="G24" s="1568">
        <f t="shared" si="0"/>
        <v>5.4904005938310796E-2</v>
      </c>
      <c r="H24" s="1568">
        <f t="shared" si="0"/>
        <v>8.0439103775137966E-2</v>
      </c>
      <c r="I24" s="1568">
        <f t="shared" si="0"/>
        <v>3.7103132182194853E-2</v>
      </c>
      <c r="J24" s="1568">
        <f t="shared" si="0"/>
        <v>7.6163669528578337E-2</v>
      </c>
      <c r="K24" s="1568">
        <f t="shared" si="0"/>
        <v>5.6931361015398974E-2</v>
      </c>
      <c r="L24" s="1568">
        <f t="shared" si="0"/>
        <v>5.4814814380387711E-2</v>
      </c>
      <c r="M24" s="1568">
        <f t="shared" si="0"/>
        <v>5.6024729149684482E-2</v>
      </c>
      <c r="N24" s="1568">
        <f t="shared" si="0"/>
        <v>5.7423581903572218E-2</v>
      </c>
      <c r="O24" s="1568">
        <f t="shared" si="0"/>
        <v>2.4780181012460378E-3</v>
      </c>
      <c r="P24" s="1568">
        <f t="shared" si="0"/>
        <v>4.9302156648101558E-2</v>
      </c>
      <c r="Q24" s="1568">
        <f t="shared" si="0"/>
        <v>6.3673285831937099E-2</v>
      </c>
      <c r="R24" s="1568">
        <f t="shared" si="0"/>
        <v>2.2941271231730287E-2</v>
      </c>
      <c r="S24" s="1568">
        <f>(S22/S8)^(1/(15-1))-1</f>
        <v>2.6410148963790681E-2</v>
      </c>
      <c r="T24" s="1568">
        <f>(T22/T8)^(1/(15-1))-1</f>
        <v>1.607113799860671E-2</v>
      </c>
      <c r="U24" s="1568">
        <f>(U22/U3)^(1/(20-1))-1</f>
        <v>2.5591617029905311E-3</v>
      </c>
      <c r="V24" s="1546"/>
    </row>
    <row r="25" spans="1:35">
      <c r="A25" s="1567" t="s">
        <v>1422</v>
      </c>
      <c r="B25" s="1566"/>
      <c r="C25" s="1566"/>
      <c r="D25" s="1566"/>
      <c r="E25" s="1566"/>
      <c r="F25" s="1566"/>
      <c r="G25" s="1566"/>
      <c r="H25" s="1566"/>
      <c r="I25" s="1566"/>
      <c r="J25" s="1566"/>
      <c r="K25" s="1566"/>
      <c r="L25" s="1566"/>
      <c r="M25" s="1566"/>
      <c r="N25" s="1566"/>
      <c r="O25" s="1566"/>
      <c r="P25" s="1566"/>
      <c r="Q25" s="1566"/>
      <c r="R25" s="1566"/>
      <c r="S25" s="1566"/>
      <c r="T25" s="1566"/>
      <c r="U25" s="1566"/>
      <c r="V25" s="1546"/>
    </row>
    <row r="26" spans="1:35">
      <c r="A26" s="1565"/>
      <c r="B26" s="1564">
        <f t="shared" ref="B26:U26" si="1">(B22-B21)/B21</f>
        <v>9.2487194080819578E-3</v>
      </c>
      <c r="C26" s="1564">
        <f t="shared" si="1"/>
        <v>-9.2145351861484728E-3</v>
      </c>
      <c r="D26" s="1564">
        <f t="shared" si="1"/>
        <v>2.6240730176839703E-2</v>
      </c>
      <c r="E26" s="1564">
        <f t="shared" si="1"/>
        <v>8.670520231213872E-3</v>
      </c>
      <c r="F26" s="1564">
        <f t="shared" si="1"/>
        <v>1.6608391608391608E-2</v>
      </c>
      <c r="G26" s="1564">
        <f t="shared" si="1"/>
        <v>-0.1841541755888651</v>
      </c>
      <c r="H26" s="1564">
        <f t="shared" si="1"/>
        <v>0.25564516129032255</v>
      </c>
      <c r="I26" s="1564">
        <f t="shared" si="1"/>
        <v>-5.0015064778547752E-2</v>
      </c>
      <c r="J26" s="1564">
        <f t="shared" si="1"/>
        <v>4.9781659388646288E-2</v>
      </c>
      <c r="K26" s="1564">
        <f t="shared" si="1"/>
        <v>8.7789305666400641E-2</v>
      </c>
      <c r="L26" s="1564">
        <f t="shared" si="1"/>
        <v>5.1575931232091692E-2</v>
      </c>
      <c r="M26" s="1564">
        <f t="shared" si="1"/>
        <v>-1.0585156993339676E-2</v>
      </c>
      <c r="N26" s="1564">
        <f t="shared" si="1"/>
        <v>7.1455434373824747E-3</v>
      </c>
      <c r="O26" s="1564">
        <f t="shared" si="1"/>
        <v>-3.0455190481388495E-2</v>
      </c>
      <c r="P26" s="1564">
        <f t="shared" si="1"/>
        <v>3.5520833333333335E-2</v>
      </c>
      <c r="Q26" s="1564">
        <f t="shared" si="1"/>
        <v>1.0510125608818251E-2</v>
      </c>
      <c r="R26" s="1564">
        <f t="shared" si="1"/>
        <v>1.1138183083884442E-2</v>
      </c>
      <c r="S26" s="1564">
        <f t="shared" si="1"/>
        <v>-6.5573770491803282E-2</v>
      </c>
      <c r="T26" s="1564">
        <f t="shared" si="1"/>
        <v>-1.5022533800701052E-2</v>
      </c>
      <c r="U26" s="1564">
        <f t="shared" si="1"/>
        <v>5.8736059479553904E-2</v>
      </c>
      <c r="V26" s="1546"/>
    </row>
    <row r="27" spans="1:35" ht="159.75" customHeight="1">
      <c r="A27" s="2155" t="s">
        <v>1421</v>
      </c>
      <c r="B27" s="2155"/>
      <c r="C27" s="2155"/>
      <c r="D27" s="2155"/>
      <c r="E27" s="2155"/>
      <c r="F27" s="2155"/>
      <c r="G27" s="2155"/>
      <c r="H27" s="2155"/>
      <c r="I27" s="2155"/>
      <c r="J27" s="2155"/>
      <c r="K27" s="2155"/>
      <c r="L27" s="2155"/>
      <c r="M27" s="2155"/>
      <c r="N27" s="2155"/>
      <c r="O27" s="2155"/>
      <c r="P27" s="2155"/>
      <c r="Q27" s="2155"/>
      <c r="R27" s="2155"/>
      <c r="S27" s="2155"/>
      <c r="T27" s="2155"/>
      <c r="U27" s="2155"/>
      <c r="V27" s="1546"/>
    </row>
    <row r="28" spans="1:35" s="492" customFormat="1" ht="132" customHeight="1">
      <c r="A28" s="2146" t="s">
        <v>1420</v>
      </c>
      <c r="B28" s="2146"/>
      <c r="C28" s="2146"/>
      <c r="D28" s="2146"/>
      <c r="E28" s="2146"/>
      <c r="F28" s="2146"/>
      <c r="G28" s="2146"/>
      <c r="H28" s="2146"/>
      <c r="I28" s="2146"/>
      <c r="J28" s="2146"/>
      <c r="K28" s="2146"/>
      <c r="L28" s="2146"/>
      <c r="M28" s="2146"/>
      <c r="N28" s="2146"/>
      <c r="O28" s="2146"/>
      <c r="P28" s="2146"/>
      <c r="Q28" s="2146"/>
      <c r="R28" s="2146"/>
      <c r="S28" s="2146"/>
      <c r="T28" s="2146"/>
      <c r="U28" s="2146"/>
      <c r="V28" s="1546"/>
      <c r="X28" s="1527"/>
      <c r="Y28" s="1527"/>
      <c r="Z28" s="1527"/>
      <c r="AA28" s="1527"/>
      <c r="AB28" s="1527"/>
      <c r="AC28" s="1527"/>
      <c r="AD28" s="1527"/>
      <c r="AE28" s="1527"/>
      <c r="AF28" s="1527"/>
      <c r="AG28" s="1527"/>
      <c r="AH28" s="1527"/>
      <c r="AI28" s="1527"/>
    </row>
    <row r="29" spans="1:35" s="492" customFormat="1">
      <c r="A29" s="2158" t="s">
        <v>1419</v>
      </c>
      <c r="B29" s="2146"/>
      <c r="C29" s="2146"/>
      <c r="D29" s="2146"/>
      <c r="E29" s="2146"/>
      <c r="F29" s="2146"/>
      <c r="G29" s="2146"/>
      <c r="H29" s="2146"/>
      <c r="I29" s="2146"/>
      <c r="J29" s="2146"/>
      <c r="K29" s="2146"/>
      <c r="L29" s="2146"/>
      <c r="M29" s="2146"/>
      <c r="N29" s="2146"/>
      <c r="O29" s="2146"/>
      <c r="P29" s="2146"/>
      <c r="Q29" s="2146"/>
      <c r="R29" s="2146"/>
      <c r="S29" s="2146"/>
      <c r="T29" s="2146"/>
      <c r="U29" s="2147"/>
      <c r="V29" s="1527"/>
      <c r="X29" s="1527"/>
      <c r="Y29" s="1527"/>
      <c r="Z29" s="1527"/>
      <c r="AA29" s="1527"/>
      <c r="AB29" s="1527"/>
      <c r="AC29" s="1527"/>
      <c r="AD29" s="1527"/>
      <c r="AE29" s="1527"/>
      <c r="AF29" s="1527"/>
      <c r="AG29" s="1527"/>
      <c r="AH29" s="1527"/>
      <c r="AI29" s="1527"/>
    </row>
    <row r="34" spans="2:2">
      <c r="B34" s="492" t="s">
        <v>1418</v>
      </c>
    </row>
  </sheetData>
  <mergeCells count="11">
    <mergeCell ref="A28:U28"/>
    <mergeCell ref="O1:Q1"/>
    <mergeCell ref="A29:U29"/>
    <mergeCell ref="B1:F1"/>
    <mergeCell ref="R1:T1"/>
    <mergeCell ref="G1:I1"/>
    <mergeCell ref="J1:J2"/>
    <mergeCell ref="K1:N1"/>
    <mergeCell ref="U1:U2"/>
    <mergeCell ref="A1:A2"/>
    <mergeCell ref="A27:U27"/>
  </mergeCells>
  <printOptions horizontalCentered="1"/>
  <pageMargins left="0.7" right="0.7" top="1" bottom="1" header="0.5" footer="0.5"/>
  <pageSetup scale="32" fitToHeight="0" orientation="portrait" r:id="rId1"/>
  <headerFooter scaleWithDoc="0" alignWithMargins="0">
    <oddHeader>&amp;C&amp;"-,Bold"&amp;10&amp;K000000Table 18.4: Utah's Private Sector Health Care Employment by Facility Type, 2001–2020</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E4079-487B-405E-8AE2-6C504CB6F112}">
  <sheetPr>
    <pageSetUpPr fitToPage="1"/>
  </sheetPr>
  <dimension ref="B1:G12"/>
  <sheetViews>
    <sheetView view="pageLayout" zoomScale="130" zoomScaleNormal="100" zoomScaleSheetLayoutView="100" zoomScalePageLayoutView="130" workbookViewId="0">
      <selection activeCell="B11" sqref="B11:F11"/>
    </sheetView>
  </sheetViews>
  <sheetFormatPr defaultColWidth="9.1796875" defaultRowHeight="13"/>
  <cols>
    <col min="1" max="1" width="3.1796875" style="537" customWidth="1"/>
    <col min="2" max="2" width="36.54296875" style="537" bestFit="1" customWidth="1"/>
    <col min="3" max="3" width="8.7265625" style="537" bestFit="1" customWidth="1"/>
    <col min="4" max="4" width="14.54296875" style="537" bestFit="1" customWidth="1"/>
    <col min="5" max="6" width="7.7265625" style="537" bestFit="1" customWidth="1"/>
    <col min="7" max="7" width="4.453125" style="537" customWidth="1"/>
    <col min="8" max="16384" width="9.1796875" style="537"/>
  </cols>
  <sheetData>
    <row r="1" spans="2:7">
      <c r="G1" s="573"/>
    </row>
    <row r="2" spans="2:7" ht="15" customHeight="1">
      <c r="B2" s="1592" t="s">
        <v>1457</v>
      </c>
      <c r="C2" s="1590" t="s">
        <v>1456</v>
      </c>
      <c r="D2" s="1590" t="s">
        <v>1455</v>
      </c>
      <c r="E2" s="1591" t="s">
        <v>566</v>
      </c>
      <c r="F2" s="1590" t="s">
        <v>563</v>
      </c>
    </row>
    <row r="3" spans="2:7">
      <c r="B3" s="1589" t="s">
        <v>1454</v>
      </c>
      <c r="C3" s="1587">
        <v>13978</v>
      </c>
      <c r="D3" s="1588">
        <v>4741</v>
      </c>
      <c r="E3" s="1587">
        <v>18719</v>
      </c>
      <c r="F3" s="1586">
        <v>0.37984599570315053</v>
      </c>
    </row>
    <row r="4" spans="2:7">
      <c r="B4" s="1584" t="s">
        <v>1453</v>
      </c>
      <c r="C4" s="1582">
        <v>15438</v>
      </c>
      <c r="D4" s="1585">
        <v>1380</v>
      </c>
      <c r="E4" s="1582">
        <v>16818</v>
      </c>
      <c r="F4" s="1581">
        <v>0.34126668120997472</v>
      </c>
    </row>
    <row r="5" spans="2:7">
      <c r="B5" s="1584" t="s">
        <v>1452</v>
      </c>
      <c r="C5" s="1582">
        <v>7262</v>
      </c>
      <c r="D5" s="1583">
        <v>393</v>
      </c>
      <c r="E5" s="1582">
        <v>7655</v>
      </c>
      <c r="F5" s="1581">
        <v>0.15533391799654125</v>
      </c>
    </row>
    <row r="6" spans="2:7">
      <c r="B6" s="1584" t="s">
        <v>1451</v>
      </c>
      <c r="C6" s="1582">
        <v>5409</v>
      </c>
      <c r="D6" s="1583">
        <v>680</v>
      </c>
      <c r="E6" s="1582">
        <v>6089</v>
      </c>
      <c r="F6" s="1581">
        <v>0.12355340509033354</v>
      </c>
    </row>
    <row r="7" spans="2:7">
      <c r="B7" s="1580" t="s">
        <v>566</v>
      </c>
      <c r="C7" s="1578">
        <v>42087</v>
      </c>
      <c r="D7" s="1579">
        <v>7194</v>
      </c>
      <c r="E7" s="1578">
        <v>49281</v>
      </c>
      <c r="F7" s="1577">
        <v>1</v>
      </c>
    </row>
    <row r="8" spans="2:7">
      <c r="B8" s="1576" t="s">
        <v>563</v>
      </c>
      <c r="C8" s="1574">
        <v>0.85402081938272356</v>
      </c>
      <c r="D8" s="1575">
        <v>0.14597918061727644</v>
      </c>
      <c r="E8" s="1574">
        <v>1</v>
      </c>
      <c r="F8" s="1573"/>
    </row>
    <row r="9" spans="2:7">
      <c r="B9" s="546"/>
      <c r="C9" s="545"/>
      <c r="D9" s="545"/>
      <c r="E9" s="545"/>
      <c r="F9" s="545"/>
    </row>
    <row r="10" spans="2:7">
      <c r="B10" s="2160" t="s">
        <v>1450</v>
      </c>
      <c r="C10" s="2160"/>
      <c r="D10" s="2160"/>
      <c r="E10" s="2160"/>
      <c r="F10" s="2160"/>
    </row>
    <row r="11" spans="2:7">
      <c r="B11" s="2160" t="s">
        <v>1449</v>
      </c>
      <c r="C11" s="2160"/>
      <c r="D11" s="2160"/>
      <c r="E11" s="2160"/>
      <c r="F11" s="2160"/>
    </row>
    <row r="12" spans="2:7">
      <c r="C12" s="539"/>
      <c r="D12" s="539"/>
      <c r="E12" s="539"/>
      <c r="F12" s="539"/>
    </row>
  </sheetData>
  <mergeCells count="2">
    <mergeCell ref="B10:F10"/>
    <mergeCell ref="B11:F11"/>
  </mergeCells>
  <printOptions horizontalCentered="1"/>
  <pageMargins left="0.75" right="0.75" top="1" bottom="1" header="0.5" footer="0.5"/>
  <pageSetup orientation="portrait" r:id="rId1"/>
  <headerFooter scaleWithDoc="0" alignWithMargins="0">
    <oddHeader>&amp;C&amp;"-,Bold"&amp;10Table 19.1: Employment in Utah's Life Sciences Industry, 2020&amp;"-,Regular"
(Number of Jobs)</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62C62-4CA4-4766-B28F-EEE968D22160}">
  <sheetPr>
    <pageSetUpPr fitToPage="1"/>
  </sheetPr>
  <dimension ref="B2:F14"/>
  <sheetViews>
    <sheetView showGridLines="0" view="pageLayout" zoomScale="130" zoomScaleNormal="100" zoomScaleSheetLayoutView="100" zoomScalePageLayoutView="130" workbookViewId="0">
      <selection activeCell="B11" sqref="B11:F11"/>
    </sheetView>
  </sheetViews>
  <sheetFormatPr defaultColWidth="9.1796875" defaultRowHeight="13"/>
  <cols>
    <col min="1" max="1" width="5.26953125" style="537" customWidth="1"/>
    <col min="2" max="2" width="34.81640625" style="537" customWidth="1"/>
    <col min="3" max="3" width="11.81640625" style="537" customWidth="1"/>
    <col min="4" max="4" width="14" style="537" customWidth="1"/>
    <col min="5" max="5" width="8.7265625" style="537" customWidth="1"/>
    <col min="6" max="6" width="8.1796875" style="537" bestFit="1" customWidth="1"/>
    <col min="7" max="16384" width="9.1796875" style="537"/>
  </cols>
  <sheetData>
    <row r="2" spans="2:6" ht="24.75" customHeight="1">
      <c r="B2" s="1607" t="s">
        <v>1457</v>
      </c>
      <c r="C2" s="1606" t="s">
        <v>1461</v>
      </c>
      <c r="D2" s="1605" t="s">
        <v>1460</v>
      </c>
      <c r="E2" s="1604" t="s">
        <v>566</v>
      </c>
      <c r="F2" s="1603" t="s">
        <v>563</v>
      </c>
    </row>
    <row r="3" spans="2:6">
      <c r="B3" s="1589" t="s">
        <v>1454</v>
      </c>
      <c r="C3" s="1601">
        <v>1398.2129335755039</v>
      </c>
      <c r="D3" s="1602">
        <v>136.71617495705462</v>
      </c>
      <c r="E3" s="1601">
        <v>1534.9291085325588</v>
      </c>
      <c r="F3" s="1586">
        <v>0.34959529148748858</v>
      </c>
    </row>
    <row r="4" spans="2:6">
      <c r="B4" s="1584" t="s">
        <v>1453</v>
      </c>
      <c r="C4" s="1599">
        <v>1385.7660162872301</v>
      </c>
      <c r="D4" s="1600">
        <v>-10.795920293225475</v>
      </c>
      <c r="E4" s="1599">
        <v>1374.9700959940044</v>
      </c>
      <c r="F4" s="1581">
        <v>0.31316304370248899</v>
      </c>
    </row>
    <row r="5" spans="2:6">
      <c r="B5" s="1584" t="s">
        <v>1451</v>
      </c>
      <c r="C5" s="1599">
        <v>767.38752216027524</v>
      </c>
      <c r="D5" s="1600">
        <v>78.327279167227474</v>
      </c>
      <c r="E5" s="1599">
        <v>845.71480132750276</v>
      </c>
      <c r="F5" s="1581">
        <v>0.19261991374183413</v>
      </c>
    </row>
    <row r="6" spans="2:6">
      <c r="B6" s="1584" t="s">
        <v>1452</v>
      </c>
      <c r="C6" s="1599">
        <v>595.36878775924936</v>
      </c>
      <c r="D6" s="1600">
        <v>39.605826735683756</v>
      </c>
      <c r="E6" s="1599">
        <v>634.97461449493312</v>
      </c>
      <c r="F6" s="1581">
        <v>0.14462175106818828</v>
      </c>
    </row>
    <row r="7" spans="2:6">
      <c r="B7" s="1580" t="s">
        <v>566</v>
      </c>
      <c r="C7" s="1597">
        <v>4146.7352597822583</v>
      </c>
      <c r="D7" s="1598">
        <v>243.85336056674038</v>
      </c>
      <c r="E7" s="1597">
        <v>4390.588620348999</v>
      </c>
      <c r="F7" s="1577">
        <v>1</v>
      </c>
    </row>
    <row r="8" spans="2:6">
      <c r="B8" s="1576" t="s">
        <v>563</v>
      </c>
      <c r="C8" s="1574">
        <v>0.94445998437736634</v>
      </c>
      <c r="D8" s="1596">
        <v>5.5540015622633526E-2</v>
      </c>
      <c r="E8" s="1574">
        <v>1</v>
      </c>
      <c r="F8" s="1573"/>
    </row>
    <row r="9" spans="2:6" ht="14.5">
      <c r="B9" s="1595"/>
      <c r="C9" s="1594"/>
      <c r="D9" s="1594"/>
      <c r="E9" s="1594"/>
      <c r="F9" s="1593"/>
    </row>
    <row r="10" spans="2:6" ht="23.25" customHeight="1">
      <c r="B10" s="2161" t="s">
        <v>1459</v>
      </c>
      <c r="C10" s="2161"/>
      <c r="D10" s="2161"/>
      <c r="E10" s="2161"/>
      <c r="F10" s="2161"/>
    </row>
    <row r="11" spans="2:6">
      <c r="B11" s="2160" t="s">
        <v>1458</v>
      </c>
      <c r="C11" s="2160"/>
      <c r="D11" s="2160"/>
      <c r="E11" s="2160"/>
      <c r="F11" s="2160"/>
    </row>
    <row r="14" spans="2:6">
      <c r="C14" s="539"/>
      <c r="D14" s="539"/>
      <c r="E14" s="539"/>
      <c r="F14" s="539"/>
    </row>
  </sheetData>
  <mergeCells count="2">
    <mergeCell ref="B11:F11"/>
    <mergeCell ref="B10:F10"/>
  </mergeCells>
  <printOptions horizontalCentered="1"/>
  <pageMargins left="0.75" right="0.75" top="1" bottom="1" header="0.5" footer="0.5"/>
  <pageSetup orientation="portrait" r:id="rId1"/>
  <headerFooter scaleWithDoc="0" alignWithMargins="0">
    <oddHeader>&amp;C&amp;"-,Bold"&amp;10Table 19.2: Worker Earnings in Utah's Life Sciences Industry, 2020&amp;"-,Regular"
(Millions of Dollars)</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7A6B7-7C24-4EFB-AA7D-747571E0498B}">
  <sheetPr>
    <pageSetUpPr fitToPage="1"/>
  </sheetPr>
  <dimension ref="A1:I46"/>
  <sheetViews>
    <sheetView view="pageLayout" topLeftCell="A2" zoomScaleNormal="85" zoomScaleSheetLayoutView="100" workbookViewId="0">
      <selection activeCell="I34" sqref="I34"/>
    </sheetView>
  </sheetViews>
  <sheetFormatPr defaultColWidth="9.1796875" defaultRowHeight="13"/>
  <cols>
    <col min="1" max="1" width="6" style="537" customWidth="1"/>
    <col min="2" max="2" width="12.453125" style="537" bestFit="1" customWidth="1"/>
    <col min="3" max="3" width="16.81640625" style="537" customWidth="1"/>
    <col min="4" max="4" width="17.81640625" style="537" customWidth="1"/>
    <col min="5" max="5" width="19.1796875" style="537" customWidth="1"/>
    <col min="6" max="6" width="17.81640625" style="537" customWidth="1"/>
    <col min="7" max="7" width="14.54296875" style="537" customWidth="1"/>
    <col min="8" max="8" width="9.81640625" style="537" customWidth="1"/>
    <col min="9" max="16384" width="9.1796875" style="537"/>
  </cols>
  <sheetData>
    <row r="1" spans="1:8" hidden="1">
      <c r="A1" s="1636" t="s">
        <v>1483</v>
      </c>
      <c r="B1" s="1635"/>
      <c r="C1" s="1635"/>
      <c r="D1" s="1635"/>
      <c r="E1" s="1635"/>
      <c r="F1" s="1635"/>
      <c r="G1" s="1634"/>
    </row>
    <row r="2" spans="1:8" ht="15" customHeight="1">
      <c r="A2" s="1625"/>
      <c r="B2" s="1633" t="s">
        <v>1482</v>
      </c>
      <c r="C2" s="1633" t="s">
        <v>1482</v>
      </c>
      <c r="D2" s="1633" t="s">
        <v>1482</v>
      </c>
      <c r="E2" s="1633" t="s">
        <v>1482</v>
      </c>
      <c r="F2" s="1633" t="s">
        <v>1482</v>
      </c>
      <c r="G2" s="1632"/>
      <c r="H2" s="2162" t="s">
        <v>1481</v>
      </c>
    </row>
    <row r="3" spans="1:8">
      <c r="A3" s="1631"/>
      <c r="B3" s="1630" t="s">
        <v>1480</v>
      </c>
      <c r="C3" s="1630" t="s">
        <v>1479</v>
      </c>
      <c r="D3" s="1630" t="s">
        <v>1478</v>
      </c>
      <c r="E3" s="1630" t="s">
        <v>1477</v>
      </c>
      <c r="F3" s="1630" t="s">
        <v>1476</v>
      </c>
      <c r="G3" s="1629" t="s">
        <v>1475</v>
      </c>
      <c r="H3" s="2163"/>
    </row>
    <row r="4" spans="1:8">
      <c r="A4" s="1631"/>
      <c r="B4" s="1630" t="s">
        <v>1474</v>
      </c>
      <c r="C4" s="1630" t="s">
        <v>1473</v>
      </c>
      <c r="D4" s="1630" t="s">
        <v>1472</v>
      </c>
      <c r="E4" s="1630" t="s">
        <v>1471</v>
      </c>
      <c r="F4" s="1630" t="s">
        <v>1470</v>
      </c>
      <c r="G4" s="1629" t="s">
        <v>1469</v>
      </c>
      <c r="H4" s="2163"/>
    </row>
    <row r="5" spans="1:8" ht="15" customHeight="1">
      <c r="A5" s="1631"/>
      <c r="B5" s="1630" t="s">
        <v>615</v>
      </c>
      <c r="C5" s="1630" t="s">
        <v>615</v>
      </c>
      <c r="D5" s="1630" t="s">
        <v>615</v>
      </c>
      <c r="E5" s="1630" t="s">
        <v>1468</v>
      </c>
      <c r="F5" s="1630" t="s">
        <v>1467</v>
      </c>
      <c r="G5" s="1629" t="s">
        <v>615</v>
      </c>
      <c r="H5" s="2163"/>
    </row>
    <row r="6" spans="1:8">
      <c r="A6" s="1628" t="s">
        <v>13</v>
      </c>
      <c r="B6" s="1627" t="s">
        <v>1466</v>
      </c>
      <c r="C6" s="1627" t="s">
        <v>1466</v>
      </c>
      <c r="D6" s="1627" t="s">
        <v>1466</v>
      </c>
      <c r="E6" s="1627" t="s">
        <v>1466</v>
      </c>
      <c r="F6" s="1627" t="s">
        <v>1466</v>
      </c>
      <c r="G6" s="1626" t="s">
        <v>1466</v>
      </c>
      <c r="H6" s="2164"/>
    </row>
    <row r="7" spans="1:8">
      <c r="A7" s="1624">
        <v>2000</v>
      </c>
      <c r="B7" s="1623">
        <v>212.50219999999999</v>
      </c>
      <c r="C7" s="1623">
        <v>192.2499</v>
      </c>
      <c r="D7" s="1623">
        <v>191.01410000000001</v>
      </c>
      <c r="E7" s="1623">
        <v>44.437899999999999</v>
      </c>
      <c r="F7" s="1623">
        <v>572.83680000000004</v>
      </c>
      <c r="G7" s="1622">
        <v>1213.0409</v>
      </c>
      <c r="H7" s="1625"/>
    </row>
    <row r="8" spans="1:8">
      <c r="A8" s="1624">
        <v>2001</v>
      </c>
      <c r="B8" s="1623">
        <v>166.68389999999999</v>
      </c>
      <c r="C8" s="1623">
        <v>182.21129999999999</v>
      </c>
      <c r="D8" s="1623">
        <v>133.0523</v>
      </c>
      <c r="E8" s="1623">
        <v>39.153700000000001</v>
      </c>
      <c r="F8" s="1623">
        <v>448.72800000000001</v>
      </c>
      <c r="G8" s="1622">
        <v>969.82920000000001</v>
      </c>
      <c r="H8" s="1618">
        <f t="shared" ref="H8:H29" si="0">(G8-G7)/G7</f>
        <v>-0.20049752650549538</v>
      </c>
    </row>
    <row r="9" spans="1:8">
      <c r="A9" s="1624">
        <v>2002</v>
      </c>
      <c r="B9" s="1623">
        <v>184.24459999999999</v>
      </c>
      <c r="C9" s="1623">
        <v>144.18870000000001</v>
      </c>
      <c r="D9" s="1623">
        <v>85.037099999999995</v>
      </c>
      <c r="E9" s="1623">
        <v>47.3506</v>
      </c>
      <c r="F9" s="1623">
        <v>436.3338</v>
      </c>
      <c r="G9" s="1622">
        <v>897.15480000000002</v>
      </c>
      <c r="H9" s="1618">
        <f t="shared" si="0"/>
        <v>-7.4935256641066275E-2</v>
      </c>
    </row>
    <row r="10" spans="1:8">
      <c r="A10" s="1624">
        <v>2003</v>
      </c>
      <c r="B10" s="1623">
        <v>110.8823</v>
      </c>
      <c r="C10" s="1623">
        <v>205.60560000000001</v>
      </c>
      <c r="D10" s="1623">
        <v>165.25040000000001</v>
      </c>
      <c r="E10" s="1623">
        <v>32.774099999999997</v>
      </c>
      <c r="F10" s="1623">
        <v>502.96039999999999</v>
      </c>
      <c r="G10" s="1622">
        <v>1017.4728</v>
      </c>
      <c r="H10" s="1618">
        <f t="shared" si="0"/>
        <v>0.13411063508772397</v>
      </c>
    </row>
    <row r="11" spans="1:8">
      <c r="A11" s="1624">
        <v>2004</v>
      </c>
      <c r="B11" s="1623">
        <v>145.65270000000001</v>
      </c>
      <c r="C11" s="1623">
        <v>212.7218</v>
      </c>
      <c r="D11" s="1623">
        <v>133.59880000000001</v>
      </c>
      <c r="E11" s="1623">
        <v>62.771500000000003</v>
      </c>
      <c r="F11" s="1623">
        <v>535.15509999999995</v>
      </c>
      <c r="G11" s="1622">
        <v>1089.8998999999999</v>
      </c>
      <c r="H11" s="1618">
        <f t="shared" si="0"/>
        <v>7.1183327947439853E-2</v>
      </c>
    </row>
    <row r="12" spans="1:8">
      <c r="A12" s="1624">
        <v>2005</v>
      </c>
      <c r="B12" s="1623">
        <v>218.94149999999999</v>
      </c>
      <c r="C12" s="1623">
        <v>164.63130000000001</v>
      </c>
      <c r="D12" s="1623">
        <v>228.85939999999999</v>
      </c>
      <c r="E12" s="1623">
        <v>58.728900000000003</v>
      </c>
      <c r="F12" s="1623">
        <v>546.65769999999998</v>
      </c>
      <c r="G12" s="1622">
        <v>1217.8188</v>
      </c>
      <c r="H12" s="1618">
        <f t="shared" si="0"/>
        <v>0.1173675674252288</v>
      </c>
    </row>
    <row r="13" spans="1:8">
      <c r="A13" s="1624">
        <v>2006</v>
      </c>
      <c r="B13" s="1623">
        <v>299.49529999999999</v>
      </c>
      <c r="C13" s="1623">
        <v>284.17989999999998</v>
      </c>
      <c r="D13" s="1623">
        <v>295.17419999999998</v>
      </c>
      <c r="E13" s="1623">
        <v>75.394900000000007</v>
      </c>
      <c r="F13" s="1623">
        <v>634.16409999999996</v>
      </c>
      <c r="G13" s="1622">
        <v>1588.4084</v>
      </c>
      <c r="H13" s="1618">
        <f t="shared" si="0"/>
        <v>0.30430602647947297</v>
      </c>
    </row>
    <row r="14" spans="1:8">
      <c r="A14" s="1624">
        <v>2007</v>
      </c>
      <c r="B14" s="1623">
        <v>399.75889999999998</v>
      </c>
      <c r="C14" s="1623">
        <v>267.88529999999997</v>
      </c>
      <c r="D14" s="1623">
        <v>434.75689999999997</v>
      </c>
      <c r="E14" s="1623">
        <v>164.20760000000001</v>
      </c>
      <c r="F14" s="1623">
        <v>784.80629999999996</v>
      </c>
      <c r="G14" s="1622">
        <v>2051.415</v>
      </c>
      <c r="H14" s="1618">
        <f t="shared" si="0"/>
        <v>0.29149090372475989</v>
      </c>
    </row>
    <row r="15" spans="1:8">
      <c r="A15" s="1624">
        <v>2008</v>
      </c>
      <c r="B15" s="1623">
        <v>249.7517</v>
      </c>
      <c r="C15" s="1623">
        <v>358.10980000000001</v>
      </c>
      <c r="D15" s="1623">
        <v>449.02859999999998</v>
      </c>
      <c r="E15" s="1623">
        <v>102.37220000000001</v>
      </c>
      <c r="F15" s="1623">
        <v>759.82730000000004</v>
      </c>
      <c r="G15" s="1622">
        <v>1919.0896</v>
      </c>
      <c r="H15" s="1618">
        <f t="shared" si="0"/>
        <v>-6.4504451805217355E-2</v>
      </c>
    </row>
    <row r="16" spans="1:8">
      <c r="A16" s="1624">
        <v>2009</v>
      </c>
      <c r="B16" s="1623">
        <v>104.642</v>
      </c>
      <c r="C16" s="1623">
        <v>123.5787</v>
      </c>
      <c r="D16" s="1623">
        <v>355.96910000000003</v>
      </c>
      <c r="E16" s="1623">
        <v>43.528300000000002</v>
      </c>
      <c r="F16" s="1623">
        <v>428.37633</v>
      </c>
      <c r="G16" s="1622">
        <v>1056.0944300000001</v>
      </c>
      <c r="H16" s="1618">
        <f t="shared" si="0"/>
        <v>-0.44968987899262231</v>
      </c>
    </row>
    <row r="17" spans="1:9">
      <c r="A17" s="1624">
        <v>2010</v>
      </c>
      <c r="B17" s="1623">
        <v>127.14830000000001</v>
      </c>
      <c r="C17" s="1623">
        <v>94.156099999999995</v>
      </c>
      <c r="D17" s="1623">
        <v>127.37309999999999</v>
      </c>
      <c r="E17" s="1623">
        <v>67.669449999999998</v>
      </c>
      <c r="F17" s="1623">
        <v>508.7593</v>
      </c>
      <c r="G17" s="1622">
        <v>925.10625000000005</v>
      </c>
      <c r="H17" s="1618">
        <f t="shared" si="0"/>
        <v>-0.12403074600062046</v>
      </c>
    </row>
    <row r="18" spans="1:9">
      <c r="A18" s="1624">
        <v>2011</v>
      </c>
      <c r="B18" s="1623">
        <v>414.197562</v>
      </c>
      <c r="C18" s="1623">
        <v>104.628</v>
      </c>
      <c r="D18" s="1623">
        <v>324.75741399999998</v>
      </c>
      <c r="E18" s="1623">
        <v>63.601176000000002</v>
      </c>
      <c r="F18" s="1623">
        <v>549.27737500000001</v>
      </c>
      <c r="G18" s="1622">
        <v>1456.4615269999999</v>
      </c>
      <c r="H18" s="1618">
        <f t="shared" si="0"/>
        <v>0.57437216211651354</v>
      </c>
    </row>
    <row r="19" spans="1:9">
      <c r="A19" s="1624">
        <v>2012</v>
      </c>
      <c r="B19" s="1623">
        <v>114</v>
      </c>
      <c r="C19" s="1623">
        <v>133.66409999999999</v>
      </c>
      <c r="D19" s="1623">
        <v>235.31229999999999</v>
      </c>
      <c r="E19" s="1623">
        <v>54.072695000000003</v>
      </c>
      <c r="F19" s="1623">
        <v>483.15684299999998</v>
      </c>
      <c r="G19" s="1622">
        <v>1020.2059379999999</v>
      </c>
      <c r="H19" s="1618">
        <f t="shared" si="0"/>
        <v>-0.29953114511620055</v>
      </c>
    </row>
    <row r="20" spans="1:9">
      <c r="A20" s="1624">
        <v>2013</v>
      </c>
      <c r="B20" s="1623">
        <v>214.93549999999999</v>
      </c>
      <c r="C20" s="1623">
        <v>145.26050000000001</v>
      </c>
      <c r="D20" s="1623">
        <v>176.7955</v>
      </c>
      <c r="E20" s="1623">
        <v>46.347540000000002</v>
      </c>
      <c r="F20" s="1623">
        <v>522.62130000000002</v>
      </c>
      <c r="G20" s="1622">
        <v>1105.9603400000001</v>
      </c>
      <c r="H20" s="1618">
        <f t="shared" si="0"/>
        <v>8.4055972236460497E-2</v>
      </c>
    </row>
    <row r="21" spans="1:9">
      <c r="A21" s="1624">
        <v>2014</v>
      </c>
      <c r="B21" s="1623">
        <v>354.517</v>
      </c>
      <c r="C21" s="1623">
        <v>194.483</v>
      </c>
      <c r="D21" s="1623">
        <v>270.33539999999999</v>
      </c>
      <c r="E21" s="1623">
        <v>71.676900000000003</v>
      </c>
      <c r="F21" s="1623">
        <v>584.8768</v>
      </c>
      <c r="G21" s="1622">
        <v>1475.8891000000001</v>
      </c>
      <c r="H21" s="1618">
        <f t="shared" si="0"/>
        <v>0.33448646087978162</v>
      </c>
    </row>
    <row r="22" spans="1:9">
      <c r="A22" s="1624">
        <v>2015</v>
      </c>
      <c r="B22" s="1623">
        <v>441.97664500000002</v>
      </c>
      <c r="C22" s="1623">
        <v>155.69174699999999</v>
      </c>
      <c r="D22" s="1623">
        <v>502.42340799999999</v>
      </c>
      <c r="E22" s="1623">
        <v>330.56218799999999</v>
      </c>
      <c r="F22" s="1623">
        <v>645.86735399999998</v>
      </c>
      <c r="G22" s="1622">
        <v>2076.521342</v>
      </c>
      <c r="H22" s="1618">
        <f t="shared" si="0"/>
        <v>0.40696299064746794</v>
      </c>
    </row>
    <row r="23" spans="1:9">
      <c r="A23" s="1624">
        <v>2016</v>
      </c>
      <c r="B23" s="1623">
        <v>380.69083999999998</v>
      </c>
      <c r="C23" s="1623">
        <v>279.06777599999998</v>
      </c>
      <c r="D23" s="1623">
        <v>289.07502799999997</v>
      </c>
      <c r="E23" s="1623">
        <v>413.42293599999999</v>
      </c>
      <c r="F23" s="1623">
        <v>1317.810344</v>
      </c>
      <c r="G23" s="1622">
        <v>2680.0669240000002</v>
      </c>
      <c r="H23" s="1618">
        <f t="shared" si="0"/>
        <v>0.29065224122314859</v>
      </c>
    </row>
    <row r="24" spans="1:9">
      <c r="A24" s="1624">
        <v>2017</v>
      </c>
      <c r="B24" s="1623">
        <v>489.147085</v>
      </c>
      <c r="C24" s="1623">
        <v>224.80607699999999</v>
      </c>
      <c r="D24" s="1623">
        <v>405.85803800000002</v>
      </c>
      <c r="E24" s="1623">
        <v>264.53277500000002</v>
      </c>
      <c r="F24" s="1623">
        <v>896.26273300000003</v>
      </c>
      <c r="G24" s="1622">
        <v>2280.6067079999998</v>
      </c>
      <c r="H24" s="1618">
        <f t="shared" si="0"/>
        <v>-0.14904859741480112</v>
      </c>
    </row>
    <row r="25" spans="1:9">
      <c r="A25" s="1624">
        <v>2018</v>
      </c>
      <c r="B25" s="1623">
        <v>629.07066299999997</v>
      </c>
      <c r="C25" s="1623">
        <v>152.54939300000001</v>
      </c>
      <c r="D25" s="1623">
        <v>454.16529600000001</v>
      </c>
      <c r="E25" s="1623">
        <v>188.04244299999999</v>
      </c>
      <c r="F25" s="1623">
        <v>742.69445599999995</v>
      </c>
      <c r="G25" s="1622">
        <v>2166.5222509999999</v>
      </c>
      <c r="H25" s="1618">
        <f t="shared" si="0"/>
        <v>-5.0023731228979594E-2</v>
      </c>
    </row>
    <row r="26" spans="1:9">
      <c r="A26" s="1621">
        <v>2019</v>
      </c>
      <c r="B26" s="1620">
        <v>693.2</v>
      </c>
      <c r="C26" s="1620">
        <v>154.30000000000001</v>
      </c>
      <c r="D26" s="1620">
        <v>672.2</v>
      </c>
      <c r="E26" s="1620">
        <v>353.7</v>
      </c>
      <c r="F26" s="1620">
        <v>722.5</v>
      </c>
      <c r="G26" s="1619">
        <f>SUM(B26:F26)</f>
        <v>2595.9</v>
      </c>
      <c r="H26" s="1618">
        <f t="shared" si="0"/>
        <v>0.19818755556367479</v>
      </c>
    </row>
    <row r="27" spans="1:9">
      <c r="A27" s="1621">
        <v>2020</v>
      </c>
      <c r="B27" s="1620">
        <v>380.3</v>
      </c>
      <c r="C27" s="1620">
        <v>183.1</v>
      </c>
      <c r="D27" s="1620">
        <v>744.9</v>
      </c>
      <c r="E27" s="1620">
        <v>332.7</v>
      </c>
      <c r="F27" s="1620">
        <v>926.4</v>
      </c>
      <c r="G27" s="1619">
        <f>SUM(B27:F27)</f>
        <v>2567.4</v>
      </c>
      <c r="H27" s="1618">
        <f t="shared" si="0"/>
        <v>-1.0978851265457067E-2</v>
      </c>
    </row>
    <row r="28" spans="1:9">
      <c r="A28" s="1621" t="s">
        <v>624</v>
      </c>
      <c r="B28" s="1620">
        <v>454.51</v>
      </c>
      <c r="C28" s="1620">
        <v>154.80000000000001</v>
      </c>
      <c r="D28" s="1620">
        <v>1096.5999999999999</v>
      </c>
      <c r="E28" s="1620">
        <v>305.5</v>
      </c>
      <c r="F28" s="1620">
        <v>688.6</v>
      </c>
      <c r="G28" s="1619">
        <f>SUM(B28:F28)</f>
        <v>2700.0099999999998</v>
      </c>
      <c r="H28" s="1618">
        <f t="shared" si="0"/>
        <v>5.165147620160461E-2</v>
      </c>
    </row>
    <row r="29" spans="1:9">
      <c r="A29" s="1617" t="s">
        <v>623</v>
      </c>
      <c r="B29" s="1616">
        <v>475</v>
      </c>
      <c r="C29" s="1616">
        <v>140</v>
      </c>
      <c r="D29" s="1616">
        <v>1100</v>
      </c>
      <c r="E29" s="1616">
        <v>300</v>
      </c>
      <c r="F29" s="1616">
        <v>685</v>
      </c>
      <c r="G29" s="1615">
        <f>SUM(B29:F29)</f>
        <v>2700</v>
      </c>
      <c r="H29" s="1614">
        <f t="shared" si="0"/>
        <v>-3.7036899862458036E-6</v>
      </c>
    </row>
    <row r="30" spans="1:9">
      <c r="A30" s="1612"/>
      <c r="B30" s="1613"/>
      <c r="C30" s="1613"/>
      <c r="D30" s="1613"/>
      <c r="E30" s="1613"/>
      <c r="F30" s="540"/>
      <c r="G30" s="540"/>
    </row>
    <row r="31" spans="1:9">
      <c r="A31" s="1612" t="s">
        <v>1465</v>
      </c>
      <c r="B31" s="1611"/>
      <c r="C31" s="1611"/>
      <c r="D31" s="540"/>
      <c r="E31" s="540"/>
      <c r="F31" s="1610"/>
      <c r="G31" s="1610"/>
      <c r="H31" s="1610"/>
    </row>
    <row r="32" spans="1:9">
      <c r="A32" s="372" t="s">
        <v>596</v>
      </c>
      <c r="B32" s="1611"/>
      <c r="C32" s="1611"/>
      <c r="D32" s="540"/>
      <c r="E32" s="540"/>
      <c r="F32" s="1610"/>
      <c r="G32" s="1610"/>
      <c r="H32" s="1610"/>
      <c r="I32" s="1610"/>
    </row>
    <row r="33" spans="1:8">
      <c r="A33" s="372" t="s">
        <v>595</v>
      </c>
      <c r="B33" s="1611"/>
      <c r="C33" s="1611"/>
      <c r="D33" s="1610"/>
      <c r="E33" s="1610"/>
      <c r="F33" s="1610"/>
      <c r="G33" s="540"/>
      <c r="H33" s="1609"/>
    </row>
    <row r="34" spans="1:8" ht="11.25" customHeight="1">
      <c r="A34" s="1977"/>
      <c r="B34" s="1977"/>
      <c r="C34" s="1977"/>
      <c r="D34" s="1977"/>
      <c r="E34" s="1977"/>
      <c r="F34" s="1977"/>
      <c r="G34" s="1977"/>
    </row>
    <row r="35" spans="1:8" ht="12.75" customHeight="1"/>
    <row r="36" spans="1:8">
      <c r="A36" s="2165" t="s">
        <v>1464</v>
      </c>
      <c r="B36" s="2165"/>
      <c r="C36" s="2165"/>
      <c r="D36" s="2165"/>
      <c r="E36" s="2165"/>
      <c r="F36" s="2165"/>
      <c r="G36" s="2165"/>
    </row>
    <row r="37" spans="1:8">
      <c r="A37" s="2165"/>
      <c r="B37" s="2165"/>
      <c r="C37" s="2165"/>
      <c r="D37" s="2165"/>
      <c r="E37" s="2165"/>
      <c r="F37" s="2165"/>
      <c r="G37" s="2165"/>
    </row>
    <row r="38" spans="1:8">
      <c r="A38" s="2165" t="s">
        <v>1463</v>
      </c>
      <c r="B38" s="2165"/>
      <c r="C38" s="2165"/>
      <c r="D38" s="2165"/>
      <c r="E38" s="2165"/>
      <c r="F38" s="2165"/>
      <c r="G38" s="2165"/>
    </row>
    <row r="39" spans="1:8">
      <c r="A39" s="2165"/>
      <c r="B39" s="2165"/>
      <c r="C39" s="2165"/>
      <c r="D39" s="2165"/>
      <c r="E39" s="2165"/>
      <c r="F39" s="2165"/>
      <c r="G39" s="2165"/>
    </row>
    <row r="40" spans="1:8">
      <c r="A40" s="2165"/>
      <c r="B40" s="2165"/>
      <c r="C40" s="2165"/>
      <c r="D40" s="2165"/>
      <c r="E40" s="2165"/>
      <c r="F40" s="2165"/>
      <c r="G40" s="2165"/>
    </row>
    <row r="41" spans="1:8">
      <c r="A41" s="1977" t="s">
        <v>1462</v>
      </c>
      <c r="B41" s="1977"/>
      <c r="C41" s="1977"/>
      <c r="D41" s="1977"/>
      <c r="E41" s="1977"/>
      <c r="F41" s="1977"/>
      <c r="G41" s="1977"/>
    </row>
    <row r="43" spans="1:8">
      <c r="B43" s="937"/>
      <c r="C43" s="937"/>
      <c r="D43" s="973"/>
      <c r="E43" s="937"/>
    </row>
    <row r="44" spans="1:8">
      <c r="B44" s="937"/>
      <c r="C44" s="937"/>
      <c r="D44" s="937"/>
      <c r="E44" s="937"/>
      <c r="F44" s="937"/>
    </row>
    <row r="45" spans="1:8">
      <c r="B45" s="937"/>
      <c r="C45" s="937"/>
      <c r="D45" s="937"/>
      <c r="E45" s="937"/>
      <c r="F45" s="937"/>
    </row>
    <row r="46" spans="1:8">
      <c r="E46" s="937"/>
      <c r="F46" s="1608"/>
    </row>
  </sheetData>
  <mergeCells count="5">
    <mergeCell ref="H2:H6"/>
    <mergeCell ref="A34:G34"/>
    <mergeCell ref="A41:G41"/>
    <mergeCell ref="A38:G40"/>
    <mergeCell ref="A36:G37"/>
  </mergeCells>
  <printOptions horizontalCentered="1"/>
  <pageMargins left="0.25" right="0.25" top="1" bottom="0.75" header="0.3" footer="0.3"/>
  <pageSetup scale="82" orientation="portrait" r:id="rId1"/>
  <headerFooter alignWithMargins="0">
    <oddHeader>&amp;C&amp;10Table 22.1
 Nonresidential Construction Activity</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13249-9866-42B0-8903-1F6FDAA19180}">
  <sheetPr>
    <pageSetUpPr fitToPage="1"/>
  </sheetPr>
  <dimension ref="A1:I63"/>
  <sheetViews>
    <sheetView showWhiteSpace="0" view="pageLayout" zoomScale="130" zoomScaleNormal="85" zoomScaleSheetLayoutView="100" zoomScalePageLayoutView="130" workbookViewId="0">
      <selection activeCell="I55" sqref="I55"/>
    </sheetView>
  </sheetViews>
  <sheetFormatPr defaultColWidth="9.08984375" defaultRowHeight="13"/>
  <cols>
    <col min="1" max="1" width="7.453125" style="1637" customWidth="1"/>
    <col min="2" max="5" width="8.90625" style="1637" customWidth="1"/>
    <col min="6" max="6" width="9.54296875" style="1637" bestFit="1" customWidth="1"/>
    <col min="7" max="7" width="12.54296875" style="1637" bestFit="1" customWidth="1"/>
    <col min="8" max="8" width="10.90625" style="1637" customWidth="1"/>
    <col min="9" max="9" width="8.453125" style="1637" customWidth="1"/>
    <col min="10" max="10" width="7.08984375" style="1637" customWidth="1"/>
    <col min="11" max="16384" width="9.08984375" style="1637"/>
  </cols>
  <sheetData>
    <row r="1" spans="1:9" s="1671" customFormat="1" ht="12.75" customHeight="1" thickBot="1">
      <c r="A1" s="2175" t="s">
        <v>13</v>
      </c>
      <c r="B1" s="2169" t="s">
        <v>1492</v>
      </c>
      <c r="C1" s="2171" t="s">
        <v>1491</v>
      </c>
      <c r="D1" s="2171" t="s">
        <v>1490</v>
      </c>
      <c r="E1" s="2173" t="s">
        <v>1489</v>
      </c>
      <c r="F1" s="2167" t="s">
        <v>1488</v>
      </c>
      <c r="G1" s="2167"/>
      <c r="H1" s="2167"/>
      <c r="I1" s="2168"/>
    </row>
    <row r="2" spans="1:9" s="1671" customFormat="1" ht="26.5" thickBot="1">
      <c r="A2" s="2176"/>
      <c r="B2" s="2170"/>
      <c r="C2" s="2172"/>
      <c r="D2" s="2172"/>
      <c r="E2" s="2174"/>
      <c r="F2" s="1675" t="s">
        <v>1338</v>
      </c>
      <c r="G2" s="1674" t="s">
        <v>1469</v>
      </c>
      <c r="H2" s="1673" t="s">
        <v>1487</v>
      </c>
      <c r="I2" s="1672" t="s">
        <v>566</v>
      </c>
    </row>
    <row r="3" spans="1:9">
      <c r="A3" s="1660">
        <v>1970</v>
      </c>
      <c r="B3" s="1189">
        <v>5962</v>
      </c>
      <c r="C3" s="1189">
        <v>3108</v>
      </c>
      <c r="D3" s="1322" t="s">
        <v>1486</v>
      </c>
      <c r="E3" s="1657">
        <f t="shared" ref="E3:E43" si="0">SUM(B3:D3)</f>
        <v>9070</v>
      </c>
      <c r="F3" s="1670">
        <v>117</v>
      </c>
      <c r="G3" s="1669">
        <v>87.3</v>
      </c>
      <c r="H3" s="1669">
        <v>18</v>
      </c>
      <c r="I3" s="1668">
        <f t="shared" ref="I3:I43" si="1">SUM(F3:H3)</f>
        <v>222.3</v>
      </c>
    </row>
    <row r="4" spans="1:9">
      <c r="A4" s="1660">
        <v>1971</v>
      </c>
      <c r="B4" s="1189">
        <v>6768</v>
      </c>
      <c r="C4" s="1189">
        <v>6009</v>
      </c>
      <c r="D4" s="1322" t="s">
        <v>1486</v>
      </c>
      <c r="E4" s="1657">
        <f t="shared" si="0"/>
        <v>12777</v>
      </c>
      <c r="F4" s="1666">
        <v>176.8</v>
      </c>
      <c r="G4" s="1664">
        <v>121.6</v>
      </c>
      <c r="H4" s="1664">
        <v>23.9</v>
      </c>
      <c r="I4" s="1661">
        <f t="shared" si="1"/>
        <v>322.29999999999995</v>
      </c>
    </row>
    <row r="5" spans="1:9">
      <c r="A5" s="1660">
        <v>1972</v>
      </c>
      <c r="B5" s="1189">
        <v>8807</v>
      </c>
      <c r="C5" s="1189">
        <v>8513</v>
      </c>
      <c r="D5" s="1322" t="s">
        <v>1486</v>
      </c>
      <c r="E5" s="1657">
        <f t="shared" si="0"/>
        <v>17320</v>
      </c>
      <c r="F5" s="1666">
        <v>256.5</v>
      </c>
      <c r="G5" s="1664">
        <v>99</v>
      </c>
      <c r="H5" s="1664">
        <v>31.8</v>
      </c>
      <c r="I5" s="1661">
        <f t="shared" si="1"/>
        <v>387.3</v>
      </c>
    </row>
    <row r="6" spans="1:9">
      <c r="A6" s="1660">
        <v>1973</v>
      </c>
      <c r="B6" s="1189">
        <v>7546</v>
      </c>
      <c r="C6" s="1189">
        <v>5904</v>
      </c>
      <c r="D6" s="1322" t="s">
        <v>1486</v>
      </c>
      <c r="E6" s="1657">
        <f t="shared" si="0"/>
        <v>13450</v>
      </c>
      <c r="F6" s="1666">
        <v>240.9</v>
      </c>
      <c r="G6" s="1664">
        <v>150.30000000000001</v>
      </c>
      <c r="H6" s="1664">
        <v>36.299999999999997</v>
      </c>
      <c r="I6" s="1661">
        <f t="shared" si="1"/>
        <v>427.50000000000006</v>
      </c>
    </row>
    <row r="7" spans="1:9">
      <c r="A7" s="1660">
        <v>1974</v>
      </c>
      <c r="B7" s="1189">
        <v>8284</v>
      </c>
      <c r="C7" s="1189">
        <v>3217</v>
      </c>
      <c r="D7" s="1322" t="s">
        <v>1486</v>
      </c>
      <c r="E7" s="1657">
        <f t="shared" si="0"/>
        <v>11501</v>
      </c>
      <c r="F7" s="1666">
        <v>237.9</v>
      </c>
      <c r="G7" s="1664">
        <v>174.2</v>
      </c>
      <c r="H7" s="1664">
        <v>52.3</v>
      </c>
      <c r="I7" s="1661">
        <f t="shared" si="1"/>
        <v>464.40000000000003</v>
      </c>
    </row>
    <row r="8" spans="1:9">
      <c r="A8" s="1660">
        <v>1975</v>
      </c>
      <c r="B8" s="1189">
        <v>10912</v>
      </c>
      <c r="C8" s="1189">
        <v>2800</v>
      </c>
      <c r="D8" s="1322" t="s">
        <v>1486</v>
      </c>
      <c r="E8" s="1657">
        <f t="shared" si="0"/>
        <v>13712</v>
      </c>
      <c r="F8" s="1666">
        <v>330.6</v>
      </c>
      <c r="G8" s="1664">
        <v>196.5</v>
      </c>
      <c r="H8" s="1664">
        <v>50</v>
      </c>
      <c r="I8" s="1661">
        <f t="shared" si="1"/>
        <v>577.1</v>
      </c>
    </row>
    <row r="9" spans="1:9">
      <c r="A9" s="1660">
        <v>1976</v>
      </c>
      <c r="B9" s="1189">
        <v>13546</v>
      </c>
      <c r="C9" s="1189">
        <v>5075</v>
      </c>
      <c r="D9" s="1322" t="s">
        <v>1486</v>
      </c>
      <c r="E9" s="1657">
        <f t="shared" si="0"/>
        <v>18621</v>
      </c>
      <c r="F9" s="1666">
        <v>507</v>
      </c>
      <c r="G9" s="1664">
        <v>216.8</v>
      </c>
      <c r="H9" s="1664">
        <v>49.4</v>
      </c>
      <c r="I9" s="1661">
        <f t="shared" si="1"/>
        <v>773.19999999999993</v>
      </c>
    </row>
    <row r="10" spans="1:9">
      <c r="A10" s="1660">
        <v>1977</v>
      </c>
      <c r="B10" s="1189">
        <v>17424</v>
      </c>
      <c r="C10" s="1189">
        <v>5856</v>
      </c>
      <c r="D10" s="1322" t="s">
        <v>1486</v>
      </c>
      <c r="E10" s="1657">
        <f t="shared" si="0"/>
        <v>23280</v>
      </c>
      <c r="F10" s="1666">
        <v>728</v>
      </c>
      <c r="G10" s="1664">
        <v>327.10000000000002</v>
      </c>
      <c r="H10" s="1664">
        <v>61.7</v>
      </c>
      <c r="I10" s="1661">
        <f t="shared" si="1"/>
        <v>1116.8</v>
      </c>
    </row>
    <row r="11" spans="1:9">
      <c r="A11" s="1660">
        <v>1978</v>
      </c>
      <c r="B11" s="1189">
        <v>15618</v>
      </c>
      <c r="C11" s="1189">
        <v>5646</v>
      </c>
      <c r="D11" s="1322" t="s">
        <v>1486</v>
      </c>
      <c r="E11" s="1657">
        <f t="shared" si="0"/>
        <v>21264</v>
      </c>
      <c r="F11" s="1666">
        <v>734</v>
      </c>
      <c r="G11" s="1664">
        <v>338.6</v>
      </c>
      <c r="H11" s="1664">
        <v>70.8</v>
      </c>
      <c r="I11" s="1661">
        <f t="shared" si="1"/>
        <v>1143.3999999999999</v>
      </c>
    </row>
    <row r="12" spans="1:9">
      <c r="A12" s="1660">
        <v>1979</v>
      </c>
      <c r="B12" s="1189">
        <v>12570</v>
      </c>
      <c r="C12" s="1189">
        <v>4179</v>
      </c>
      <c r="D12" s="1322" t="s">
        <v>1486</v>
      </c>
      <c r="E12" s="1657">
        <f t="shared" si="0"/>
        <v>16749</v>
      </c>
      <c r="F12" s="1666">
        <v>645.79999999999995</v>
      </c>
      <c r="G12" s="1664">
        <v>490.3</v>
      </c>
      <c r="H12" s="1664">
        <v>96</v>
      </c>
      <c r="I12" s="1661">
        <f t="shared" si="1"/>
        <v>1232.0999999999999</v>
      </c>
    </row>
    <row r="13" spans="1:9">
      <c r="A13" s="1660">
        <v>1980</v>
      </c>
      <c r="B13" s="1189">
        <v>7760</v>
      </c>
      <c r="C13" s="1189">
        <v>3141</v>
      </c>
      <c r="D13" s="1322" t="s">
        <v>1486</v>
      </c>
      <c r="E13" s="1657">
        <f t="shared" si="0"/>
        <v>10901</v>
      </c>
      <c r="F13" s="1666">
        <v>408.3</v>
      </c>
      <c r="G13" s="1664">
        <v>430</v>
      </c>
      <c r="H13" s="1664">
        <v>83.7</v>
      </c>
      <c r="I13" s="1661">
        <f t="shared" si="1"/>
        <v>922</v>
      </c>
    </row>
    <row r="14" spans="1:9">
      <c r="A14" s="1660">
        <v>1981</v>
      </c>
      <c r="B14" s="1189">
        <v>5413</v>
      </c>
      <c r="C14" s="1189">
        <v>3840</v>
      </c>
      <c r="D14" s="1322" t="s">
        <v>1486</v>
      </c>
      <c r="E14" s="1657">
        <f t="shared" si="0"/>
        <v>9253</v>
      </c>
      <c r="F14" s="1666">
        <v>451.5</v>
      </c>
      <c r="G14" s="1664">
        <v>378.2</v>
      </c>
      <c r="H14" s="1664">
        <v>101.6</v>
      </c>
      <c r="I14" s="1661">
        <f t="shared" si="1"/>
        <v>931.30000000000007</v>
      </c>
    </row>
    <row r="15" spans="1:9">
      <c r="A15" s="1660">
        <v>1982</v>
      </c>
      <c r="B15" s="1189">
        <v>4767</v>
      </c>
      <c r="C15" s="1189">
        <v>2904</v>
      </c>
      <c r="D15" s="1322" t="s">
        <v>1486</v>
      </c>
      <c r="E15" s="1657">
        <f t="shared" si="0"/>
        <v>7671</v>
      </c>
      <c r="F15" s="1666">
        <v>347.6</v>
      </c>
      <c r="G15" s="1664">
        <v>440.1</v>
      </c>
      <c r="H15" s="1664">
        <v>175.69</v>
      </c>
      <c r="I15" s="1661">
        <f t="shared" si="1"/>
        <v>963.3900000000001</v>
      </c>
    </row>
    <row r="16" spans="1:9">
      <c r="A16" s="1660">
        <v>1983</v>
      </c>
      <c r="B16" s="1189">
        <v>8806</v>
      </c>
      <c r="C16" s="1189">
        <v>5858</v>
      </c>
      <c r="D16" s="1322" t="s">
        <v>1486</v>
      </c>
      <c r="E16" s="1657">
        <f t="shared" si="0"/>
        <v>14664</v>
      </c>
      <c r="F16" s="1666">
        <v>657.8</v>
      </c>
      <c r="G16" s="1664">
        <v>321</v>
      </c>
      <c r="H16" s="1664">
        <v>136.30000000000001</v>
      </c>
      <c r="I16" s="1661">
        <f t="shared" si="1"/>
        <v>1115.0999999999999</v>
      </c>
    </row>
    <row r="17" spans="1:9">
      <c r="A17" s="1660">
        <v>1984</v>
      </c>
      <c r="B17" s="1189">
        <v>7496</v>
      </c>
      <c r="C17" s="1189">
        <v>11327</v>
      </c>
      <c r="D17" s="1322" t="s">
        <v>1486</v>
      </c>
      <c r="E17" s="1657">
        <f t="shared" si="0"/>
        <v>18823</v>
      </c>
      <c r="F17" s="1666">
        <v>786.7</v>
      </c>
      <c r="G17" s="1664">
        <v>535.20000000000005</v>
      </c>
      <c r="H17" s="1664">
        <v>172.9</v>
      </c>
      <c r="I17" s="1661">
        <f t="shared" si="1"/>
        <v>1494.8000000000002</v>
      </c>
    </row>
    <row r="18" spans="1:9">
      <c r="A18" s="1660">
        <v>1985</v>
      </c>
      <c r="B18" s="1189">
        <v>7403</v>
      </c>
      <c r="C18" s="1189">
        <v>7844</v>
      </c>
      <c r="D18" s="1322" t="s">
        <v>1486</v>
      </c>
      <c r="E18" s="1657">
        <f t="shared" si="0"/>
        <v>15247</v>
      </c>
      <c r="F18" s="1666">
        <v>706.2</v>
      </c>
      <c r="G18" s="1664">
        <v>567.70000000000005</v>
      </c>
      <c r="H18" s="1664">
        <v>167.6</v>
      </c>
      <c r="I18" s="1661">
        <f t="shared" si="1"/>
        <v>1441.5</v>
      </c>
    </row>
    <row r="19" spans="1:9">
      <c r="A19" s="1660">
        <v>1986</v>
      </c>
      <c r="B19" s="1189">
        <v>8512</v>
      </c>
      <c r="C19" s="1189">
        <v>4932</v>
      </c>
      <c r="D19" s="1322" t="s">
        <v>1486</v>
      </c>
      <c r="E19" s="1657">
        <f t="shared" si="0"/>
        <v>13444</v>
      </c>
      <c r="F19" s="1666">
        <v>715.5</v>
      </c>
      <c r="G19" s="1664">
        <v>439.9</v>
      </c>
      <c r="H19" s="1664">
        <v>164.1</v>
      </c>
      <c r="I19" s="1661">
        <f t="shared" si="1"/>
        <v>1319.5</v>
      </c>
    </row>
    <row r="20" spans="1:9">
      <c r="A20" s="1660">
        <v>1987</v>
      </c>
      <c r="B20" s="1189">
        <v>6530</v>
      </c>
      <c r="C20" s="1189">
        <v>755</v>
      </c>
      <c r="D20" s="1322" t="s">
        <v>1486</v>
      </c>
      <c r="E20" s="1657">
        <f t="shared" si="0"/>
        <v>7285</v>
      </c>
      <c r="F20" s="1666">
        <v>495.2</v>
      </c>
      <c r="G20" s="1664">
        <v>413.4</v>
      </c>
      <c r="H20" s="1664">
        <v>166.4</v>
      </c>
      <c r="I20" s="1661">
        <f t="shared" si="1"/>
        <v>1075</v>
      </c>
    </row>
    <row r="21" spans="1:9">
      <c r="A21" s="1660">
        <v>1988</v>
      </c>
      <c r="B21" s="1189">
        <v>5297</v>
      </c>
      <c r="C21" s="1189">
        <v>418</v>
      </c>
      <c r="D21" s="1322" t="s">
        <v>1486</v>
      </c>
      <c r="E21" s="1657">
        <f t="shared" si="0"/>
        <v>5715</v>
      </c>
      <c r="F21" s="1666">
        <v>413</v>
      </c>
      <c r="G21" s="1664">
        <v>272.10000000000002</v>
      </c>
      <c r="H21" s="1664">
        <v>161.5</v>
      </c>
      <c r="I21" s="1661">
        <f t="shared" si="1"/>
        <v>846.6</v>
      </c>
    </row>
    <row r="22" spans="1:9">
      <c r="A22" s="1660">
        <v>1989</v>
      </c>
      <c r="B22" s="1189">
        <v>5197</v>
      </c>
      <c r="C22" s="1189">
        <v>453</v>
      </c>
      <c r="D22" s="1322" t="s">
        <v>1486</v>
      </c>
      <c r="E22" s="1657">
        <f t="shared" si="0"/>
        <v>5650</v>
      </c>
      <c r="F22" s="1666">
        <v>447.8</v>
      </c>
      <c r="G22" s="1664">
        <v>389.6</v>
      </c>
      <c r="H22" s="1664">
        <v>171.1</v>
      </c>
      <c r="I22" s="1661">
        <f t="shared" si="1"/>
        <v>1008.5000000000001</v>
      </c>
    </row>
    <row r="23" spans="1:9">
      <c r="A23" s="1660">
        <v>1990</v>
      </c>
      <c r="B23" s="1189">
        <v>6099</v>
      </c>
      <c r="C23" s="1189">
        <v>910</v>
      </c>
      <c r="D23" s="1322" t="s">
        <v>1486</v>
      </c>
      <c r="E23" s="1657">
        <f t="shared" si="0"/>
        <v>7009</v>
      </c>
      <c r="F23" s="1666">
        <v>579.4</v>
      </c>
      <c r="G23" s="1664">
        <v>422.9</v>
      </c>
      <c r="H23" s="1664">
        <v>243.4</v>
      </c>
      <c r="I23" s="1661">
        <f t="shared" si="1"/>
        <v>1245.7</v>
      </c>
    </row>
    <row r="24" spans="1:9">
      <c r="A24" s="1660">
        <v>1991</v>
      </c>
      <c r="B24" s="1189">
        <v>7911</v>
      </c>
      <c r="C24" s="1189">
        <v>958</v>
      </c>
      <c r="D24" s="1189">
        <v>572</v>
      </c>
      <c r="E24" s="1657">
        <f t="shared" si="0"/>
        <v>9441</v>
      </c>
      <c r="F24" s="1666">
        <v>791</v>
      </c>
      <c r="G24" s="1664">
        <v>342.6</v>
      </c>
      <c r="H24" s="1664">
        <v>186.9</v>
      </c>
      <c r="I24" s="1661">
        <f t="shared" si="1"/>
        <v>1320.5</v>
      </c>
    </row>
    <row r="25" spans="1:9">
      <c r="A25" s="1660">
        <v>1992</v>
      </c>
      <c r="B25" s="1189">
        <v>10375</v>
      </c>
      <c r="C25" s="1189">
        <v>1722</v>
      </c>
      <c r="D25" s="1189">
        <v>904</v>
      </c>
      <c r="E25" s="1657">
        <f t="shared" si="0"/>
        <v>13001</v>
      </c>
      <c r="F25" s="1666">
        <v>1113.5999999999999</v>
      </c>
      <c r="G25" s="1664">
        <v>396.9</v>
      </c>
      <c r="H25" s="1664">
        <v>234.8</v>
      </c>
      <c r="I25" s="1661">
        <f t="shared" si="1"/>
        <v>1745.3</v>
      </c>
    </row>
    <row r="26" spans="1:9">
      <c r="A26" s="1660">
        <v>1993</v>
      </c>
      <c r="B26" s="1189">
        <v>12929</v>
      </c>
      <c r="C26" s="1189">
        <v>3865</v>
      </c>
      <c r="D26" s="1189">
        <v>1010</v>
      </c>
      <c r="E26" s="1657">
        <f t="shared" si="0"/>
        <v>17804</v>
      </c>
      <c r="F26" s="1666">
        <v>1504.4</v>
      </c>
      <c r="G26" s="1664">
        <v>463.7</v>
      </c>
      <c r="H26" s="1664">
        <v>337.3</v>
      </c>
      <c r="I26" s="1661">
        <f t="shared" si="1"/>
        <v>2305.4</v>
      </c>
    </row>
    <row r="27" spans="1:9">
      <c r="A27" s="1660">
        <v>1994</v>
      </c>
      <c r="B27" s="1189">
        <v>13947</v>
      </c>
      <c r="C27" s="1189">
        <v>4646</v>
      </c>
      <c r="D27" s="1189">
        <v>1154</v>
      </c>
      <c r="E27" s="1657">
        <f t="shared" si="0"/>
        <v>19747</v>
      </c>
      <c r="F27" s="1666">
        <v>1730.1</v>
      </c>
      <c r="G27" s="1664">
        <v>772.2</v>
      </c>
      <c r="H27" s="1664">
        <v>341.9</v>
      </c>
      <c r="I27" s="1661">
        <f t="shared" si="1"/>
        <v>2844.2000000000003</v>
      </c>
    </row>
    <row r="28" spans="1:9">
      <c r="A28" s="1660">
        <v>1995</v>
      </c>
      <c r="B28" s="1189">
        <v>13904</v>
      </c>
      <c r="C28" s="1189">
        <v>6425</v>
      </c>
      <c r="D28" s="1189">
        <v>1229</v>
      </c>
      <c r="E28" s="1657">
        <f t="shared" si="0"/>
        <v>21558</v>
      </c>
      <c r="F28" s="1666">
        <v>1854.6</v>
      </c>
      <c r="G28" s="1664">
        <v>832.7</v>
      </c>
      <c r="H28" s="1664">
        <v>409</v>
      </c>
      <c r="I28" s="1661">
        <f t="shared" si="1"/>
        <v>3096.3</v>
      </c>
    </row>
    <row r="29" spans="1:9">
      <c r="A29" s="1660">
        <v>1996</v>
      </c>
      <c r="B29" s="1189">
        <v>15139</v>
      </c>
      <c r="C29" s="1189">
        <v>7190</v>
      </c>
      <c r="D29" s="1189">
        <v>1408</v>
      </c>
      <c r="E29" s="1657">
        <f t="shared" si="0"/>
        <v>23737</v>
      </c>
      <c r="F29" s="1666">
        <v>2104.5</v>
      </c>
      <c r="G29" s="1664">
        <v>951.8</v>
      </c>
      <c r="H29" s="1664">
        <v>386.3</v>
      </c>
      <c r="I29" s="1661">
        <f t="shared" si="1"/>
        <v>3442.6000000000004</v>
      </c>
    </row>
    <row r="30" spans="1:9">
      <c r="A30" s="1660">
        <v>1997</v>
      </c>
      <c r="B30" s="1189">
        <v>14079</v>
      </c>
      <c r="C30" s="1189">
        <v>5265</v>
      </c>
      <c r="D30" s="1189">
        <v>1343</v>
      </c>
      <c r="E30" s="1657">
        <f t="shared" si="0"/>
        <v>20687</v>
      </c>
      <c r="F30" s="1666">
        <v>1943.5</v>
      </c>
      <c r="G30" s="1664">
        <v>1370.9</v>
      </c>
      <c r="H30" s="1664">
        <v>407.1</v>
      </c>
      <c r="I30" s="1661">
        <f t="shared" si="1"/>
        <v>3721.5</v>
      </c>
    </row>
    <row r="31" spans="1:9">
      <c r="A31" s="1660">
        <v>1998</v>
      </c>
      <c r="B31" s="1189">
        <v>14476</v>
      </c>
      <c r="C31" s="1189">
        <v>5762</v>
      </c>
      <c r="D31" s="1189">
        <v>1505</v>
      </c>
      <c r="E31" s="1657">
        <f t="shared" si="0"/>
        <v>21743</v>
      </c>
      <c r="F31" s="1666">
        <v>2188.6999999999998</v>
      </c>
      <c r="G31" s="1664">
        <v>1148.4000000000001</v>
      </c>
      <c r="H31" s="1664">
        <v>461.3</v>
      </c>
      <c r="I31" s="1661">
        <f t="shared" si="1"/>
        <v>3798.4</v>
      </c>
    </row>
    <row r="32" spans="1:9">
      <c r="A32" s="1660">
        <v>1999</v>
      </c>
      <c r="B32" s="1189">
        <v>14561</v>
      </c>
      <c r="C32" s="1189">
        <v>4443</v>
      </c>
      <c r="D32" s="1189">
        <v>1346</v>
      </c>
      <c r="E32" s="1657">
        <f t="shared" si="0"/>
        <v>20350</v>
      </c>
      <c r="F32" s="1666">
        <v>2238</v>
      </c>
      <c r="G32" s="1664">
        <v>1195</v>
      </c>
      <c r="H32" s="1664">
        <v>537</v>
      </c>
      <c r="I32" s="1661">
        <f t="shared" si="1"/>
        <v>3970</v>
      </c>
    </row>
    <row r="33" spans="1:9">
      <c r="A33" s="1660">
        <v>2000</v>
      </c>
      <c r="B33" s="1189">
        <v>13463</v>
      </c>
      <c r="C33" s="1189">
        <v>3629</v>
      </c>
      <c r="D33" s="1189">
        <v>1062</v>
      </c>
      <c r="E33" s="1657">
        <f t="shared" si="0"/>
        <v>18154</v>
      </c>
      <c r="F33" s="1666">
        <v>2140.1</v>
      </c>
      <c r="G33" s="1664">
        <v>1213</v>
      </c>
      <c r="H33" s="1664">
        <v>583.29999999999995</v>
      </c>
      <c r="I33" s="1661">
        <f t="shared" si="1"/>
        <v>3936.3999999999996</v>
      </c>
    </row>
    <row r="34" spans="1:9">
      <c r="A34" s="1660">
        <v>2001</v>
      </c>
      <c r="B34" s="1189">
        <v>13851</v>
      </c>
      <c r="C34" s="1189">
        <v>5089</v>
      </c>
      <c r="D34" s="1189">
        <v>735</v>
      </c>
      <c r="E34" s="1657">
        <f t="shared" si="0"/>
        <v>19675</v>
      </c>
      <c r="F34" s="1666">
        <v>2352.6999999999998</v>
      </c>
      <c r="G34" s="1665">
        <v>969.82920000000001</v>
      </c>
      <c r="H34" s="1664">
        <v>562.79999999999995</v>
      </c>
      <c r="I34" s="1661">
        <f t="shared" si="1"/>
        <v>3885.3292000000001</v>
      </c>
    </row>
    <row r="35" spans="1:9">
      <c r="A35" s="1660">
        <v>2002</v>
      </c>
      <c r="B35" s="1189">
        <v>14466</v>
      </c>
      <c r="C35" s="1189">
        <v>4149</v>
      </c>
      <c r="D35" s="1189">
        <v>926</v>
      </c>
      <c r="E35" s="1657">
        <f t="shared" si="0"/>
        <v>19541</v>
      </c>
      <c r="F35" s="1666">
        <v>2491</v>
      </c>
      <c r="G35" s="1665">
        <v>897.15480000000002</v>
      </c>
      <c r="H35" s="1664">
        <v>393</v>
      </c>
      <c r="I35" s="1661">
        <f t="shared" si="1"/>
        <v>3781.1548000000003</v>
      </c>
    </row>
    <row r="36" spans="1:9">
      <c r="A36" s="1660">
        <v>2003</v>
      </c>
      <c r="B36" s="1189">
        <v>16515</v>
      </c>
      <c r="C36" s="1189">
        <v>5555</v>
      </c>
      <c r="D36" s="1189">
        <v>766</v>
      </c>
      <c r="E36" s="1657">
        <f t="shared" si="0"/>
        <v>22836</v>
      </c>
      <c r="F36" s="1666">
        <v>3046.4</v>
      </c>
      <c r="G36" s="1665">
        <v>1017.4728</v>
      </c>
      <c r="H36" s="1664">
        <v>497</v>
      </c>
      <c r="I36" s="1661">
        <f t="shared" si="1"/>
        <v>4560.8728000000001</v>
      </c>
    </row>
    <row r="37" spans="1:9">
      <c r="A37" s="1660">
        <v>2004</v>
      </c>
      <c r="B37" s="1189">
        <v>17724</v>
      </c>
      <c r="C37" s="1189">
        <v>5853</v>
      </c>
      <c r="D37" s="1231">
        <v>716</v>
      </c>
      <c r="E37" s="1657">
        <f t="shared" si="0"/>
        <v>24293</v>
      </c>
      <c r="F37" s="1666">
        <v>3552.6</v>
      </c>
      <c r="G37" s="1665">
        <v>1089.8998999999999</v>
      </c>
      <c r="H37" s="1664">
        <v>476</v>
      </c>
      <c r="I37" s="1661">
        <f t="shared" si="1"/>
        <v>5118.4998999999998</v>
      </c>
    </row>
    <row r="38" spans="1:9">
      <c r="A38" s="1660">
        <v>2005</v>
      </c>
      <c r="B38" s="1189">
        <v>20912</v>
      </c>
      <c r="C38" s="1189">
        <v>6562</v>
      </c>
      <c r="D38" s="1231">
        <v>811</v>
      </c>
      <c r="E38" s="1657">
        <f t="shared" si="0"/>
        <v>28285</v>
      </c>
      <c r="F38" s="1666">
        <v>4662.6000000000004</v>
      </c>
      <c r="G38" s="1665">
        <v>1217.8188</v>
      </c>
      <c r="H38" s="1664">
        <v>707.6</v>
      </c>
      <c r="I38" s="1661">
        <f t="shared" si="1"/>
        <v>6588.0188000000007</v>
      </c>
    </row>
    <row r="39" spans="1:9">
      <c r="A39" s="1660">
        <v>2006</v>
      </c>
      <c r="B39" s="1189">
        <v>19888</v>
      </c>
      <c r="C39" s="1189">
        <v>5658</v>
      </c>
      <c r="D39" s="1231">
        <v>776</v>
      </c>
      <c r="E39" s="1657">
        <f t="shared" si="0"/>
        <v>26322</v>
      </c>
      <c r="F39" s="1666">
        <v>4955.5</v>
      </c>
      <c r="G39" s="1665">
        <v>1588.4084</v>
      </c>
      <c r="H39" s="1664">
        <v>865.3</v>
      </c>
      <c r="I39" s="1661">
        <f t="shared" si="1"/>
        <v>7409.2084000000004</v>
      </c>
    </row>
    <row r="40" spans="1:9">
      <c r="A40" s="1660">
        <v>2007</v>
      </c>
      <c r="B40" s="1189">
        <v>13510</v>
      </c>
      <c r="C40" s="1189">
        <v>6290</v>
      </c>
      <c r="D40" s="1231">
        <v>739</v>
      </c>
      <c r="E40" s="1657">
        <f t="shared" si="0"/>
        <v>20539</v>
      </c>
      <c r="F40" s="1666">
        <v>3963.2</v>
      </c>
      <c r="G40" s="1665">
        <v>2051.415</v>
      </c>
      <c r="H40" s="1664">
        <v>979.7</v>
      </c>
      <c r="I40" s="1661">
        <f t="shared" si="1"/>
        <v>6994.3149999999996</v>
      </c>
    </row>
    <row r="41" spans="1:9">
      <c r="A41" s="1660">
        <v>2008</v>
      </c>
      <c r="B41" s="1189">
        <v>5513</v>
      </c>
      <c r="C41" s="1189">
        <v>4544</v>
      </c>
      <c r="D41" s="1231">
        <v>546</v>
      </c>
      <c r="E41" s="1657">
        <f t="shared" si="0"/>
        <v>10603</v>
      </c>
      <c r="F41" s="1666">
        <v>1877</v>
      </c>
      <c r="G41" s="1665">
        <v>1919.0896</v>
      </c>
      <c r="H41" s="1664">
        <v>781.2</v>
      </c>
      <c r="I41" s="1661">
        <f t="shared" si="1"/>
        <v>4577.2896000000001</v>
      </c>
    </row>
    <row r="42" spans="1:9">
      <c r="A42" s="1660">
        <v>2009</v>
      </c>
      <c r="B42" s="1189">
        <v>5217</v>
      </c>
      <c r="C42" s="1189">
        <v>4951</v>
      </c>
      <c r="D42" s="1231">
        <v>320</v>
      </c>
      <c r="E42" s="1657">
        <f t="shared" si="0"/>
        <v>10488</v>
      </c>
      <c r="F42" s="1666">
        <v>1674</v>
      </c>
      <c r="G42" s="1665">
        <v>1056.0944300000001</v>
      </c>
      <c r="H42" s="1664">
        <v>660.1</v>
      </c>
      <c r="I42" s="1661">
        <f t="shared" si="1"/>
        <v>3390.19443</v>
      </c>
    </row>
    <row r="43" spans="1:9">
      <c r="A43" s="1660">
        <v>2010</v>
      </c>
      <c r="B43" s="1189">
        <v>5936</v>
      </c>
      <c r="C43" s="1189">
        <v>2890</v>
      </c>
      <c r="D43" s="1231">
        <v>240</v>
      </c>
      <c r="E43" s="1657">
        <f t="shared" si="0"/>
        <v>9066</v>
      </c>
      <c r="F43" s="1666">
        <v>1667</v>
      </c>
      <c r="G43" s="1667">
        <v>925.10625000000005</v>
      </c>
      <c r="H43" s="1664">
        <v>672</v>
      </c>
      <c r="I43" s="1661">
        <f t="shared" si="1"/>
        <v>3264.1062499999998</v>
      </c>
    </row>
    <row r="44" spans="1:9">
      <c r="A44" s="1660">
        <v>2011</v>
      </c>
      <c r="B44" s="1189">
        <v>5391</v>
      </c>
      <c r="C44" s="1189">
        <v>3518</v>
      </c>
      <c r="D44" s="1322">
        <v>176</v>
      </c>
      <c r="E44" s="1657">
        <v>9085</v>
      </c>
      <c r="F44" s="1666">
        <v>1769.671482</v>
      </c>
      <c r="G44" s="1667">
        <v>1456.4615269999999</v>
      </c>
      <c r="H44" s="1664">
        <v>846.36111700000004</v>
      </c>
      <c r="I44" s="1661">
        <v>4072.4941260000001</v>
      </c>
    </row>
    <row r="45" spans="1:9">
      <c r="A45" s="1660">
        <v>2012</v>
      </c>
      <c r="B45" s="1189">
        <v>7655</v>
      </c>
      <c r="C45" s="1189">
        <v>4108</v>
      </c>
      <c r="D45" s="1322">
        <v>156</v>
      </c>
      <c r="E45" s="1657">
        <v>11919</v>
      </c>
      <c r="F45" s="1666">
        <v>2204.970198</v>
      </c>
      <c r="G45" s="1667">
        <v>1020.2059379999999</v>
      </c>
      <c r="H45" s="1664">
        <v>728.85239999999999</v>
      </c>
      <c r="I45" s="1661">
        <v>3954.0285359999998</v>
      </c>
    </row>
    <row r="46" spans="1:9">
      <c r="A46" s="1660">
        <v>2013</v>
      </c>
      <c r="B46" s="1189">
        <v>9858</v>
      </c>
      <c r="C46" s="1189">
        <v>5008</v>
      </c>
      <c r="D46" s="1322">
        <v>143</v>
      </c>
      <c r="E46" s="1657">
        <v>15009</v>
      </c>
      <c r="F46" s="1666">
        <v>3087.1433860000002</v>
      </c>
      <c r="G46" s="1667">
        <v>1105.9603400000001</v>
      </c>
      <c r="H46" s="1664">
        <v>785.09799999999996</v>
      </c>
      <c r="I46" s="1661">
        <v>4978.2017260000002</v>
      </c>
    </row>
    <row r="47" spans="1:9">
      <c r="A47" s="1660">
        <v>2014</v>
      </c>
      <c r="B47" s="1189">
        <v>8715</v>
      </c>
      <c r="C47" s="1189">
        <v>9864</v>
      </c>
      <c r="D47" s="1322">
        <v>231</v>
      </c>
      <c r="E47" s="1657">
        <v>18810</v>
      </c>
      <c r="F47" s="1666">
        <v>3390.4473830000002</v>
      </c>
      <c r="G47" s="1667">
        <v>1475.8891000000001</v>
      </c>
      <c r="H47" s="1664">
        <v>1034.4962</v>
      </c>
      <c r="I47" s="1661">
        <v>5900.8326829999996</v>
      </c>
    </row>
    <row r="48" spans="1:9">
      <c r="A48" s="1660">
        <v>2015</v>
      </c>
      <c r="B48" s="1189">
        <v>9940</v>
      </c>
      <c r="C48" s="1189">
        <v>7143</v>
      </c>
      <c r="D48" s="1231">
        <v>211</v>
      </c>
      <c r="E48" s="1657">
        <v>17294</v>
      </c>
      <c r="F48" s="1666">
        <v>3819.1596639999998</v>
      </c>
      <c r="G48" s="1665">
        <v>2076.521342</v>
      </c>
      <c r="H48" s="1664">
        <v>1006.40218</v>
      </c>
      <c r="I48" s="1661">
        <v>6902.0831859999998</v>
      </c>
    </row>
    <row r="49" spans="1:9">
      <c r="A49" s="1660">
        <v>2016</v>
      </c>
      <c r="B49" s="1659">
        <v>10692</v>
      </c>
      <c r="C49" s="1659">
        <v>9170</v>
      </c>
      <c r="D49" s="1658">
        <v>202</v>
      </c>
      <c r="E49" s="1657">
        <v>20064</v>
      </c>
      <c r="F49" s="1663">
        <v>4081.9552570000001</v>
      </c>
      <c r="G49" s="1651">
        <v>2680.0669240000002</v>
      </c>
      <c r="H49" s="1662">
        <v>1624.156289</v>
      </c>
      <c r="I49" s="1661">
        <v>8386.1784700000007</v>
      </c>
    </row>
    <row r="50" spans="1:9">
      <c r="A50" s="1660">
        <v>2017</v>
      </c>
      <c r="B50" s="1659">
        <v>12146</v>
      </c>
      <c r="C50" s="1659">
        <v>10530</v>
      </c>
      <c r="D50" s="1658">
        <v>326</v>
      </c>
      <c r="E50" s="1657">
        <v>23002</v>
      </c>
      <c r="F50" s="1663">
        <v>4696.051074</v>
      </c>
      <c r="G50" s="1651">
        <v>2280.6067079999998</v>
      </c>
      <c r="H50" s="1662">
        <v>1214.6126489999999</v>
      </c>
      <c r="I50" s="1661">
        <v>8191.2704309999999</v>
      </c>
    </row>
    <row r="51" spans="1:9">
      <c r="A51" s="1660">
        <v>2018</v>
      </c>
      <c r="B51" s="1659">
        <v>12947</v>
      </c>
      <c r="C51" s="1659">
        <v>11059</v>
      </c>
      <c r="D51" s="1658">
        <v>239</v>
      </c>
      <c r="E51" s="1657">
        <v>24245</v>
      </c>
      <c r="F51" s="1652">
        <v>5152.9875789999996</v>
      </c>
      <c r="G51" s="1651">
        <v>2166.5222509999999</v>
      </c>
      <c r="H51" s="1651">
        <v>1136.0034350000001</v>
      </c>
      <c r="I51" s="1650">
        <v>8455.5132649999996</v>
      </c>
    </row>
    <row r="52" spans="1:9">
      <c r="A52" s="1655">
        <v>2019</v>
      </c>
      <c r="B52" s="1654">
        <v>11985</v>
      </c>
      <c r="C52" s="1654">
        <v>15365</v>
      </c>
      <c r="D52" s="1656">
        <v>260</v>
      </c>
      <c r="E52" s="1653">
        <f>SUM(B52:D52)</f>
        <v>27610</v>
      </c>
      <c r="F52" s="1652">
        <v>5800.2</v>
      </c>
      <c r="G52" s="1651">
        <v>2595.9</v>
      </c>
      <c r="H52" s="1651">
        <v>1413.7</v>
      </c>
      <c r="I52" s="1650">
        <f>SUM(F52:H52)</f>
        <v>9809.8000000000011</v>
      </c>
    </row>
    <row r="53" spans="1:9">
      <c r="A53" s="1655">
        <v>2020</v>
      </c>
      <c r="B53" s="1654">
        <v>15919</v>
      </c>
      <c r="C53" s="1654">
        <v>16002</v>
      </c>
      <c r="D53" s="1656">
        <v>316</v>
      </c>
      <c r="E53" s="1653">
        <f>SUM(B53:D53)</f>
        <v>32237</v>
      </c>
      <c r="F53" s="1652">
        <v>6785.2</v>
      </c>
      <c r="G53" s="1651">
        <v>2567.3000000000002</v>
      </c>
      <c r="H53" s="1651">
        <v>1876.7</v>
      </c>
      <c r="I53" s="1650">
        <f>SUM(F53:H53)</f>
        <v>11229.2</v>
      </c>
    </row>
    <row r="54" spans="1:9">
      <c r="A54" s="1655" t="s">
        <v>624</v>
      </c>
      <c r="B54" s="1654">
        <v>16700</v>
      </c>
      <c r="C54" s="1654">
        <v>18500</v>
      </c>
      <c r="D54" s="1654">
        <v>300</v>
      </c>
      <c r="E54" s="1653">
        <f>SUM(B54:D54)</f>
        <v>35500</v>
      </c>
      <c r="F54" s="1652">
        <v>7700</v>
      </c>
      <c r="G54" s="1651">
        <v>2700</v>
      </c>
      <c r="H54" s="1651">
        <v>1850</v>
      </c>
      <c r="I54" s="1650">
        <f>SUM(F54:H54)</f>
        <v>12250</v>
      </c>
    </row>
    <row r="55" spans="1:9" ht="13.5" thickBot="1">
      <c r="A55" s="1649" t="s">
        <v>623</v>
      </c>
      <c r="B55" s="1648">
        <v>17150</v>
      </c>
      <c r="C55" s="1648">
        <v>18500</v>
      </c>
      <c r="D55" s="1647">
        <v>350</v>
      </c>
      <c r="E55" s="1646">
        <f>SUM(B55:D55)</f>
        <v>36000</v>
      </c>
      <c r="F55" s="1645">
        <v>8000</v>
      </c>
      <c r="G55" s="1644">
        <v>2700</v>
      </c>
      <c r="H55" s="1644">
        <v>1800</v>
      </c>
      <c r="I55" s="1643">
        <f>SUM(F55:H55)</f>
        <v>12500</v>
      </c>
    </row>
    <row r="56" spans="1:9">
      <c r="A56" s="1642"/>
      <c r="B56" s="1641"/>
      <c r="C56" s="1641"/>
      <c r="D56" s="1164"/>
      <c r="E56" s="1164"/>
      <c r="F56" s="1164"/>
      <c r="G56" s="1640"/>
      <c r="H56" s="1639"/>
      <c r="I56" s="1164"/>
    </row>
    <row r="57" spans="1:9" ht="11.25" customHeight="1">
      <c r="A57" s="2166" t="s">
        <v>1485</v>
      </c>
      <c r="B57" s="2166"/>
      <c r="C57" s="2166"/>
      <c r="D57" s="2166"/>
      <c r="E57" s="2166"/>
      <c r="F57" s="2166"/>
      <c r="G57" s="2166"/>
      <c r="H57" s="2166"/>
      <c r="I57" s="2166"/>
    </row>
    <row r="58" spans="1:9" ht="17" customHeight="1">
      <c r="A58" s="2166"/>
      <c r="B58" s="2166"/>
      <c r="C58" s="2166"/>
      <c r="D58" s="2166"/>
      <c r="E58" s="2166"/>
      <c r="F58" s="2166"/>
      <c r="G58" s="2166"/>
      <c r="H58" s="2166"/>
      <c r="I58" s="2166"/>
    </row>
    <row r="59" spans="1:9">
      <c r="A59" s="2166" t="s">
        <v>1484</v>
      </c>
      <c r="B59" s="2166"/>
      <c r="C59" s="2166"/>
      <c r="D59" s="2166"/>
      <c r="E59" s="2166"/>
      <c r="F59" s="2166"/>
      <c r="G59" s="2166"/>
      <c r="H59" s="2166"/>
      <c r="I59" s="2166"/>
    </row>
    <row r="62" spans="1:9">
      <c r="B62" s="1638"/>
      <c r="C62" s="1638"/>
      <c r="D62" s="1638"/>
      <c r="E62" s="1638"/>
      <c r="F62" s="1638"/>
      <c r="G62" s="1638"/>
      <c r="H62" s="1638"/>
      <c r="I62" s="1638"/>
    </row>
    <row r="63" spans="1:9">
      <c r="F63" s="1638"/>
    </row>
  </sheetData>
  <mergeCells count="8">
    <mergeCell ref="A59:I59"/>
    <mergeCell ref="F1:I1"/>
    <mergeCell ref="B1:B2"/>
    <mergeCell ref="C1:C2"/>
    <mergeCell ref="D1:D2"/>
    <mergeCell ref="E1:E2"/>
    <mergeCell ref="A1:A2"/>
    <mergeCell ref="A57:I58"/>
  </mergeCells>
  <printOptions horizontalCentered="1"/>
  <pageMargins left="0.7" right="0.7" top="1" bottom="1" header="0.5" footer="0.5"/>
  <pageSetup scale="82" fitToWidth="0" orientation="portrait" r:id="rId1"/>
  <headerFooter scaleWithDoc="0">
    <oddHeader>&amp;C&amp;"-,Bold"&amp;10Table 18.1
Residential and Nonresidential Construction Activity</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BBE2B-BF2B-43CF-B048-635ACC6FE462}">
  <dimension ref="A1:F24"/>
  <sheetViews>
    <sheetView showWhiteSpace="0" view="pageLayout" zoomScaleNormal="100" workbookViewId="0">
      <selection activeCell="L30" sqref="L30"/>
    </sheetView>
  </sheetViews>
  <sheetFormatPr defaultColWidth="9.08984375" defaultRowHeight="13"/>
  <cols>
    <col min="1" max="16384" width="9.08984375" style="869"/>
  </cols>
  <sheetData>
    <row r="1" spans="1:6" ht="26.5" thickBot="1">
      <c r="A1" s="1686" t="s">
        <v>13</v>
      </c>
      <c r="B1" s="1687" t="s">
        <v>1495</v>
      </c>
      <c r="C1" s="1686" t="s">
        <v>13</v>
      </c>
      <c r="D1" s="1684" t="s">
        <v>1495</v>
      </c>
      <c r="E1" s="1685" t="s">
        <v>13</v>
      </c>
      <c r="F1" s="1684" t="s">
        <v>1495</v>
      </c>
    </row>
    <row r="2" spans="1:6">
      <c r="A2" s="1681">
        <v>1968</v>
      </c>
      <c r="B2" s="1682">
        <v>7.0300000000000001E-2</v>
      </c>
      <c r="C2" s="1681">
        <v>1986</v>
      </c>
      <c r="D2" s="1680">
        <v>0.1018</v>
      </c>
      <c r="E2" s="1683">
        <v>2004</v>
      </c>
      <c r="F2" s="1680">
        <v>5.8400000000000001E-2</v>
      </c>
    </row>
    <row r="3" spans="1:6">
      <c r="A3" s="1681">
        <v>1969</v>
      </c>
      <c r="B3" s="1682">
        <v>7.8200000000000006E-2</v>
      </c>
      <c r="C3" s="1681">
        <v>1987</v>
      </c>
      <c r="D3" s="1680">
        <v>0.1019</v>
      </c>
      <c r="E3" s="546">
        <v>2005</v>
      </c>
      <c r="F3" s="1680">
        <v>5.8700000000000002E-2</v>
      </c>
    </row>
    <row r="4" spans="1:6">
      <c r="A4" s="1681">
        <v>1970</v>
      </c>
      <c r="B4" s="1682">
        <v>8.3500000000000005E-2</v>
      </c>
      <c r="C4" s="1681">
        <v>1988</v>
      </c>
      <c r="D4" s="1680">
        <v>0.1033</v>
      </c>
      <c r="E4" s="546">
        <v>2006</v>
      </c>
      <c r="F4" s="1680">
        <v>6.4000000000000001E-2</v>
      </c>
    </row>
    <row r="5" spans="1:6">
      <c r="A5" s="1681">
        <v>1971</v>
      </c>
      <c r="B5" s="1682">
        <v>7.5499999999999998E-2</v>
      </c>
      <c r="C5" s="1681">
        <v>1989</v>
      </c>
      <c r="D5" s="1680">
        <v>0.1032</v>
      </c>
      <c r="E5" s="546">
        <v>2007</v>
      </c>
      <c r="F5" s="1680">
        <v>6.3799999999999996E-2</v>
      </c>
    </row>
    <row r="6" spans="1:6">
      <c r="A6" s="1681">
        <v>1972</v>
      </c>
      <c r="B6" s="1682">
        <v>7.3800000000000004E-2</v>
      </c>
      <c r="C6" s="1681">
        <v>1990</v>
      </c>
      <c r="D6" s="1680">
        <v>0.1013</v>
      </c>
      <c r="E6" s="546">
        <v>2008</v>
      </c>
      <c r="F6" s="1680">
        <v>6.0999999999999999E-2</v>
      </c>
    </row>
    <row r="7" spans="1:6">
      <c r="A7" s="1681">
        <v>1973</v>
      </c>
      <c r="B7" s="1682">
        <v>8.0399999999999999E-2</v>
      </c>
      <c r="C7" s="1681">
        <v>1991</v>
      </c>
      <c r="D7" s="1680">
        <v>9.2499999999999999E-2</v>
      </c>
      <c r="E7" s="546">
        <v>2009</v>
      </c>
      <c r="F7" s="1680">
        <v>5.04E-2</v>
      </c>
    </row>
    <row r="8" spans="1:6">
      <c r="A8" s="1681">
        <v>1974</v>
      </c>
      <c r="B8" s="1682">
        <v>9.1899999999999996E-2</v>
      </c>
      <c r="C8" s="1681">
        <v>1992</v>
      </c>
      <c r="D8" s="1680">
        <v>8.4000000000000005E-2</v>
      </c>
      <c r="E8" s="546">
        <v>2010</v>
      </c>
      <c r="F8" s="1680">
        <v>4.6899999999999997E-2</v>
      </c>
    </row>
    <row r="9" spans="1:6">
      <c r="A9" s="1681">
        <v>1975</v>
      </c>
      <c r="B9" s="1682">
        <v>9.0399999999999994E-2</v>
      </c>
      <c r="C9" s="1681">
        <v>1993</v>
      </c>
      <c r="D9" s="1680">
        <v>7.3300000000000004E-2</v>
      </c>
      <c r="E9" s="546">
        <v>2011</v>
      </c>
      <c r="F9" s="1680">
        <v>4.4499999999999998E-2</v>
      </c>
    </row>
    <row r="10" spans="1:6">
      <c r="A10" s="1681">
        <v>1976</v>
      </c>
      <c r="B10" s="1682">
        <v>8.8599999999999998E-2</v>
      </c>
      <c r="C10" s="1681">
        <v>1994</v>
      </c>
      <c r="D10" s="1680">
        <v>8.3599999999999994E-2</v>
      </c>
      <c r="E10" s="546">
        <v>2012</v>
      </c>
      <c r="F10" s="1680">
        <v>3.6600000000000001E-2</v>
      </c>
    </row>
    <row r="11" spans="1:6">
      <c r="A11" s="1681">
        <v>1977</v>
      </c>
      <c r="B11" s="1682">
        <v>8.8400000000000006E-2</v>
      </c>
      <c r="C11" s="1681">
        <v>1995</v>
      </c>
      <c r="D11" s="1680">
        <v>7.9500000000000001E-2</v>
      </c>
      <c r="E11" s="546">
        <v>2013</v>
      </c>
      <c r="F11" s="1680">
        <v>3.9800000000000002E-2</v>
      </c>
    </row>
    <row r="12" spans="1:6">
      <c r="A12" s="1681">
        <v>1978</v>
      </c>
      <c r="B12" s="1682">
        <v>9.6299999999999997E-2</v>
      </c>
      <c r="C12" s="1681">
        <v>1996</v>
      </c>
      <c r="D12" s="1680">
        <v>7.8100000000000003E-2</v>
      </c>
      <c r="E12" s="546">
        <v>2014</v>
      </c>
      <c r="F12" s="1680">
        <v>4.1700000000000001E-2</v>
      </c>
    </row>
    <row r="13" spans="1:6">
      <c r="A13" s="1681">
        <v>1979</v>
      </c>
      <c r="B13" s="1682">
        <v>0.1119</v>
      </c>
      <c r="C13" s="1681">
        <v>1997</v>
      </c>
      <c r="D13" s="1680">
        <v>7.5999999999999998E-2</v>
      </c>
      <c r="E13" s="546">
        <v>2015</v>
      </c>
      <c r="F13" s="1680">
        <v>3.85E-2</v>
      </c>
    </row>
    <row r="14" spans="1:6">
      <c r="A14" s="1681">
        <v>1980</v>
      </c>
      <c r="B14" s="1682">
        <v>0.13769999999999999</v>
      </c>
      <c r="C14" s="1681">
        <v>1998</v>
      </c>
      <c r="D14" s="1680">
        <v>6.9500000000000006E-2</v>
      </c>
      <c r="E14" s="546">
        <v>2016</v>
      </c>
      <c r="F14" s="1680">
        <v>3.6499999999999998E-2</v>
      </c>
    </row>
    <row r="15" spans="1:6">
      <c r="A15" s="1681">
        <v>1981</v>
      </c>
      <c r="B15" s="1682">
        <v>0.1663</v>
      </c>
      <c r="C15" s="1681">
        <v>1999</v>
      </c>
      <c r="D15" s="1680">
        <v>7.4300000000000005E-2</v>
      </c>
      <c r="E15" s="546">
        <v>2017</v>
      </c>
      <c r="F15" s="1680">
        <v>3.9899999999999998E-2</v>
      </c>
    </row>
    <row r="16" spans="1:6">
      <c r="A16" s="1681">
        <v>1982</v>
      </c>
      <c r="B16" s="1682">
        <v>0.16089999999999999</v>
      </c>
      <c r="C16" s="1681">
        <v>2000</v>
      </c>
      <c r="D16" s="1680">
        <v>8.0600000000000005E-2</v>
      </c>
      <c r="E16" s="546">
        <v>2018</v>
      </c>
      <c r="F16" s="1680">
        <v>4.5400000000000003E-2</v>
      </c>
    </row>
    <row r="17" spans="1:6">
      <c r="A17" s="1681">
        <v>1983</v>
      </c>
      <c r="B17" s="1682">
        <v>0.1323</v>
      </c>
      <c r="C17" s="1681">
        <v>2001</v>
      </c>
      <c r="D17" s="1680">
        <v>6.9699999999999998E-2</v>
      </c>
      <c r="E17" s="546">
        <v>2019</v>
      </c>
      <c r="F17" s="1680">
        <v>3.9399999999999998E-2</v>
      </c>
    </row>
    <row r="18" spans="1:6">
      <c r="A18" s="1681">
        <v>1984</v>
      </c>
      <c r="B18" s="1682">
        <v>0.13869999999999999</v>
      </c>
      <c r="C18" s="1681">
        <v>2002</v>
      </c>
      <c r="D18" s="1680">
        <v>6.54E-2</v>
      </c>
      <c r="E18" s="546">
        <v>2020</v>
      </c>
      <c r="F18" s="1680">
        <v>3.1099999999999999E-2</v>
      </c>
    </row>
    <row r="19" spans="1:6" ht="13.5" thickBot="1">
      <c r="A19" s="1678">
        <v>1985</v>
      </c>
      <c r="B19" s="1679">
        <v>0.1242</v>
      </c>
      <c r="C19" s="1678">
        <v>2003</v>
      </c>
      <c r="D19" s="1676">
        <v>5.8000000000000003E-2</v>
      </c>
      <c r="E19" s="1677" t="s">
        <v>983</v>
      </c>
      <c r="F19" s="1676">
        <v>2.9399999999999999E-2</v>
      </c>
    </row>
    <row r="20" spans="1:6">
      <c r="A20" s="540"/>
      <c r="B20" s="540"/>
      <c r="C20" s="540"/>
      <c r="D20" s="540"/>
      <c r="E20" s="540"/>
      <c r="F20" s="540"/>
    </row>
    <row r="21" spans="1:6">
      <c r="A21" s="2178" t="s">
        <v>1494</v>
      </c>
      <c r="B21" s="2178"/>
      <c r="C21" s="2178"/>
      <c r="D21" s="2178"/>
      <c r="E21" s="2178"/>
      <c r="F21" s="2178"/>
    </row>
    <row r="22" spans="1:6">
      <c r="A22" s="2178"/>
      <c r="B22" s="2178"/>
      <c r="C22" s="2178"/>
      <c r="D22" s="2178"/>
      <c r="E22" s="2178"/>
      <c r="F22" s="2178"/>
    </row>
    <row r="23" spans="1:6">
      <c r="A23" s="2177" t="s">
        <v>1493</v>
      </c>
      <c r="B23" s="2177"/>
      <c r="C23" s="2177"/>
      <c r="D23" s="2177"/>
      <c r="E23" s="2177"/>
      <c r="F23" s="2177"/>
    </row>
    <row r="24" spans="1:6">
      <c r="A24" s="540"/>
      <c r="B24" s="540"/>
      <c r="C24" s="540"/>
      <c r="D24" s="540"/>
      <c r="E24" s="540"/>
      <c r="F24" s="540"/>
    </row>
  </sheetData>
  <mergeCells count="3">
    <mergeCell ref="A23:F23"/>
    <mergeCell ref="A21:F21"/>
    <mergeCell ref="A22:F22"/>
  </mergeCells>
  <printOptions horizontalCentered="1"/>
  <pageMargins left="0.7" right="0.7" top="1" bottom="1" header="0.5" footer="0.5"/>
  <pageSetup orientation="portrait" r:id="rId1"/>
  <headerFooter scaleWithDoc="0">
    <oddHeader>&amp;C&amp;"-,Bold"&amp;10Table 23.2
Average Rates for 30-Year Mortgages</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F5099-F70B-4DC0-B60B-0AD826D95461}">
  <dimension ref="A1:H22"/>
  <sheetViews>
    <sheetView view="pageLayout" zoomScaleNormal="100" workbookViewId="0">
      <selection activeCell="K27" sqref="K27"/>
    </sheetView>
  </sheetViews>
  <sheetFormatPr defaultRowHeight="14.5"/>
  <sheetData>
    <row r="1" spans="1:7" ht="26.5" thickBot="1">
      <c r="A1" s="1686" t="s">
        <v>13</v>
      </c>
      <c r="B1" s="1686" t="s">
        <v>1499</v>
      </c>
      <c r="C1" s="1698" t="s">
        <v>1498</v>
      </c>
      <c r="D1" s="1699" t="s">
        <v>13</v>
      </c>
      <c r="E1" s="1685" t="s">
        <v>1499</v>
      </c>
      <c r="F1" s="1698" t="s">
        <v>1498</v>
      </c>
      <c r="G1" s="540"/>
    </row>
    <row r="2" spans="1:7">
      <c r="A2" s="1681">
        <v>1992</v>
      </c>
      <c r="B2" s="1697">
        <v>110.2225</v>
      </c>
      <c r="C2" s="1694">
        <v>8.0612745098039187E-2</v>
      </c>
      <c r="D2" s="1696">
        <v>2007</v>
      </c>
      <c r="E2" s="1695">
        <v>315.625</v>
      </c>
      <c r="F2" s="1694">
        <f>(E2-B16)/B16</f>
        <v>0.11232500154183664</v>
      </c>
      <c r="G2" s="540"/>
    </row>
    <row r="3" spans="1:7">
      <c r="A3" s="1681">
        <v>1993</v>
      </c>
      <c r="B3" s="1697">
        <v>125.80500000000001</v>
      </c>
      <c r="C3" s="1694">
        <v>0.1413731316201321</v>
      </c>
      <c r="D3" s="1696">
        <v>2008</v>
      </c>
      <c r="E3" s="1695">
        <v>300.97249999999997</v>
      </c>
      <c r="F3" s="1694">
        <f t="shared" ref="F3:F16" si="0">(E3-E2)/E2</f>
        <v>-4.6423762376237722E-2</v>
      </c>
      <c r="G3" s="540"/>
    </row>
    <row r="4" spans="1:7">
      <c r="A4" s="1681">
        <v>1994</v>
      </c>
      <c r="B4" s="1697">
        <v>146.35</v>
      </c>
      <c r="C4" s="1694">
        <v>0.16330829458288609</v>
      </c>
      <c r="D4" s="1696">
        <v>2009</v>
      </c>
      <c r="E4" s="1695">
        <v>270.14999999999998</v>
      </c>
      <c r="F4" s="1694">
        <f t="shared" si="0"/>
        <v>-0.10240968859281162</v>
      </c>
      <c r="G4" s="540"/>
    </row>
    <row r="5" spans="1:7">
      <c r="A5" s="1681">
        <v>1995</v>
      </c>
      <c r="B5" s="1697">
        <v>159.88749999999999</v>
      </c>
      <c r="C5" s="1694">
        <v>9.2500854116843154E-2</v>
      </c>
      <c r="D5" s="1696">
        <v>2010</v>
      </c>
      <c r="E5" s="1695">
        <v>254.17250000000001</v>
      </c>
      <c r="F5" s="1694">
        <f t="shared" si="0"/>
        <v>-5.9143068665556041E-2</v>
      </c>
      <c r="G5" s="540"/>
    </row>
    <row r="6" spans="1:7">
      <c r="A6" s="1681">
        <v>1996</v>
      </c>
      <c r="B6" s="1697">
        <v>172.77999999999997</v>
      </c>
      <c r="C6" s="1694">
        <v>7.9032006245120828E-2</v>
      </c>
      <c r="D6" s="1696">
        <v>2011</v>
      </c>
      <c r="E6" s="1695">
        <v>238.32500000000002</v>
      </c>
      <c r="F6" s="1694">
        <f t="shared" si="0"/>
        <v>-6.2349388702554354E-2</v>
      </c>
      <c r="G6" s="540"/>
    </row>
    <row r="7" spans="1:7">
      <c r="A7" s="1681">
        <v>1997</v>
      </c>
      <c r="B7" s="1697">
        <v>179.08500000000001</v>
      </c>
      <c r="C7" s="1694">
        <v>3.6491492070841743E-2</v>
      </c>
      <c r="D7" s="1696">
        <v>2012</v>
      </c>
      <c r="E7" s="1695">
        <v>253.93</v>
      </c>
      <c r="F7" s="1694">
        <f t="shared" si="0"/>
        <v>6.5477813909577215E-2</v>
      </c>
      <c r="G7" s="540"/>
    </row>
    <row r="8" spans="1:7">
      <c r="A8" s="1681">
        <v>1998</v>
      </c>
      <c r="B8" s="1697">
        <v>185.38749999999999</v>
      </c>
      <c r="C8" s="1694">
        <v>3.5192785548761651E-2</v>
      </c>
      <c r="D8" s="1696">
        <v>2013</v>
      </c>
      <c r="E8" s="1695">
        <v>279.17</v>
      </c>
      <c r="F8" s="1694">
        <f t="shared" si="0"/>
        <v>9.9397471744181495E-2</v>
      </c>
      <c r="G8" s="540"/>
    </row>
    <row r="9" spans="1:7">
      <c r="A9" s="1681">
        <v>1999</v>
      </c>
      <c r="B9" s="1697">
        <v>190.125</v>
      </c>
      <c r="C9" s="1694">
        <v>2.5554581619580671E-2</v>
      </c>
      <c r="D9" s="1696">
        <v>2014</v>
      </c>
      <c r="E9" s="1695">
        <v>292.36</v>
      </c>
      <c r="F9" s="1694">
        <f t="shared" si="0"/>
        <v>4.724719704839344E-2</v>
      </c>
      <c r="G9" s="540"/>
    </row>
    <row r="10" spans="1:7">
      <c r="A10" s="1681">
        <v>2000</v>
      </c>
      <c r="B10" s="1697">
        <v>194.2475</v>
      </c>
      <c r="C10" s="1694">
        <v>2.1683103221564772E-2</v>
      </c>
      <c r="D10" s="1696">
        <v>2015</v>
      </c>
      <c r="E10" s="1695">
        <v>310.10500000000002</v>
      </c>
      <c r="F10" s="1694">
        <f t="shared" si="0"/>
        <v>6.0695717608427978E-2</v>
      </c>
      <c r="G10" s="540"/>
    </row>
    <row r="11" spans="1:7">
      <c r="A11" s="1681">
        <v>2001</v>
      </c>
      <c r="B11" s="1697">
        <v>197.86249999999998</v>
      </c>
      <c r="C11" s="1694">
        <v>1.8610278124557487E-2</v>
      </c>
      <c r="D11" s="1696">
        <v>2016</v>
      </c>
      <c r="E11" s="1695">
        <v>335.54500000000002</v>
      </c>
      <c r="F11" s="1694">
        <f t="shared" si="0"/>
        <v>8.2036729494848512E-2</v>
      </c>
      <c r="G11" s="540"/>
    </row>
    <row r="12" spans="1:7">
      <c r="A12" s="1681">
        <v>2002</v>
      </c>
      <c r="B12" s="1697">
        <v>201.14999999999998</v>
      </c>
      <c r="C12" s="1694">
        <v>1.6615073599090251E-2</v>
      </c>
      <c r="D12" s="1696">
        <v>2017</v>
      </c>
      <c r="E12" s="1695">
        <v>366.11500000000001</v>
      </c>
      <c r="F12" s="1694">
        <f t="shared" si="0"/>
        <v>9.1105514908581542E-2</v>
      </c>
      <c r="G12" s="540"/>
    </row>
    <row r="13" spans="1:7">
      <c r="A13" s="1681">
        <v>2003</v>
      </c>
      <c r="B13" s="1697">
        <v>206.3725</v>
      </c>
      <c r="C13" s="1694">
        <v>2.596321153368146E-2</v>
      </c>
      <c r="D13" s="1696">
        <v>2018</v>
      </c>
      <c r="E13" s="1695">
        <v>403.15</v>
      </c>
      <c r="F13" s="1694">
        <f t="shared" si="0"/>
        <v>0.10115674036846337</v>
      </c>
      <c r="G13" s="540"/>
    </row>
    <row r="14" spans="1:7">
      <c r="A14" s="1681">
        <v>2004</v>
      </c>
      <c r="B14" s="1697">
        <v>218.255</v>
      </c>
      <c r="C14" s="1694">
        <v>5.7577923415183675E-2</v>
      </c>
      <c r="D14" s="1696">
        <v>2019</v>
      </c>
      <c r="E14" s="1695">
        <v>435.51249999999999</v>
      </c>
      <c r="F14" s="1694">
        <f t="shared" si="0"/>
        <v>8.0274091529207517E-2</v>
      </c>
      <c r="G14" s="540"/>
    </row>
    <row r="15" spans="1:7">
      <c r="A15" s="1681">
        <v>2005</v>
      </c>
      <c r="B15" s="1697">
        <v>242.86250000000001</v>
      </c>
      <c r="C15" s="1694">
        <v>0.1127465579253626</v>
      </c>
      <c r="D15" s="1696">
        <v>2020</v>
      </c>
      <c r="E15" s="1695">
        <v>484.82</v>
      </c>
      <c r="F15" s="1694">
        <f t="shared" si="0"/>
        <v>0.11321718664791483</v>
      </c>
      <c r="G15" s="540"/>
    </row>
    <row r="16" spans="1:7" ht="15" thickBot="1">
      <c r="A16" s="1678">
        <v>2006</v>
      </c>
      <c r="B16" s="1693">
        <v>283.7525</v>
      </c>
      <c r="C16" s="1692">
        <v>0.16836687426012656</v>
      </c>
      <c r="D16" s="1678">
        <v>2021</v>
      </c>
      <c r="E16" s="1693">
        <v>598.56666666666661</v>
      </c>
      <c r="F16" s="1692">
        <f t="shared" si="0"/>
        <v>0.23461628370666765</v>
      </c>
      <c r="G16" s="540"/>
    </row>
    <row r="17" spans="1:8" s="869" customFormat="1">
      <c r="A17" s="1691"/>
      <c r="B17" s="1690"/>
      <c r="C17" s="1689"/>
      <c r="D17" s="1169"/>
      <c r="E17" s="1169"/>
      <c r="F17" s="1169"/>
      <c r="G17" s="540"/>
      <c r="H17"/>
    </row>
    <row r="18" spans="1:8" s="869" customFormat="1" ht="27" customHeight="1">
      <c r="A18" s="2180" t="s">
        <v>1497</v>
      </c>
      <c r="B18" s="2180"/>
      <c r="C18" s="2180"/>
      <c r="D18" s="2180"/>
      <c r="E18" s="2180"/>
      <c r="F18" s="2180"/>
      <c r="G18" s="540"/>
      <c r="H18"/>
    </row>
    <row r="19" spans="1:8" s="869" customFormat="1" ht="13">
      <c r="A19" s="1688"/>
      <c r="B19" s="1169"/>
      <c r="C19" s="1169"/>
      <c r="D19" s="1169"/>
      <c r="E19" s="1169"/>
      <c r="F19" s="1169"/>
      <c r="G19" s="540"/>
    </row>
    <row r="20" spans="1:8" s="869" customFormat="1" ht="13">
      <c r="A20" s="2179" t="s">
        <v>1496</v>
      </c>
      <c r="B20" s="2179"/>
      <c r="C20" s="2179"/>
      <c r="D20" s="2179"/>
      <c r="E20" s="2179"/>
      <c r="F20" s="2179"/>
      <c r="G20" s="540"/>
    </row>
    <row r="21" spans="1:8">
      <c r="A21" s="540"/>
      <c r="B21" s="540"/>
      <c r="C21" s="540"/>
      <c r="D21" s="540"/>
      <c r="E21" s="540"/>
      <c r="F21" s="540"/>
      <c r="G21" s="540"/>
    </row>
    <row r="22" spans="1:8">
      <c r="A22" s="537"/>
      <c r="B22" s="537"/>
      <c r="C22" s="537"/>
      <c r="D22" s="537"/>
      <c r="E22" s="537"/>
      <c r="F22" s="537"/>
      <c r="G22" s="537"/>
    </row>
  </sheetData>
  <mergeCells count="2">
    <mergeCell ref="A20:F20"/>
    <mergeCell ref="A18:F18"/>
  </mergeCells>
  <printOptions horizontalCentered="1"/>
  <pageMargins left="0.7" right="0.7" top="1" bottom="1" header="0.5" footer="0.5"/>
  <pageSetup orientation="portrait" r:id="rId1"/>
  <headerFooter scaleWithDoc="0">
    <oddHeader>&amp;C&amp;"-,Bold"&amp;10Table 23.3
Housing Price Index for Utah</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30470-DFDB-450B-AD37-7198CE19D24D}">
  <dimension ref="B1:J23"/>
  <sheetViews>
    <sheetView view="pageLayout" zoomScaleNormal="100" workbookViewId="0">
      <selection activeCell="K24" sqref="K24"/>
    </sheetView>
  </sheetViews>
  <sheetFormatPr defaultRowHeight="12.5"/>
  <cols>
    <col min="1" max="1" width="6.54296875" style="1" customWidth="1"/>
    <col min="2" max="3" width="8.7265625" style="1"/>
    <col min="4" max="4" width="8.453125" style="1" customWidth="1"/>
    <col min="5" max="6" width="8.7265625" style="1"/>
    <col min="7" max="7" width="8.1796875" style="1" customWidth="1"/>
    <col min="8" max="8" width="8.7265625" style="1"/>
    <col min="9" max="9" width="8.54296875" style="1" customWidth="1"/>
    <col min="10" max="10" width="8.1796875" style="1" customWidth="1"/>
    <col min="11" max="16384" width="8.7265625" style="1"/>
  </cols>
  <sheetData>
    <row r="1" spans="2:10" ht="13">
      <c r="B1" s="157" t="s">
        <v>13</v>
      </c>
      <c r="C1" s="156" t="s">
        <v>76</v>
      </c>
      <c r="D1" s="155" t="s">
        <v>192</v>
      </c>
      <c r="E1" s="157" t="s">
        <v>13</v>
      </c>
      <c r="F1" s="156" t="s">
        <v>76</v>
      </c>
      <c r="G1" s="155" t="s">
        <v>192</v>
      </c>
      <c r="H1" s="157" t="s">
        <v>13</v>
      </c>
      <c r="I1" s="156" t="s">
        <v>76</v>
      </c>
      <c r="J1" s="155" t="s">
        <v>192</v>
      </c>
    </row>
    <row r="2" spans="2:10" ht="13">
      <c r="B2" s="149">
        <v>1960</v>
      </c>
      <c r="C2" s="148">
        <v>4.3</v>
      </c>
      <c r="D2" s="147">
        <v>3.61</v>
      </c>
      <c r="E2" s="149">
        <v>1980</v>
      </c>
      <c r="F2" s="148">
        <v>3.1438999999999999</v>
      </c>
      <c r="G2" s="147">
        <v>1.8394999999999999</v>
      </c>
      <c r="H2" s="149">
        <v>2000</v>
      </c>
      <c r="I2" s="148">
        <v>2.7614999999999998</v>
      </c>
      <c r="J2" s="147">
        <v>2.13</v>
      </c>
    </row>
    <row r="3" spans="2:10" ht="13">
      <c r="B3" s="149">
        <v>1961</v>
      </c>
      <c r="C3" s="148">
        <v>4.24</v>
      </c>
      <c r="D3" s="147">
        <v>3.56</v>
      </c>
      <c r="E3" s="149">
        <v>1981</v>
      </c>
      <c r="F3" s="148">
        <v>3.06</v>
      </c>
      <c r="G3" s="147">
        <v>1.8120000000000001</v>
      </c>
      <c r="H3" s="149">
        <v>2001</v>
      </c>
      <c r="I3" s="148">
        <v>2.61</v>
      </c>
      <c r="J3" s="147">
        <v>2.0305</v>
      </c>
    </row>
    <row r="4" spans="2:10" ht="13">
      <c r="B4" s="149">
        <v>1962</v>
      </c>
      <c r="C4" s="148">
        <v>4.18</v>
      </c>
      <c r="D4" s="147">
        <v>3.42</v>
      </c>
      <c r="E4" s="149">
        <v>1982</v>
      </c>
      <c r="F4" s="148">
        <v>2.99</v>
      </c>
      <c r="G4" s="147">
        <v>1.8274999999999999</v>
      </c>
      <c r="H4" s="149">
        <v>2002</v>
      </c>
      <c r="I4" s="148">
        <v>2.6274999999999999</v>
      </c>
      <c r="J4" s="147">
        <v>2.0205000000000002</v>
      </c>
    </row>
    <row r="5" spans="2:10" ht="13">
      <c r="B5" s="149">
        <v>1963</v>
      </c>
      <c r="C5" s="148">
        <v>3.87</v>
      </c>
      <c r="D5" s="147">
        <v>3.3</v>
      </c>
      <c r="E5" s="149">
        <v>1983</v>
      </c>
      <c r="F5" s="148">
        <v>2.83</v>
      </c>
      <c r="G5" s="147">
        <v>1.7989999999999999</v>
      </c>
      <c r="H5" s="149">
        <v>2003</v>
      </c>
      <c r="I5" s="148">
        <v>2.6262500000000002</v>
      </c>
      <c r="J5" s="147">
        <v>2.0474999999999999</v>
      </c>
    </row>
    <row r="6" spans="2:10" ht="13">
      <c r="B6" s="149">
        <v>1964</v>
      </c>
      <c r="C6" s="148">
        <v>3.55</v>
      </c>
      <c r="D6" s="147">
        <v>3.17</v>
      </c>
      <c r="E6" s="149">
        <v>1984</v>
      </c>
      <c r="F6" s="148">
        <v>2.74</v>
      </c>
      <c r="G6" s="147">
        <v>1.8065</v>
      </c>
      <c r="H6" s="149">
        <v>2004</v>
      </c>
      <c r="I6" s="148">
        <v>2.6360000000000001</v>
      </c>
      <c r="J6" s="147">
        <v>2.0514999999999999</v>
      </c>
    </row>
    <row r="7" spans="2:10" ht="13">
      <c r="B7" s="149">
        <v>1965</v>
      </c>
      <c r="C7" s="148">
        <v>3.24</v>
      </c>
      <c r="D7" s="147">
        <v>2.88</v>
      </c>
      <c r="E7" s="149">
        <v>1985</v>
      </c>
      <c r="F7" s="148">
        <v>2.69</v>
      </c>
      <c r="G7" s="147">
        <v>1.8440000000000001</v>
      </c>
      <c r="H7" s="149">
        <v>2005</v>
      </c>
      <c r="I7" s="148">
        <v>2.6320000000000001</v>
      </c>
      <c r="J7" s="147">
        <v>2.0569999999999999</v>
      </c>
    </row>
    <row r="8" spans="2:10" ht="13">
      <c r="B8" s="149">
        <v>1966</v>
      </c>
      <c r="C8" s="148">
        <v>3.17</v>
      </c>
      <c r="D8" s="147">
        <v>2.67</v>
      </c>
      <c r="E8" s="149">
        <v>1986</v>
      </c>
      <c r="F8" s="148">
        <v>2.59</v>
      </c>
      <c r="G8" s="147">
        <v>1.8374999999999999</v>
      </c>
      <c r="H8" s="149">
        <v>2006</v>
      </c>
      <c r="I8" s="148">
        <v>2.6665000000000001</v>
      </c>
      <c r="J8" s="147">
        <v>2.1080000000000001</v>
      </c>
    </row>
    <row r="9" spans="2:10" ht="13">
      <c r="B9" s="149">
        <v>1967</v>
      </c>
      <c r="C9" s="148">
        <v>3.12</v>
      </c>
      <c r="D9" s="147">
        <v>2.5299999999999998</v>
      </c>
      <c r="E9" s="149">
        <v>1987</v>
      </c>
      <c r="F9" s="148">
        <v>2.48</v>
      </c>
      <c r="G9" s="147">
        <v>1.8720000000000001</v>
      </c>
      <c r="H9" s="149">
        <v>2007</v>
      </c>
      <c r="I9" s="148">
        <v>2.6835</v>
      </c>
      <c r="J9" s="147">
        <v>2.12</v>
      </c>
    </row>
    <row r="10" spans="2:10" ht="13">
      <c r="B10" s="149">
        <v>1968</v>
      </c>
      <c r="C10" s="148">
        <v>3.04</v>
      </c>
      <c r="D10" s="147">
        <v>2.4300000000000002</v>
      </c>
      <c r="E10" s="149">
        <v>1988</v>
      </c>
      <c r="F10" s="148">
        <v>2.52</v>
      </c>
      <c r="G10" s="147">
        <v>1.9339999999999999</v>
      </c>
      <c r="H10" s="149">
        <v>2008</v>
      </c>
      <c r="I10" s="148">
        <v>2.6535000000000002</v>
      </c>
      <c r="J10" s="147">
        <v>2.0720000000000001</v>
      </c>
    </row>
    <row r="11" spans="2:10" ht="13">
      <c r="B11" s="149">
        <v>1969</v>
      </c>
      <c r="C11" s="148">
        <v>3.09</v>
      </c>
      <c r="D11" s="147">
        <v>2.42</v>
      </c>
      <c r="E11" s="149">
        <v>1989</v>
      </c>
      <c r="F11" s="148">
        <v>2.5499999999999998</v>
      </c>
      <c r="G11" s="147">
        <v>2.0139999999999998</v>
      </c>
      <c r="H11" s="149">
        <v>2009</v>
      </c>
      <c r="I11" s="148">
        <v>2.5369999999999999</v>
      </c>
      <c r="J11" s="147">
        <v>2.0019999999999998</v>
      </c>
    </row>
    <row r="12" spans="2:10" ht="13">
      <c r="B12" s="149">
        <v>1970</v>
      </c>
      <c r="C12" s="148">
        <v>3.3048999999999999</v>
      </c>
      <c r="D12" s="147">
        <v>2.48</v>
      </c>
      <c r="E12" s="149">
        <v>1990</v>
      </c>
      <c r="F12" s="148">
        <v>2.649</v>
      </c>
      <c r="G12" s="147">
        <v>2.081</v>
      </c>
      <c r="H12" s="149">
        <v>2010</v>
      </c>
      <c r="I12" s="148">
        <v>2.4489999999999998</v>
      </c>
      <c r="J12" s="147">
        <v>1.931</v>
      </c>
    </row>
    <row r="13" spans="2:10" ht="13">
      <c r="B13" s="149">
        <v>1971</v>
      </c>
      <c r="C13" s="148">
        <v>3.14</v>
      </c>
      <c r="D13" s="147">
        <v>2.2665000000000002</v>
      </c>
      <c r="E13" s="149">
        <v>1991</v>
      </c>
      <c r="F13" s="148">
        <v>2.5325000000000002</v>
      </c>
      <c r="G13" s="147">
        <v>2.0625</v>
      </c>
      <c r="H13" s="149">
        <v>2011</v>
      </c>
      <c r="I13" s="148">
        <v>2.3774999999999999</v>
      </c>
      <c r="J13" s="147">
        <v>1.8945000000000001</v>
      </c>
    </row>
    <row r="14" spans="2:10" ht="13">
      <c r="B14" s="149">
        <v>1972</v>
      </c>
      <c r="C14" s="148">
        <v>2.88</v>
      </c>
      <c r="D14" s="147">
        <v>2.0099999999999998</v>
      </c>
      <c r="E14" s="149">
        <v>1992</v>
      </c>
      <c r="F14" s="148">
        <v>2.5325000000000002</v>
      </c>
      <c r="G14" s="147">
        <v>2.0459999999999998</v>
      </c>
      <c r="H14" s="149">
        <v>2012</v>
      </c>
      <c r="I14" s="148">
        <v>2.3734999999999999</v>
      </c>
      <c r="J14" s="147">
        <v>1.8805000000000001</v>
      </c>
    </row>
    <row r="15" spans="2:10" ht="13">
      <c r="B15" s="149">
        <v>1973</v>
      </c>
      <c r="C15" s="148">
        <v>2.84</v>
      </c>
      <c r="D15" s="147">
        <v>1.879</v>
      </c>
      <c r="E15" s="149">
        <v>1993</v>
      </c>
      <c r="F15" s="148">
        <v>2.4485000000000001</v>
      </c>
      <c r="G15" s="147">
        <v>2.0194999999999999</v>
      </c>
      <c r="H15" s="154">
        <v>2013</v>
      </c>
      <c r="I15" s="153">
        <v>2.3395000000000001</v>
      </c>
      <c r="J15" s="152">
        <v>1.8574999999999999</v>
      </c>
    </row>
    <row r="16" spans="2:10" ht="13">
      <c r="B16" s="149">
        <v>1974</v>
      </c>
      <c r="C16" s="148">
        <v>2.91</v>
      </c>
      <c r="D16" s="147">
        <v>1.835</v>
      </c>
      <c r="E16" s="149">
        <v>1994</v>
      </c>
      <c r="F16" s="148">
        <v>2.444</v>
      </c>
      <c r="G16" s="147">
        <v>2.0015000000000001</v>
      </c>
      <c r="H16" s="154">
        <v>2014</v>
      </c>
      <c r="I16" s="153">
        <v>2.3285</v>
      </c>
      <c r="J16" s="152">
        <v>1.8625</v>
      </c>
    </row>
    <row r="17" spans="2:10" ht="13">
      <c r="B17" s="149">
        <v>1975</v>
      </c>
      <c r="C17" s="148">
        <v>2.96</v>
      </c>
      <c r="D17" s="147">
        <v>1.774</v>
      </c>
      <c r="E17" s="149">
        <v>1995</v>
      </c>
      <c r="F17" s="148">
        <v>2.452</v>
      </c>
      <c r="G17" s="147">
        <v>1.978</v>
      </c>
      <c r="H17" s="151">
        <v>2015</v>
      </c>
      <c r="I17" s="150">
        <v>2.29</v>
      </c>
      <c r="J17" s="88">
        <v>1.84</v>
      </c>
    </row>
    <row r="18" spans="2:10" ht="13">
      <c r="B18" s="149">
        <v>1976</v>
      </c>
      <c r="C18" s="148">
        <v>3.19</v>
      </c>
      <c r="D18" s="147">
        <v>1.738</v>
      </c>
      <c r="E18" s="149">
        <v>1996</v>
      </c>
      <c r="F18" s="148">
        <v>2.5289999999999999</v>
      </c>
      <c r="G18" s="147">
        <v>1.976</v>
      </c>
      <c r="H18" s="149">
        <v>2016</v>
      </c>
      <c r="I18" s="148">
        <v>2.2400000000000002</v>
      </c>
      <c r="J18" s="147">
        <v>1.82</v>
      </c>
    </row>
    <row r="19" spans="2:10" ht="13">
      <c r="B19" s="149">
        <v>1977</v>
      </c>
      <c r="C19" s="148">
        <v>3.3</v>
      </c>
      <c r="D19" s="147">
        <v>1.7895000000000001</v>
      </c>
      <c r="E19" s="149">
        <v>1997</v>
      </c>
      <c r="F19" s="148">
        <v>2.5205000000000002</v>
      </c>
      <c r="G19" s="147">
        <v>1.9710000000000001</v>
      </c>
      <c r="H19" s="149">
        <v>2017</v>
      </c>
      <c r="I19" s="148">
        <v>2.12</v>
      </c>
      <c r="J19" s="147">
        <v>1.7649999999999999</v>
      </c>
    </row>
    <row r="20" spans="2:10" ht="13">
      <c r="B20" s="149">
        <v>1978</v>
      </c>
      <c r="C20" s="148">
        <v>3.25</v>
      </c>
      <c r="D20" s="147">
        <v>1.76</v>
      </c>
      <c r="E20" s="149">
        <v>1998</v>
      </c>
      <c r="F20" s="148">
        <v>2.5914999999999999</v>
      </c>
      <c r="G20" s="147">
        <v>1.9990000000000001</v>
      </c>
      <c r="H20" s="149">
        <v>2018</v>
      </c>
      <c r="I20" s="148">
        <v>2.0265</v>
      </c>
      <c r="J20" s="147">
        <v>1.7295</v>
      </c>
    </row>
    <row r="21" spans="2:10" ht="13">
      <c r="B21" s="146">
        <v>1979</v>
      </c>
      <c r="C21" s="145">
        <v>3.28</v>
      </c>
      <c r="D21" s="144">
        <v>1.8080000000000001</v>
      </c>
      <c r="E21" s="146">
        <v>1999</v>
      </c>
      <c r="F21" s="145">
        <v>2.6110000000000002</v>
      </c>
      <c r="G21" s="144">
        <v>2.0074999999999998</v>
      </c>
      <c r="H21" s="146">
        <v>2019</v>
      </c>
      <c r="I21" s="145">
        <v>1.9855</v>
      </c>
      <c r="J21" s="144">
        <v>1.706</v>
      </c>
    </row>
    <row r="22" spans="2:10" ht="13">
      <c r="B22" s="142" t="s">
        <v>191</v>
      </c>
      <c r="C22" s="142"/>
      <c r="D22" s="142"/>
      <c r="E22" s="142"/>
      <c r="F22" s="142"/>
      <c r="G22" s="142"/>
      <c r="H22" s="142"/>
      <c r="I22" s="142"/>
      <c r="J22" s="142"/>
    </row>
    <row r="23" spans="2:10" ht="13">
      <c r="B23" s="143" t="s">
        <v>190</v>
      </c>
      <c r="C23" s="142"/>
      <c r="D23" s="142"/>
      <c r="E23" s="142"/>
      <c r="F23" s="142"/>
      <c r="G23" s="142"/>
      <c r="H23" s="142"/>
      <c r="I23" s="142"/>
      <c r="J23" s="142"/>
    </row>
  </sheetData>
  <pageMargins left="0.7" right="0.7" top="0.75" bottom="0.75" header="0.3" footer="0.3"/>
  <pageSetup orientation="portrait" horizontalDpi="1200" verticalDpi="1200" r:id="rId1"/>
  <headerFooter>
    <oddHeader>&amp;C&amp;"-,Regular"Table 1.6
Total Fertility Rates for Utah and the United States</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7C01D-9ADE-4683-8135-507A0870EE09}">
  <dimension ref="A1:K58"/>
  <sheetViews>
    <sheetView view="pageLayout" topLeftCell="A37" zoomScale="115" zoomScaleNormal="100" zoomScalePageLayoutView="115" workbookViewId="0">
      <selection activeCell="J10" sqref="J10"/>
    </sheetView>
  </sheetViews>
  <sheetFormatPr defaultColWidth="8.90625" defaultRowHeight="13"/>
  <cols>
    <col min="1" max="1" width="8.90625" style="1700" customWidth="1"/>
    <col min="2" max="2" width="1.08984375" style="1700" customWidth="1"/>
    <col min="3" max="3" width="11.90625" style="1700" customWidth="1"/>
    <col min="4" max="4" width="11.453125" style="1700" customWidth="1"/>
    <col min="5" max="5" width="11.54296875" style="1700" customWidth="1"/>
    <col min="6" max="6" width="12.54296875" style="1700" customWidth="1"/>
    <col min="7" max="7" width="11.36328125" style="1700" customWidth="1"/>
    <col min="8" max="8" width="11.453125" style="1700" customWidth="1"/>
    <col min="9" max="10" width="11" style="1700" customWidth="1"/>
    <col min="11" max="11" width="10.90625" style="1700" customWidth="1"/>
    <col min="12" max="16384" width="8.90625" style="1700"/>
  </cols>
  <sheetData>
    <row r="1" spans="1:11">
      <c r="A1" s="1739"/>
      <c r="B1" s="1739"/>
      <c r="C1" s="1738"/>
      <c r="D1" s="1738"/>
      <c r="E1" s="1738"/>
      <c r="F1" s="1738"/>
      <c r="G1" s="1738"/>
      <c r="H1" s="1738"/>
      <c r="I1" s="1738"/>
      <c r="J1" s="1738" t="s">
        <v>1528</v>
      </c>
      <c r="K1" s="1737" t="s">
        <v>1525</v>
      </c>
    </row>
    <row r="2" spans="1:11">
      <c r="A2" s="1739"/>
      <c r="B2" s="1739"/>
      <c r="C2" s="1738" t="s">
        <v>1527</v>
      </c>
      <c r="D2" s="1738" t="s">
        <v>1526</v>
      </c>
      <c r="E2" s="1738"/>
      <c r="F2" s="1738" t="s">
        <v>218</v>
      </c>
      <c r="G2" s="1738"/>
      <c r="H2" s="1738" t="s">
        <v>1525</v>
      </c>
      <c r="I2" s="1738" t="s">
        <v>1524</v>
      </c>
      <c r="J2" s="1738" t="s">
        <v>1524</v>
      </c>
      <c r="K2" s="1737" t="s">
        <v>1523</v>
      </c>
    </row>
    <row r="3" spans="1:11">
      <c r="A3" s="1739"/>
      <c r="B3" s="1739"/>
      <c r="C3" s="1738" t="s">
        <v>1522</v>
      </c>
      <c r="D3" s="1738" t="s">
        <v>1521</v>
      </c>
      <c r="E3" s="1738" t="s">
        <v>1520</v>
      </c>
      <c r="F3" s="1738" t="s">
        <v>1519</v>
      </c>
      <c r="G3" s="1738"/>
      <c r="H3" s="1738" t="s">
        <v>1518</v>
      </c>
      <c r="I3" s="1738" t="s">
        <v>1517</v>
      </c>
      <c r="J3" s="1738" t="s">
        <v>1517</v>
      </c>
      <c r="K3" s="1737" t="s">
        <v>1516</v>
      </c>
    </row>
    <row r="4" spans="1:11">
      <c r="A4" s="1736" t="s">
        <v>13</v>
      </c>
      <c r="B4" s="1735"/>
      <c r="C4" s="1734" t="s">
        <v>1512</v>
      </c>
      <c r="D4" s="1734" t="s">
        <v>1515</v>
      </c>
      <c r="E4" s="1734" t="s">
        <v>1515</v>
      </c>
      <c r="F4" s="1734" t="s">
        <v>1514</v>
      </c>
      <c r="G4" s="1734" t="s">
        <v>1513</v>
      </c>
      <c r="H4" s="1734" t="s">
        <v>972</v>
      </c>
      <c r="I4" s="1734" t="s">
        <v>1512</v>
      </c>
      <c r="J4" s="1734" t="s">
        <v>1512</v>
      </c>
      <c r="K4" s="1734" t="s">
        <v>1512</v>
      </c>
    </row>
    <row r="5" spans="1:11">
      <c r="A5" s="1729">
        <v>1983</v>
      </c>
      <c r="B5" s="1733"/>
      <c r="C5" s="1731">
        <v>140.72887699999998</v>
      </c>
      <c r="D5" s="1717">
        <v>2465294</v>
      </c>
      <c r="E5" s="1717">
        <v>5214498</v>
      </c>
      <c r="F5" s="1717">
        <v>7059964</v>
      </c>
      <c r="G5" s="1717">
        <v>2369901</v>
      </c>
      <c r="H5" s="1717" t="s">
        <v>1486</v>
      </c>
      <c r="I5" s="1717" t="s">
        <v>1486</v>
      </c>
      <c r="J5" s="1717" t="s">
        <v>1486</v>
      </c>
      <c r="K5" s="1717" t="s">
        <v>1486</v>
      </c>
    </row>
    <row r="6" spans="1:11">
      <c r="A6" s="1729">
        <v>1984</v>
      </c>
      <c r="B6" s="1733"/>
      <c r="C6" s="1731">
        <v>161.21779699999999</v>
      </c>
      <c r="D6" s="1717">
        <v>2616301</v>
      </c>
      <c r="E6" s="1717">
        <v>4400103</v>
      </c>
      <c r="F6" s="1717">
        <v>7514113</v>
      </c>
      <c r="G6" s="1717">
        <v>2436544</v>
      </c>
      <c r="H6" s="1717" t="s">
        <v>1486</v>
      </c>
      <c r="I6" s="1717" t="s">
        <v>1486</v>
      </c>
      <c r="J6" s="1717" t="s">
        <v>1486</v>
      </c>
      <c r="K6" s="1717" t="s">
        <v>1486</v>
      </c>
    </row>
    <row r="7" spans="1:11">
      <c r="A7" s="1729">
        <v>1985</v>
      </c>
      <c r="B7" s="1733"/>
      <c r="C7" s="1731">
        <v>165.280248</v>
      </c>
      <c r="D7" s="1717">
        <v>2804693</v>
      </c>
      <c r="E7" s="1717">
        <v>4846637</v>
      </c>
      <c r="F7" s="1717">
        <v>8984780</v>
      </c>
      <c r="G7" s="1717">
        <v>2491191</v>
      </c>
      <c r="H7" s="1717" t="s">
        <v>1486</v>
      </c>
      <c r="I7" s="1717" t="s">
        <v>1486</v>
      </c>
      <c r="J7" s="1717" t="s">
        <v>1486</v>
      </c>
      <c r="K7" s="1717" t="s">
        <v>1486</v>
      </c>
    </row>
    <row r="8" spans="1:11">
      <c r="A8" s="1729">
        <v>1986</v>
      </c>
      <c r="B8" s="1733"/>
      <c r="C8" s="1731">
        <v>175.807344</v>
      </c>
      <c r="D8" s="1717">
        <v>3224694</v>
      </c>
      <c r="E8" s="1717">
        <v>5387791</v>
      </c>
      <c r="F8" s="1717">
        <v>9990986</v>
      </c>
      <c r="G8" s="1717">
        <v>2440668</v>
      </c>
      <c r="H8" s="1717" t="s">
        <v>1486</v>
      </c>
      <c r="I8" s="1717" t="s">
        <v>1486</v>
      </c>
      <c r="J8" s="1717" t="s">
        <v>1486</v>
      </c>
      <c r="K8" s="1717" t="s">
        <v>1486</v>
      </c>
    </row>
    <row r="9" spans="1:11">
      <c r="A9" s="1729">
        <v>1987</v>
      </c>
      <c r="B9" s="1733"/>
      <c r="C9" s="1731">
        <v>196.960612</v>
      </c>
      <c r="D9" s="1717">
        <v>3566069</v>
      </c>
      <c r="E9" s="1717">
        <v>5489539</v>
      </c>
      <c r="F9" s="1717">
        <v>10163883</v>
      </c>
      <c r="G9" s="1717">
        <v>2368985</v>
      </c>
      <c r="H9" s="1717" t="s">
        <v>1486</v>
      </c>
      <c r="I9" s="1717" t="s">
        <v>1486</v>
      </c>
      <c r="J9" s="1717" t="s">
        <v>1486</v>
      </c>
      <c r="K9" s="1717" t="s">
        <v>1486</v>
      </c>
    </row>
    <row r="10" spans="1:11">
      <c r="A10" s="1729">
        <v>1988</v>
      </c>
      <c r="B10" s="1733"/>
      <c r="C10" s="1731">
        <v>220.68769399999999</v>
      </c>
      <c r="D10" s="1717">
        <v>3941791</v>
      </c>
      <c r="E10" s="1717">
        <v>5072123</v>
      </c>
      <c r="F10" s="1717">
        <v>10408233</v>
      </c>
      <c r="G10" s="1717">
        <v>2572154</v>
      </c>
      <c r="H10" s="1717" t="s">
        <v>1486</v>
      </c>
      <c r="I10" s="1717" t="s">
        <v>1486</v>
      </c>
      <c r="J10" s="1717" t="s">
        <v>1486</v>
      </c>
      <c r="K10" s="1717" t="s">
        <v>1486</v>
      </c>
    </row>
    <row r="11" spans="1:11">
      <c r="A11" s="1729">
        <v>1989</v>
      </c>
      <c r="B11" s="1733"/>
      <c r="C11" s="1731">
        <v>240.95909499999999</v>
      </c>
      <c r="D11" s="1717">
        <v>4135399</v>
      </c>
      <c r="E11" s="1717">
        <v>4917615</v>
      </c>
      <c r="F11" s="1717">
        <v>11898847</v>
      </c>
      <c r="G11" s="1717">
        <v>2500134</v>
      </c>
      <c r="H11" s="1717" t="s">
        <v>1486</v>
      </c>
      <c r="I11" s="1717" t="s">
        <v>1486</v>
      </c>
      <c r="J11" s="1717" t="s">
        <v>1486</v>
      </c>
      <c r="K11" s="1717" t="s">
        <v>1486</v>
      </c>
    </row>
    <row r="12" spans="1:11">
      <c r="A12" s="1729">
        <v>1990</v>
      </c>
      <c r="B12" s="1733"/>
      <c r="C12" s="1731">
        <v>261.01707899999997</v>
      </c>
      <c r="D12" s="1717">
        <v>4425086</v>
      </c>
      <c r="E12" s="1717">
        <v>5033776</v>
      </c>
      <c r="F12" s="1717">
        <v>11982276</v>
      </c>
      <c r="G12" s="1717">
        <v>2751551</v>
      </c>
      <c r="H12" s="1717" t="s">
        <v>1486</v>
      </c>
      <c r="I12" s="1717" t="s">
        <v>1486</v>
      </c>
      <c r="J12" s="1717" t="s">
        <v>1486</v>
      </c>
      <c r="K12" s="1717" t="s">
        <v>1486</v>
      </c>
    </row>
    <row r="13" spans="1:11">
      <c r="A13" s="1729">
        <v>1991</v>
      </c>
      <c r="B13" s="1733"/>
      <c r="C13" s="1731">
        <v>295.49032399999999</v>
      </c>
      <c r="D13" s="1717">
        <v>4829317</v>
      </c>
      <c r="E13" s="1717">
        <v>5425129</v>
      </c>
      <c r="F13" s="1717">
        <v>12477926</v>
      </c>
      <c r="G13" s="1717">
        <v>2560805</v>
      </c>
      <c r="H13" s="1717" t="s">
        <v>1486</v>
      </c>
      <c r="I13" s="1717" t="s">
        <v>1486</v>
      </c>
      <c r="J13" s="1717" t="s">
        <v>1486</v>
      </c>
      <c r="K13" s="1717" t="s">
        <v>1486</v>
      </c>
    </row>
    <row r="14" spans="1:11">
      <c r="A14" s="1729">
        <v>1992</v>
      </c>
      <c r="B14" s="1733"/>
      <c r="C14" s="1731">
        <v>312.89596699999998</v>
      </c>
      <c r="D14" s="1717">
        <v>5280166</v>
      </c>
      <c r="E14" s="1717">
        <v>5908000</v>
      </c>
      <c r="F14" s="1717">
        <v>13870609</v>
      </c>
      <c r="G14" s="1717">
        <v>2839650</v>
      </c>
      <c r="H14" s="1717" t="s">
        <v>1486</v>
      </c>
      <c r="I14" s="1717" t="s">
        <v>1486</v>
      </c>
      <c r="J14" s="1717" t="s">
        <v>1486</v>
      </c>
      <c r="K14" s="1717" t="s">
        <v>1486</v>
      </c>
    </row>
    <row r="15" spans="1:11">
      <c r="A15" s="1729">
        <v>1993</v>
      </c>
      <c r="B15" s="1733"/>
      <c r="C15" s="1731">
        <v>352.44569100000001</v>
      </c>
      <c r="D15" s="1717">
        <v>5319760</v>
      </c>
      <c r="E15" s="1717">
        <v>6950063</v>
      </c>
      <c r="F15" s="1717">
        <v>15894404</v>
      </c>
      <c r="G15" s="1717">
        <v>2808148</v>
      </c>
      <c r="H15" s="1717" t="s">
        <v>1486</v>
      </c>
      <c r="I15" s="1717" t="s">
        <v>1486</v>
      </c>
      <c r="J15" s="1717" t="s">
        <v>1486</v>
      </c>
      <c r="K15" s="1717" t="s">
        <v>1486</v>
      </c>
    </row>
    <row r="16" spans="1:11">
      <c r="A16" s="1729">
        <v>1994</v>
      </c>
      <c r="B16" s="1733"/>
      <c r="C16" s="1731">
        <v>378.02454699999998</v>
      </c>
      <c r="D16" s="1717">
        <v>5111428</v>
      </c>
      <c r="E16" s="1717">
        <v>6953400</v>
      </c>
      <c r="F16" s="1717">
        <v>17564149</v>
      </c>
      <c r="G16" s="1717">
        <v>3113072</v>
      </c>
      <c r="H16" s="1717" t="s">
        <v>1486</v>
      </c>
      <c r="I16" s="1717" t="s">
        <v>1486</v>
      </c>
      <c r="J16" s="1717" t="s">
        <v>1486</v>
      </c>
      <c r="K16" s="1717" t="s">
        <v>1486</v>
      </c>
    </row>
    <row r="17" spans="1:11">
      <c r="A17" s="1729">
        <v>1995</v>
      </c>
      <c r="B17" s="1733"/>
      <c r="C17" s="1731">
        <v>429.18904499999996</v>
      </c>
      <c r="D17" s="1717">
        <v>5381717</v>
      </c>
      <c r="E17" s="1717">
        <v>7070702</v>
      </c>
      <c r="F17" s="1717">
        <v>18460000</v>
      </c>
      <c r="G17" s="1717">
        <v>2954690</v>
      </c>
      <c r="H17" s="1717" t="s">
        <v>1486</v>
      </c>
      <c r="I17" s="1717" t="s">
        <v>1486</v>
      </c>
      <c r="J17" s="1717" t="s">
        <v>1486</v>
      </c>
      <c r="K17" s="1717" t="s">
        <v>1486</v>
      </c>
    </row>
    <row r="18" spans="1:11">
      <c r="A18" s="1729">
        <v>1996</v>
      </c>
      <c r="B18" s="1733"/>
      <c r="C18" s="1731">
        <v>477.40957699999996</v>
      </c>
      <c r="D18" s="1717">
        <v>5749156</v>
      </c>
      <c r="E18" s="1717">
        <v>7478764</v>
      </c>
      <c r="F18" s="1717">
        <v>21088482</v>
      </c>
      <c r="G18" s="1717">
        <v>3042767</v>
      </c>
      <c r="H18" s="1717" t="s">
        <v>1486</v>
      </c>
      <c r="I18" s="1717" t="s">
        <v>1486</v>
      </c>
      <c r="J18" s="1717" t="s">
        <v>1486</v>
      </c>
      <c r="K18" s="1717" t="s">
        <v>1486</v>
      </c>
    </row>
    <row r="19" spans="1:11">
      <c r="A19" s="1729">
        <v>1997</v>
      </c>
      <c r="B19" s="1733"/>
      <c r="C19" s="1731">
        <v>519.16018099999997</v>
      </c>
      <c r="D19" s="1717">
        <v>5537260</v>
      </c>
      <c r="E19" s="1717">
        <v>7184639</v>
      </c>
      <c r="F19" s="1717">
        <v>21068314</v>
      </c>
      <c r="G19" s="1717">
        <v>3101735</v>
      </c>
      <c r="H19" s="1717" t="s">
        <v>1486</v>
      </c>
      <c r="I19" s="1717" t="s">
        <v>1486</v>
      </c>
      <c r="J19" s="1717" t="s">
        <v>1486</v>
      </c>
      <c r="K19" s="1717" t="s">
        <v>1486</v>
      </c>
    </row>
    <row r="20" spans="1:11">
      <c r="A20" s="1729">
        <v>1998</v>
      </c>
      <c r="B20" s="1733"/>
      <c r="C20" s="1731">
        <v>676.59433511999998</v>
      </c>
      <c r="D20" s="1717">
        <v>5466090</v>
      </c>
      <c r="E20" s="1717">
        <v>6943780</v>
      </c>
      <c r="F20" s="1717">
        <v>20297371</v>
      </c>
      <c r="G20" s="1717">
        <v>3095347</v>
      </c>
      <c r="H20" s="1717" t="s">
        <v>1486</v>
      </c>
      <c r="I20" s="1717" t="s">
        <v>1486</v>
      </c>
      <c r="J20" s="1717" t="s">
        <v>1486</v>
      </c>
      <c r="K20" s="1717" t="s">
        <v>1486</v>
      </c>
    </row>
    <row r="21" spans="1:11">
      <c r="A21" s="1729">
        <v>1999</v>
      </c>
      <c r="B21" s="1733"/>
      <c r="C21" s="1731">
        <v>691.5791895399999</v>
      </c>
      <c r="D21" s="1717">
        <v>5527478</v>
      </c>
      <c r="E21" s="1717">
        <v>6768016</v>
      </c>
      <c r="F21" s="1717">
        <v>19944556</v>
      </c>
      <c r="G21" s="1717">
        <v>2959778</v>
      </c>
      <c r="H21" s="1717" t="s">
        <v>1486</v>
      </c>
      <c r="I21" s="1717" t="s">
        <v>1486</v>
      </c>
      <c r="J21" s="1717" t="s">
        <v>1486</v>
      </c>
      <c r="K21" s="1717" t="s">
        <v>1486</v>
      </c>
    </row>
    <row r="22" spans="1:11">
      <c r="A22" s="1729">
        <v>2000</v>
      </c>
      <c r="B22" s="1733"/>
      <c r="C22" s="1731">
        <v>743.20734148999998</v>
      </c>
      <c r="D22" s="1717">
        <v>5332266</v>
      </c>
      <c r="E22" s="1717">
        <v>6555299</v>
      </c>
      <c r="F22" s="1717">
        <v>19900770</v>
      </c>
      <c r="G22" s="1717">
        <v>3278291</v>
      </c>
      <c r="H22" s="1717" t="s">
        <v>1486</v>
      </c>
      <c r="I22" s="1717" t="s">
        <v>1486</v>
      </c>
      <c r="J22" s="1717" t="s">
        <v>1486</v>
      </c>
      <c r="K22" s="1717" t="s">
        <v>1486</v>
      </c>
    </row>
    <row r="23" spans="1:11">
      <c r="A23" s="1729">
        <v>2001</v>
      </c>
      <c r="B23" s="1733"/>
      <c r="C23" s="1731">
        <v>762.96911538999996</v>
      </c>
      <c r="D23" s="1717">
        <v>4946487</v>
      </c>
      <c r="E23" s="1717">
        <v>6075456</v>
      </c>
      <c r="F23" s="1717">
        <v>18367961</v>
      </c>
      <c r="G23" s="1717">
        <v>2984574</v>
      </c>
      <c r="H23" s="1717" t="s">
        <v>1486</v>
      </c>
      <c r="I23" s="1717" t="s">
        <v>1486</v>
      </c>
      <c r="J23" s="1717" t="s">
        <v>1486</v>
      </c>
      <c r="K23" s="1717" t="s">
        <v>1486</v>
      </c>
    </row>
    <row r="24" spans="1:11">
      <c r="A24" s="1729">
        <v>2002</v>
      </c>
      <c r="B24" s="1733"/>
      <c r="C24" s="1731">
        <v>839.80686938999997</v>
      </c>
      <c r="D24" s="1717">
        <v>5147950</v>
      </c>
      <c r="E24" s="1717">
        <v>5755782</v>
      </c>
      <c r="F24" s="1717">
        <v>18662030</v>
      </c>
      <c r="G24" s="1717">
        <v>3141212</v>
      </c>
      <c r="H24" s="1717" t="s">
        <v>1486</v>
      </c>
      <c r="I24" s="1717" t="s">
        <v>1486</v>
      </c>
      <c r="J24" s="1717" t="s">
        <v>1486</v>
      </c>
      <c r="K24" s="1717" t="s">
        <v>1486</v>
      </c>
    </row>
    <row r="25" spans="1:11">
      <c r="A25" s="1729">
        <v>2003</v>
      </c>
      <c r="B25" s="1733"/>
      <c r="C25" s="1731">
        <v>766.41719342999988</v>
      </c>
      <c r="D25" s="1717">
        <v>5042756</v>
      </c>
      <c r="E25" s="1717">
        <v>4570393</v>
      </c>
      <c r="F25" s="1717">
        <v>18466756</v>
      </c>
      <c r="G25" s="1717">
        <v>3429141</v>
      </c>
      <c r="H25" s="1717" t="s">
        <v>1486</v>
      </c>
      <c r="I25" s="1717" t="s">
        <v>1486</v>
      </c>
      <c r="J25" s="1717" t="s">
        <v>1486</v>
      </c>
      <c r="K25" s="1717" t="s">
        <v>1486</v>
      </c>
    </row>
    <row r="26" spans="1:11">
      <c r="A26" s="1729">
        <v>2004</v>
      </c>
      <c r="B26" s="1733"/>
      <c r="C26" s="1731">
        <v>820.39248352999994</v>
      </c>
      <c r="D26" s="1717">
        <v>5318157</v>
      </c>
      <c r="E26" s="1717">
        <v>4413702</v>
      </c>
      <c r="F26" s="1717">
        <v>18352495</v>
      </c>
      <c r="G26" s="1717">
        <v>3895578</v>
      </c>
      <c r="H26" s="1717" t="s">
        <v>1486</v>
      </c>
      <c r="I26" s="1731">
        <v>5648</v>
      </c>
      <c r="J26" s="1717" t="s">
        <v>1486</v>
      </c>
      <c r="K26" s="1731">
        <v>758</v>
      </c>
    </row>
    <row r="27" spans="1:11">
      <c r="A27" s="1729">
        <v>2005</v>
      </c>
      <c r="B27" s="1728"/>
      <c r="C27" s="1732">
        <v>899.52708582000002</v>
      </c>
      <c r="D27" s="1717">
        <v>5329931</v>
      </c>
      <c r="E27" s="1717">
        <v>4377041</v>
      </c>
      <c r="F27" s="1717">
        <v>22237936</v>
      </c>
      <c r="G27" s="1717">
        <v>4062188</v>
      </c>
      <c r="H27" s="1717" t="s">
        <v>1486</v>
      </c>
      <c r="I27" s="1731">
        <v>5779</v>
      </c>
      <c r="J27" s="1717" t="s">
        <v>1486</v>
      </c>
      <c r="K27" s="1731">
        <v>772</v>
      </c>
    </row>
    <row r="28" spans="1:11">
      <c r="A28" s="1729">
        <v>2006</v>
      </c>
      <c r="B28" s="1728"/>
      <c r="C28" s="1732">
        <v>921.47979442999986</v>
      </c>
      <c r="D28" s="1717">
        <v>5165498</v>
      </c>
      <c r="E28" s="1717">
        <v>4494990</v>
      </c>
      <c r="F28" s="1717">
        <v>21557646</v>
      </c>
      <c r="G28" s="1717">
        <v>4082094</v>
      </c>
      <c r="H28" s="1717" t="s">
        <v>1486</v>
      </c>
      <c r="I28" s="1731">
        <v>5908</v>
      </c>
      <c r="J28" s="1717" t="s">
        <v>1486</v>
      </c>
      <c r="K28" s="1731">
        <v>785</v>
      </c>
    </row>
    <row r="29" spans="1:11">
      <c r="A29" s="1729">
        <v>2007</v>
      </c>
      <c r="B29" s="1728"/>
      <c r="C29" s="1732">
        <v>1006.0998956499999</v>
      </c>
      <c r="D29" s="1717">
        <v>5445591</v>
      </c>
      <c r="E29" s="1717">
        <v>4925277</v>
      </c>
      <c r="F29" s="1717">
        <v>22044533</v>
      </c>
      <c r="G29" s="1717">
        <v>4249190</v>
      </c>
      <c r="H29" s="1717" t="s">
        <v>1486</v>
      </c>
      <c r="I29" s="1731">
        <v>6769</v>
      </c>
      <c r="J29" s="1731">
        <v>627.86904929187472</v>
      </c>
      <c r="K29" s="1731">
        <v>905</v>
      </c>
    </row>
    <row r="30" spans="1:11">
      <c r="A30" s="1729">
        <v>2008</v>
      </c>
      <c r="B30" s="1728"/>
      <c r="C30" s="1732">
        <v>1049.4907040000001</v>
      </c>
      <c r="D30" s="1717">
        <v>5670851</v>
      </c>
      <c r="E30" s="1717">
        <v>4564770</v>
      </c>
      <c r="F30" s="1717">
        <v>20790400</v>
      </c>
      <c r="G30" s="1717">
        <v>3972984</v>
      </c>
      <c r="H30" s="1717" t="s">
        <v>1486</v>
      </c>
      <c r="I30" s="1731">
        <v>6925</v>
      </c>
      <c r="J30" s="1731">
        <v>697.15905636635785</v>
      </c>
      <c r="K30" s="1731">
        <v>908</v>
      </c>
    </row>
    <row r="31" spans="1:11">
      <c r="A31" s="1729">
        <v>2009</v>
      </c>
      <c r="B31" s="1728"/>
      <c r="C31" s="1732">
        <v>909.33322799999996</v>
      </c>
      <c r="D31" s="1717">
        <v>6002104</v>
      </c>
      <c r="E31" s="1717">
        <v>4820930</v>
      </c>
      <c r="F31" s="1717">
        <v>20432218</v>
      </c>
      <c r="G31" s="1717">
        <v>4048153</v>
      </c>
      <c r="H31" s="1717" t="s">
        <v>1486</v>
      </c>
      <c r="I31" s="1731">
        <v>5689</v>
      </c>
      <c r="J31" s="1731">
        <v>564.55926768517679</v>
      </c>
      <c r="K31" s="1731">
        <v>771</v>
      </c>
    </row>
    <row r="32" spans="1:11">
      <c r="A32" s="1729">
        <v>2010</v>
      </c>
      <c r="B32" s="1728"/>
      <c r="C32" s="1732">
        <v>1015.2805139999999</v>
      </c>
      <c r="D32" s="1717">
        <v>6072900</v>
      </c>
      <c r="E32" s="1717">
        <v>4842891</v>
      </c>
      <c r="F32" s="1717">
        <v>21016686</v>
      </c>
      <c r="G32" s="1717">
        <v>4223064</v>
      </c>
      <c r="H32" s="1717" t="s">
        <v>1486</v>
      </c>
      <c r="I32" s="1731">
        <v>6317</v>
      </c>
      <c r="J32" s="1731">
        <v>667.28287164907385</v>
      </c>
      <c r="K32" s="1731">
        <v>867</v>
      </c>
    </row>
    <row r="33" spans="1:11">
      <c r="A33" s="1729">
        <v>2011</v>
      </c>
      <c r="B33" s="1728"/>
      <c r="C33" s="1730">
        <v>1160.8455309999999</v>
      </c>
      <c r="D33" s="1717">
        <v>6304838</v>
      </c>
      <c r="E33" s="1717">
        <v>4803876</v>
      </c>
      <c r="F33" s="1717">
        <v>20389474</v>
      </c>
      <c r="G33" s="1717">
        <v>3826130</v>
      </c>
      <c r="H33" s="1717" t="s">
        <v>1486</v>
      </c>
      <c r="I33" s="1731">
        <v>6955</v>
      </c>
      <c r="J33" s="1731">
        <v>731.25206003798337</v>
      </c>
      <c r="K33" s="1731">
        <v>942</v>
      </c>
    </row>
    <row r="34" spans="1:11">
      <c r="A34" s="1729">
        <v>2012</v>
      </c>
      <c r="B34" s="1728"/>
      <c r="C34" s="1730">
        <v>1248.3130799999999</v>
      </c>
      <c r="D34" s="1727">
        <v>6555833</v>
      </c>
      <c r="E34" s="1727">
        <v>5093740</v>
      </c>
      <c r="F34" s="1727">
        <v>20096549</v>
      </c>
      <c r="G34" s="1727">
        <v>4031621</v>
      </c>
      <c r="H34" s="1726">
        <v>109300</v>
      </c>
      <c r="I34" s="1725">
        <v>7318</v>
      </c>
      <c r="J34" s="1725">
        <v>774.25360053133147</v>
      </c>
      <c r="K34" s="1725">
        <v>989</v>
      </c>
    </row>
    <row r="35" spans="1:11">
      <c r="A35" s="1729">
        <v>2013</v>
      </c>
      <c r="B35" s="1728"/>
      <c r="C35" s="1730">
        <v>1322.7911039999999</v>
      </c>
      <c r="D35" s="1727">
        <v>6328040</v>
      </c>
      <c r="E35" s="1727">
        <v>4063382</v>
      </c>
      <c r="F35" s="1727">
        <v>20186474</v>
      </c>
      <c r="G35" s="1727">
        <v>4148573</v>
      </c>
      <c r="H35" s="1726">
        <v>110900</v>
      </c>
      <c r="I35" s="1725">
        <v>7507</v>
      </c>
      <c r="J35" s="1725">
        <v>837.90448932635445</v>
      </c>
      <c r="K35" s="1725">
        <v>1058</v>
      </c>
    </row>
    <row r="36" spans="1:11">
      <c r="A36" s="1729">
        <v>2014</v>
      </c>
      <c r="B36" s="1728"/>
      <c r="C36" s="1724">
        <v>1405.6508269999999</v>
      </c>
      <c r="D36" s="1727">
        <v>7239149</v>
      </c>
      <c r="E36" s="1727">
        <v>3740896</v>
      </c>
      <c r="F36" s="1727">
        <v>21141610</v>
      </c>
      <c r="G36" s="1727">
        <v>3946762</v>
      </c>
      <c r="H36" s="1726">
        <v>115200</v>
      </c>
      <c r="I36" s="1725">
        <v>7805</v>
      </c>
      <c r="J36" s="1725">
        <v>789.20588357483814</v>
      </c>
      <c r="K36" s="1725">
        <v>1097</v>
      </c>
    </row>
    <row r="37" spans="1:11">
      <c r="A37" s="1721">
        <v>2015</v>
      </c>
      <c r="B37" s="1704"/>
      <c r="C37" s="1724">
        <v>1571.1427799999999</v>
      </c>
      <c r="D37" s="1723">
        <v>8369533</v>
      </c>
      <c r="E37" s="1723">
        <v>4482866</v>
      </c>
      <c r="F37" s="1723">
        <v>22141026</v>
      </c>
      <c r="G37" s="1723">
        <v>4457575</v>
      </c>
      <c r="H37" s="1723">
        <v>119700</v>
      </c>
      <c r="I37" s="1722">
        <v>8259</v>
      </c>
      <c r="J37" s="1722">
        <v>769.7133655001735</v>
      </c>
      <c r="K37" s="1722">
        <v>1150</v>
      </c>
    </row>
    <row r="38" spans="1:11">
      <c r="A38" s="1721">
        <v>2016</v>
      </c>
      <c r="B38" s="1704"/>
      <c r="C38" s="1720">
        <v>1731.9990379999999</v>
      </c>
      <c r="D38" s="198">
        <v>10087077</v>
      </c>
      <c r="E38" s="1723">
        <v>5175615</v>
      </c>
      <c r="F38" s="1723">
        <v>23155527</v>
      </c>
      <c r="G38" s="1723" t="s">
        <v>1511</v>
      </c>
      <c r="H38" s="1723">
        <v>125900</v>
      </c>
      <c r="I38" s="1722">
        <v>8535</v>
      </c>
      <c r="J38" s="1722">
        <v>805.29557226535087</v>
      </c>
      <c r="K38" s="1722">
        <v>1113</v>
      </c>
    </row>
    <row r="39" spans="1:11">
      <c r="A39" s="1721">
        <v>2017</v>
      </c>
      <c r="B39" s="1704"/>
      <c r="C39" s="1720">
        <v>1932.4562149999999</v>
      </c>
      <c r="D39" s="1719">
        <v>10507960</v>
      </c>
      <c r="E39" s="1719">
        <v>5690677</v>
      </c>
      <c r="F39" s="1719">
        <v>24199351</v>
      </c>
      <c r="G39" s="1719">
        <v>4145321</v>
      </c>
      <c r="H39" s="1719">
        <v>129400</v>
      </c>
      <c r="I39" s="1718">
        <v>9148</v>
      </c>
      <c r="J39" s="1718">
        <v>829.79769656826772</v>
      </c>
      <c r="K39" s="1718">
        <v>1202</v>
      </c>
    </row>
    <row r="40" spans="1:11">
      <c r="A40" s="1721">
        <v>2018</v>
      </c>
      <c r="B40" s="1704"/>
      <c r="C40" s="1720">
        <v>2038.4586489999999</v>
      </c>
      <c r="D40" s="1719">
        <v>10600000</v>
      </c>
      <c r="E40" s="1719">
        <v>6711932</v>
      </c>
      <c r="F40" s="1719">
        <v>25554244</v>
      </c>
      <c r="G40" s="1719">
        <v>5125441</v>
      </c>
      <c r="H40" s="1719">
        <v>136600</v>
      </c>
      <c r="I40" s="1718">
        <v>9745</v>
      </c>
      <c r="J40" s="1718">
        <v>823.27676540510868</v>
      </c>
      <c r="K40" s="1718">
        <v>1277</v>
      </c>
    </row>
    <row r="41" spans="1:11">
      <c r="A41" s="1721">
        <v>2019</v>
      </c>
      <c r="B41" s="1704"/>
      <c r="C41" s="1720">
        <v>2130</v>
      </c>
      <c r="D41" s="1719">
        <v>10682894</v>
      </c>
      <c r="E41" s="1719">
        <v>7423512.8165049497</v>
      </c>
      <c r="F41" s="1719">
        <v>26808104</v>
      </c>
      <c r="G41" s="1719">
        <v>4390831</v>
      </c>
      <c r="H41" s="1719">
        <v>141500</v>
      </c>
      <c r="I41" s="1718">
        <v>10064</v>
      </c>
      <c r="J41" s="1718">
        <v>812</v>
      </c>
      <c r="K41" s="1718">
        <v>1339.7</v>
      </c>
    </row>
    <row r="42" spans="1:11">
      <c r="A42" s="1721">
        <v>2020</v>
      </c>
      <c r="B42" s="1704"/>
      <c r="C42" s="1720">
        <v>1627</v>
      </c>
      <c r="D42" s="1719">
        <v>7768944</v>
      </c>
      <c r="E42" s="1719">
        <v>8705377</v>
      </c>
      <c r="F42" s="1719">
        <v>12559026</v>
      </c>
      <c r="G42" s="1719">
        <v>5301766</v>
      </c>
      <c r="H42" s="1719">
        <v>119600</v>
      </c>
      <c r="I42" s="1718">
        <v>7065</v>
      </c>
      <c r="J42" s="1718">
        <v>159</v>
      </c>
      <c r="K42" s="1718">
        <v>1164</v>
      </c>
    </row>
    <row r="43" spans="1:11">
      <c r="A43" s="1711" t="s">
        <v>593</v>
      </c>
      <c r="B43" s="1711"/>
      <c r="C43" s="1710"/>
      <c r="D43" s="1710" t="s">
        <v>746</v>
      </c>
      <c r="E43" s="1717"/>
      <c r="F43" s="1717"/>
      <c r="G43" s="1717"/>
      <c r="H43" s="1710"/>
      <c r="I43" s="1702"/>
      <c r="J43" s="1702"/>
      <c r="K43" s="1702"/>
    </row>
    <row r="44" spans="1:11">
      <c r="A44" s="1716" t="s">
        <v>66</v>
      </c>
      <c r="B44" s="1715"/>
      <c r="C44" s="1714">
        <f t="shared" ref="C44:K44" si="0">(C42-C41)/C41</f>
        <v>-0.23615023474178404</v>
      </c>
      <c r="D44" s="1713">
        <f t="shared" si="0"/>
        <v>-0.27276784736420673</v>
      </c>
      <c r="E44" s="1713">
        <f t="shared" si="0"/>
        <v>0.17267622689962059</v>
      </c>
      <c r="F44" s="1713">
        <f t="shared" si="0"/>
        <v>-0.53152128923403164</v>
      </c>
      <c r="G44" s="1713">
        <f t="shared" si="0"/>
        <v>0.20746300643317858</v>
      </c>
      <c r="H44" s="1713">
        <f t="shared" si="0"/>
        <v>-0.15477031802120142</v>
      </c>
      <c r="I44" s="1713">
        <f t="shared" si="0"/>
        <v>-0.29799284578696345</v>
      </c>
      <c r="J44" s="1713">
        <f t="shared" si="0"/>
        <v>-0.80418719211822665</v>
      </c>
      <c r="K44" s="1712">
        <f t="shared" si="0"/>
        <v>-0.13114876464880201</v>
      </c>
    </row>
    <row r="45" spans="1:11">
      <c r="A45" s="1702"/>
      <c r="B45" s="1702"/>
      <c r="C45" s="1710"/>
      <c r="D45" s="1710"/>
      <c r="E45" s="1710"/>
      <c r="F45" s="1710"/>
      <c r="G45" s="1710"/>
      <c r="H45" s="1710"/>
      <c r="I45" s="1702"/>
      <c r="J45" s="1702"/>
      <c r="K45" s="1702"/>
    </row>
    <row r="46" spans="1:11">
      <c r="A46" s="1711" t="s">
        <v>1510</v>
      </c>
      <c r="B46" s="1711"/>
      <c r="C46" s="1710"/>
      <c r="D46" s="1710"/>
      <c r="E46" s="1710"/>
      <c r="F46" s="1710"/>
      <c r="G46" s="1710"/>
      <c r="H46" s="1710"/>
      <c r="I46" s="1702"/>
      <c r="J46" s="1702"/>
      <c r="K46" s="1702"/>
    </row>
    <row r="47" spans="1:11">
      <c r="A47" s="1705" t="s">
        <v>1509</v>
      </c>
      <c r="B47" s="1709"/>
      <c r="C47" s="1708">
        <f>((C42/C5)^(1/(2020-1983)))-1</f>
        <v>6.839007959619825E-2</v>
      </c>
      <c r="D47" s="1707">
        <f>((D42/D5)^(1/(2020-1983)))-1</f>
        <v>3.1508452677236676E-2</v>
      </c>
      <c r="E47" s="1707">
        <f>((E42/E5)^(1/(2020-1983)))-1</f>
        <v>1.3947672549416756E-2</v>
      </c>
      <c r="F47" s="1707">
        <f>((F42/F5)^(1/(2020-1983)))-1</f>
        <v>1.5689364009775719E-2</v>
      </c>
      <c r="G47" s="1707">
        <f>((G42/G5)^(1/(2020-1983)))-1</f>
        <v>2.200045836890685E-2</v>
      </c>
      <c r="H47" s="1707">
        <f>((H42/H34)^(1/(2020-2012)))-1</f>
        <v>1.132065486637579E-2</v>
      </c>
      <c r="I47" s="1707">
        <f>((I42/I26)^(1/(2020-2004)))-1</f>
        <v>1.4089047891486128E-2</v>
      </c>
      <c r="J47" s="1707">
        <f>((J42/J29)^(1/(2020-2006)))-1</f>
        <v>-9.3443532307605603E-2</v>
      </c>
      <c r="K47" s="1706">
        <f>((K42/K26)^(1/(2020-2004)))-1</f>
        <v>2.717096784725137E-2</v>
      </c>
    </row>
    <row r="48" spans="1:11">
      <c r="A48" s="1705"/>
      <c r="B48" s="1704"/>
      <c r="C48" s="1703"/>
      <c r="D48" s="1703"/>
      <c r="E48" s="1703"/>
      <c r="F48" s="1703"/>
      <c r="G48" s="1703"/>
      <c r="H48" s="1703"/>
      <c r="I48" s="1703"/>
      <c r="J48" s="1703"/>
      <c r="K48" s="1703"/>
    </row>
    <row r="49" spans="1:11">
      <c r="A49" s="1702" t="s">
        <v>1508</v>
      </c>
      <c r="B49" s="1702"/>
      <c r="C49" s="1701"/>
      <c r="D49" s="1701"/>
      <c r="E49" s="1701"/>
      <c r="F49" s="1701"/>
      <c r="G49" s="1701"/>
      <c r="H49" s="1701"/>
      <c r="I49" s="1702"/>
      <c r="J49" s="1702"/>
      <c r="K49" s="1702"/>
    </row>
    <row r="50" spans="1:11">
      <c r="A50" s="1702"/>
      <c r="B50" s="1702"/>
      <c r="C50" s="1701"/>
      <c r="D50" s="1701"/>
      <c r="E50" s="1701"/>
      <c r="F50" s="1701"/>
      <c r="G50" s="1701"/>
      <c r="H50" s="1701"/>
      <c r="I50" s="1702"/>
      <c r="J50" s="1702"/>
      <c r="K50" s="1702"/>
    </row>
    <row r="51" spans="1:11">
      <c r="A51" s="1702" t="s">
        <v>1507</v>
      </c>
      <c r="B51" s="1702"/>
      <c r="C51" s="1701"/>
      <c r="D51" s="1701"/>
      <c r="E51" s="1701"/>
      <c r="F51" s="1701"/>
      <c r="G51" s="1701"/>
      <c r="H51" s="1701"/>
    </row>
    <row r="52" spans="1:11">
      <c r="A52" s="1702" t="s">
        <v>1506</v>
      </c>
      <c r="B52" s="1702"/>
      <c r="C52" s="1701"/>
      <c r="D52" s="1701"/>
      <c r="E52" s="1701"/>
      <c r="F52" s="1701"/>
      <c r="G52" s="1701"/>
      <c r="H52" s="1701"/>
    </row>
    <row r="53" spans="1:11">
      <c r="A53" s="1702" t="s">
        <v>1505</v>
      </c>
      <c r="B53" s="1702"/>
      <c r="C53" s="1701"/>
      <c r="D53" s="1701"/>
      <c r="E53" s="1701"/>
      <c r="F53" s="1701"/>
      <c r="G53" s="1701"/>
      <c r="H53" s="1701"/>
    </row>
    <row r="54" spans="1:11">
      <c r="A54" s="1702" t="s">
        <v>1504</v>
      </c>
      <c r="B54" s="1702"/>
      <c r="C54" s="1701"/>
      <c r="D54" s="1701"/>
      <c r="E54" s="1701"/>
      <c r="F54" s="1701"/>
      <c r="G54" s="1701"/>
      <c r="H54" s="1701"/>
    </row>
    <row r="55" spans="1:11">
      <c r="A55" s="1702" t="s">
        <v>1503</v>
      </c>
      <c r="B55" s="1702"/>
      <c r="C55" s="1701"/>
      <c r="D55" s="1701"/>
      <c r="E55" s="1701"/>
      <c r="F55" s="1701"/>
      <c r="G55" s="1701"/>
      <c r="H55" s="1701"/>
    </row>
    <row r="56" spans="1:11">
      <c r="A56" s="1702" t="s">
        <v>1502</v>
      </c>
      <c r="B56" s="1702"/>
      <c r="C56" s="1701"/>
      <c r="D56" s="1701"/>
      <c r="E56" s="1701"/>
      <c r="F56" s="1701"/>
      <c r="G56" s="1701"/>
      <c r="H56" s="1701"/>
    </row>
    <row r="57" spans="1:11">
      <c r="A57" s="1702" t="s">
        <v>1501</v>
      </c>
      <c r="B57" s="1702"/>
      <c r="C57" s="1701"/>
      <c r="D57" s="1701"/>
      <c r="E57" s="1701"/>
      <c r="F57" s="1701"/>
      <c r="G57" s="1701"/>
      <c r="H57" s="1701"/>
    </row>
    <row r="58" spans="1:11">
      <c r="A58" s="1702" t="s">
        <v>1500</v>
      </c>
      <c r="B58" s="1702"/>
      <c r="C58" s="1701"/>
      <c r="D58" s="1701"/>
      <c r="E58" s="1701"/>
      <c r="F58" s="1701"/>
      <c r="G58" s="1701"/>
      <c r="H58" s="1701"/>
    </row>
  </sheetData>
  <printOptions horizontalCentered="1"/>
  <pageMargins left="0.25" right="0.25" top="0.75" bottom="0.75" header="0.3" footer="0.3"/>
  <pageSetup scale="90" orientation="portrait" horizontalDpi="4294967292" verticalDpi="4294967292" r:id="rId1"/>
  <headerFooter scaleWithDoc="0" alignWithMargins="0">
    <oddHeader>&amp;C&amp;"-,Bold"24.1 Historical Utah Tourism Data</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D58E3-4239-4302-9D2A-63D362C85228}">
  <sheetPr>
    <pageSetUpPr fitToPage="1"/>
  </sheetPr>
  <dimension ref="A1:H34"/>
  <sheetViews>
    <sheetView view="pageLayout" zoomScaleNormal="100" workbookViewId="0">
      <selection activeCell="A62" sqref="A62"/>
    </sheetView>
  </sheetViews>
  <sheetFormatPr defaultColWidth="9" defaultRowHeight="14"/>
  <cols>
    <col min="1" max="1" width="13.1796875" style="1740" customWidth="1"/>
    <col min="2" max="6" width="7.81640625" style="1740" bestFit="1" customWidth="1"/>
    <col min="7" max="7" width="11.26953125" style="1740" customWidth="1"/>
    <col min="8" max="16384" width="9" style="1740"/>
  </cols>
  <sheetData>
    <row r="1" spans="1:8">
      <c r="A1" s="1742"/>
    </row>
    <row r="2" spans="1:8" ht="70.150000000000006" customHeight="1">
      <c r="A2" s="1760"/>
      <c r="B2" s="1761" t="s">
        <v>1537</v>
      </c>
      <c r="C2" s="1760" t="s">
        <v>1536</v>
      </c>
      <c r="D2" s="1760" t="s">
        <v>1535</v>
      </c>
      <c r="E2" s="1760" t="s">
        <v>1534</v>
      </c>
      <c r="F2" s="1760" t="s">
        <v>1533</v>
      </c>
      <c r="G2" s="1759" t="s">
        <v>1532</v>
      </c>
      <c r="H2" s="1759" t="s">
        <v>1531</v>
      </c>
    </row>
    <row r="3" spans="1:8">
      <c r="A3" s="1758" t="s">
        <v>235</v>
      </c>
      <c r="B3" s="1757">
        <v>7075.5770000000002</v>
      </c>
      <c r="C3" s="1756">
        <v>8008.01</v>
      </c>
      <c r="D3" s="1757">
        <v>8776.6319999999996</v>
      </c>
      <c r="E3" s="1756">
        <v>9396.5879999999997</v>
      </c>
      <c r="F3" s="1757">
        <v>10180.68</v>
      </c>
      <c r="G3" s="1756">
        <v>3105.1030000000001</v>
      </c>
      <c r="H3" s="1755">
        <v>0.43884802610444351</v>
      </c>
    </row>
    <row r="4" spans="1:8">
      <c r="A4" s="1754" t="s">
        <v>234</v>
      </c>
      <c r="B4" s="1753">
        <v>57885.74</v>
      </c>
      <c r="C4" s="1752">
        <v>67637.27</v>
      </c>
      <c r="D4" s="1753">
        <v>75493.7</v>
      </c>
      <c r="E4" s="1752">
        <v>83129.78</v>
      </c>
      <c r="F4" s="1753">
        <v>89996.63</v>
      </c>
      <c r="G4" s="1752">
        <v>32110.890000000007</v>
      </c>
      <c r="H4" s="1751">
        <v>0.55472885031788499</v>
      </c>
    </row>
    <row r="5" spans="1:8">
      <c r="A5" s="1754" t="s">
        <v>233</v>
      </c>
      <c r="B5" s="1753">
        <v>133742.6</v>
      </c>
      <c r="C5" s="1752">
        <v>163344.5</v>
      </c>
      <c r="D5" s="1753">
        <v>185947.6</v>
      </c>
      <c r="E5" s="1752">
        <v>207093.7</v>
      </c>
      <c r="F5" s="1753">
        <v>226084.4</v>
      </c>
      <c r="G5" s="1752">
        <v>92341.799999999988</v>
      </c>
      <c r="H5" s="1751">
        <v>0.69044418158462584</v>
      </c>
    </row>
    <row r="6" spans="1:8">
      <c r="A6" s="1754" t="s">
        <v>50</v>
      </c>
      <c r="B6" s="1753">
        <v>20448.580000000002</v>
      </c>
      <c r="C6" s="1752">
        <v>21098.29</v>
      </c>
      <c r="D6" s="1753">
        <v>20688.91</v>
      </c>
      <c r="E6" s="1752">
        <v>21475.22</v>
      </c>
      <c r="F6" s="1753">
        <v>22421.69</v>
      </c>
      <c r="G6" s="1752">
        <v>1973.1099999999969</v>
      </c>
      <c r="H6" s="1751">
        <v>9.6491296706176996E-2</v>
      </c>
    </row>
    <row r="7" spans="1:8">
      <c r="A7" s="1754" t="s">
        <v>49</v>
      </c>
      <c r="B7" s="1753">
        <v>942.72130000000004</v>
      </c>
      <c r="C7" s="1752">
        <v>904.54079999999999</v>
      </c>
      <c r="D7" s="1753">
        <v>910.44979999999998</v>
      </c>
      <c r="E7" s="1752">
        <v>942.32899999999995</v>
      </c>
      <c r="F7" s="1753">
        <v>1009.454</v>
      </c>
      <c r="G7" s="1752">
        <v>66.732699999999909</v>
      </c>
      <c r="H7" s="1751">
        <v>7.0787304795171077E-2</v>
      </c>
    </row>
    <row r="8" spans="1:8">
      <c r="A8" s="1754" t="s">
        <v>48</v>
      </c>
      <c r="B8" s="1753">
        <v>363419.3</v>
      </c>
      <c r="C8" s="1752">
        <v>411564.3</v>
      </c>
      <c r="D8" s="1753">
        <v>472343.8</v>
      </c>
      <c r="E8" s="1752">
        <v>529710.5</v>
      </c>
      <c r="F8" s="1753">
        <v>580155.19999999995</v>
      </c>
      <c r="G8" s="1752">
        <v>216735.89999999997</v>
      </c>
      <c r="H8" s="1751">
        <v>0.59637971896374231</v>
      </c>
    </row>
    <row r="9" spans="1:8">
      <c r="A9" s="1754" t="s">
        <v>47</v>
      </c>
      <c r="B9" s="1753">
        <v>19607.91</v>
      </c>
      <c r="C9" s="1752">
        <v>18796.259999999998</v>
      </c>
      <c r="D9" s="1753">
        <v>19350.89</v>
      </c>
      <c r="E9" s="1752">
        <v>20806.68</v>
      </c>
      <c r="F9" s="1753">
        <v>23132.62</v>
      </c>
      <c r="G9" s="1752">
        <v>3524.7099999999991</v>
      </c>
      <c r="H9" s="1751">
        <v>0.17975959701977412</v>
      </c>
    </row>
    <row r="10" spans="1:8">
      <c r="A10" s="1754" t="s">
        <v>46</v>
      </c>
      <c r="B10" s="1753">
        <v>9824.2270000000008</v>
      </c>
      <c r="C10" s="1752">
        <v>9862.277</v>
      </c>
      <c r="D10" s="1753">
        <v>9674.0370000000003</v>
      </c>
      <c r="E10" s="1752">
        <v>10066.049999999999</v>
      </c>
      <c r="F10" s="1753">
        <v>10730.87</v>
      </c>
      <c r="G10" s="1752">
        <v>906.64300000000003</v>
      </c>
      <c r="H10" s="1751">
        <v>9.2286446557067539E-2</v>
      </c>
    </row>
    <row r="11" spans="1:8">
      <c r="A11" s="1754" t="s">
        <v>45</v>
      </c>
      <c r="B11" s="1753">
        <v>5083.6440000000002</v>
      </c>
      <c r="C11" s="1752">
        <v>5070.558</v>
      </c>
      <c r="D11" s="1753">
        <v>5294.1220000000003</v>
      </c>
      <c r="E11" s="1752">
        <v>5499.1679999999997</v>
      </c>
      <c r="F11" s="1753">
        <v>5940.75</v>
      </c>
      <c r="G11" s="1752">
        <v>857.10599999999977</v>
      </c>
      <c r="H11" s="1751">
        <v>0.1686007124023633</v>
      </c>
    </row>
    <row r="12" spans="1:8">
      <c r="A12" s="1754" t="s">
        <v>44</v>
      </c>
      <c r="B12" s="1753">
        <v>9664.4159999999993</v>
      </c>
      <c r="C12" s="1752">
        <v>9920.482</v>
      </c>
      <c r="D12" s="1753">
        <v>11374.97</v>
      </c>
      <c r="E12" s="1752">
        <v>12474.31</v>
      </c>
      <c r="F12" s="1753">
        <v>14119.18</v>
      </c>
      <c r="G12" s="1752">
        <v>4454.764000000001</v>
      </c>
      <c r="H12" s="1751">
        <v>0.4609449758785219</v>
      </c>
    </row>
    <row r="13" spans="1:8">
      <c r="A13" s="1754" t="s">
        <v>43</v>
      </c>
      <c r="B13" s="1753">
        <v>57658.43</v>
      </c>
      <c r="C13" s="1752">
        <v>77312.05</v>
      </c>
      <c r="D13" s="1753">
        <v>85247.71</v>
      </c>
      <c r="E13" s="1752">
        <v>91298.81</v>
      </c>
      <c r="F13" s="1753">
        <v>98098.16</v>
      </c>
      <c r="G13" s="1752">
        <v>40439.730000000003</v>
      </c>
      <c r="H13" s="1751">
        <v>0.70136717215505184</v>
      </c>
    </row>
    <row r="14" spans="1:8">
      <c r="A14" s="1754" t="s">
        <v>42</v>
      </c>
      <c r="B14" s="1753">
        <v>11831.25</v>
      </c>
      <c r="C14" s="1752">
        <v>14437.95</v>
      </c>
      <c r="D14" s="1753">
        <v>17586.45</v>
      </c>
      <c r="E14" s="1752">
        <v>20617.11</v>
      </c>
      <c r="F14" s="1753">
        <v>23331.35</v>
      </c>
      <c r="G14" s="1752">
        <v>11500.099999999999</v>
      </c>
      <c r="H14" s="1751">
        <v>0.97201056524035911</v>
      </c>
    </row>
    <row r="15" spans="1:8">
      <c r="A15" s="1754" t="s">
        <v>41</v>
      </c>
      <c r="B15" s="1753">
        <v>7692.491</v>
      </c>
      <c r="C15" s="1752">
        <v>8833.94</v>
      </c>
      <c r="D15" s="1753">
        <v>9769.3459999999995</v>
      </c>
      <c r="E15" s="1752">
        <v>10510.53</v>
      </c>
      <c r="F15" s="1753">
        <v>11433.31</v>
      </c>
      <c r="G15" s="1752">
        <v>3740.8189999999995</v>
      </c>
      <c r="H15" s="1751">
        <v>0.48629488159297157</v>
      </c>
    </row>
    <row r="16" spans="1:8">
      <c r="A16" s="1754" t="s">
        <v>40</v>
      </c>
      <c r="B16" s="1753">
        <v>13010.46</v>
      </c>
      <c r="C16" s="1752">
        <v>13377.75</v>
      </c>
      <c r="D16" s="1753">
        <v>12776.79</v>
      </c>
      <c r="E16" s="1752">
        <v>12304.03</v>
      </c>
      <c r="F16" s="1753">
        <v>11739.14</v>
      </c>
      <c r="G16" s="1752">
        <v>-1271.3199999999997</v>
      </c>
      <c r="H16" s="1751">
        <v>-9.7715222982123595E-2</v>
      </c>
    </row>
    <row r="17" spans="1:8">
      <c r="A17" s="1754" t="s">
        <v>39</v>
      </c>
      <c r="B17" s="1753">
        <v>12353.48</v>
      </c>
      <c r="C17" s="1752">
        <v>15079.98</v>
      </c>
      <c r="D17" s="1753">
        <v>18184.330000000002</v>
      </c>
      <c r="E17" s="1752">
        <v>21301.43</v>
      </c>
      <c r="F17" s="1753">
        <v>24207.279999999999</v>
      </c>
      <c r="G17" s="1752">
        <v>11853.8</v>
      </c>
      <c r="H17" s="1751">
        <v>0.95955147861169476</v>
      </c>
    </row>
    <row r="18" spans="1:8">
      <c r="A18" s="1754" t="s">
        <v>38</v>
      </c>
      <c r="B18" s="1753">
        <v>1441.5940000000001</v>
      </c>
      <c r="C18" s="1752">
        <v>1577.1790000000001</v>
      </c>
      <c r="D18" s="1753">
        <v>1624.6410000000001</v>
      </c>
      <c r="E18" s="1752">
        <v>1662.5630000000001</v>
      </c>
      <c r="F18" s="1753">
        <v>1708.4</v>
      </c>
      <c r="G18" s="1752">
        <v>266.80600000000004</v>
      </c>
      <c r="H18" s="1751">
        <v>0.18507707440513765</v>
      </c>
    </row>
    <row r="19" spans="1:8">
      <c r="A19" s="1754" t="s">
        <v>37</v>
      </c>
      <c r="B19" s="1753">
        <v>2516.5500000000002</v>
      </c>
      <c r="C19" s="1752">
        <v>2795.3270000000002</v>
      </c>
      <c r="D19" s="1753">
        <v>3059.16</v>
      </c>
      <c r="E19" s="1752">
        <v>3310.6219999999998</v>
      </c>
      <c r="F19" s="1753">
        <v>3534.3879999999999</v>
      </c>
      <c r="G19" s="1752">
        <v>1017.8379999999997</v>
      </c>
      <c r="H19" s="1751">
        <v>0.40445769009159349</v>
      </c>
    </row>
    <row r="20" spans="1:8">
      <c r="A20" s="1754" t="s">
        <v>36</v>
      </c>
      <c r="B20" s="1753">
        <v>1188213</v>
      </c>
      <c r="C20" s="1752">
        <v>1316739</v>
      </c>
      <c r="D20" s="1753">
        <v>1451869</v>
      </c>
      <c r="E20" s="1752">
        <v>1572359</v>
      </c>
      <c r="F20" s="1753">
        <v>1672102</v>
      </c>
      <c r="G20" s="1752">
        <v>483889</v>
      </c>
      <c r="H20" s="1751">
        <v>0.40724095763974977</v>
      </c>
    </row>
    <row r="21" spans="1:8">
      <c r="A21" s="1754" t="s">
        <v>35</v>
      </c>
      <c r="B21" s="1753">
        <v>14540.61</v>
      </c>
      <c r="C21" s="1752">
        <v>14711.7</v>
      </c>
      <c r="D21" s="1753">
        <v>16185.97</v>
      </c>
      <c r="E21" s="1752">
        <v>17280.37</v>
      </c>
      <c r="F21" s="1753">
        <v>18922.669999999998</v>
      </c>
      <c r="G21" s="1752">
        <v>4382.0599999999977</v>
      </c>
      <c r="H21" s="1751">
        <v>0.30136699904611963</v>
      </c>
    </row>
    <row r="22" spans="1:8">
      <c r="A22" s="1754" t="s">
        <v>34</v>
      </c>
      <c r="B22" s="1753">
        <v>28559.88</v>
      </c>
      <c r="C22" s="1752">
        <v>31838.91</v>
      </c>
      <c r="D22" s="1753">
        <v>34692.99</v>
      </c>
      <c r="E22" s="1752">
        <v>37099.550000000003</v>
      </c>
      <c r="F22" s="1753">
        <v>40095.980000000003</v>
      </c>
      <c r="G22" s="1752">
        <v>11536.100000000002</v>
      </c>
      <c r="H22" s="1751">
        <v>0.40392676719930204</v>
      </c>
    </row>
    <row r="23" spans="1:8">
      <c r="A23" s="1754" t="s">
        <v>33</v>
      </c>
      <c r="B23" s="1753">
        <v>21570.99</v>
      </c>
      <c r="C23" s="1752">
        <v>22738.92</v>
      </c>
      <c r="D23" s="1753">
        <v>23043.75</v>
      </c>
      <c r="E23" s="1752">
        <v>23326.32</v>
      </c>
      <c r="F23" s="1753">
        <v>23650.19</v>
      </c>
      <c r="G23" s="1752">
        <v>2079.1999999999971</v>
      </c>
      <c r="H23" s="1751">
        <v>9.6388714657973371E-2</v>
      </c>
    </row>
    <row r="24" spans="1:8">
      <c r="A24" s="1754" t="s">
        <v>32</v>
      </c>
      <c r="B24" s="1753">
        <v>42393.88</v>
      </c>
      <c r="C24" s="1752">
        <v>47078.94</v>
      </c>
      <c r="D24" s="1753">
        <v>52302.91</v>
      </c>
      <c r="E24" s="1752">
        <v>56492.51</v>
      </c>
      <c r="F24" s="1753">
        <v>59603.38</v>
      </c>
      <c r="G24" s="1752">
        <v>17209.5</v>
      </c>
      <c r="H24" s="1751">
        <v>0.40594302762568563</v>
      </c>
    </row>
    <row r="25" spans="1:8">
      <c r="A25" s="1754" t="s">
        <v>31</v>
      </c>
      <c r="B25" s="1753">
        <v>73148.61</v>
      </c>
      <c r="C25" s="1752">
        <v>96599.64</v>
      </c>
      <c r="D25" s="1753">
        <v>115252.8</v>
      </c>
      <c r="E25" s="1752">
        <v>133001.1</v>
      </c>
      <c r="F25" s="1753">
        <v>148890.4</v>
      </c>
      <c r="G25" s="1752">
        <v>75741.789999999994</v>
      </c>
      <c r="H25" s="1751">
        <v>1.0354508445204904</v>
      </c>
    </row>
    <row r="26" spans="1:8">
      <c r="A26" s="1754" t="s">
        <v>30</v>
      </c>
      <c r="B26" s="1753">
        <v>35679.01</v>
      </c>
      <c r="C26" s="1752">
        <v>37259.56</v>
      </c>
      <c r="D26" s="1753">
        <v>39111.68</v>
      </c>
      <c r="E26" s="1752">
        <v>42971.040000000001</v>
      </c>
      <c r="F26" s="1753">
        <v>46446.23</v>
      </c>
      <c r="G26" s="1752">
        <v>10767.220000000001</v>
      </c>
      <c r="H26" s="1751">
        <v>0.30178023437309504</v>
      </c>
    </row>
    <row r="27" spans="1:8">
      <c r="A27" s="1754" t="s">
        <v>29</v>
      </c>
      <c r="B27" s="1753">
        <v>664258.30000000005</v>
      </c>
      <c r="C27" s="1752">
        <v>853711.2</v>
      </c>
      <c r="D27" s="1753">
        <v>1021077</v>
      </c>
      <c r="E27" s="1752">
        <v>1185679</v>
      </c>
      <c r="F27" s="1753">
        <v>1338222</v>
      </c>
      <c r="G27" s="1752">
        <v>673963.7</v>
      </c>
      <c r="H27" s="1751">
        <v>1.0146108825437332</v>
      </c>
    </row>
    <row r="28" spans="1:8">
      <c r="A28" s="1754" t="s">
        <v>28</v>
      </c>
      <c r="B28" s="1753">
        <v>34932.800000000003</v>
      </c>
      <c r="C28" s="1752">
        <v>44903.79</v>
      </c>
      <c r="D28" s="1753">
        <v>57111.51</v>
      </c>
      <c r="E28" s="1752">
        <v>69482.64</v>
      </c>
      <c r="F28" s="1753">
        <v>81021.52</v>
      </c>
      <c r="G28" s="1752">
        <v>46088.72</v>
      </c>
      <c r="H28" s="1751">
        <v>1.3193537305913066</v>
      </c>
    </row>
    <row r="29" spans="1:8">
      <c r="A29" s="1754" t="s">
        <v>27</v>
      </c>
      <c r="B29" s="1753">
        <v>182111.1</v>
      </c>
      <c r="C29" s="1752">
        <v>265864.5</v>
      </c>
      <c r="D29" s="1753">
        <v>337325.6</v>
      </c>
      <c r="E29" s="1752">
        <v>401756.6</v>
      </c>
      <c r="F29" s="1753">
        <v>464528.1</v>
      </c>
      <c r="G29" s="1752">
        <v>282417</v>
      </c>
      <c r="H29" s="1751">
        <v>1.5507950915677298</v>
      </c>
    </row>
    <row r="30" spans="1:8">
      <c r="A30" s="1754" t="s">
        <v>26</v>
      </c>
      <c r="B30" s="1753">
        <v>2489.7399999999998</v>
      </c>
      <c r="C30" s="1752">
        <v>2556.4319999999998</v>
      </c>
      <c r="D30" s="1753">
        <v>2712.011</v>
      </c>
      <c r="E30" s="1752">
        <v>2850.35</v>
      </c>
      <c r="F30" s="1753">
        <v>3027.9679999999998</v>
      </c>
      <c r="G30" s="1752">
        <v>538.22800000000007</v>
      </c>
      <c r="H30" s="1751">
        <v>0.21617839613774936</v>
      </c>
    </row>
    <row r="31" spans="1:8">
      <c r="A31" s="1750" t="s">
        <v>25</v>
      </c>
      <c r="B31" s="1749">
        <v>262726.5</v>
      </c>
      <c r="C31" s="1748">
        <v>295538.2</v>
      </c>
      <c r="D31" s="1749">
        <v>331771</v>
      </c>
      <c r="E31" s="1748">
        <v>366031.3</v>
      </c>
      <c r="F31" s="1749">
        <v>396265.3</v>
      </c>
      <c r="G31" s="1748">
        <v>133538.79999999999</v>
      </c>
      <c r="H31" s="1747">
        <v>0.50828066449330378</v>
      </c>
    </row>
    <row r="32" spans="1:8" s="1742" customFormat="1">
      <c r="A32" s="1746" t="s">
        <v>1530</v>
      </c>
      <c r="B32" s="1745">
        <v>3284823.1723529999</v>
      </c>
      <c r="C32" s="1744">
        <v>3879161.3561596498</v>
      </c>
      <c r="D32" s="1744">
        <v>4440560.3281245697</v>
      </c>
      <c r="E32" s="1744">
        <v>4969929.1217281297</v>
      </c>
      <c r="F32" s="1744">
        <v>5450598.4327517003</v>
      </c>
      <c r="G32" s="1744">
        <v>2165775.2603987004</v>
      </c>
      <c r="H32" s="1743">
        <v>0.65932780754444753</v>
      </c>
    </row>
    <row r="33" spans="1:8">
      <c r="A33" s="1741" t="s">
        <v>1529</v>
      </c>
      <c r="B33" s="1741"/>
      <c r="C33" s="1741"/>
      <c r="D33" s="1741"/>
      <c r="E33" s="1741"/>
      <c r="F33" s="1741"/>
      <c r="G33" s="1741"/>
      <c r="H33" s="1741"/>
    </row>
    <row r="34" spans="1:8">
      <c r="A34" s="1741"/>
      <c r="B34" s="1741"/>
      <c r="C34" s="1741"/>
      <c r="D34" s="1741"/>
      <c r="E34" s="1741"/>
      <c r="F34" s="1741"/>
      <c r="G34" s="1741"/>
      <c r="H34" s="1741"/>
    </row>
  </sheetData>
  <pageMargins left="0.7" right="0.7" top="0.75" bottom="0.75" header="0.3" footer="0.3"/>
  <pageSetup orientation="portrait" horizontalDpi="1200" verticalDpi="1200" r:id="rId1"/>
  <headerFooter>
    <oddHeader>&amp;CTable 25.1  
Utah Population by County 2020-2060</odd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234DB-94EE-4819-AFF0-6BE0F62D12C0}">
  <dimension ref="B1:I45"/>
  <sheetViews>
    <sheetView view="pageLayout" zoomScaleNormal="100" workbookViewId="0">
      <selection activeCell="A62" sqref="A62"/>
    </sheetView>
  </sheetViews>
  <sheetFormatPr defaultRowHeight="14.5"/>
  <cols>
    <col min="1" max="1" width="4.7265625" customWidth="1"/>
    <col min="3" max="3" width="11" customWidth="1"/>
    <col min="4" max="4" width="9" customWidth="1"/>
  </cols>
  <sheetData>
    <row r="1" spans="2:9" ht="24">
      <c r="B1" s="1839" t="s">
        <v>13</v>
      </c>
      <c r="C1" s="1836" t="s">
        <v>12</v>
      </c>
      <c r="D1" s="1838" t="s">
        <v>11</v>
      </c>
      <c r="E1" s="1837" t="s">
        <v>10</v>
      </c>
      <c r="F1" s="1836" t="s">
        <v>9</v>
      </c>
      <c r="G1" s="1836" t="s">
        <v>8</v>
      </c>
      <c r="H1" s="1836" t="s">
        <v>198</v>
      </c>
      <c r="I1" s="1836" t="s">
        <v>197</v>
      </c>
    </row>
    <row r="2" spans="2:9">
      <c r="B2" s="1835">
        <v>2020</v>
      </c>
      <c r="C2" s="1834">
        <v>3284823.1723529999</v>
      </c>
      <c r="D2" s="1827">
        <f t="shared" ref="D2:D42" si="0">E2/C2</f>
        <v>1.6352620339962647E-2</v>
      </c>
      <c r="E2" s="1826">
        <v>53715.466221400296</v>
      </c>
      <c r="F2" s="1825">
        <v>26142.456167744</v>
      </c>
      <c r="G2" s="1825">
        <v>27573.014999999999</v>
      </c>
      <c r="H2" s="1834">
        <v>46510.003499999999</v>
      </c>
      <c r="I2" s="1826">
        <v>18936.988499999999</v>
      </c>
    </row>
    <row r="3" spans="2:9">
      <c r="B3" s="1835">
        <v>2021</v>
      </c>
      <c r="C3" s="1834">
        <v>3343552.1935740602</v>
      </c>
      <c r="D3" s="1827">
        <f t="shared" si="0"/>
        <v>1.7564858516022127E-2</v>
      </c>
      <c r="E3" s="1826">
        <v>58729.021221063798</v>
      </c>
      <c r="F3" s="1825">
        <v>34858.019997559997</v>
      </c>
      <c r="G3" s="1825">
        <v>23870.999995803999</v>
      </c>
      <c r="H3" s="1834">
        <v>45638.99999674</v>
      </c>
      <c r="I3" s="1826">
        <v>21768.000000936001</v>
      </c>
    </row>
    <row r="4" spans="2:9">
      <c r="B4" s="1835">
        <v>2022</v>
      </c>
      <c r="C4" s="1834">
        <v>3403190.1311840098</v>
      </c>
      <c r="D4" s="1827">
        <f t="shared" si="0"/>
        <v>1.7524127454257975E-2</v>
      </c>
      <c r="E4" s="1826">
        <v>59637.937609941502</v>
      </c>
      <c r="F4" s="1825">
        <v>34134.506864228002</v>
      </c>
      <c r="G4" s="1825">
        <v>25503.493900864902</v>
      </c>
      <c r="H4" s="1834">
        <v>45358.810202751098</v>
      </c>
      <c r="I4" s="1826">
        <v>19855.3163018862</v>
      </c>
    </row>
    <row r="5" spans="2:9">
      <c r="B5" s="1835">
        <v>2023</v>
      </c>
      <c r="C5" s="1834">
        <v>3464886.5995625602</v>
      </c>
      <c r="D5" s="1827">
        <f t="shared" si="0"/>
        <v>1.7806201330325077E-2</v>
      </c>
      <c r="E5" s="1826">
        <v>61696.468378556398</v>
      </c>
      <c r="F5" s="1825">
        <v>36689.104753733198</v>
      </c>
      <c r="G5" s="1825">
        <v>25007.407297728201</v>
      </c>
      <c r="H5" s="1834">
        <v>45264.024564965701</v>
      </c>
      <c r="I5" s="1826">
        <v>20256.6172672375</v>
      </c>
    </row>
    <row r="6" spans="2:9">
      <c r="B6" s="1835">
        <v>2024</v>
      </c>
      <c r="C6" s="1834">
        <v>3526992.0697022998</v>
      </c>
      <c r="D6" s="1827">
        <f t="shared" si="0"/>
        <v>1.7608621996414411E-2</v>
      </c>
      <c r="E6" s="1826">
        <v>62105.470139739104</v>
      </c>
      <c r="F6" s="1825">
        <v>37197.124686281699</v>
      </c>
      <c r="G6" s="1825">
        <v>24908.381624924401</v>
      </c>
      <c r="H6" s="1834">
        <v>45701.696158159903</v>
      </c>
      <c r="I6" s="1826">
        <v>20793.314533235502</v>
      </c>
    </row>
    <row r="7" spans="2:9">
      <c r="B7" s="1835">
        <v>2025</v>
      </c>
      <c r="C7" s="1834">
        <v>3588325.0608113799</v>
      </c>
      <c r="D7" s="1827">
        <f t="shared" si="0"/>
        <v>1.7092373201888819E-2</v>
      </c>
      <c r="E7" s="1826">
        <v>61332.991109078503</v>
      </c>
      <c r="F7" s="1825">
        <v>36324.388453079897</v>
      </c>
      <c r="G7" s="1825">
        <v>25008.651512889901</v>
      </c>
      <c r="H7" s="1834">
        <v>46332.900275857297</v>
      </c>
      <c r="I7" s="1826">
        <v>21324.2487629674</v>
      </c>
    </row>
    <row r="8" spans="2:9">
      <c r="B8" s="1835">
        <v>2026</v>
      </c>
      <c r="C8" s="1834">
        <v>3647846.6696757502</v>
      </c>
      <c r="D8" s="1827">
        <f t="shared" si="0"/>
        <v>1.6316916321941995E-2</v>
      </c>
      <c r="E8" s="1826">
        <v>59521.608864374</v>
      </c>
      <c r="F8" s="1825">
        <v>34226.7608977196</v>
      </c>
      <c r="G8" s="1825">
        <v>25294.847965948898</v>
      </c>
      <c r="H8" s="1834">
        <v>47156.6602372696</v>
      </c>
      <c r="I8" s="1826">
        <v>21861.812271320599</v>
      </c>
    </row>
    <row r="9" spans="2:9">
      <c r="B9" s="1835">
        <v>2027</v>
      </c>
      <c r="C9" s="1834">
        <v>3707365.2741438202</v>
      </c>
      <c r="D9" s="1827">
        <f t="shared" si="0"/>
        <v>1.6054151686418286E-2</v>
      </c>
      <c r="E9" s="1826">
        <v>59518.604468064601</v>
      </c>
      <c r="F9" s="1825">
        <v>33797.164369573802</v>
      </c>
      <c r="G9" s="1825">
        <v>25721.471710830901</v>
      </c>
      <c r="H9" s="1834">
        <v>48159.795266901703</v>
      </c>
      <c r="I9" s="1826">
        <v>22438.323556070802</v>
      </c>
    </row>
    <row r="10" spans="2:9">
      <c r="B10" s="1835">
        <v>2028</v>
      </c>
      <c r="C10" s="1834">
        <v>3765808.0265489998</v>
      </c>
      <c r="D10" s="1827">
        <f t="shared" si="0"/>
        <v>1.5519312719383905E-2</v>
      </c>
      <c r="E10" s="1826">
        <v>58442.752405179897</v>
      </c>
      <c r="F10" s="1825">
        <v>32171.7659749126</v>
      </c>
      <c r="G10" s="1825">
        <v>26271.0191136252</v>
      </c>
      <c r="H10" s="1834">
        <v>49299.9054425793</v>
      </c>
      <c r="I10" s="1826">
        <v>23028.8863289541</v>
      </c>
    </row>
    <row r="11" spans="2:9">
      <c r="B11" s="1835">
        <v>2029</v>
      </c>
      <c r="C11" s="1834">
        <v>3823046.9238678198</v>
      </c>
      <c r="D11" s="1827">
        <f t="shared" si="0"/>
        <v>1.4972062456642976E-2</v>
      </c>
      <c r="E11" s="1826">
        <v>57238.897318825802</v>
      </c>
      <c r="F11" s="1825">
        <v>30368.669797034101</v>
      </c>
      <c r="G11" s="1825">
        <v>26870.280486485699</v>
      </c>
      <c r="H11" s="1834">
        <v>50488.534732642598</v>
      </c>
      <c r="I11" s="1826">
        <v>23618.254246156899</v>
      </c>
    </row>
    <row r="12" spans="2:9">
      <c r="B12" s="1835">
        <v>2030</v>
      </c>
      <c r="C12" s="1834">
        <v>3879161.3561596498</v>
      </c>
      <c r="D12" s="1827">
        <f t="shared" si="0"/>
        <v>1.4465609223169388E-2</v>
      </c>
      <c r="E12" s="1826">
        <v>56114.432291825302</v>
      </c>
      <c r="F12" s="1825">
        <v>28595.6579560215</v>
      </c>
      <c r="G12" s="1825">
        <v>27518.7894555038</v>
      </c>
      <c r="H12" s="1834">
        <v>51781.801696847499</v>
      </c>
      <c r="I12" s="1826">
        <v>24263.012241343698</v>
      </c>
    </row>
    <row r="13" spans="2:9">
      <c r="B13" s="1835">
        <v>2031</v>
      </c>
      <c r="C13" s="1834">
        <v>3934601.8198327799</v>
      </c>
      <c r="D13" s="1827">
        <f t="shared" si="0"/>
        <v>1.4090489002895576E-2</v>
      </c>
      <c r="E13" s="1826">
        <v>55440.463673126702</v>
      </c>
      <c r="F13" s="1825">
        <v>27295.312164869301</v>
      </c>
      <c r="G13" s="1825">
        <v>28145.199190260199</v>
      </c>
      <c r="H13" s="1834">
        <v>53062.088101873502</v>
      </c>
      <c r="I13" s="1826">
        <v>24916.888911613201</v>
      </c>
    </row>
    <row r="14" spans="2:9">
      <c r="B14" s="1835">
        <v>2032</v>
      </c>
      <c r="C14" s="1834">
        <v>3989928.1361730499</v>
      </c>
      <c r="D14" s="1827">
        <f t="shared" si="0"/>
        <v>1.386649444602245E-2</v>
      </c>
      <c r="E14" s="1826">
        <v>55326.3163402723</v>
      </c>
      <c r="F14" s="1825">
        <v>26624.2695268512</v>
      </c>
      <c r="G14" s="1825">
        <v>28702.0839386437</v>
      </c>
      <c r="H14" s="1834">
        <v>54290.557916342899</v>
      </c>
      <c r="I14" s="1826">
        <v>25588.473977699199</v>
      </c>
    </row>
    <row r="15" spans="2:9">
      <c r="B15" s="1835">
        <v>2033</v>
      </c>
      <c r="C15" s="1834">
        <v>4045806.33282921</v>
      </c>
      <c r="D15" s="1827">
        <f t="shared" si="0"/>
        <v>1.3811386917546024E-2</v>
      </c>
      <c r="E15" s="1826">
        <v>55878.196656162203</v>
      </c>
      <c r="F15" s="1825">
        <v>26698.919176835399</v>
      </c>
      <c r="G15" s="1825">
        <v>29179.309178929299</v>
      </c>
      <c r="H15" s="1834">
        <v>55483.802716073304</v>
      </c>
      <c r="I15" s="1826">
        <v>26304.493537144001</v>
      </c>
    </row>
    <row r="16" spans="2:9">
      <c r="B16" s="1835">
        <v>2034</v>
      </c>
      <c r="C16" s="1834">
        <v>4101768.3499002201</v>
      </c>
      <c r="D16" s="1827">
        <f t="shared" si="0"/>
        <v>1.3643387996880477E-2</v>
      </c>
      <c r="E16" s="1826">
        <v>55962.017071012902</v>
      </c>
      <c r="F16" s="1825">
        <v>26436.979850081902</v>
      </c>
      <c r="G16" s="1825">
        <v>29525.052440564399</v>
      </c>
      <c r="H16" s="1834">
        <v>56580.651658407704</v>
      </c>
      <c r="I16" s="1826">
        <v>27055.599217843301</v>
      </c>
    </row>
    <row r="17" spans="2:9">
      <c r="B17" s="1835">
        <v>2035</v>
      </c>
      <c r="C17" s="1834">
        <v>4158180.6935926499</v>
      </c>
      <c r="D17" s="1827">
        <f t="shared" si="0"/>
        <v>1.3566592663794652E-2</v>
      </c>
      <c r="E17" s="1826">
        <v>56412.343692426599</v>
      </c>
      <c r="F17" s="1825">
        <v>26631.080623269001</v>
      </c>
      <c r="G17" s="1825">
        <v>29781.277851667601</v>
      </c>
      <c r="H17" s="1834">
        <v>57582.731516512598</v>
      </c>
      <c r="I17" s="1826">
        <v>27801.453664845001</v>
      </c>
    </row>
    <row r="18" spans="2:9">
      <c r="B18" s="1835">
        <v>2036</v>
      </c>
      <c r="C18" s="1834">
        <v>4214821.1677800799</v>
      </c>
      <c r="D18" s="1827">
        <f t="shared" si="0"/>
        <v>1.3438405078823209E-2</v>
      </c>
      <c r="E18" s="1826">
        <v>56640.474187427397</v>
      </c>
      <c r="F18" s="1825">
        <v>26871.839321410102</v>
      </c>
      <c r="G18" s="1825">
        <v>29768.685018780001</v>
      </c>
      <c r="H18" s="1834">
        <v>58409.492724540301</v>
      </c>
      <c r="I18" s="1826">
        <v>28640.8077057603</v>
      </c>
    </row>
    <row r="19" spans="2:9">
      <c r="B19" s="1835">
        <v>2037</v>
      </c>
      <c r="C19" s="1825">
        <v>4271481.72357383</v>
      </c>
      <c r="D19" s="1827">
        <f t="shared" si="0"/>
        <v>1.3264847999009462E-2</v>
      </c>
      <c r="E19" s="1826">
        <v>56660.555793753803</v>
      </c>
      <c r="F19" s="1825">
        <v>27034.075972522602</v>
      </c>
      <c r="G19" s="1825">
        <v>29626.479821042201</v>
      </c>
      <c r="H19" s="1834">
        <v>59122.932926776099</v>
      </c>
      <c r="I19" s="1826">
        <v>29496.453105733999</v>
      </c>
    </row>
    <row r="20" spans="2:9">
      <c r="B20" s="1835">
        <v>2038</v>
      </c>
      <c r="C20" s="1825">
        <v>4327968.9718512502</v>
      </c>
      <c r="D20" s="1827">
        <f t="shared" si="0"/>
        <v>1.3051675888807257E-2</v>
      </c>
      <c r="E20" s="1826">
        <v>56487.248277416897</v>
      </c>
      <c r="F20" s="1825">
        <v>27296.575201285999</v>
      </c>
      <c r="G20" s="1825">
        <v>29190.687573577499</v>
      </c>
      <c r="H20" s="1834">
        <v>59691.0682144249</v>
      </c>
      <c r="I20" s="1826">
        <v>30500.380640847401</v>
      </c>
    </row>
    <row r="21" spans="2:9">
      <c r="B21" s="1835">
        <v>2039</v>
      </c>
      <c r="C21" s="1825">
        <v>4384193.7282054201</v>
      </c>
      <c r="D21" s="1827">
        <f t="shared" si="0"/>
        <v>1.2824423335232029E-2</v>
      </c>
      <c r="E21" s="1826">
        <v>56224.756354175501</v>
      </c>
      <c r="F21" s="1825">
        <v>27521.964725338399</v>
      </c>
      <c r="G21" s="1825">
        <v>28702.816776628701</v>
      </c>
      <c r="H21" s="1834">
        <v>60059.9445264038</v>
      </c>
      <c r="I21" s="1826">
        <v>31357.1277497751</v>
      </c>
    </row>
    <row r="22" spans="2:9">
      <c r="B22" s="1835">
        <v>2040</v>
      </c>
      <c r="C22" s="1834">
        <v>4440560.3281245697</v>
      </c>
      <c r="D22" s="1827">
        <f t="shared" si="0"/>
        <v>1.2693578232041524E-2</v>
      </c>
      <c r="E22" s="1826">
        <v>56366.599919149201</v>
      </c>
      <c r="F22" s="1825">
        <v>28139.402147552199</v>
      </c>
      <c r="G22" s="1825">
        <v>28227.208678608698</v>
      </c>
      <c r="H22" s="1834">
        <v>60433.284622079598</v>
      </c>
      <c r="I22" s="1826">
        <v>32206.0759434709</v>
      </c>
    </row>
    <row r="23" spans="2:9">
      <c r="B23" s="1835">
        <v>2041</v>
      </c>
      <c r="C23" s="1834">
        <v>4496514.0700674104</v>
      </c>
      <c r="D23" s="1827">
        <f t="shared" si="0"/>
        <v>1.2443804482969684E-2</v>
      </c>
      <c r="E23" s="1826">
        <v>55953.741942841101</v>
      </c>
      <c r="F23" s="1825">
        <v>28390.391695212002</v>
      </c>
      <c r="G23" s="1825">
        <v>27563.364347439499</v>
      </c>
      <c r="H23" s="1834">
        <v>60605.384352616798</v>
      </c>
      <c r="I23" s="1826">
        <v>33042.020005177299</v>
      </c>
    </row>
    <row r="24" spans="2:9">
      <c r="B24" s="1835">
        <v>2042</v>
      </c>
      <c r="C24" s="1825">
        <v>4551744.0390124898</v>
      </c>
      <c r="D24" s="1827">
        <f t="shared" si="0"/>
        <v>1.2133803762186254E-2</v>
      </c>
      <c r="E24" s="1826">
        <v>55229.968945078603</v>
      </c>
      <c r="F24" s="1825">
        <v>28641.377023643701</v>
      </c>
      <c r="G24" s="1825">
        <v>26588.604994815902</v>
      </c>
      <c r="H24" s="1834">
        <v>60600.364905671297</v>
      </c>
      <c r="I24" s="1826">
        <v>34011.759910855399</v>
      </c>
    </row>
    <row r="25" spans="2:9">
      <c r="B25" s="1835">
        <v>2043</v>
      </c>
      <c r="C25" s="1825">
        <v>4606307.2250958104</v>
      </c>
      <c r="D25" s="1827">
        <f t="shared" si="0"/>
        <v>1.1845320647752452E-2</v>
      </c>
      <c r="E25" s="1826">
        <v>54563.186083318702</v>
      </c>
      <c r="F25" s="1825">
        <v>28909.9914837004</v>
      </c>
      <c r="G25" s="1825">
        <v>25653.2086418863</v>
      </c>
      <c r="H25" s="1834">
        <v>60452.4963431383</v>
      </c>
      <c r="I25" s="1826">
        <v>34799.287701251997</v>
      </c>
    </row>
    <row r="26" spans="2:9">
      <c r="B26" s="1835">
        <v>2044</v>
      </c>
      <c r="C26" s="1825">
        <v>4659824.44149491</v>
      </c>
      <c r="D26" s="1827">
        <f t="shared" si="0"/>
        <v>1.1484813874647245E-2</v>
      </c>
      <c r="E26" s="1826">
        <v>53517.216399101097</v>
      </c>
      <c r="F26" s="1825">
        <v>29052.175826299099</v>
      </c>
      <c r="G26" s="1825">
        <v>24465.055322974498</v>
      </c>
      <c r="H26" s="1834">
        <v>60196.815780644203</v>
      </c>
      <c r="I26" s="1826">
        <v>35731.760457669698</v>
      </c>
    </row>
    <row r="27" spans="2:9">
      <c r="B27" s="1832">
        <v>2045</v>
      </c>
      <c r="C27" s="1831">
        <v>4712762.45137884</v>
      </c>
      <c r="D27" s="1827">
        <f t="shared" si="0"/>
        <v>1.1232904359190674E-2</v>
      </c>
      <c r="E27" s="1826">
        <v>52938.0098839235</v>
      </c>
      <c r="F27" s="1825">
        <v>29704.878889653501</v>
      </c>
      <c r="G27" s="1831">
        <v>23233.130994265499</v>
      </c>
      <c r="H27" s="1830">
        <v>59882.551161162199</v>
      </c>
      <c r="I27" s="1829">
        <v>36649.4201668967</v>
      </c>
    </row>
    <row r="28" spans="2:9">
      <c r="B28" s="1832">
        <v>2046</v>
      </c>
      <c r="C28" s="1831">
        <v>4765571.7145041898</v>
      </c>
      <c r="D28" s="1827">
        <f t="shared" si="0"/>
        <v>1.1081411903765902E-2</v>
      </c>
      <c r="E28" s="1826">
        <v>52809.263125356803</v>
      </c>
      <c r="F28" s="1825">
        <v>30478.247139713199</v>
      </c>
      <c r="G28" s="1831">
        <v>22331.015985656501</v>
      </c>
      <c r="H28" s="1831">
        <v>59521.119092452602</v>
      </c>
      <c r="I28" s="1833">
        <v>37190.103106796101</v>
      </c>
    </row>
    <row r="29" spans="2:9">
      <c r="B29" s="1832">
        <v>2047</v>
      </c>
      <c r="C29" s="1831">
        <v>4817728.40509832</v>
      </c>
      <c r="D29" s="1827">
        <f t="shared" si="0"/>
        <v>1.0825992295234725E-2</v>
      </c>
      <c r="E29" s="1826">
        <v>52156.690594127896</v>
      </c>
      <c r="F29" s="1825">
        <v>31088.272120100599</v>
      </c>
      <c r="G29" s="1831">
        <v>21068.418474020698</v>
      </c>
      <c r="H29" s="1831">
        <v>59136.588031658197</v>
      </c>
      <c r="I29" s="1833">
        <v>38068.169557637499</v>
      </c>
    </row>
    <row r="30" spans="2:9">
      <c r="B30" s="1832">
        <v>2048</v>
      </c>
      <c r="C30" s="1831">
        <v>4869322.8368544504</v>
      </c>
      <c r="D30" s="1827">
        <f t="shared" si="0"/>
        <v>1.0595812494836007E-2</v>
      </c>
      <c r="E30" s="1826">
        <v>51594.431756132697</v>
      </c>
      <c r="F30" s="1825">
        <v>31589.619326259199</v>
      </c>
      <c r="G30" s="1831">
        <v>20004.812429873899</v>
      </c>
      <c r="H30" s="1831">
        <v>58757.653541985601</v>
      </c>
      <c r="I30" s="1833">
        <v>38752.841112111702</v>
      </c>
    </row>
    <row r="31" spans="2:9">
      <c r="B31" s="1832">
        <v>2049</v>
      </c>
      <c r="C31" s="1831">
        <v>4920070.4663602896</v>
      </c>
      <c r="D31" s="1827">
        <f t="shared" si="0"/>
        <v>1.0314411115209039E-2</v>
      </c>
      <c r="E31" s="1826">
        <v>50747.629505838297</v>
      </c>
      <c r="F31" s="1825">
        <v>31940.564675031401</v>
      </c>
      <c r="G31" s="1831">
        <v>18807.064830804698</v>
      </c>
      <c r="H31" s="1830">
        <v>58392.531805270599</v>
      </c>
      <c r="I31" s="1829">
        <v>39585.466974465802</v>
      </c>
    </row>
    <row r="32" spans="2:9">
      <c r="B32" s="1832">
        <v>2050</v>
      </c>
      <c r="C32" s="1831">
        <v>4969929.1217281297</v>
      </c>
      <c r="D32" s="1827">
        <f t="shared" si="0"/>
        <v>1.0032065678734849E-2</v>
      </c>
      <c r="E32" s="1826">
        <v>49858.655367833599</v>
      </c>
      <c r="F32" s="1825">
        <v>32157.900943749199</v>
      </c>
      <c r="G32" s="1831">
        <v>17700.7544240803</v>
      </c>
      <c r="H32" s="1830">
        <v>58105.153112902997</v>
      </c>
      <c r="I32" s="1829">
        <v>40404.398688822701</v>
      </c>
    </row>
    <row r="33" spans="2:9">
      <c r="B33" s="1828">
        <v>2051</v>
      </c>
      <c r="C33" s="1824">
        <v>5019856.7842193097</v>
      </c>
      <c r="D33" s="1827">
        <f t="shared" si="0"/>
        <v>9.9460332510153023E-3</v>
      </c>
      <c r="E33" s="1826">
        <v>49927.662491180003</v>
      </c>
      <c r="F33" s="1825">
        <v>33061.092993708698</v>
      </c>
      <c r="G33" s="1824">
        <v>16866.569497475099</v>
      </c>
      <c r="H33" s="1823">
        <v>57877.474658883402</v>
      </c>
      <c r="I33" s="1822">
        <v>41010.9051614083</v>
      </c>
    </row>
    <row r="34" spans="2:9">
      <c r="B34" s="1828">
        <v>2052</v>
      </c>
      <c r="C34" s="1824">
        <v>5069568.8024279298</v>
      </c>
      <c r="D34" s="1827">
        <f t="shared" si="0"/>
        <v>9.8059657824970652E-3</v>
      </c>
      <c r="E34" s="1826">
        <v>49712.018208622903</v>
      </c>
      <c r="F34" s="1825">
        <v>33789.597139900703</v>
      </c>
      <c r="G34" s="1824">
        <v>15922.4210687171</v>
      </c>
      <c r="H34" s="1823">
        <v>57700.454787207498</v>
      </c>
      <c r="I34" s="1822">
        <v>41778.033718490398</v>
      </c>
    </row>
    <row r="35" spans="2:9">
      <c r="B35" s="1828">
        <v>2053</v>
      </c>
      <c r="C35" s="1824">
        <v>5119019.0417525796</v>
      </c>
      <c r="D35" s="1827">
        <f t="shared" si="0"/>
        <v>9.6601006797039785E-3</v>
      </c>
      <c r="E35" s="1826">
        <v>49450.239324651702</v>
      </c>
      <c r="F35" s="1825">
        <v>34178.500335114099</v>
      </c>
      <c r="G35" s="1824">
        <v>15271.738989536199</v>
      </c>
      <c r="H35" s="1823">
        <v>57592.674535219798</v>
      </c>
      <c r="I35" s="1822">
        <v>42320.935545683598</v>
      </c>
    </row>
    <row r="36" spans="2:9">
      <c r="B36" s="1828">
        <v>2054</v>
      </c>
      <c r="C36" s="1824">
        <v>5167718.3091801498</v>
      </c>
      <c r="D36" s="1827">
        <f t="shared" si="0"/>
        <v>9.4237465190513559E-3</v>
      </c>
      <c r="E36" s="1826">
        <v>48699.267427574399</v>
      </c>
      <c r="F36" s="1825">
        <v>34006.417802813303</v>
      </c>
      <c r="G36" s="1824">
        <v>14692.8496247611</v>
      </c>
      <c r="H36" s="1823">
        <v>57565.995919756897</v>
      </c>
      <c r="I36" s="1822">
        <v>42873.1462949958</v>
      </c>
    </row>
    <row r="37" spans="2:9">
      <c r="B37" s="1828">
        <v>2055</v>
      </c>
      <c r="C37" s="1824">
        <v>5215629.8836587099</v>
      </c>
      <c r="D37" s="1827">
        <f t="shared" si="0"/>
        <v>9.1861530720700278E-3</v>
      </c>
      <c r="E37" s="1826">
        <v>47911.574478551702</v>
      </c>
      <c r="F37" s="1825">
        <v>33919.254659357903</v>
      </c>
      <c r="G37" s="1824">
        <v>13992.319819194099</v>
      </c>
      <c r="H37" s="1823">
        <v>57605.6209068022</v>
      </c>
      <c r="I37" s="1822">
        <v>43613.301087608103</v>
      </c>
    </row>
    <row r="38" spans="2:9">
      <c r="B38" s="1828">
        <v>2056</v>
      </c>
      <c r="C38" s="1824">
        <v>5263304.1049598297</v>
      </c>
      <c r="D38" s="1827">
        <f t="shared" si="0"/>
        <v>9.0578504206501008E-3</v>
      </c>
      <c r="E38" s="1826">
        <v>47674.221301119796</v>
      </c>
      <c r="F38" s="1825">
        <v>34279.179317078</v>
      </c>
      <c r="G38" s="1824">
        <v>13395.041984043201</v>
      </c>
      <c r="H38" s="1823">
        <v>57788.116600485497</v>
      </c>
      <c r="I38" s="1822">
        <v>44393.074616442304</v>
      </c>
    </row>
    <row r="39" spans="2:9">
      <c r="B39" s="1828">
        <v>2057</v>
      </c>
      <c r="C39" s="1824">
        <v>5310621.00572279</v>
      </c>
      <c r="D39" s="1827">
        <f t="shared" si="0"/>
        <v>8.9098620880631342E-3</v>
      </c>
      <c r="E39" s="1826">
        <v>47316.900762961202</v>
      </c>
      <c r="F39" s="1825">
        <v>34451.162348608799</v>
      </c>
      <c r="G39" s="1824">
        <v>12865.7384143544</v>
      </c>
      <c r="H39" s="1823">
        <v>58019.738497186299</v>
      </c>
      <c r="I39" s="1822">
        <v>45154.000082831997</v>
      </c>
    </row>
    <row r="40" spans="2:9">
      <c r="B40" s="1828">
        <v>2058</v>
      </c>
      <c r="C40" s="1824">
        <v>5357794.5086538997</v>
      </c>
      <c r="D40" s="1827">
        <f t="shared" si="0"/>
        <v>8.8046495353483502E-3</v>
      </c>
      <c r="E40" s="1826">
        <v>47173.502931111499</v>
      </c>
      <c r="F40" s="1825">
        <v>34576.932696436903</v>
      </c>
      <c r="G40" s="1824">
        <v>12596.570234676299</v>
      </c>
      <c r="H40" s="1823">
        <v>58263.409631532799</v>
      </c>
      <c r="I40" s="1822">
        <v>45666.839396856602</v>
      </c>
    </row>
    <row r="41" spans="2:9">
      <c r="B41" s="1828">
        <v>2059</v>
      </c>
      <c r="C41" s="1824">
        <v>5404637.4703274304</v>
      </c>
      <c r="D41" s="1827">
        <f t="shared" si="0"/>
        <v>8.6671792383321688E-3</v>
      </c>
      <c r="E41" s="1826">
        <v>46842.961673534002</v>
      </c>
      <c r="F41" s="1825">
        <v>34693.636241082699</v>
      </c>
      <c r="G41" s="1824">
        <v>12149.325432453999</v>
      </c>
      <c r="H41" s="1823">
        <v>58533.947062262203</v>
      </c>
      <c r="I41" s="1822">
        <v>46384.6216298082</v>
      </c>
    </row>
    <row r="42" spans="2:9">
      <c r="B42" s="1821">
        <v>2060</v>
      </c>
      <c r="C42" s="1817">
        <v>5450598.4327517003</v>
      </c>
      <c r="D42" s="1820">
        <f t="shared" si="0"/>
        <v>8.4322782151948772E-3</v>
      </c>
      <c r="E42" s="1819">
        <v>45960.962424267498</v>
      </c>
      <c r="F42" s="1818">
        <v>34224.911409369699</v>
      </c>
      <c r="G42" s="1817">
        <v>11736.051014902199</v>
      </c>
      <c r="H42" s="1816">
        <v>58842.096370822401</v>
      </c>
      <c r="I42" s="1815">
        <v>47106.0453559202</v>
      </c>
    </row>
    <row r="43" spans="2:9">
      <c r="B43" s="2181" t="s">
        <v>1563</v>
      </c>
      <c r="C43" s="2181"/>
      <c r="D43" s="2181"/>
      <c r="E43" s="2181"/>
      <c r="F43" s="2181"/>
      <c r="G43" s="2181"/>
      <c r="H43" s="2181"/>
      <c r="I43" s="2181"/>
    </row>
    <row r="44" spans="2:9">
      <c r="B44" s="2181" t="s">
        <v>1529</v>
      </c>
      <c r="C44" s="2181"/>
      <c r="D44" s="2181"/>
      <c r="E44" s="2181"/>
      <c r="F44" s="2181"/>
      <c r="G44" s="2181"/>
      <c r="H44" s="2181"/>
      <c r="I44" s="2181"/>
    </row>
    <row r="45" spans="2:9">
      <c r="B45" s="1792"/>
      <c r="C45" s="1814"/>
      <c r="D45" s="1814"/>
      <c r="E45" s="1814"/>
      <c r="F45" s="1814"/>
      <c r="G45" s="1814"/>
      <c r="H45" s="1814"/>
      <c r="I45" s="1814"/>
    </row>
  </sheetData>
  <mergeCells count="2">
    <mergeCell ref="B44:I44"/>
    <mergeCell ref="B43:I43"/>
  </mergeCells>
  <pageMargins left="0.7" right="0.7" top="0.75" bottom="0.75" header="0.3" footer="0.3"/>
  <pageSetup orientation="portrait" horizontalDpi="1200" verticalDpi="1200" r:id="rId1"/>
  <headerFooter>
    <oddHeader>&amp;CTable 25.2
Utah Population Projections by Components of Change</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F3110-4CDD-4F1A-9AAD-74542B702406}">
  <sheetPr>
    <pageSetUpPr fitToPage="1"/>
  </sheetPr>
  <dimension ref="A1:I84"/>
  <sheetViews>
    <sheetView view="pageLayout" zoomScale="96" zoomScaleNormal="100" zoomScalePageLayoutView="96" workbookViewId="0">
      <selection activeCell="A62" sqref="A62"/>
    </sheetView>
  </sheetViews>
  <sheetFormatPr defaultColWidth="8.7265625" defaultRowHeight="13"/>
  <cols>
    <col min="1" max="1" width="18" style="1762" customWidth="1"/>
    <col min="2" max="2" width="16.54296875" style="1762" customWidth="1"/>
    <col min="3" max="3" width="10.54296875" style="1762" customWidth="1"/>
    <col min="4" max="7" width="10.26953125" style="1762" bestFit="1" customWidth="1"/>
    <col min="8" max="16384" width="8.7265625" style="1762"/>
  </cols>
  <sheetData>
    <row r="1" spans="1:9">
      <c r="A1" s="1790"/>
      <c r="B1" s="1806" t="s">
        <v>13</v>
      </c>
      <c r="C1" s="1804">
        <v>2020</v>
      </c>
      <c r="D1" s="1805">
        <v>2030</v>
      </c>
      <c r="E1" s="1804">
        <v>2040</v>
      </c>
      <c r="F1" s="1805">
        <v>2050</v>
      </c>
      <c r="G1" s="1804">
        <v>2060</v>
      </c>
    </row>
    <row r="2" spans="1:9" ht="15" customHeight="1">
      <c r="A2" s="2183" t="s">
        <v>188</v>
      </c>
      <c r="B2" s="1797" t="s">
        <v>566</v>
      </c>
      <c r="C2" s="1799">
        <v>3284823.1723529999</v>
      </c>
      <c r="D2" s="1796">
        <v>3879161.3561596498</v>
      </c>
      <c r="E2" s="1795">
        <v>4440560.3281245697</v>
      </c>
      <c r="F2" s="1796">
        <v>4969929.1217281297</v>
      </c>
      <c r="G2" s="1795">
        <v>5450598.4327517003</v>
      </c>
    </row>
    <row r="3" spans="1:9">
      <c r="A3" s="2183"/>
      <c r="B3" s="1798" t="s">
        <v>1539</v>
      </c>
      <c r="C3" s="1803">
        <v>32.1</v>
      </c>
      <c r="D3" s="1802">
        <v>35.200000000000003</v>
      </c>
      <c r="E3" s="1775">
        <v>36.6</v>
      </c>
      <c r="F3" s="1802">
        <v>39.6</v>
      </c>
      <c r="G3" s="1775">
        <v>42.1</v>
      </c>
    </row>
    <row r="4" spans="1:9">
      <c r="A4" s="2186" t="s">
        <v>1542</v>
      </c>
      <c r="B4" s="1797" t="s">
        <v>566</v>
      </c>
      <c r="C4" s="1801">
        <v>706173.99955637788</v>
      </c>
      <c r="D4" s="1778">
        <v>681571.62667180889</v>
      </c>
      <c r="E4" s="1800">
        <v>702706.07197312079</v>
      </c>
      <c r="F4" s="1778">
        <v>814073.94322702859</v>
      </c>
      <c r="G4" s="1800">
        <v>811571.78022624028</v>
      </c>
    </row>
    <row r="5" spans="1:9" ht="26">
      <c r="A5" s="2186"/>
      <c r="B5" s="1798" t="s">
        <v>1538</v>
      </c>
      <c r="C5" s="1777">
        <f>C4/C2</f>
        <v>0.21498082621309811</v>
      </c>
      <c r="D5" s="1777">
        <f>D4/D2</f>
        <v>0.17570076727784312</v>
      </c>
      <c r="E5" s="1777">
        <f>E4/E2</f>
        <v>0.15824716253092824</v>
      </c>
      <c r="F5" s="1777">
        <f>F4/F2</f>
        <v>0.16379991007677813</v>
      </c>
      <c r="G5" s="1777">
        <f>G4/G2</f>
        <v>0.14889590386069285</v>
      </c>
    </row>
    <row r="6" spans="1:9">
      <c r="A6" s="2183" t="s">
        <v>1541</v>
      </c>
      <c r="B6" s="1797" t="s">
        <v>566</v>
      </c>
      <c r="C6" s="1799">
        <v>1959286.9034359707</v>
      </c>
      <c r="D6" s="1796">
        <v>2375964.5441969396</v>
      </c>
      <c r="E6" s="1795">
        <v>2698103.2592414115</v>
      </c>
      <c r="F6" s="1796">
        <v>2867656.6119001675</v>
      </c>
      <c r="G6" s="1795">
        <v>3099467.1541543081</v>
      </c>
    </row>
    <row r="7" spans="1:9" ht="26">
      <c r="A7" s="2183"/>
      <c r="B7" s="1798" t="s">
        <v>1538</v>
      </c>
      <c r="C7" s="1777">
        <f>C6/C2</f>
        <v>0.59646647646865114</v>
      </c>
      <c r="D7" s="1777">
        <f>D6/D2</f>
        <v>0.61249438372141662</v>
      </c>
      <c r="E7" s="1777">
        <f>E6/E2</f>
        <v>0.6076042345721111</v>
      </c>
      <c r="F7" s="1777">
        <f>F6/F2</f>
        <v>0.5770015108189378</v>
      </c>
      <c r="G7" s="1777">
        <f>G6/G2</f>
        <v>0.5686471297408644</v>
      </c>
    </row>
    <row r="8" spans="1:9">
      <c r="A8" s="2186" t="s">
        <v>1540</v>
      </c>
      <c r="B8" s="1797" t="s">
        <v>566</v>
      </c>
      <c r="C8" s="1795">
        <v>376219.67278778821</v>
      </c>
      <c r="D8" s="1796">
        <v>571092.21256242541</v>
      </c>
      <c r="E8" s="1795">
        <v>739616.6563759027</v>
      </c>
      <c r="F8" s="1796">
        <v>991380.38148458581</v>
      </c>
      <c r="G8" s="1795">
        <v>1245287.0686000308</v>
      </c>
    </row>
    <row r="9" spans="1:9" ht="26">
      <c r="A9" s="2186"/>
      <c r="B9" s="1794" t="s">
        <v>1538</v>
      </c>
      <c r="C9" s="1793">
        <f>C8/C2</f>
        <v>0.11453270177654426</v>
      </c>
      <c r="D9" s="1771">
        <f>D8/D2</f>
        <v>0.14722053560767676</v>
      </c>
      <c r="E9" s="1771">
        <f>E8/E2</f>
        <v>0.1665593082232199</v>
      </c>
      <c r="F9" s="1771">
        <f>F8/F2</f>
        <v>0.19947575854761201</v>
      </c>
      <c r="G9" s="1771">
        <f>G8/G2</f>
        <v>0.22846795337504905</v>
      </c>
    </row>
    <row r="10" spans="1:9">
      <c r="A10" s="1792" t="s">
        <v>1529</v>
      </c>
    </row>
    <row r="13" spans="1:9" ht="18">
      <c r="A13" s="1791" t="s">
        <v>1543</v>
      </c>
    </row>
    <row r="14" spans="1:9" ht="48.75" customHeight="1">
      <c r="A14" s="1790"/>
      <c r="B14" s="2183" t="s">
        <v>188</v>
      </c>
      <c r="C14" s="2184"/>
      <c r="D14" s="2182" t="s">
        <v>1542</v>
      </c>
      <c r="E14" s="2182"/>
      <c r="F14" s="2183" t="s">
        <v>1541</v>
      </c>
      <c r="G14" s="2184"/>
      <c r="H14" s="2182" t="s">
        <v>1540</v>
      </c>
      <c r="I14" s="2184"/>
    </row>
    <row r="15" spans="1:9" ht="52">
      <c r="A15" s="1789" t="s">
        <v>13</v>
      </c>
      <c r="B15" s="1788" t="s">
        <v>566</v>
      </c>
      <c r="C15" s="1787" t="s">
        <v>1539</v>
      </c>
      <c r="D15" s="1784" t="s">
        <v>566</v>
      </c>
      <c r="E15" s="1784" t="s">
        <v>1538</v>
      </c>
      <c r="F15" s="1786" t="s">
        <v>566</v>
      </c>
      <c r="G15" s="1785" t="s">
        <v>1538</v>
      </c>
      <c r="H15" s="1784" t="s">
        <v>566</v>
      </c>
      <c r="I15" s="1783" t="s">
        <v>1538</v>
      </c>
    </row>
    <row r="16" spans="1:9">
      <c r="A16" s="1782">
        <v>2020</v>
      </c>
      <c r="B16" s="1778">
        <v>3284823.1723529999</v>
      </c>
      <c r="C16" s="1781">
        <v>32.1</v>
      </c>
      <c r="D16" s="1778">
        <v>706173.99955637788</v>
      </c>
      <c r="E16" s="1780">
        <f>D16/B16</f>
        <v>0.21498082621309811</v>
      </c>
      <c r="F16" s="1779">
        <v>1959286.9034359707</v>
      </c>
      <c r="G16" s="1777">
        <f>F16/B16</f>
        <v>0.59646647646865114</v>
      </c>
      <c r="H16" s="1778">
        <v>376219.67278778821</v>
      </c>
      <c r="I16" s="1777">
        <f>H16/B16</f>
        <v>0.11453270177654426</v>
      </c>
    </row>
    <row r="17" spans="1:9">
      <c r="A17" s="1782">
        <v>2030</v>
      </c>
      <c r="B17" s="1778">
        <v>3879161.3561596498</v>
      </c>
      <c r="C17" s="1781">
        <v>35.200000000000003</v>
      </c>
      <c r="D17" s="1778">
        <v>681571.62667180889</v>
      </c>
      <c r="E17" s="1780">
        <f>D17/B17</f>
        <v>0.17570076727784312</v>
      </c>
      <c r="F17" s="1779">
        <v>2375964.5441969396</v>
      </c>
      <c r="G17" s="1777">
        <f>F17/B17</f>
        <v>0.61249438372141662</v>
      </c>
      <c r="H17" s="1778">
        <v>571092.21256242541</v>
      </c>
      <c r="I17" s="1777">
        <f>H17/B17</f>
        <v>0.14722053560767676</v>
      </c>
    </row>
    <row r="18" spans="1:9">
      <c r="A18" s="1782">
        <v>2040</v>
      </c>
      <c r="B18" s="1778">
        <v>4440560.3281245697</v>
      </c>
      <c r="C18" s="1781">
        <v>36.6</v>
      </c>
      <c r="D18" s="1778">
        <v>702706.07197312079</v>
      </c>
      <c r="E18" s="1780">
        <f>D18/B18</f>
        <v>0.15824716253092824</v>
      </c>
      <c r="F18" s="1779">
        <v>2698103.2592414115</v>
      </c>
      <c r="G18" s="1777">
        <f>F18/B18</f>
        <v>0.6076042345721111</v>
      </c>
      <c r="H18" s="1778">
        <v>739616.6563759027</v>
      </c>
      <c r="I18" s="1777">
        <f>H18/B18</f>
        <v>0.1665593082232199</v>
      </c>
    </row>
    <row r="19" spans="1:9">
      <c r="A19" s="1782">
        <v>2050</v>
      </c>
      <c r="B19" s="1778">
        <v>4969929.1217281297</v>
      </c>
      <c r="C19" s="1781">
        <v>39.6</v>
      </c>
      <c r="D19" s="1778">
        <v>814073.94322702859</v>
      </c>
      <c r="E19" s="1780">
        <f>D19/B19</f>
        <v>0.16379991007677813</v>
      </c>
      <c r="F19" s="1779">
        <v>2867656.6119001675</v>
      </c>
      <c r="G19" s="1777">
        <f>F19/B19</f>
        <v>0.5770015108189378</v>
      </c>
      <c r="H19" s="1778">
        <v>991380.38148458581</v>
      </c>
      <c r="I19" s="1777">
        <f>H19/B19</f>
        <v>0.19947575854761201</v>
      </c>
    </row>
    <row r="20" spans="1:9">
      <c r="A20" s="1776">
        <v>2060</v>
      </c>
      <c r="B20" s="1772">
        <v>5450598.4327517003</v>
      </c>
      <c r="C20" s="1775">
        <v>42.1</v>
      </c>
      <c r="D20" s="1772">
        <v>811571.78022624028</v>
      </c>
      <c r="E20" s="1774">
        <f>D20/B20</f>
        <v>0.14889590386069285</v>
      </c>
      <c r="F20" s="1773">
        <v>3099467.1541543081</v>
      </c>
      <c r="G20" s="1771">
        <f>F20/B20</f>
        <v>0.5686471297408644</v>
      </c>
      <c r="H20" s="1772">
        <v>1245287.0686000308</v>
      </c>
      <c r="I20" s="1771">
        <f>H20/B20</f>
        <v>0.22846795337504905</v>
      </c>
    </row>
    <row r="22" spans="1:9" ht="14.5">
      <c r="A22"/>
      <c r="C22"/>
      <c r="D22"/>
    </row>
    <row r="23" spans="1:9" ht="14.5">
      <c r="A23"/>
      <c r="C23"/>
      <c r="D23"/>
    </row>
    <row r="24" spans="1:9" ht="14.5">
      <c r="A24"/>
      <c r="C24"/>
      <c r="D24"/>
    </row>
    <row r="25" spans="1:9" ht="14.5">
      <c r="A25"/>
      <c r="C25"/>
      <c r="D25"/>
    </row>
    <row r="26" spans="1:9" ht="14.5">
      <c r="A26"/>
      <c r="C26"/>
      <c r="D26"/>
    </row>
    <row r="27" spans="1:9" ht="14.5">
      <c r="A27"/>
      <c r="C27"/>
      <c r="D27"/>
    </row>
    <row r="28" spans="1:9" ht="14.5">
      <c r="A28"/>
      <c r="C28"/>
      <c r="D28"/>
    </row>
    <row r="40" spans="1:9">
      <c r="D40" s="1770"/>
    </row>
    <row r="42" spans="1:9">
      <c r="A42" s="1769"/>
      <c r="B42" s="2185"/>
      <c r="C42" s="2185"/>
      <c r="D42" s="1768"/>
      <c r="E42" s="1763"/>
      <c r="F42" s="1763"/>
      <c r="G42" s="1763"/>
      <c r="H42" s="1763"/>
      <c r="I42" s="1763"/>
    </row>
    <row r="43" spans="1:9">
      <c r="A43" s="1768"/>
      <c r="B43" s="1767"/>
      <c r="C43" s="1767"/>
      <c r="D43" s="1767"/>
      <c r="E43" s="1763"/>
      <c r="F43" s="1763"/>
      <c r="G43" s="1763"/>
      <c r="H43" s="1763"/>
      <c r="I43" s="1763"/>
    </row>
    <row r="44" spans="1:9">
      <c r="A44" s="1766"/>
      <c r="B44" s="1765"/>
      <c r="C44" s="1765"/>
      <c r="D44" s="1764"/>
      <c r="E44" s="1763"/>
      <c r="F44" s="1763"/>
      <c r="G44" s="1763"/>
      <c r="H44" s="1763"/>
      <c r="I44" s="1763"/>
    </row>
    <row r="45" spans="1:9">
      <c r="A45" s="1766"/>
      <c r="B45" s="1765"/>
      <c r="C45" s="1765"/>
      <c r="D45" s="1764"/>
      <c r="E45" s="1763"/>
      <c r="F45" s="1763"/>
      <c r="G45" s="1763"/>
      <c r="H45" s="1763"/>
      <c r="I45" s="1763"/>
    </row>
    <row r="46" spans="1:9">
      <c r="A46" s="1766"/>
      <c r="B46" s="1765"/>
      <c r="C46" s="1765"/>
      <c r="D46" s="1764"/>
      <c r="E46" s="1763"/>
      <c r="F46" s="1763"/>
      <c r="G46" s="1763"/>
      <c r="H46" s="1763"/>
      <c r="I46" s="1763"/>
    </row>
    <row r="47" spans="1:9">
      <c r="A47" s="1766"/>
      <c r="B47" s="1765"/>
      <c r="C47" s="1765"/>
      <c r="D47" s="1764"/>
      <c r="E47" s="1763"/>
      <c r="F47" s="1763"/>
      <c r="G47" s="1763"/>
      <c r="H47" s="1763"/>
      <c r="I47" s="1763"/>
    </row>
    <row r="48" spans="1:9">
      <c r="A48" s="1766"/>
      <c r="B48" s="1765"/>
      <c r="C48" s="1765"/>
      <c r="D48" s="1764"/>
      <c r="E48" s="1763"/>
      <c r="F48" s="1763"/>
      <c r="G48" s="1763"/>
      <c r="H48" s="1763"/>
      <c r="I48" s="1763"/>
    </row>
    <row r="49" spans="1:9">
      <c r="A49" s="1766"/>
      <c r="B49" s="1765"/>
      <c r="C49" s="1765"/>
      <c r="D49" s="1764"/>
      <c r="E49" s="1763"/>
      <c r="F49" s="1763"/>
      <c r="G49" s="1763"/>
      <c r="H49" s="1763"/>
      <c r="I49" s="1763"/>
    </row>
    <row r="50" spans="1:9">
      <c r="A50" s="1766"/>
      <c r="B50" s="1765"/>
      <c r="C50" s="1765"/>
      <c r="D50" s="1764"/>
      <c r="E50" s="1763"/>
      <c r="F50" s="1763"/>
      <c r="G50" s="1763"/>
      <c r="H50" s="1763"/>
      <c r="I50" s="1763"/>
    </row>
    <row r="51" spans="1:9">
      <c r="A51" s="1766"/>
      <c r="B51" s="1765"/>
      <c r="C51" s="1765"/>
      <c r="D51" s="1764"/>
      <c r="E51" s="1763"/>
      <c r="F51" s="1763"/>
      <c r="G51" s="1763"/>
      <c r="H51" s="1763"/>
      <c r="I51" s="1763"/>
    </row>
    <row r="52" spans="1:9">
      <c r="A52" s="1766"/>
      <c r="B52" s="1765"/>
      <c r="C52" s="1765"/>
      <c r="D52" s="1764"/>
      <c r="E52" s="1763"/>
      <c r="F52" s="1763"/>
      <c r="G52" s="1763"/>
      <c r="H52" s="1763"/>
      <c r="I52" s="1763"/>
    </row>
    <row r="53" spans="1:9">
      <c r="A53" s="1766"/>
      <c r="B53" s="1765"/>
      <c r="C53" s="1765"/>
      <c r="D53" s="1764"/>
      <c r="E53" s="1763"/>
      <c r="F53" s="1763"/>
      <c r="G53" s="1763"/>
      <c r="H53" s="1763"/>
      <c r="I53" s="1763"/>
    </row>
    <row r="54" spans="1:9">
      <c r="A54" s="1766"/>
      <c r="B54" s="1765"/>
      <c r="C54" s="1765"/>
      <c r="D54" s="1764"/>
      <c r="E54" s="1763"/>
      <c r="F54" s="1763"/>
      <c r="G54" s="1763"/>
      <c r="H54" s="1763"/>
      <c r="I54" s="1763"/>
    </row>
    <row r="55" spans="1:9">
      <c r="A55" s="1766"/>
      <c r="B55" s="1765"/>
      <c r="C55" s="1765"/>
      <c r="D55" s="1764"/>
      <c r="E55" s="1763"/>
      <c r="F55" s="1763"/>
      <c r="G55" s="1763"/>
      <c r="H55" s="1763"/>
      <c r="I55" s="1763"/>
    </row>
    <row r="56" spans="1:9">
      <c r="A56" s="1766"/>
      <c r="B56" s="1765"/>
      <c r="C56" s="1765"/>
      <c r="D56" s="1764"/>
      <c r="E56" s="1763"/>
      <c r="F56" s="1763"/>
      <c r="G56" s="1763"/>
      <c r="H56" s="1763"/>
      <c r="I56" s="1763"/>
    </row>
    <row r="57" spans="1:9">
      <c r="A57" s="1766"/>
      <c r="B57" s="1765"/>
      <c r="C57" s="1765"/>
      <c r="D57" s="1764"/>
      <c r="E57" s="1763"/>
      <c r="F57" s="1763"/>
      <c r="G57" s="1763"/>
      <c r="H57" s="1763"/>
      <c r="I57" s="1763"/>
    </row>
    <row r="58" spans="1:9">
      <c r="A58" s="1766"/>
      <c r="B58" s="1765"/>
      <c r="C58" s="1765"/>
      <c r="D58" s="1764"/>
      <c r="E58" s="1763"/>
      <c r="F58" s="1763"/>
      <c r="G58" s="1763"/>
      <c r="H58" s="1763"/>
      <c r="I58" s="1763"/>
    </row>
    <row r="59" spans="1:9">
      <c r="A59" s="1766"/>
      <c r="B59" s="1765"/>
      <c r="C59" s="1765"/>
      <c r="D59" s="1764"/>
      <c r="E59" s="1763"/>
      <c r="F59" s="1763"/>
      <c r="G59" s="1763"/>
      <c r="H59" s="1763"/>
      <c r="I59" s="1763"/>
    </row>
    <row r="60" spans="1:9">
      <c r="A60" s="1766"/>
      <c r="B60" s="1765"/>
      <c r="C60" s="1765"/>
      <c r="D60" s="1764"/>
      <c r="E60" s="1763"/>
      <c r="F60" s="1763"/>
      <c r="G60" s="1763"/>
      <c r="H60" s="1763"/>
      <c r="I60" s="1763"/>
    </row>
    <row r="61" spans="1:9">
      <c r="A61" s="1766"/>
      <c r="B61" s="1765"/>
      <c r="C61" s="1765"/>
      <c r="D61" s="1764"/>
      <c r="E61" s="1763"/>
      <c r="F61" s="1763"/>
      <c r="G61" s="1763"/>
      <c r="H61" s="1763"/>
      <c r="I61" s="1763"/>
    </row>
    <row r="62" spans="1:9">
      <c r="A62" s="1766"/>
      <c r="B62" s="1765"/>
      <c r="C62" s="1765"/>
      <c r="D62" s="1764"/>
      <c r="E62" s="1763"/>
      <c r="F62" s="1763"/>
      <c r="G62" s="1763"/>
      <c r="H62" s="1763"/>
      <c r="I62" s="1763"/>
    </row>
    <row r="63" spans="1:9">
      <c r="A63" s="1766"/>
      <c r="B63" s="1765"/>
      <c r="C63" s="1765"/>
      <c r="D63" s="1764"/>
      <c r="E63" s="1763"/>
      <c r="F63" s="1763"/>
      <c r="G63" s="1763"/>
      <c r="H63" s="1763"/>
      <c r="I63" s="1763"/>
    </row>
    <row r="64" spans="1:9">
      <c r="A64" s="1766"/>
      <c r="B64" s="1765"/>
      <c r="C64" s="1765"/>
      <c r="D64" s="1764"/>
      <c r="E64" s="1763"/>
      <c r="F64" s="1763"/>
      <c r="G64" s="1763"/>
      <c r="H64" s="1763"/>
      <c r="I64" s="1763"/>
    </row>
    <row r="65" spans="1:9">
      <c r="A65" s="1766"/>
      <c r="B65" s="1765"/>
      <c r="C65" s="1765"/>
      <c r="D65" s="1764"/>
      <c r="E65" s="1763"/>
      <c r="F65" s="1763"/>
      <c r="G65" s="1763"/>
      <c r="H65" s="1763"/>
      <c r="I65" s="1763"/>
    </row>
    <row r="66" spans="1:9">
      <c r="A66" s="1766"/>
      <c r="B66" s="1765"/>
      <c r="C66" s="1765"/>
      <c r="D66" s="1764"/>
      <c r="E66" s="1763"/>
      <c r="F66" s="1763"/>
      <c r="G66" s="1763"/>
      <c r="H66" s="1763"/>
      <c r="I66" s="1763"/>
    </row>
    <row r="67" spans="1:9">
      <c r="A67" s="1766"/>
      <c r="B67" s="1765"/>
      <c r="C67" s="1765"/>
      <c r="D67" s="1764"/>
      <c r="E67" s="1763"/>
      <c r="F67" s="1763"/>
      <c r="G67" s="1763"/>
      <c r="H67" s="1763"/>
      <c r="I67" s="1763"/>
    </row>
    <row r="68" spans="1:9">
      <c r="A68" s="1766"/>
      <c r="B68" s="1765"/>
      <c r="C68" s="1765"/>
      <c r="D68" s="1764"/>
      <c r="E68" s="1763"/>
      <c r="F68" s="1763"/>
      <c r="G68" s="1763"/>
      <c r="H68" s="1763"/>
      <c r="I68" s="1763"/>
    </row>
    <row r="69" spans="1:9">
      <c r="A69" s="1766"/>
      <c r="B69" s="1765"/>
      <c r="C69" s="1765"/>
      <c r="D69" s="1764"/>
      <c r="E69" s="1763"/>
      <c r="F69" s="1763"/>
      <c r="G69" s="1763"/>
      <c r="H69" s="1763"/>
      <c r="I69" s="1763"/>
    </row>
    <row r="70" spans="1:9">
      <c r="A70" s="1766"/>
      <c r="B70" s="1765"/>
      <c r="C70" s="1765"/>
      <c r="D70" s="1764"/>
      <c r="E70" s="1763"/>
      <c r="F70" s="1763"/>
      <c r="G70" s="1763"/>
      <c r="H70" s="1763"/>
      <c r="I70" s="1763"/>
    </row>
    <row r="71" spans="1:9">
      <c r="A71" s="1766"/>
      <c r="B71" s="1765"/>
      <c r="C71" s="1765"/>
      <c r="D71" s="1764"/>
      <c r="E71" s="1763"/>
      <c r="F71" s="1763"/>
      <c r="G71" s="1763"/>
      <c r="H71" s="1763"/>
      <c r="I71" s="1763"/>
    </row>
    <row r="72" spans="1:9">
      <c r="A72" s="1766"/>
      <c r="B72" s="1765"/>
      <c r="C72" s="1765"/>
      <c r="D72" s="1764"/>
      <c r="E72" s="1763"/>
      <c r="F72" s="1763"/>
      <c r="G72" s="1763"/>
      <c r="H72" s="1763"/>
      <c r="I72" s="1763"/>
    </row>
    <row r="73" spans="1:9">
      <c r="A73" s="1766"/>
      <c r="B73" s="1765"/>
      <c r="C73" s="1765"/>
      <c r="D73" s="1764"/>
      <c r="E73" s="1763"/>
      <c r="F73" s="1763"/>
      <c r="G73" s="1763"/>
      <c r="H73" s="1763"/>
      <c r="I73" s="1763"/>
    </row>
    <row r="74" spans="1:9">
      <c r="A74" s="1766"/>
      <c r="B74" s="1765"/>
      <c r="C74" s="1765"/>
      <c r="D74" s="1764"/>
      <c r="E74" s="1763"/>
      <c r="F74" s="1763"/>
      <c r="G74" s="1763"/>
      <c r="H74" s="1763"/>
      <c r="I74" s="1763"/>
    </row>
    <row r="75" spans="1:9">
      <c r="A75" s="1766"/>
      <c r="B75" s="1765"/>
      <c r="C75" s="1765"/>
      <c r="D75" s="1764"/>
      <c r="E75" s="1763"/>
      <c r="F75" s="1763"/>
      <c r="G75" s="1763"/>
      <c r="H75" s="1763"/>
      <c r="I75" s="1763"/>
    </row>
    <row r="76" spans="1:9">
      <c r="A76" s="1766"/>
      <c r="B76" s="1765"/>
      <c r="C76" s="1765"/>
      <c r="D76" s="1764"/>
      <c r="E76" s="1763"/>
      <c r="F76" s="1763"/>
      <c r="G76" s="1763"/>
      <c r="H76" s="1763"/>
      <c r="I76" s="1763"/>
    </row>
    <row r="77" spans="1:9">
      <c r="A77" s="1766"/>
      <c r="B77" s="1765"/>
      <c r="C77" s="1765"/>
      <c r="D77" s="1764"/>
      <c r="E77" s="1763"/>
      <c r="F77" s="1763"/>
      <c r="G77" s="1763"/>
      <c r="H77" s="1763"/>
      <c r="I77" s="1763"/>
    </row>
    <row r="78" spans="1:9">
      <c r="A78" s="1766"/>
      <c r="B78" s="1765"/>
      <c r="C78" s="1765"/>
      <c r="D78" s="1764"/>
      <c r="E78" s="1763"/>
      <c r="F78" s="1763"/>
      <c r="G78" s="1763"/>
      <c r="H78" s="1763"/>
      <c r="I78" s="1763"/>
    </row>
    <row r="79" spans="1:9">
      <c r="A79" s="1766"/>
      <c r="B79" s="1765"/>
      <c r="C79" s="1765"/>
      <c r="D79" s="1764"/>
      <c r="E79" s="1763"/>
      <c r="F79" s="1763"/>
      <c r="G79" s="1763"/>
      <c r="H79" s="1763"/>
      <c r="I79" s="1763"/>
    </row>
    <row r="80" spans="1:9">
      <c r="A80" s="1766"/>
      <c r="B80" s="1765"/>
      <c r="C80" s="1765"/>
      <c r="D80" s="1764"/>
      <c r="E80" s="1763"/>
      <c r="F80" s="1763"/>
      <c r="G80" s="1763"/>
      <c r="H80" s="1763"/>
      <c r="I80" s="1763"/>
    </row>
    <row r="81" spans="1:9">
      <c r="A81" s="1766"/>
      <c r="B81" s="1765"/>
      <c r="C81" s="1765"/>
      <c r="D81" s="1764"/>
      <c r="E81" s="1763"/>
      <c r="F81" s="1763"/>
      <c r="G81" s="1763"/>
      <c r="H81" s="1763"/>
      <c r="I81" s="1763"/>
    </row>
    <row r="82" spans="1:9">
      <c r="A82" s="1766"/>
      <c r="B82" s="1765"/>
      <c r="C82" s="1765"/>
      <c r="D82" s="1764"/>
      <c r="E82" s="1763"/>
      <c r="F82" s="1763"/>
      <c r="G82" s="1763"/>
      <c r="H82" s="1763"/>
      <c r="I82" s="1763"/>
    </row>
    <row r="83" spans="1:9">
      <c r="A83" s="1766"/>
      <c r="B83" s="1765"/>
      <c r="C83" s="1765"/>
      <c r="D83" s="1764"/>
      <c r="E83" s="1763"/>
      <c r="F83" s="1763"/>
      <c r="G83" s="1763"/>
      <c r="H83" s="1763"/>
      <c r="I83" s="1763"/>
    </row>
    <row r="84" spans="1:9">
      <c r="A84" s="1766"/>
      <c r="B84" s="1765"/>
      <c r="C84" s="1765"/>
      <c r="D84" s="1764"/>
      <c r="E84" s="1763"/>
      <c r="F84" s="1763"/>
      <c r="G84" s="1763"/>
      <c r="H84" s="1763"/>
      <c r="I84" s="1763"/>
    </row>
  </sheetData>
  <mergeCells count="9">
    <mergeCell ref="D14:E14"/>
    <mergeCell ref="F14:G14"/>
    <mergeCell ref="H14:I14"/>
    <mergeCell ref="B42:C42"/>
    <mergeCell ref="A2:A3"/>
    <mergeCell ref="A4:A5"/>
    <mergeCell ref="A6:A7"/>
    <mergeCell ref="A8:A9"/>
    <mergeCell ref="B14:C14"/>
  </mergeCells>
  <pageMargins left="0.7" right="0.7" top="0.75" bottom="0.75" header="0.3" footer="0.3"/>
  <pageSetup scale="87" orientation="portrait" horizontalDpi="1200" verticalDpi="1200" r:id="rId1"/>
  <headerFooter>
    <oddHeader>&amp;CTable 25.3 
Utah Demographic Projections by Selected Age Groups, 2020-2060</oddHead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E5BFB-9551-42FD-9A73-D41722DE6712}">
  <sheetPr>
    <pageSetUpPr fitToPage="1"/>
  </sheetPr>
  <dimension ref="A1:H33"/>
  <sheetViews>
    <sheetView view="pageLayout" zoomScaleNormal="100" workbookViewId="0">
      <selection activeCell="A62" sqref="A62"/>
    </sheetView>
  </sheetViews>
  <sheetFormatPr defaultColWidth="9" defaultRowHeight="12"/>
  <cols>
    <col min="1" max="1" width="11.54296875" style="1741" customWidth="1"/>
    <col min="2" max="6" width="7.81640625" style="1741" bestFit="1" customWidth="1"/>
    <col min="7" max="8" width="11.54296875" style="1741" customWidth="1"/>
    <col min="9" max="16384" width="9" style="1741"/>
  </cols>
  <sheetData>
    <row r="1" spans="1:8">
      <c r="A1" s="1840"/>
    </row>
    <row r="2" spans="1:8" ht="52.9" customHeight="1">
      <c r="A2" s="1759"/>
      <c r="B2" s="1759" t="s">
        <v>1537</v>
      </c>
      <c r="C2" s="1759" t="s">
        <v>1536</v>
      </c>
      <c r="D2" s="1759" t="s">
        <v>1535</v>
      </c>
      <c r="E2" s="1759" t="s">
        <v>1534</v>
      </c>
      <c r="F2" s="1759" t="s">
        <v>1533</v>
      </c>
      <c r="G2" s="1759" t="s">
        <v>1532</v>
      </c>
      <c r="H2" s="1759" t="s">
        <v>1531</v>
      </c>
    </row>
    <row r="3" spans="1:8">
      <c r="A3" s="1846" t="s">
        <v>53</v>
      </c>
      <c r="B3" s="1757">
        <v>4030.0171799999998</v>
      </c>
      <c r="C3" s="1756">
        <v>4387.9004130000003</v>
      </c>
      <c r="D3" s="1757">
        <v>4676.3569440000001</v>
      </c>
      <c r="E3" s="1756">
        <v>5069.2202477999999</v>
      </c>
      <c r="F3" s="1757">
        <v>5405.8220872000002</v>
      </c>
      <c r="G3" s="1756">
        <v>1375.8049072000003</v>
      </c>
      <c r="H3" s="1755">
        <v>0.34138934047918884</v>
      </c>
    </row>
    <row r="4" spans="1:8">
      <c r="A4" s="1845" t="s">
        <v>52</v>
      </c>
      <c r="B4" s="1753">
        <v>29825.808665</v>
      </c>
      <c r="C4" s="1752">
        <v>35753.279367000003</v>
      </c>
      <c r="D4" s="1753">
        <v>38514.345491</v>
      </c>
      <c r="E4" s="1752">
        <v>41233.078122999999</v>
      </c>
      <c r="F4" s="1753">
        <v>42806.661095000003</v>
      </c>
      <c r="G4" s="1752">
        <v>12980.852430000003</v>
      </c>
      <c r="H4" s="1751">
        <v>0.43522214521656133</v>
      </c>
    </row>
    <row r="5" spans="1:8">
      <c r="A5" s="1845" t="s">
        <v>51</v>
      </c>
      <c r="B5" s="1753">
        <v>82978.50258</v>
      </c>
      <c r="C5" s="1752">
        <v>97811.435240000006</v>
      </c>
      <c r="D5" s="1753">
        <v>109683.70053</v>
      </c>
      <c r="E5" s="1752">
        <v>120530.59451</v>
      </c>
      <c r="F5" s="1753">
        <v>126713.74157</v>
      </c>
      <c r="G5" s="1752">
        <v>43735.238989999998</v>
      </c>
      <c r="H5" s="1751">
        <v>0.52706710328780193</v>
      </c>
    </row>
    <row r="6" spans="1:8">
      <c r="A6" s="1845" t="s">
        <v>50</v>
      </c>
      <c r="B6" s="1753">
        <v>11174.374310000001</v>
      </c>
      <c r="C6" s="1752">
        <v>10944.9555</v>
      </c>
      <c r="D6" s="1753">
        <v>10936.616319999999</v>
      </c>
      <c r="E6" s="1752">
        <v>11727.57712</v>
      </c>
      <c r="F6" s="1753">
        <v>12600.331620000001</v>
      </c>
      <c r="G6" s="1752">
        <v>1425.9573099999998</v>
      </c>
      <c r="H6" s="1751">
        <v>0.12760958872873121</v>
      </c>
    </row>
    <row r="7" spans="1:8">
      <c r="A7" s="1845" t="s">
        <v>49</v>
      </c>
      <c r="B7" s="1753">
        <v>524.51537410000003</v>
      </c>
      <c r="C7" s="1752">
        <v>647.10374999999999</v>
      </c>
      <c r="D7" s="1753">
        <v>680.18238199999996</v>
      </c>
      <c r="E7" s="1752">
        <v>703.96433200000001</v>
      </c>
      <c r="F7" s="1753">
        <v>736.03107940000007</v>
      </c>
      <c r="G7" s="1752">
        <v>211.51570530000004</v>
      </c>
      <c r="H7" s="1751">
        <v>0.40325930514988889</v>
      </c>
    </row>
    <row r="8" spans="1:8">
      <c r="A8" s="1845" t="s">
        <v>48</v>
      </c>
      <c r="B8" s="1753">
        <v>196858.24979999999</v>
      </c>
      <c r="C8" s="1752">
        <v>236179.53719999999</v>
      </c>
      <c r="D8" s="1753">
        <v>260028.79829999999</v>
      </c>
      <c r="E8" s="1752">
        <v>288350.45370000001</v>
      </c>
      <c r="F8" s="1753">
        <v>310889.44890000002</v>
      </c>
      <c r="G8" s="1752">
        <v>114031.19910000003</v>
      </c>
      <c r="H8" s="1751">
        <v>0.57925537393454984</v>
      </c>
    </row>
    <row r="9" spans="1:8">
      <c r="A9" s="1845" t="s">
        <v>47</v>
      </c>
      <c r="B9" s="1753">
        <v>11668.755477000001</v>
      </c>
      <c r="C9" s="1752">
        <v>12180.107174000001</v>
      </c>
      <c r="D9" s="1753">
        <v>12325.099896</v>
      </c>
      <c r="E9" s="1752">
        <v>12704.584543999999</v>
      </c>
      <c r="F9" s="1753">
        <v>12923.576644999999</v>
      </c>
      <c r="G9" s="1752">
        <v>1254.8211679999986</v>
      </c>
      <c r="H9" s="1751">
        <v>0.10753684662201946</v>
      </c>
    </row>
    <row r="10" spans="1:8">
      <c r="A10" s="1845" t="s">
        <v>46</v>
      </c>
      <c r="B10" s="1753">
        <v>4979.5113020999997</v>
      </c>
      <c r="C10" s="1752">
        <v>5038.2458930000003</v>
      </c>
      <c r="D10" s="1753">
        <v>4660.6756610000002</v>
      </c>
      <c r="E10" s="1752">
        <v>4477.9481299999998</v>
      </c>
      <c r="F10" s="1753">
        <v>4594.6967500000001</v>
      </c>
      <c r="G10" s="1752">
        <v>-384.81455209999967</v>
      </c>
      <c r="H10" s="1751">
        <v>-7.7279582021977253E-2</v>
      </c>
    </row>
    <row r="11" spans="1:8">
      <c r="A11" s="1845" t="s">
        <v>45</v>
      </c>
      <c r="B11" s="1753">
        <v>3352.2166050000001</v>
      </c>
      <c r="C11" s="1752">
        <v>3868.9299780000001</v>
      </c>
      <c r="D11" s="1753">
        <v>3848.6156599999999</v>
      </c>
      <c r="E11" s="1752">
        <v>3907.4110217000002</v>
      </c>
      <c r="F11" s="1753">
        <v>3855.1927221999999</v>
      </c>
      <c r="G11" s="1752">
        <v>502.97611719999986</v>
      </c>
      <c r="H11" s="1751">
        <v>0.1500428452176347</v>
      </c>
    </row>
    <row r="12" spans="1:8">
      <c r="A12" s="1845" t="s">
        <v>44</v>
      </c>
      <c r="B12" s="1753">
        <v>7534.2515549999998</v>
      </c>
      <c r="C12" s="1752">
        <v>9347.9724220000007</v>
      </c>
      <c r="D12" s="1753">
        <v>9657.4069089999994</v>
      </c>
      <c r="E12" s="1752">
        <v>10175.681868</v>
      </c>
      <c r="F12" s="1753">
        <v>10634.461584000001</v>
      </c>
      <c r="G12" s="1752">
        <v>3100.2100290000008</v>
      </c>
      <c r="H12" s="1751">
        <v>0.41148215006739325</v>
      </c>
    </row>
    <row r="13" spans="1:8">
      <c r="A13" s="1845" t="s">
        <v>43</v>
      </c>
      <c r="B13" s="1753">
        <v>30263.488519999999</v>
      </c>
      <c r="C13" s="1752">
        <v>36442.645629999999</v>
      </c>
      <c r="D13" s="1753">
        <v>41286.525240000003</v>
      </c>
      <c r="E13" s="1752">
        <v>45725.859899999996</v>
      </c>
      <c r="F13" s="1753">
        <v>49602.518060000002</v>
      </c>
      <c r="G13" s="1752">
        <v>19339.029540000003</v>
      </c>
      <c r="H13" s="1751">
        <v>0.63902182087235471</v>
      </c>
    </row>
    <row r="14" spans="1:8">
      <c r="A14" s="1845" t="s">
        <v>42</v>
      </c>
      <c r="B14" s="1753">
        <v>5553.4453000000003</v>
      </c>
      <c r="C14" s="1752">
        <v>6742.4730600000003</v>
      </c>
      <c r="D14" s="1753">
        <v>7562.8895899999998</v>
      </c>
      <c r="E14" s="1752">
        <v>8332.9687959999992</v>
      </c>
      <c r="F14" s="1753">
        <v>8955.8799220000001</v>
      </c>
      <c r="G14" s="1752">
        <v>3402.4346219999998</v>
      </c>
      <c r="H14" s="1751">
        <v>0.61267095257065007</v>
      </c>
    </row>
    <row r="15" spans="1:8">
      <c r="A15" s="1845" t="s">
        <v>41</v>
      </c>
      <c r="B15" s="1753">
        <v>5130.3128159999997</v>
      </c>
      <c r="C15" s="1752">
        <v>6078.091085</v>
      </c>
      <c r="D15" s="1753">
        <v>6385.0300559999996</v>
      </c>
      <c r="E15" s="1752">
        <v>6934.4344620000002</v>
      </c>
      <c r="F15" s="1753">
        <v>7345.581158</v>
      </c>
      <c r="G15" s="1752">
        <v>2215.2683420000003</v>
      </c>
      <c r="H15" s="1751">
        <v>0.43179985732862192</v>
      </c>
    </row>
    <row r="16" spans="1:8">
      <c r="A16" s="1845" t="s">
        <v>40</v>
      </c>
      <c r="B16" s="1753">
        <v>7427.5326638999995</v>
      </c>
      <c r="C16" s="1752">
        <v>7849.241634</v>
      </c>
      <c r="D16" s="1753">
        <v>8082.0451389999998</v>
      </c>
      <c r="E16" s="1752">
        <v>8290.4210619999994</v>
      </c>
      <c r="F16" s="1753">
        <v>8349.1193349999994</v>
      </c>
      <c r="G16" s="1752">
        <v>921.58667109999988</v>
      </c>
      <c r="H16" s="1751">
        <v>0.124077094346442</v>
      </c>
    </row>
    <row r="17" spans="1:8">
      <c r="A17" s="1845" t="s">
        <v>39</v>
      </c>
      <c r="B17" s="1753">
        <v>5261.8921907000004</v>
      </c>
      <c r="C17" s="1752">
        <v>6314.0791820000004</v>
      </c>
      <c r="D17" s="1753">
        <v>6975.4026329999997</v>
      </c>
      <c r="E17" s="1752">
        <v>7621.447244</v>
      </c>
      <c r="F17" s="1753">
        <v>7880.8318399999998</v>
      </c>
      <c r="G17" s="1752">
        <v>2618.9396492999995</v>
      </c>
      <c r="H17" s="1751">
        <v>0.49771822652101821</v>
      </c>
    </row>
    <row r="18" spans="1:8">
      <c r="A18" s="1845" t="s">
        <v>38</v>
      </c>
      <c r="B18" s="1753">
        <v>639.07577630000003</v>
      </c>
      <c r="C18" s="1752">
        <v>614.69392300000004</v>
      </c>
      <c r="D18" s="1753">
        <v>590.55421100000001</v>
      </c>
      <c r="E18" s="1752">
        <v>576.15788799999996</v>
      </c>
      <c r="F18" s="1753">
        <v>567.75508300000001</v>
      </c>
      <c r="G18" s="1752">
        <v>-71.320693300000016</v>
      </c>
      <c r="H18" s="1751">
        <v>-0.11159974441985435</v>
      </c>
    </row>
    <row r="19" spans="1:8">
      <c r="A19" s="1845" t="s">
        <v>37</v>
      </c>
      <c r="B19" s="1753">
        <v>1629.1634207</v>
      </c>
      <c r="C19" s="1752">
        <v>1832.91401</v>
      </c>
      <c r="D19" s="1753">
        <v>1898.55826</v>
      </c>
      <c r="E19" s="1752">
        <v>2017.1114620000001</v>
      </c>
      <c r="F19" s="1753">
        <v>2078.6113460000001</v>
      </c>
      <c r="G19" s="1752">
        <v>449.44792530000018</v>
      </c>
      <c r="H19" s="1751">
        <v>0.27587651403742336</v>
      </c>
    </row>
    <row r="20" spans="1:8">
      <c r="A20" s="1845" t="s">
        <v>36</v>
      </c>
      <c r="B20" s="1753">
        <v>945896.31160000002</v>
      </c>
      <c r="C20" s="1752">
        <v>1140373.1056000001</v>
      </c>
      <c r="D20" s="1753">
        <v>1264858.8324</v>
      </c>
      <c r="E20" s="1752">
        <v>1398925.7837</v>
      </c>
      <c r="F20" s="1753">
        <v>1491495.6994</v>
      </c>
      <c r="G20" s="1752">
        <v>545599.38780000003</v>
      </c>
      <c r="H20" s="1751">
        <v>0.57680676106782702</v>
      </c>
    </row>
    <row r="21" spans="1:8">
      <c r="A21" s="1845" t="s">
        <v>35</v>
      </c>
      <c r="B21" s="1753">
        <v>6508.1105627999996</v>
      </c>
      <c r="C21" s="1752">
        <v>7223.0385746000002</v>
      </c>
      <c r="D21" s="1753">
        <v>7646.8195397</v>
      </c>
      <c r="E21" s="1752">
        <v>8027.9149222999995</v>
      </c>
      <c r="F21" s="1753">
        <v>8475.7479053000006</v>
      </c>
      <c r="G21" s="1752">
        <v>1967.6373425000011</v>
      </c>
      <c r="H21" s="1751">
        <v>0.30233618859318517</v>
      </c>
    </row>
    <row r="22" spans="1:8">
      <c r="A22" s="1845" t="s">
        <v>34</v>
      </c>
      <c r="B22" s="1753">
        <v>13369.367830000001</v>
      </c>
      <c r="C22" s="1752">
        <v>15259.03883</v>
      </c>
      <c r="D22" s="1753">
        <v>16396.397959999998</v>
      </c>
      <c r="E22" s="1752">
        <v>17020.579870000001</v>
      </c>
      <c r="F22" s="1753">
        <v>17391.78386</v>
      </c>
      <c r="G22" s="1752">
        <v>4022.4160299999985</v>
      </c>
      <c r="H22" s="1751">
        <v>0.30086808001302467</v>
      </c>
    </row>
    <row r="23" spans="1:8">
      <c r="A23" s="1845" t="s">
        <v>33</v>
      </c>
      <c r="B23" s="1753">
        <v>12637.746059999999</v>
      </c>
      <c r="C23" s="1752">
        <v>12958.13358</v>
      </c>
      <c r="D23" s="1753">
        <v>13386.166450000001</v>
      </c>
      <c r="E23" s="1752">
        <v>14475.438819999999</v>
      </c>
      <c r="F23" s="1753">
        <v>15412.511619999999</v>
      </c>
      <c r="G23" s="1752">
        <v>2774.7655599999998</v>
      </c>
      <c r="H23" s="1751">
        <v>0.21956174359148342</v>
      </c>
    </row>
    <row r="24" spans="1:8">
      <c r="A24" s="1845" t="s">
        <v>32</v>
      </c>
      <c r="B24" s="1753">
        <v>38852.223480000001</v>
      </c>
      <c r="C24" s="1752">
        <v>52424.467989999997</v>
      </c>
      <c r="D24" s="1753">
        <v>56784.298410000003</v>
      </c>
      <c r="E24" s="1752">
        <v>59581.549859999999</v>
      </c>
      <c r="F24" s="1753">
        <v>60045.863360000003</v>
      </c>
      <c r="G24" s="1752">
        <v>21193.639880000002</v>
      </c>
      <c r="H24" s="1751">
        <v>0.54549361610950975</v>
      </c>
    </row>
    <row r="25" spans="1:8">
      <c r="A25" s="1845" t="s">
        <v>31</v>
      </c>
      <c r="B25" s="1753">
        <v>23890.25144</v>
      </c>
      <c r="C25" s="1752">
        <v>30285.817520000001</v>
      </c>
      <c r="D25" s="1753">
        <v>34571.815219999997</v>
      </c>
      <c r="E25" s="1752">
        <v>38715.316749999998</v>
      </c>
      <c r="F25" s="1753">
        <v>41676.306219999999</v>
      </c>
      <c r="G25" s="1752">
        <v>17786.054779999999</v>
      </c>
      <c r="H25" s="1751">
        <v>0.74449006217742841</v>
      </c>
    </row>
    <row r="26" spans="1:8">
      <c r="A26" s="1845" t="s">
        <v>30</v>
      </c>
      <c r="B26" s="1753">
        <v>18213.259900000001</v>
      </c>
      <c r="C26" s="1752">
        <v>19679.084289999999</v>
      </c>
      <c r="D26" s="1753">
        <v>20882.68246</v>
      </c>
      <c r="E26" s="1752">
        <v>22686.636770000001</v>
      </c>
      <c r="F26" s="1753">
        <v>24082.712060000002</v>
      </c>
      <c r="G26" s="1752">
        <v>5869.4521600000007</v>
      </c>
      <c r="H26" s="1751">
        <v>0.32226258188958257</v>
      </c>
    </row>
    <row r="27" spans="1:8">
      <c r="A27" s="1845" t="s">
        <v>29</v>
      </c>
      <c r="B27" s="1753">
        <v>374456.90340000001</v>
      </c>
      <c r="C27" s="1752">
        <v>479027.65210000001</v>
      </c>
      <c r="D27" s="1753">
        <v>549051.2807</v>
      </c>
      <c r="E27" s="1752">
        <v>640492.95160000003</v>
      </c>
      <c r="F27" s="1753">
        <v>721028.43660000002</v>
      </c>
      <c r="G27" s="1752">
        <v>346571.53320000001</v>
      </c>
      <c r="H27" s="1751">
        <v>0.92553116274047575</v>
      </c>
    </row>
    <row r="28" spans="1:8">
      <c r="A28" s="1845" t="s">
        <v>28</v>
      </c>
      <c r="B28" s="1753">
        <v>17609.434069999999</v>
      </c>
      <c r="C28" s="1752">
        <v>23184.629639999999</v>
      </c>
      <c r="D28" s="1753">
        <v>26218.523949999999</v>
      </c>
      <c r="E28" s="1752">
        <v>28751.65177</v>
      </c>
      <c r="F28" s="1753">
        <v>29396.228220000001</v>
      </c>
      <c r="G28" s="1752">
        <v>11786.794150000002</v>
      </c>
      <c r="H28" s="1751">
        <v>0.66934542604525626</v>
      </c>
    </row>
    <row r="29" spans="1:8">
      <c r="A29" s="1845" t="s">
        <v>27</v>
      </c>
      <c r="B29" s="1753">
        <v>104797.1992</v>
      </c>
      <c r="C29" s="1752">
        <v>143156.51929999999</v>
      </c>
      <c r="D29" s="1753">
        <v>172487.546</v>
      </c>
      <c r="E29" s="1752">
        <v>196372.82759999999</v>
      </c>
      <c r="F29" s="1753">
        <v>214794.4314</v>
      </c>
      <c r="G29" s="1752">
        <v>109997.2322</v>
      </c>
      <c r="H29" s="1751">
        <v>1.0496199615991264</v>
      </c>
    </row>
    <row r="30" spans="1:8">
      <c r="A30" s="1845" t="s">
        <v>26</v>
      </c>
      <c r="B30" s="1753">
        <v>1917.4600046999999</v>
      </c>
      <c r="C30" s="1752">
        <v>2239.5803452999999</v>
      </c>
      <c r="D30" s="1753">
        <v>2347.4379905999999</v>
      </c>
      <c r="E30" s="1752">
        <v>2524.5025193000001</v>
      </c>
      <c r="F30" s="1753">
        <v>2688.3248422000001</v>
      </c>
      <c r="G30" s="1752">
        <v>770.86483750000025</v>
      </c>
      <c r="H30" s="1751">
        <v>0.40202394605910308</v>
      </c>
    </row>
    <row r="31" spans="1:8">
      <c r="A31" s="1845" t="s">
        <v>25</v>
      </c>
      <c r="B31" s="1753">
        <v>144624.19880000001</v>
      </c>
      <c r="C31" s="1752">
        <v>166112.64230000001</v>
      </c>
      <c r="D31" s="1753">
        <v>178639.47700000001</v>
      </c>
      <c r="E31" s="1752">
        <v>193749.25362</v>
      </c>
      <c r="F31" s="1753">
        <v>205921.46599</v>
      </c>
      <c r="G31" s="1752">
        <v>61297.267189999984</v>
      </c>
      <c r="H31" s="1751">
        <v>0.42383824905241224</v>
      </c>
    </row>
    <row r="32" spans="1:8" s="1840" customFormat="1">
      <c r="A32" s="1844" t="s">
        <v>16</v>
      </c>
      <c r="B32" s="1843">
        <v>2111603.5798833002</v>
      </c>
      <c r="C32" s="1842">
        <v>2573957.3155308999</v>
      </c>
      <c r="D32" s="1843">
        <v>2871064.0813023001</v>
      </c>
      <c r="E32" s="1842">
        <v>3199703.3222121</v>
      </c>
      <c r="F32" s="1843">
        <v>3448349.7722743</v>
      </c>
      <c r="G32" s="1842">
        <v>1336746.1923909998</v>
      </c>
      <c r="H32" s="1841">
        <v>0.63304789077165535</v>
      </c>
    </row>
    <row r="33" spans="1:1">
      <c r="A33" s="1741" t="s">
        <v>1564</v>
      </c>
    </row>
  </sheetData>
  <pageMargins left="0.7" right="0.7" top="0.75" bottom="0.75" header="0.3" footer="0.3"/>
  <pageSetup scale="89" orientation="portrait" horizontalDpi="1200" verticalDpi="1200" r:id="rId1"/>
  <headerFooter>
    <oddHeader>&amp;CTable 25.4
Total Employment by County 2020-2060</odd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6DD89-CFB1-4769-9BE3-2E68051A9D45}">
  <sheetPr>
    <pageSetUpPr fitToPage="1"/>
  </sheetPr>
  <dimension ref="A1:H29"/>
  <sheetViews>
    <sheetView showWhiteSpace="0" view="pageLayout" topLeftCell="A16" zoomScaleNormal="100" workbookViewId="0">
      <selection activeCell="A62" sqref="A62"/>
    </sheetView>
  </sheetViews>
  <sheetFormatPr defaultRowHeight="14.5"/>
  <cols>
    <col min="1" max="1" width="26.26953125" customWidth="1"/>
  </cols>
  <sheetData>
    <row r="1" spans="1:8" s="1740" customFormat="1" ht="14">
      <c r="A1" s="1742"/>
    </row>
    <row r="2" spans="1:8" ht="56.25" customHeight="1">
      <c r="A2" s="1813" t="s">
        <v>1562</v>
      </c>
      <c r="B2" s="1811" t="s">
        <v>1537</v>
      </c>
      <c r="C2" s="1812" t="s">
        <v>1536</v>
      </c>
      <c r="D2" s="1811" t="s">
        <v>1535</v>
      </c>
      <c r="E2" s="1812" t="s">
        <v>1534</v>
      </c>
      <c r="F2" s="1811" t="s">
        <v>1533</v>
      </c>
      <c r="G2" s="1812" t="s">
        <v>1532</v>
      </c>
      <c r="H2" s="1811" t="s">
        <v>1531</v>
      </c>
    </row>
    <row r="3" spans="1:8">
      <c r="A3" s="1810" t="s">
        <v>1561</v>
      </c>
      <c r="B3" s="1752">
        <v>121825.136686264</v>
      </c>
      <c r="C3" s="1753">
        <v>169204.237055103</v>
      </c>
      <c r="D3" s="1752">
        <v>171317.18207780601</v>
      </c>
      <c r="E3" s="1753">
        <v>194120.614291315</v>
      </c>
      <c r="F3" s="1752">
        <v>204534.27629961001</v>
      </c>
      <c r="G3" s="1753">
        <v>82709.139613346008</v>
      </c>
      <c r="H3" s="1809">
        <v>0.67891686283387209</v>
      </c>
    </row>
    <row r="4" spans="1:8" ht="36.5">
      <c r="A4" s="1810" t="s">
        <v>1560</v>
      </c>
      <c r="B4" s="1752">
        <v>114123.002911291</v>
      </c>
      <c r="C4" s="1753">
        <v>154920.45587011901</v>
      </c>
      <c r="D4" s="1752">
        <v>182058.78460504301</v>
      </c>
      <c r="E4" s="1753">
        <v>210153.03244394599</v>
      </c>
      <c r="F4" s="1752">
        <v>225154.14353685701</v>
      </c>
      <c r="G4" s="1753">
        <v>111031.14062556601</v>
      </c>
      <c r="H4" s="1809">
        <v>0.97290763293243931</v>
      </c>
    </row>
    <row r="5" spans="1:8">
      <c r="A5" s="1810" t="s">
        <v>1559</v>
      </c>
      <c r="B5" s="1752">
        <v>40651.906867088503</v>
      </c>
      <c r="C5" s="1753">
        <v>64857.695597702397</v>
      </c>
      <c r="D5" s="1752">
        <v>71615.905423397897</v>
      </c>
      <c r="E5" s="1753">
        <v>75306.321226354499</v>
      </c>
      <c r="F5" s="1752">
        <v>82236.572000896005</v>
      </c>
      <c r="G5" s="1753">
        <v>41584.665133807503</v>
      </c>
      <c r="H5" s="1809">
        <v>1.0229450064856405</v>
      </c>
    </row>
    <row r="6" spans="1:8">
      <c r="A6" s="1810" t="s">
        <v>615</v>
      </c>
      <c r="B6" s="1752">
        <v>147863.59172947501</v>
      </c>
      <c r="C6" s="1753">
        <v>185184.63203451599</v>
      </c>
      <c r="D6" s="1752">
        <v>234978.49636933999</v>
      </c>
      <c r="E6" s="1753">
        <v>301865.46302977699</v>
      </c>
      <c r="F6" s="1752">
        <v>354973.848869054</v>
      </c>
      <c r="G6" s="1753">
        <v>207110.25713957899</v>
      </c>
      <c r="H6" s="1809">
        <v>1.4006846088149894</v>
      </c>
    </row>
    <row r="7" spans="1:8">
      <c r="A7" s="1810" t="s">
        <v>1558</v>
      </c>
      <c r="B7" s="1752">
        <v>68925.417179311902</v>
      </c>
      <c r="C7" s="1753">
        <v>86937.941276710699</v>
      </c>
      <c r="D7" s="1752">
        <v>92439.869664256097</v>
      </c>
      <c r="E7" s="1753">
        <v>103633.51790210701</v>
      </c>
      <c r="F7" s="1752">
        <v>115427.204952687</v>
      </c>
      <c r="G7" s="1753">
        <v>46501.787773375094</v>
      </c>
      <c r="H7" s="1809">
        <v>0.67466820915133607</v>
      </c>
    </row>
    <row r="8" spans="1:8">
      <c r="A8" s="1810" t="s">
        <v>1557</v>
      </c>
      <c r="B8" s="1752">
        <v>22346.974989621202</v>
      </c>
      <c r="C8" s="1753">
        <v>19836.0954307664</v>
      </c>
      <c r="D8" s="1752">
        <v>19822.1930406334</v>
      </c>
      <c r="E8" s="1753">
        <v>20264.502980436599</v>
      </c>
      <c r="F8" s="1752">
        <v>20624.493500486398</v>
      </c>
      <c r="G8" s="1753">
        <v>-1722.4814891348033</v>
      </c>
      <c r="H8" s="1809">
        <v>-7.7078955426172449E-2</v>
      </c>
    </row>
    <row r="9" spans="1:8">
      <c r="A9" s="1810" t="s">
        <v>968</v>
      </c>
      <c r="B9" s="1752">
        <v>39427.000006130198</v>
      </c>
      <c r="C9" s="1753">
        <v>40797.538955154399</v>
      </c>
      <c r="D9" s="1752">
        <v>41833.542424072402</v>
      </c>
      <c r="E9" s="1753">
        <v>42306.703504151599</v>
      </c>
      <c r="F9" s="1752">
        <v>43132.1381545724</v>
      </c>
      <c r="G9" s="1753">
        <v>3705.1381484422018</v>
      </c>
      <c r="H9" s="1809">
        <v>9.3974640420679198E-2</v>
      </c>
    </row>
    <row r="10" spans="1:8">
      <c r="A10" s="1810" t="s">
        <v>1556</v>
      </c>
      <c r="B10" s="1752">
        <v>17172.193790177302</v>
      </c>
      <c r="C10" s="1753">
        <v>16868.278820574102</v>
      </c>
      <c r="D10" s="1752">
        <v>17256.045840241499</v>
      </c>
      <c r="E10" s="1753">
        <v>17721.263649816199</v>
      </c>
      <c r="F10" s="1752">
        <v>18215.5052097322</v>
      </c>
      <c r="G10" s="1753">
        <v>1043.3114195548987</v>
      </c>
      <c r="H10" s="1809">
        <v>6.0755861033415848E-2</v>
      </c>
    </row>
    <row r="11" spans="1:8">
      <c r="A11" s="1810" t="s">
        <v>1555</v>
      </c>
      <c r="B11" s="1752">
        <v>146844.62420848999</v>
      </c>
      <c r="C11" s="1753">
        <v>154893.50734391599</v>
      </c>
      <c r="D11" s="1752">
        <v>166834.703273255</v>
      </c>
      <c r="E11" s="1753">
        <v>185224.96383904701</v>
      </c>
      <c r="F11" s="1752">
        <v>199263.064762483</v>
      </c>
      <c r="G11" s="1753">
        <v>52418.440553993016</v>
      </c>
      <c r="H11" s="1809">
        <v>0.35696533554792798</v>
      </c>
    </row>
    <row r="12" spans="1:8">
      <c r="A12" s="1810" t="s">
        <v>1554</v>
      </c>
      <c r="B12" s="1752">
        <v>5652.4937654574896</v>
      </c>
      <c r="C12" s="1753">
        <v>5524.5859314767104</v>
      </c>
      <c r="D12" s="1752">
        <v>6428.946695953</v>
      </c>
      <c r="E12" s="1753">
        <v>7316.1299226540104</v>
      </c>
      <c r="F12" s="1752">
        <v>8201.6682840629492</v>
      </c>
      <c r="G12" s="1753">
        <v>2549.1745186054595</v>
      </c>
      <c r="H12" s="1809">
        <v>0.45098227868618262</v>
      </c>
    </row>
    <row r="13" spans="1:8">
      <c r="A13" s="1810" t="s">
        <v>1553</v>
      </c>
      <c r="B13" s="1752">
        <v>179986.94685787801</v>
      </c>
      <c r="C13" s="1753">
        <v>231628.75635199499</v>
      </c>
      <c r="D13" s="1752">
        <v>279585.51989381399</v>
      </c>
      <c r="E13" s="1753">
        <v>322864.850354906</v>
      </c>
      <c r="F13" s="1752">
        <v>364967.14820951503</v>
      </c>
      <c r="G13" s="1753">
        <v>184980.20135163702</v>
      </c>
      <c r="H13" s="1809">
        <v>1.0277423145451865</v>
      </c>
    </row>
    <row r="14" spans="1:8">
      <c r="A14" s="1810" t="s">
        <v>612</v>
      </c>
      <c r="B14" s="1752">
        <v>44249.1153886553</v>
      </c>
      <c r="C14" s="1753">
        <v>54589.026523924498</v>
      </c>
      <c r="D14" s="1752">
        <v>65171.060531055198</v>
      </c>
      <c r="E14" s="1753">
        <v>72025.286326520596</v>
      </c>
      <c r="F14" s="1752">
        <v>80026.5860330016</v>
      </c>
      <c r="G14" s="1753">
        <v>35777.4706443463</v>
      </c>
      <c r="H14" s="1809">
        <v>0.80854657387159923</v>
      </c>
    </row>
    <row r="15" spans="1:8">
      <c r="A15" s="1810" t="s">
        <v>669</v>
      </c>
      <c r="B15" s="1752">
        <v>125149.750463983</v>
      </c>
      <c r="C15" s="1753">
        <v>144998.865904103</v>
      </c>
      <c r="D15" s="1752">
        <v>161627.79358376999</v>
      </c>
      <c r="E15" s="1753">
        <v>178510.933280784</v>
      </c>
      <c r="F15" s="1752">
        <v>195045.22727423799</v>
      </c>
      <c r="G15" s="1753">
        <v>69895.476810254986</v>
      </c>
      <c r="H15" s="1809">
        <v>0.55849473571559605</v>
      </c>
    </row>
    <row r="16" spans="1:8" ht="24.5">
      <c r="A16" s="1810" t="s">
        <v>1552</v>
      </c>
      <c r="B16" s="1752">
        <v>32996.542244456898</v>
      </c>
      <c r="C16" s="1753">
        <v>36116.605137614803</v>
      </c>
      <c r="D16" s="1752">
        <v>34875.933374431101</v>
      </c>
      <c r="E16" s="1753">
        <v>33990.404862461597</v>
      </c>
      <c r="F16" s="1752">
        <v>32518.3311148184</v>
      </c>
      <c r="G16" s="1753">
        <v>-478.21112963849737</v>
      </c>
      <c r="H16" s="1809">
        <v>-1.4492764911415294E-2</v>
      </c>
    </row>
    <row r="17" spans="1:8">
      <c r="A17" s="1810" t="s">
        <v>1472</v>
      </c>
      <c r="B17" s="1752">
        <v>145994.47634230601</v>
      </c>
      <c r="C17" s="1753">
        <v>170943.79316035</v>
      </c>
      <c r="D17" s="1752">
        <v>182141.90237002101</v>
      </c>
      <c r="E17" s="1753">
        <v>184538.12869834999</v>
      </c>
      <c r="F17" s="1752">
        <v>185404.68230011899</v>
      </c>
      <c r="G17" s="1753">
        <v>39410.205957812985</v>
      </c>
      <c r="H17" s="1809">
        <v>0.26994313035110884</v>
      </c>
    </row>
    <row r="18" spans="1:8">
      <c r="A18" s="1810" t="s">
        <v>616</v>
      </c>
      <c r="B18" s="1752">
        <v>11656.376815391401</v>
      </c>
      <c r="C18" s="1753">
        <v>12040.8429908326</v>
      </c>
      <c r="D18" s="1752">
        <v>13191.3549645276</v>
      </c>
      <c r="E18" s="1753">
        <v>13213.3760633074</v>
      </c>
      <c r="F18" s="1752">
        <v>13267.115928527001</v>
      </c>
      <c r="G18" s="1753">
        <v>1610.7391131355998</v>
      </c>
      <c r="H18" s="1809">
        <v>0.13818523016592391</v>
      </c>
    </row>
    <row r="19" spans="1:8" ht="24.5">
      <c r="A19" s="1810" t="s">
        <v>1551</v>
      </c>
      <c r="B19" s="1752">
        <v>103338.28113516299</v>
      </c>
      <c r="C19" s="1753">
        <v>144199.77273232301</v>
      </c>
      <c r="D19" s="1752">
        <v>155083.62761695799</v>
      </c>
      <c r="E19" s="1753">
        <v>164948.76305275899</v>
      </c>
      <c r="F19" s="1752">
        <v>172143.84969158299</v>
      </c>
      <c r="G19" s="1753">
        <v>68805.568556419996</v>
      </c>
      <c r="H19" s="1809">
        <v>0.66582845970144044</v>
      </c>
    </row>
    <row r="20" spans="1:8" ht="24.5">
      <c r="A20" s="1810" t="s">
        <v>1550</v>
      </c>
      <c r="B20" s="1752">
        <v>173092.70671475001</v>
      </c>
      <c r="C20" s="1753">
        <v>249384.46897366899</v>
      </c>
      <c r="D20" s="1752">
        <v>302470.49699821998</v>
      </c>
      <c r="E20" s="1753">
        <v>352637.32773922698</v>
      </c>
      <c r="F20" s="1752">
        <v>368239.65386366</v>
      </c>
      <c r="G20" s="1753">
        <v>195146.94714891</v>
      </c>
      <c r="H20" s="1809">
        <v>1.127412880951157</v>
      </c>
    </row>
    <row r="21" spans="1:8">
      <c r="A21" s="1810" t="s">
        <v>1549</v>
      </c>
      <c r="B21" s="1752">
        <v>123434.450266418</v>
      </c>
      <c r="C21" s="1753">
        <v>142991.163537922</v>
      </c>
      <c r="D21" s="1752">
        <v>135147.57094868401</v>
      </c>
      <c r="E21" s="1753">
        <v>131234.51330270301</v>
      </c>
      <c r="F21" s="1752">
        <v>128129.31140386</v>
      </c>
      <c r="G21" s="1753">
        <v>4694.8611374419997</v>
      </c>
      <c r="H21" s="1809">
        <v>3.8035257801276083E-2</v>
      </c>
    </row>
    <row r="22" spans="1:8">
      <c r="A22" s="1810" t="s">
        <v>1548</v>
      </c>
      <c r="B22" s="1752">
        <v>214714.810097718</v>
      </c>
      <c r="C22" s="1753">
        <v>211707.93946457599</v>
      </c>
      <c r="D22" s="1752">
        <v>256627.63651921501</v>
      </c>
      <c r="E22" s="1753">
        <v>300163.04433753499</v>
      </c>
      <c r="F22" s="1752">
        <v>336414.437135185</v>
      </c>
      <c r="G22" s="1753">
        <v>121699.627037467</v>
      </c>
      <c r="H22" s="1809">
        <v>0.56679661259547387</v>
      </c>
    </row>
    <row r="23" spans="1:8">
      <c r="A23" s="1810" t="s">
        <v>704</v>
      </c>
      <c r="B23" s="1752">
        <v>79645.156160639497</v>
      </c>
      <c r="C23" s="1753">
        <v>92531.094494501696</v>
      </c>
      <c r="D23" s="1752">
        <v>105528.072232461</v>
      </c>
      <c r="E23" s="1753">
        <v>116473.291435159</v>
      </c>
      <c r="F23" s="1752">
        <v>127359.009438965</v>
      </c>
      <c r="G23" s="1753">
        <v>47713.853278325507</v>
      </c>
      <c r="H23" s="1809">
        <v>0.59908041591493055</v>
      </c>
    </row>
    <row r="24" spans="1:8">
      <c r="A24" s="1810" t="s">
        <v>1547</v>
      </c>
      <c r="B24" s="1752">
        <v>87249.130618706797</v>
      </c>
      <c r="C24" s="1753">
        <v>108079.695778191</v>
      </c>
      <c r="D24" s="1752">
        <v>100816.747970532</v>
      </c>
      <c r="E24" s="1753">
        <v>98824.081201671506</v>
      </c>
      <c r="F24" s="1752">
        <v>101265.706312279</v>
      </c>
      <c r="G24" s="1753">
        <v>14016.575693572202</v>
      </c>
      <c r="H24" s="1809">
        <v>0.16065003277599368</v>
      </c>
    </row>
    <row r="25" spans="1:8">
      <c r="A25" s="1810" t="s">
        <v>1546</v>
      </c>
      <c r="B25" s="1752">
        <v>4488.1151666497599</v>
      </c>
      <c r="C25" s="1753">
        <v>3046.98070994201</v>
      </c>
      <c r="D25" s="1752">
        <v>2335.5902939389198</v>
      </c>
      <c r="E25" s="1753">
        <v>2129.7343173826498</v>
      </c>
      <c r="F25" s="1752">
        <v>2157.1495746669498</v>
      </c>
      <c r="G25" s="1753">
        <v>-2330.9655919828101</v>
      </c>
      <c r="H25" s="1809">
        <v>-0.51936403265756759</v>
      </c>
    </row>
    <row r="26" spans="1:8">
      <c r="A26" s="1808" t="s">
        <v>1545</v>
      </c>
      <c r="B26" s="1748">
        <v>60775.3886591673</v>
      </c>
      <c r="C26" s="1749">
        <v>72673.341332558994</v>
      </c>
      <c r="D26" s="1748">
        <v>71875.192101630397</v>
      </c>
      <c r="E26" s="1749">
        <v>70237.039447834497</v>
      </c>
      <c r="F26" s="1748">
        <v>69648.634556730802</v>
      </c>
      <c r="G26" s="1749">
        <v>8873.2458975635018</v>
      </c>
      <c r="H26" s="1807">
        <v>0.14600064422994141</v>
      </c>
    </row>
    <row r="27" spans="1:8">
      <c r="A27" s="2187" t="s">
        <v>1544</v>
      </c>
      <c r="B27" s="2187"/>
      <c r="C27" s="2187"/>
      <c r="D27" s="2187"/>
      <c r="E27" s="2187"/>
      <c r="F27" s="2187"/>
      <c r="G27" s="2187"/>
      <c r="H27" s="2187"/>
    </row>
    <row r="28" spans="1:8">
      <c r="A28" s="2187"/>
      <c r="B28" s="2187"/>
      <c r="C28" s="2187"/>
      <c r="D28" s="2187"/>
      <c r="E28" s="2187"/>
      <c r="F28" s="2187"/>
      <c r="G28" s="2187"/>
      <c r="H28" s="2187"/>
    </row>
    <row r="29" spans="1:8">
      <c r="A29" s="2187"/>
      <c r="B29" s="2187"/>
      <c r="C29" s="2187"/>
      <c r="D29" s="2187"/>
      <c r="E29" s="2187"/>
      <c r="F29" s="2187"/>
      <c r="G29" s="2187"/>
      <c r="H29" s="2187"/>
    </row>
  </sheetData>
  <mergeCells count="1">
    <mergeCell ref="A27:H29"/>
  </mergeCells>
  <pageMargins left="0.7" right="0.7" top="0.75" bottom="0.75" header="0.3" footer="0.3"/>
  <pageSetup orientation="portrait" horizontalDpi="1200" verticalDpi="1200" r:id="rId1"/>
  <headerFooter>
    <oddHeader>&amp;CTable 25.5
Total Utah Employment by Industry 2020-2060</oddHead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195F3-3084-45DB-B184-DEB620D4590D}">
  <dimension ref="A1:F27"/>
  <sheetViews>
    <sheetView workbookViewId="0">
      <selection activeCell="A27" sqref="A27:F27"/>
    </sheetView>
  </sheetViews>
  <sheetFormatPr defaultRowHeight="14.5"/>
  <cols>
    <col min="1" max="1" width="5.453125" bestFit="1" customWidth="1"/>
    <col min="2" max="2" width="14.81640625" customWidth="1"/>
    <col min="4" max="4" width="5.453125" bestFit="1" customWidth="1"/>
    <col min="5" max="5" width="57.08984375" customWidth="1"/>
  </cols>
  <sheetData>
    <row r="1" spans="1:6" ht="63" customHeight="1">
      <c r="A1" s="2207" t="s">
        <v>1611</v>
      </c>
      <c r="B1" s="2208"/>
      <c r="C1" s="2208"/>
      <c r="D1" s="2208"/>
      <c r="E1" s="2208"/>
      <c r="F1" s="2208"/>
    </row>
    <row r="2" spans="1:6">
      <c r="A2" s="2209" t="s">
        <v>1610</v>
      </c>
      <c r="B2" s="2210"/>
      <c r="C2" s="2210"/>
      <c r="D2" s="2210"/>
      <c r="E2" s="2211"/>
      <c r="F2" s="1847"/>
    </row>
    <row r="3" spans="1:6">
      <c r="A3" s="1858"/>
      <c r="B3" s="1858"/>
      <c r="C3" s="1858"/>
      <c r="D3" s="1858"/>
      <c r="E3" s="1858"/>
      <c r="F3" s="1858"/>
    </row>
    <row r="4" spans="1:6">
      <c r="A4" s="2205" t="s">
        <v>1600</v>
      </c>
      <c r="B4" s="2206"/>
      <c r="C4" s="1847"/>
      <c r="D4" s="2205" t="s">
        <v>1599</v>
      </c>
      <c r="E4" s="2206"/>
      <c r="F4" s="1847"/>
    </row>
    <row r="5" spans="1:6">
      <c r="A5" s="1851" t="s">
        <v>1609</v>
      </c>
      <c r="B5" s="1860">
        <v>350</v>
      </c>
      <c r="C5" s="1847"/>
      <c r="D5" s="1857" t="s">
        <v>1608</v>
      </c>
      <c r="E5" s="1850" t="s">
        <v>1607</v>
      </c>
      <c r="F5" s="1847"/>
    </row>
    <row r="6" spans="1:6">
      <c r="A6" s="1849" t="s">
        <v>1606</v>
      </c>
      <c r="B6" s="1848" t="s">
        <v>1605</v>
      </c>
      <c r="C6" s="1847"/>
      <c r="D6" s="1854" t="s">
        <v>1604</v>
      </c>
      <c r="E6" s="1859">
        <v>0.05</v>
      </c>
      <c r="F6" s="1847"/>
    </row>
    <row r="7" spans="1:6">
      <c r="A7" s="1847"/>
      <c r="B7" s="1847"/>
      <c r="C7" s="1847"/>
      <c r="D7" s="1857" t="s">
        <v>1603</v>
      </c>
      <c r="E7" s="1850" t="s">
        <v>1602</v>
      </c>
      <c r="F7" s="1847"/>
    </row>
    <row r="8" spans="1:6">
      <c r="A8" s="1847"/>
      <c r="B8" s="1847"/>
      <c r="C8" s="1847"/>
      <c r="D8" s="1854" t="s">
        <v>1567</v>
      </c>
      <c r="E8" s="1859">
        <v>0.12</v>
      </c>
      <c r="F8" s="1847"/>
    </row>
    <row r="9" spans="1:6">
      <c r="A9" s="1847"/>
      <c r="B9" s="1847"/>
      <c r="C9" s="1847"/>
      <c r="D9" s="1847"/>
      <c r="E9" s="1847"/>
      <c r="F9" s="1847"/>
    </row>
    <row r="10" spans="1:6">
      <c r="A10" s="2205" t="s">
        <v>1601</v>
      </c>
      <c r="B10" s="2212"/>
      <c r="C10" s="2212"/>
      <c r="D10" s="2212"/>
      <c r="E10" s="2206"/>
      <c r="F10" s="1847"/>
    </row>
    <row r="11" spans="1:6">
      <c r="A11" s="1858"/>
      <c r="B11" s="1858"/>
      <c r="C11" s="1858"/>
      <c r="D11" s="1858"/>
      <c r="E11" s="1858"/>
      <c r="F11" s="1858"/>
    </row>
    <row r="12" spans="1:6">
      <c r="A12" s="2205" t="s">
        <v>1600</v>
      </c>
      <c r="B12" s="2206"/>
      <c r="C12" s="1847"/>
      <c r="D12" s="2205" t="s">
        <v>1599</v>
      </c>
      <c r="E12" s="2206"/>
      <c r="F12" s="1847"/>
    </row>
    <row r="13" spans="1:6" ht="23">
      <c r="A13" s="1851" t="s">
        <v>1598</v>
      </c>
      <c r="B13" s="1850" t="s">
        <v>1597</v>
      </c>
      <c r="C13" s="1847"/>
      <c r="D13" s="1857" t="s">
        <v>1596</v>
      </c>
      <c r="E13" s="1850" t="s">
        <v>1595</v>
      </c>
      <c r="F13" s="1847"/>
    </row>
    <row r="14" spans="1:6">
      <c r="A14" s="1849" t="s">
        <v>1594</v>
      </c>
      <c r="B14" s="1852">
        <v>7000</v>
      </c>
      <c r="C14" s="1847"/>
      <c r="D14" s="2189" t="s">
        <v>1586</v>
      </c>
      <c r="E14" s="2191" t="s">
        <v>1593</v>
      </c>
      <c r="F14" s="1847"/>
    </row>
    <row r="15" spans="1:6" ht="34.5">
      <c r="A15" s="1851" t="s">
        <v>1592</v>
      </c>
      <c r="B15" s="1850" t="s">
        <v>1591</v>
      </c>
      <c r="C15" s="1847"/>
      <c r="D15" s="2190"/>
      <c r="E15" s="2192"/>
      <c r="F15" s="1847"/>
    </row>
    <row r="16" spans="1:6">
      <c r="A16" s="1849" t="s">
        <v>1590</v>
      </c>
      <c r="B16" s="1852">
        <v>5000</v>
      </c>
      <c r="C16" s="1847"/>
      <c r="D16" s="2193" t="s">
        <v>1589</v>
      </c>
      <c r="E16" s="2195" t="s">
        <v>1588</v>
      </c>
      <c r="F16" s="1847"/>
    </row>
    <row r="17" spans="1:6">
      <c r="A17" s="1851" t="s">
        <v>1587</v>
      </c>
      <c r="B17" s="1855">
        <v>4850</v>
      </c>
      <c r="C17" s="1847"/>
      <c r="D17" s="2194"/>
      <c r="E17" s="2196"/>
      <c r="F17" s="1847"/>
    </row>
    <row r="18" spans="1:6">
      <c r="A18" s="1849" t="s">
        <v>1586</v>
      </c>
      <c r="B18" s="1852">
        <v>45000</v>
      </c>
      <c r="C18" s="1847"/>
      <c r="D18" s="1847"/>
      <c r="E18" s="1847"/>
      <c r="F18" s="1847"/>
    </row>
    <row r="19" spans="1:6" ht="23">
      <c r="A19" s="1851" t="s">
        <v>1585</v>
      </c>
      <c r="B19" s="1850" t="s">
        <v>1584</v>
      </c>
      <c r="C19" s="1847"/>
      <c r="D19" s="2197" t="s">
        <v>753</v>
      </c>
      <c r="E19" s="2198"/>
      <c r="F19" s="1847"/>
    </row>
    <row r="20" spans="1:6" ht="23">
      <c r="A20" s="1849" t="s">
        <v>1583</v>
      </c>
      <c r="B20" s="1848" t="s">
        <v>1582</v>
      </c>
      <c r="C20" s="1847"/>
      <c r="D20" s="1857" t="s">
        <v>1581</v>
      </c>
      <c r="E20" s="1856" t="s">
        <v>1580</v>
      </c>
      <c r="F20" s="1847"/>
    </row>
    <row r="21" spans="1:6">
      <c r="A21" s="1851" t="s">
        <v>1579</v>
      </c>
      <c r="B21" s="1855">
        <v>20000</v>
      </c>
      <c r="C21" s="1847"/>
      <c r="D21" s="1854" t="s">
        <v>1578</v>
      </c>
      <c r="E21" s="1853" t="s">
        <v>1577</v>
      </c>
      <c r="F21" s="1847"/>
    </row>
    <row r="22" spans="1:6" ht="23">
      <c r="A22" s="1849" t="s">
        <v>1576</v>
      </c>
      <c r="B22" s="1848" t="s">
        <v>1575</v>
      </c>
      <c r="C22" s="1847"/>
      <c r="D22" s="2199" t="s">
        <v>1574</v>
      </c>
      <c r="E22" s="2202" t="s">
        <v>1573</v>
      </c>
      <c r="F22" s="1847"/>
    </row>
    <row r="23" spans="1:6">
      <c r="A23" s="1851" t="s">
        <v>1572</v>
      </c>
      <c r="B23" s="1850" t="s">
        <v>1571</v>
      </c>
      <c r="C23" s="1847"/>
      <c r="D23" s="2200"/>
      <c r="E23" s="2203"/>
      <c r="F23" s="1847"/>
    </row>
    <row r="24" spans="1:6">
      <c r="A24" s="1849" t="s">
        <v>1570</v>
      </c>
      <c r="B24" s="1852">
        <v>8000</v>
      </c>
      <c r="C24" s="1847"/>
      <c r="D24" s="2201"/>
      <c r="E24" s="2204"/>
      <c r="F24" s="1847"/>
    </row>
    <row r="25" spans="1:6" ht="34.5">
      <c r="A25" s="1851" t="s">
        <v>1569</v>
      </c>
      <c r="B25" s="1850" t="s">
        <v>1568</v>
      </c>
      <c r="C25" s="1847"/>
      <c r="D25" s="1847"/>
      <c r="E25" s="1847"/>
      <c r="F25" s="1847"/>
    </row>
    <row r="26" spans="1:6" ht="23">
      <c r="A26" s="1849" t="s">
        <v>1567</v>
      </c>
      <c r="B26" s="1848" t="s">
        <v>1566</v>
      </c>
      <c r="C26" s="1847"/>
      <c r="D26" s="1847"/>
      <c r="E26" s="1847"/>
      <c r="F26" s="1847"/>
    </row>
    <row r="27" spans="1:6" ht="25" customHeight="1">
      <c r="A27" s="2188" t="s">
        <v>1565</v>
      </c>
      <c r="B27" s="2188"/>
      <c r="C27" s="2188"/>
      <c r="D27" s="2188"/>
      <c r="E27" s="2188"/>
      <c r="F27" s="2188"/>
    </row>
  </sheetData>
  <mergeCells count="15">
    <mergeCell ref="A12:B12"/>
    <mergeCell ref="D12:E12"/>
    <mergeCell ref="A1:F1"/>
    <mergeCell ref="A2:E2"/>
    <mergeCell ref="A4:B4"/>
    <mergeCell ref="D4:E4"/>
    <mergeCell ref="A10:E10"/>
    <mergeCell ref="A27:F27"/>
    <mergeCell ref="D14:D15"/>
    <mergeCell ref="E14:E15"/>
    <mergeCell ref="D16:D17"/>
    <mergeCell ref="E16:E17"/>
    <mergeCell ref="D19:E19"/>
    <mergeCell ref="D22:D24"/>
    <mergeCell ref="E22:E24"/>
  </mergeCells>
  <pageMargins left="0.7" right="0.7" top="0.75" bottom="0.75" header="0.3" footer="0.3"/>
  <pageSetup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71118-59CC-417D-B530-2E57AFDB1857}">
  <sheetPr>
    <pageSetUpPr fitToPage="1"/>
  </sheetPr>
  <dimension ref="A1:I61"/>
  <sheetViews>
    <sheetView view="pageLayout" zoomScale="85" zoomScaleNormal="100" zoomScalePageLayoutView="85" workbookViewId="0">
      <selection activeCell="K24" sqref="K24"/>
    </sheetView>
  </sheetViews>
  <sheetFormatPr defaultColWidth="7.1796875" defaultRowHeight="13"/>
  <cols>
    <col min="1" max="1" width="4.81640625" style="158" customWidth="1"/>
    <col min="2" max="2" width="17.453125" style="159" bestFit="1" customWidth="1"/>
    <col min="3" max="3" width="4.81640625" style="158" bestFit="1" customWidth="1"/>
    <col min="4" max="4" width="17.453125" style="159" customWidth="1"/>
    <col min="5" max="5" width="4.81640625" style="158" bestFit="1" customWidth="1"/>
    <col min="6" max="6" width="17.453125" style="159" customWidth="1"/>
    <col min="7" max="7" width="4.81640625" style="158" bestFit="1" customWidth="1"/>
    <col min="8" max="8" width="17.453125" style="159" customWidth="1"/>
    <col min="9" max="9" width="5.54296875" style="158" bestFit="1" customWidth="1"/>
    <col min="10" max="12" width="7.1796875" style="158"/>
    <col min="13" max="13" width="12.54296875" style="158" bestFit="1" customWidth="1"/>
    <col min="14" max="16384" width="7.1796875" style="158"/>
  </cols>
  <sheetData>
    <row r="1" spans="1:9" ht="12.75" customHeight="1">
      <c r="A1" s="1909" t="s">
        <v>129</v>
      </c>
      <c r="B1" s="1913" t="s">
        <v>199</v>
      </c>
      <c r="C1" s="1914"/>
      <c r="D1" s="1914"/>
      <c r="E1" s="1914"/>
      <c r="F1" s="1914"/>
      <c r="G1" s="1914"/>
      <c r="H1" s="1914"/>
      <c r="I1" s="1915"/>
    </row>
    <row r="2" spans="1:9" ht="12.75" customHeight="1">
      <c r="A2" s="1909"/>
      <c r="B2" s="1911" t="s">
        <v>198</v>
      </c>
      <c r="C2" s="1912"/>
      <c r="D2" s="1902" t="s">
        <v>197</v>
      </c>
      <c r="E2" s="1902"/>
      <c r="F2" s="1902" t="s">
        <v>196</v>
      </c>
      <c r="G2" s="1902"/>
      <c r="H2" s="1908" t="s">
        <v>195</v>
      </c>
      <c r="I2" s="1902"/>
    </row>
    <row r="3" spans="1:9">
      <c r="A3" s="1910"/>
      <c r="B3" s="189" t="s">
        <v>121</v>
      </c>
      <c r="C3" s="188" t="s">
        <v>194</v>
      </c>
      <c r="D3" s="187" t="s">
        <v>121</v>
      </c>
      <c r="E3" s="186" t="s">
        <v>194</v>
      </c>
      <c r="F3" s="187" t="s">
        <v>121</v>
      </c>
      <c r="G3" s="186" t="s">
        <v>194</v>
      </c>
      <c r="H3" s="185" t="s">
        <v>121</v>
      </c>
      <c r="I3" s="184" t="s">
        <v>194</v>
      </c>
    </row>
    <row r="4" spans="1:9">
      <c r="A4" s="183"/>
      <c r="B4" s="162" t="s">
        <v>127</v>
      </c>
      <c r="C4" s="179">
        <v>10.798956714999999</v>
      </c>
      <c r="D4" s="182" t="s">
        <v>127</v>
      </c>
      <c r="E4" s="181">
        <v>10.352637285</v>
      </c>
      <c r="F4" s="172" t="s">
        <v>127</v>
      </c>
      <c r="G4" s="171">
        <v>0.4463194298</v>
      </c>
      <c r="H4" s="162" t="s">
        <v>127</v>
      </c>
      <c r="I4" s="180">
        <v>0.7374854032</v>
      </c>
    </row>
    <row r="5" spans="1:9">
      <c r="A5" s="132"/>
      <c r="B5" s="162"/>
      <c r="C5" s="179"/>
      <c r="D5" s="172"/>
      <c r="E5" s="171"/>
      <c r="F5" s="172"/>
      <c r="G5" s="171"/>
      <c r="H5" s="162"/>
      <c r="I5" s="171"/>
    </row>
    <row r="6" spans="1:9">
      <c r="A6" s="174">
        <v>1</v>
      </c>
      <c r="B6" s="177" t="s">
        <v>76</v>
      </c>
      <c r="C6" s="178">
        <v>13.643905222000001</v>
      </c>
      <c r="D6" s="172" t="s">
        <v>72</v>
      </c>
      <c r="E6" s="173">
        <v>15.171476817</v>
      </c>
      <c r="F6" s="177" t="s">
        <v>76</v>
      </c>
      <c r="G6" s="175">
        <v>6.9465813873000002</v>
      </c>
      <c r="H6" s="162" t="s">
        <v>108</v>
      </c>
      <c r="I6" s="171">
        <v>26.29661789</v>
      </c>
    </row>
    <row r="7" spans="1:9">
      <c r="A7" s="174">
        <v>2</v>
      </c>
      <c r="B7" s="172" t="s">
        <v>112</v>
      </c>
      <c r="C7" s="173">
        <v>12.826592498</v>
      </c>
      <c r="D7" s="172" t="s">
        <v>96</v>
      </c>
      <c r="E7" s="173">
        <v>12.932137092</v>
      </c>
      <c r="F7" s="172" t="s">
        <v>119</v>
      </c>
      <c r="G7" s="171">
        <v>4.9675315368000001</v>
      </c>
      <c r="H7" s="162" t="s">
        <v>94</v>
      </c>
      <c r="I7" s="171">
        <v>18.070144042999999</v>
      </c>
    </row>
    <row r="8" spans="1:9">
      <c r="A8" s="174">
        <v>3</v>
      </c>
      <c r="B8" s="172" t="s">
        <v>119</v>
      </c>
      <c r="C8" s="173">
        <v>12.667956214</v>
      </c>
      <c r="D8" s="172" t="s">
        <v>101</v>
      </c>
      <c r="E8" s="173">
        <v>12.898025874</v>
      </c>
      <c r="F8" s="172" t="s">
        <v>77</v>
      </c>
      <c r="G8" s="171">
        <v>3.8758651414999998</v>
      </c>
      <c r="H8" s="162" t="s">
        <v>118</v>
      </c>
      <c r="I8" s="171">
        <v>13.491346728</v>
      </c>
    </row>
    <row r="9" spans="1:9">
      <c r="A9" s="174">
        <v>4</v>
      </c>
      <c r="B9" s="172" t="s">
        <v>86</v>
      </c>
      <c r="C9" s="173">
        <v>12.610768963</v>
      </c>
      <c r="D9" s="172" t="s">
        <v>120</v>
      </c>
      <c r="E9" s="173">
        <v>12.890226018</v>
      </c>
      <c r="F9" s="172" t="s">
        <v>112</v>
      </c>
      <c r="G9" s="171">
        <v>3.1923113967000001</v>
      </c>
      <c r="H9" s="162" t="s">
        <v>80</v>
      </c>
      <c r="I9" s="171">
        <v>13.170844283999999</v>
      </c>
    </row>
    <row r="10" spans="1:9">
      <c r="A10" s="174">
        <v>5</v>
      </c>
      <c r="B10" s="172" t="s">
        <v>77</v>
      </c>
      <c r="C10" s="173">
        <v>12.339648824999999</v>
      </c>
      <c r="D10" s="172" t="s">
        <v>117</v>
      </c>
      <c r="E10" s="173">
        <v>12.671818709</v>
      </c>
      <c r="F10" s="172" t="s">
        <v>86</v>
      </c>
      <c r="G10" s="171">
        <v>2.8444375800000001</v>
      </c>
      <c r="H10" s="162" t="s">
        <v>113</v>
      </c>
      <c r="I10" s="171">
        <v>12.856405399</v>
      </c>
    </row>
    <row r="11" spans="1:9">
      <c r="A11" s="174">
        <v>6</v>
      </c>
      <c r="B11" s="172" t="s">
        <v>79</v>
      </c>
      <c r="C11" s="173">
        <v>12.16622954</v>
      </c>
      <c r="D11" s="172" t="s">
        <v>103</v>
      </c>
      <c r="E11" s="173">
        <v>12.615284525</v>
      </c>
      <c r="F11" s="172" t="s">
        <v>108</v>
      </c>
      <c r="G11" s="171">
        <v>2.3464165530000001</v>
      </c>
      <c r="H11" s="162" t="s">
        <v>111</v>
      </c>
      <c r="I11" s="171">
        <v>11.971102898</v>
      </c>
    </row>
    <row r="12" spans="1:9">
      <c r="A12" s="174">
        <v>7</v>
      </c>
      <c r="B12" s="172" t="s">
        <v>102</v>
      </c>
      <c r="C12" s="173">
        <v>12.062639820999999</v>
      </c>
      <c r="D12" s="172" t="s">
        <v>84</v>
      </c>
      <c r="E12" s="173">
        <v>12.327848557999999</v>
      </c>
      <c r="F12" s="172" t="s">
        <v>116</v>
      </c>
      <c r="G12" s="171">
        <v>2.3367750700999999</v>
      </c>
      <c r="H12" s="162" t="s">
        <v>101</v>
      </c>
      <c r="I12" s="171">
        <v>11.950878525</v>
      </c>
    </row>
    <row r="13" spans="1:9">
      <c r="A13" s="174">
        <v>8</v>
      </c>
      <c r="B13" s="172" t="s">
        <v>93</v>
      </c>
      <c r="C13" s="173">
        <v>11.986302679</v>
      </c>
      <c r="D13" s="172" t="s">
        <v>82</v>
      </c>
      <c r="E13" s="173">
        <v>12.270244054999999</v>
      </c>
      <c r="F13" s="172" t="s">
        <v>93</v>
      </c>
      <c r="G13" s="171">
        <v>2.1966056303000001</v>
      </c>
      <c r="H13" s="162" t="s">
        <v>91</v>
      </c>
      <c r="I13" s="171">
        <v>10.734990097000001</v>
      </c>
    </row>
    <row r="14" spans="1:9">
      <c r="A14" s="174">
        <v>9</v>
      </c>
      <c r="B14" s="172" t="s">
        <v>84</v>
      </c>
      <c r="C14" s="173">
        <v>11.857329590999999</v>
      </c>
      <c r="D14" s="172" t="s">
        <v>85</v>
      </c>
      <c r="E14" s="173">
        <v>12.253058937</v>
      </c>
      <c r="F14" s="172" t="s">
        <v>115</v>
      </c>
      <c r="G14" s="171">
        <v>2.1880971962000002</v>
      </c>
      <c r="H14" s="176" t="s">
        <v>76</v>
      </c>
      <c r="I14" s="175">
        <v>10.085111635000001</v>
      </c>
    </row>
    <row r="15" spans="1:9">
      <c r="A15" s="174">
        <v>10</v>
      </c>
      <c r="B15" s="172" t="s">
        <v>96</v>
      </c>
      <c r="C15" s="173">
        <v>11.836118666000001</v>
      </c>
      <c r="D15" s="172" t="s">
        <v>78</v>
      </c>
      <c r="E15" s="173">
        <v>12.226259788</v>
      </c>
      <c r="F15" s="172" t="s">
        <v>79</v>
      </c>
      <c r="G15" s="171">
        <v>1.8715550007999999</v>
      </c>
      <c r="H15" s="162" t="s">
        <v>78</v>
      </c>
      <c r="I15" s="171">
        <v>9.0880847294000002</v>
      </c>
    </row>
    <row r="16" spans="1:9">
      <c r="A16" s="174">
        <v>11</v>
      </c>
      <c r="B16" s="172" t="s">
        <v>117</v>
      </c>
      <c r="C16" s="173">
        <v>11.599962439</v>
      </c>
      <c r="D16" s="172" t="s">
        <v>80</v>
      </c>
      <c r="E16" s="173">
        <v>12.114595703999999</v>
      </c>
      <c r="F16" s="172" t="s">
        <v>97</v>
      </c>
      <c r="G16" s="171">
        <v>1.6622636625</v>
      </c>
      <c r="H16" s="162" t="s">
        <v>87</v>
      </c>
      <c r="I16" s="171">
        <v>9.0848686323999992</v>
      </c>
    </row>
    <row r="17" spans="1:9">
      <c r="A17" s="174">
        <v>12</v>
      </c>
      <c r="B17" s="172" t="s">
        <v>104</v>
      </c>
      <c r="C17" s="173">
        <v>11.470988144</v>
      </c>
      <c r="D17" s="172" t="s">
        <v>102</v>
      </c>
      <c r="E17" s="173">
        <v>11.931753861000001</v>
      </c>
      <c r="F17" s="172" t="s">
        <v>110</v>
      </c>
      <c r="G17" s="171">
        <v>1.4859677647</v>
      </c>
      <c r="H17" s="162" t="s">
        <v>92</v>
      </c>
      <c r="I17" s="171">
        <v>8.7937767314999995</v>
      </c>
    </row>
    <row r="18" spans="1:9">
      <c r="A18" s="174">
        <v>13</v>
      </c>
      <c r="B18" s="172" t="s">
        <v>106</v>
      </c>
      <c r="C18" s="173">
        <v>11.418498842</v>
      </c>
      <c r="D18" s="172" t="s">
        <v>95</v>
      </c>
      <c r="E18" s="173">
        <v>11.902130285</v>
      </c>
      <c r="F18" s="172" t="s">
        <v>73</v>
      </c>
      <c r="G18" s="171">
        <v>1.3400634527999999</v>
      </c>
      <c r="H18" s="162" t="s">
        <v>75</v>
      </c>
      <c r="I18" s="171">
        <v>7.5524138921999997</v>
      </c>
    </row>
    <row r="19" spans="1:9">
      <c r="A19" s="174">
        <v>14</v>
      </c>
      <c r="B19" s="172" t="s">
        <v>108</v>
      </c>
      <c r="C19" s="173">
        <v>11.37249096</v>
      </c>
      <c r="D19" s="172" t="s">
        <v>111</v>
      </c>
      <c r="E19" s="173">
        <v>11.789930858</v>
      </c>
      <c r="F19" s="172" t="s">
        <v>74</v>
      </c>
      <c r="G19" s="171">
        <v>0.96559528429999997</v>
      </c>
      <c r="H19" s="162" t="s">
        <v>79</v>
      </c>
      <c r="I19" s="171">
        <v>7.4087995623999996</v>
      </c>
    </row>
    <row r="20" spans="1:9">
      <c r="A20" s="174">
        <v>15</v>
      </c>
      <c r="B20" s="172" t="s">
        <v>110</v>
      </c>
      <c r="C20" s="173">
        <v>11.267543604</v>
      </c>
      <c r="D20" s="172" t="s">
        <v>113</v>
      </c>
      <c r="E20" s="173">
        <v>11.682629419</v>
      </c>
      <c r="F20" s="172" t="s">
        <v>88</v>
      </c>
      <c r="G20" s="171">
        <v>0.925361769</v>
      </c>
      <c r="H20" s="162" t="s">
        <v>77</v>
      </c>
      <c r="I20" s="171">
        <v>6.7236361589999998</v>
      </c>
    </row>
    <row r="21" spans="1:9">
      <c r="A21" s="174">
        <v>16</v>
      </c>
      <c r="B21" s="172" t="s">
        <v>103</v>
      </c>
      <c r="C21" s="173">
        <v>11.255524027</v>
      </c>
      <c r="D21" s="172" t="s">
        <v>98</v>
      </c>
      <c r="E21" s="173">
        <v>11.664502404</v>
      </c>
      <c r="F21" s="172" t="s">
        <v>109</v>
      </c>
      <c r="G21" s="171">
        <v>0.86816355759999997</v>
      </c>
      <c r="H21" s="162" t="s">
        <v>84</v>
      </c>
      <c r="I21" s="171">
        <v>6.5948139752000001</v>
      </c>
    </row>
    <row r="22" spans="1:9">
      <c r="A22" s="174">
        <v>17</v>
      </c>
      <c r="B22" s="172" t="s">
        <v>105</v>
      </c>
      <c r="C22" s="173">
        <v>11.210408183</v>
      </c>
      <c r="D22" s="172" t="s">
        <v>106</v>
      </c>
      <c r="E22" s="173">
        <v>11.31667146</v>
      </c>
      <c r="F22" s="172" t="s">
        <v>100</v>
      </c>
      <c r="G22" s="171">
        <v>0.85136679059999998</v>
      </c>
      <c r="H22" s="162" t="s">
        <v>117</v>
      </c>
      <c r="I22" s="171">
        <v>5.5778923350999996</v>
      </c>
    </row>
    <row r="23" spans="1:9">
      <c r="A23" s="174">
        <v>18</v>
      </c>
      <c r="B23" s="172" t="s">
        <v>120</v>
      </c>
      <c r="C23" s="173">
        <v>11.191612649</v>
      </c>
      <c r="D23" s="172" t="s">
        <v>105</v>
      </c>
      <c r="E23" s="173">
        <v>11.137387436999999</v>
      </c>
      <c r="F23" s="172" t="s">
        <v>104</v>
      </c>
      <c r="G23" s="171">
        <v>0.77097850219999997</v>
      </c>
      <c r="H23" s="162" t="s">
        <v>110</v>
      </c>
      <c r="I23" s="171">
        <v>5.354519872</v>
      </c>
    </row>
    <row r="24" spans="1:9">
      <c r="A24" s="174">
        <v>19</v>
      </c>
      <c r="B24" s="172" t="s">
        <v>95</v>
      </c>
      <c r="C24" s="173">
        <v>11.169334433</v>
      </c>
      <c r="D24" s="172" t="s">
        <v>87</v>
      </c>
      <c r="E24" s="173">
        <v>11.015530546999999</v>
      </c>
      <c r="F24" s="172" t="s">
        <v>92</v>
      </c>
      <c r="G24" s="171">
        <v>0.66314459650000002</v>
      </c>
      <c r="H24" s="162" t="s">
        <v>120</v>
      </c>
      <c r="I24" s="171">
        <v>4.6459499953999996</v>
      </c>
    </row>
    <row r="25" spans="1:9">
      <c r="A25" s="174">
        <v>20</v>
      </c>
      <c r="B25" s="172" t="s">
        <v>78</v>
      </c>
      <c r="C25" s="173">
        <v>11.133663041</v>
      </c>
      <c r="D25" s="172" t="s">
        <v>94</v>
      </c>
      <c r="E25" s="173">
        <v>10.976669783</v>
      </c>
      <c r="F25" s="172" t="s">
        <v>90</v>
      </c>
      <c r="G25" s="171">
        <v>0.50650047580000002</v>
      </c>
      <c r="H25" s="162" t="s">
        <v>95</v>
      </c>
      <c r="I25" s="171">
        <v>2.8894716631000001</v>
      </c>
    </row>
    <row r="26" spans="1:9">
      <c r="A26" s="174">
        <v>21</v>
      </c>
      <c r="B26" s="172" t="s">
        <v>97</v>
      </c>
      <c r="C26" s="173">
        <v>11.049927045</v>
      </c>
      <c r="D26" s="172" t="s">
        <v>91</v>
      </c>
      <c r="E26" s="173">
        <v>10.956903905000001</v>
      </c>
      <c r="F26" s="172" t="s">
        <v>70</v>
      </c>
      <c r="G26" s="171">
        <v>0.29582983730000001</v>
      </c>
      <c r="H26" s="162" t="s">
        <v>106</v>
      </c>
      <c r="I26" s="171">
        <v>2.8011359050000002</v>
      </c>
    </row>
    <row r="27" spans="1:9">
      <c r="A27" s="174">
        <v>22</v>
      </c>
      <c r="B27" s="172" t="s">
        <v>109</v>
      </c>
      <c r="C27" s="173">
        <v>10.993051927</v>
      </c>
      <c r="D27" s="172" t="s">
        <v>81</v>
      </c>
      <c r="E27" s="173">
        <v>10.919597653</v>
      </c>
      <c r="F27" s="172" t="s">
        <v>189</v>
      </c>
      <c r="G27" s="171">
        <v>0.21825283500000001</v>
      </c>
      <c r="H27" s="162" t="s">
        <v>114</v>
      </c>
      <c r="I27" s="171">
        <v>2.6969727541999999</v>
      </c>
    </row>
    <row r="28" spans="1:9">
      <c r="A28" s="174">
        <v>23</v>
      </c>
      <c r="B28" s="172" t="s">
        <v>85</v>
      </c>
      <c r="C28" s="173">
        <v>10.911472612000001</v>
      </c>
      <c r="D28" s="172" t="s">
        <v>89</v>
      </c>
      <c r="E28" s="173">
        <v>10.904599401</v>
      </c>
      <c r="F28" s="172" t="s">
        <v>102</v>
      </c>
      <c r="G28" s="171">
        <v>0.13088595989999999</v>
      </c>
      <c r="H28" s="162" t="s">
        <v>115</v>
      </c>
      <c r="I28" s="171">
        <v>2.5406210922999999</v>
      </c>
    </row>
    <row r="29" spans="1:9">
      <c r="A29" s="174">
        <v>24</v>
      </c>
      <c r="B29" s="172" t="s">
        <v>87</v>
      </c>
      <c r="C29" s="173">
        <v>10.853880452</v>
      </c>
      <c r="D29" s="172" t="s">
        <v>104</v>
      </c>
      <c r="E29" s="173">
        <v>10.700009640999999</v>
      </c>
      <c r="F29" s="172" t="s">
        <v>118</v>
      </c>
      <c r="G29" s="171">
        <v>0.1151214358</v>
      </c>
      <c r="H29" s="162" t="s">
        <v>103</v>
      </c>
      <c r="I29" s="171">
        <v>2.4860895259000002</v>
      </c>
    </row>
    <row r="30" spans="1:9">
      <c r="A30" s="174">
        <v>25</v>
      </c>
      <c r="B30" s="172" t="s">
        <v>100</v>
      </c>
      <c r="C30" s="173">
        <v>10.845686689000001</v>
      </c>
      <c r="D30" s="172" t="s">
        <v>75</v>
      </c>
      <c r="E30" s="173">
        <v>10.688901569</v>
      </c>
      <c r="F30" s="172" t="s">
        <v>106</v>
      </c>
      <c r="G30" s="171">
        <v>0.1018273821</v>
      </c>
      <c r="H30" s="162" t="s">
        <v>70</v>
      </c>
      <c r="I30" s="171">
        <v>2.3666386983000001</v>
      </c>
    </row>
    <row r="31" spans="1:9">
      <c r="A31" s="174">
        <v>26</v>
      </c>
      <c r="B31" s="172" t="s">
        <v>92</v>
      </c>
      <c r="C31" s="173">
        <v>10.828591983000001</v>
      </c>
      <c r="D31" s="172" t="s">
        <v>71</v>
      </c>
      <c r="E31" s="173">
        <v>10.686081737</v>
      </c>
      <c r="F31" s="172" t="s">
        <v>105</v>
      </c>
      <c r="G31" s="171">
        <v>7.3020745999999997E-2</v>
      </c>
      <c r="H31" s="162" t="s">
        <v>83</v>
      </c>
      <c r="I31" s="171">
        <v>2.1633660666000001</v>
      </c>
    </row>
    <row r="32" spans="1:9">
      <c r="A32" s="174">
        <v>27</v>
      </c>
      <c r="B32" s="172" t="s">
        <v>116</v>
      </c>
      <c r="C32" s="173">
        <v>10.778411842000001</v>
      </c>
      <c r="D32" s="172" t="s">
        <v>83</v>
      </c>
      <c r="E32" s="173">
        <v>10.507441416000001</v>
      </c>
      <c r="F32" s="172" t="s">
        <v>87</v>
      </c>
      <c r="G32" s="171">
        <v>-0.16165009499999999</v>
      </c>
      <c r="H32" s="162" t="s">
        <v>72</v>
      </c>
      <c r="I32" s="171">
        <v>1.6228363697999999</v>
      </c>
    </row>
    <row r="33" spans="1:9">
      <c r="A33" s="174">
        <v>28</v>
      </c>
      <c r="B33" s="172" t="s">
        <v>74</v>
      </c>
      <c r="C33" s="173">
        <v>10.771713245000001</v>
      </c>
      <c r="D33" s="172" t="s">
        <v>118</v>
      </c>
      <c r="E33" s="173">
        <v>10.469547405</v>
      </c>
      <c r="F33" s="172" t="s">
        <v>71</v>
      </c>
      <c r="G33" s="171">
        <v>-0.437894371</v>
      </c>
      <c r="H33" s="162" t="s">
        <v>81</v>
      </c>
      <c r="I33" s="171">
        <v>1.3732760480999999</v>
      </c>
    </row>
    <row r="34" spans="1:9">
      <c r="A34" s="174">
        <v>29</v>
      </c>
      <c r="B34" s="172" t="s">
        <v>70</v>
      </c>
      <c r="C34" s="173">
        <v>10.748484088</v>
      </c>
      <c r="D34" s="172" t="s">
        <v>70</v>
      </c>
      <c r="E34" s="173">
        <v>10.452654251</v>
      </c>
      <c r="F34" s="172" t="s">
        <v>84</v>
      </c>
      <c r="G34" s="171">
        <v>-0.47051896700000001</v>
      </c>
      <c r="H34" s="162" t="s">
        <v>105</v>
      </c>
      <c r="I34" s="171">
        <v>1.2256829947000001</v>
      </c>
    </row>
    <row r="35" spans="1:9">
      <c r="A35" s="174">
        <v>30</v>
      </c>
      <c r="B35" s="172" t="s">
        <v>80</v>
      </c>
      <c r="C35" s="173">
        <v>10.601821414</v>
      </c>
      <c r="D35" s="172" t="s">
        <v>114</v>
      </c>
      <c r="E35" s="173">
        <v>10.448722477</v>
      </c>
      <c r="F35" s="172" t="s">
        <v>89</v>
      </c>
      <c r="G35" s="171">
        <v>-0.51305757500000004</v>
      </c>
      <c r="H35" s="162" t="s">
        <v>73</v>
      </c>
      <c r="I35" s="171">
        <v>1.1908799863999999</v>
      </c>
    </row>
    <row r="36" spans="1:9">
      <c r="A36" s="174">
        <v>31</v>
      </c>
      <c r="B36" s="172" t="s">
        <v>118</v>
      </c>
      <c r="C36" s="173">
        <v>10.584668840999999</v>
      </c>
      <c r="D36" s="172" t="s">
        <v>79</v>
      </c>
      <c r="E36" s="173">
        <v>10.294674540000001</v>
      </c>
      <c r="F36" s="172" t="s">
        <v>99</v>
      </c>
      <c r="G36" s="171">
        <v>-0.60455732600000001</v>
      </c>
      <c r="H36" s="162" t="s">
        <v>71</v>
      </c>
      <c r="I36" s="171">
        <v>0.94585862799999998</v>
      </c>
    </row>
    <row r="37" spans="1:9">
      <c r="A37" s="174">
        <v>32</v>
      </c>
      <c r="B37" s="172" t="s">
        <v>88</v>
      </c>
      <c r="C37" s="173">
        <v>10.5344108</v>
      </c>
      <c r="D37" s="172" t="s">
        <v>189</v>
      </c>
      <c r="E37" s="173">
        <v>10.238477755</v>
      </c>
      <c r="F37" s="172" t="s">
        <v>95</v>
      </c>
      <c r="G37" s="171">
        <v>-0.73279585199999997</v>
      </c>
      <c r="H37" s="162" t="s">
        <v>85</v>
      </c>
      <c r="I37" s="171">
        <v>0.3356723485</v>
      </c>
    </row>
    <row r="38" spans="1:9">
      <c r="A38" s="174">
        <v>33</v>
      </c>
      <c r="B38" s="172" t="s">
        <v>73</v>
      </c>
      <c r="C38" s="173">
        <v>10.505336673</v>
      </c>
      <c r="D38" s="172" t="s">
        <v>92</v>
      </c>
      <c r="E38" s="173">
        <v>10.165447386</v>
      </c>
      <c r="F38" s="172" t="s">
        <v>117</v>
      </c>
      <c r="G38" s="171">
        <v>-1.0718562709999999</v>
      </c>
      <c r="H38" s="162" t="s">
        <v>82</v>
      </c>
      <c r="I38" s="171">
        <v>0.32927891809999998</v>
      </c>
    </row>
    <row r="39" spans="1:9">
      <c r="A39" s="174">
        <v>34</v>
      </c>
      <c r="B39" s="172" t="s">
        <v>115</v>
      </c>
      <c r="C39" s="173">
        <v>10.464475241000001</v>
      </c>
      <c r="D39" s="172" t="s">
        <v>109</v>
      </c>
      <c r="E39" s="173">
        <v>10.124888369000001</v>
      </c>
      <c r="F39" s="172" t="s">
        <v>78</v>
      </c>
      <c r="G39" s="171">
        <v>-1.092596747</v>
      </c>
      <c r="H39" s="162" t="s">
        <v>74</v>
      </c>
      <c r="I39" s="171">
        <v>0.22403199939999999</v>
      </c>
    </row>
    <row r="40" spans="1:9">
      <c r="A40" s="174">
        <v>35</v>
      </c>
      <c r="B40" s="172" t="s">
        <v>189</v>
      </c>
      <c r="C40" s="173">
        <v>10.456730589999999</v>
      </c>
      <c r="D40" s="172" t="s">
        <v>99</v>
      </c>
      <c r="E40" s="173">
        <v>10.056584081</v>
      </c>
      <c r="F40" s="172" t="s">
        <v>96</v>
      </c>
      <c r="G40" s="171">
        <v>-1.0960184260000001</v>
      </c>
      <c r="H40" s="162" t="s">
        <v>89</v>
      </c>
      <c r="I40" s="171">
        <v>-0.33967624000000002</v>
      </c>
    </row>
    <row r="41" spans="1:9">
      <c r="A41" s="174">
        <v>36</v>
      </c>
      <c r="B41" s="172" t="s">
        <v>89</v>
      </c>
      <c r="C41" s="173">
        <v>10.391541824999999</v>
      </c>
      <c r="D41" s="172" t="s">
        <v>100</v>
      </c>
      <c r="E41" s="173">
        <v>9.9943198986000006</v>
      </c>
      <c r="F41" s="172" t="s">
        <v>83</v>
      </c>
      <c r="G41" s="171">
        <v>-1.1110196059999999</v>
      </c>
      <c r="H41" s="162" t="s">
        <v>98</v>
      </c>
      <c r="I41" s="171">
        <v>-0.37040580899999997</v>
      </c>
    </row>
    <row r="42" spans="1:9">
      <c r="A42" s="174">
        <v>37</v>
      </c>
      <c r="B42" s="172" t="s">
        <v>113</v>
      </c>
      <c r="C42" s="173">
        <v>10.335443323</v>
      </c>
      <c r="D42" s="172" t="s">
        <v>74</v>
      </c>
      <c r="E42" s="173">
        <v>9.8061179608</v>
      </c>
      <c r="F42" s="172" t="s">
        <v>85</v>
      </c>
      <c r="G42" s="171">
        <v>-1.341586325</v>
      </c>
      <c r="H42" s="162" t="s">
        <v>93</v>
      </c>
      <c r="I42" s="171">
        <v>-1.156135044</v>
      </c>
    </row>
    <row r="43" spans="1:9">
      <c r="A43" s="174">
        <v>38</v>
      </c>
      <c r="B43" s="172" t="s">
        <v>90</v>
      </c>
      <c r="C43" s="173">
        <v>10.271704562</v>
      </c>
      <c r="D43" s="172" t="s">
        <v>93</v>
      </c>
      <c r="E43" s="173">
        <v>9.7896970483000008</v>
      </c>
      <c r="F43" s="172" t="s">
        <v>113</v>
      </c>
      <c r="G43" s="171">
        <v>-1.3471860950000001</v>
      </c>
      <c r="H43" s="162" t="s">
        <v>96</v>
      </c>
      <c r="I43" s="171">
        <v>-1.2883380019999999</v>
      </c>
    </row>
    <row r="44" spans="1:9">
      <c r="A44" s="174">
        <v>39</v>
      </c>
      <c r="B44" s="172" t="s">
        <v>71</v>
      </c>
      <c r="C44" s="173">
        <v>10.248187366</v>
      </c>
      <c r="D44" s="172" t="s">
        <v>110</v>
      </c>
      <c r="E44" s="173">
        <v>9.7815758394000003</v>
      </c>
      <c r="F44" s="172" t="s">
        <v>103</v>
      </c>
      <c r="G44" s="171">
        <v>-1.359760498</v>
      </c>
      <c r="H44" s="162" t="s">
        <v>104</v>
      </c>
      <c r="I44" s="171">
        <v>-1.3239162440000001</v>
      </c>
    </row>
    <row r="45" spans="1:9">
      <c r="A45" s="174">
        <v>40</v>
      </c>
      <c r="B45" s="172" t="s">
        <v>98</v>
      </c>
      <c r="C45" s="173">
        <v>10.237654693</v>
      </c>
      <c r="D45" s="172" t="s">
        <v>86</v>
      </c>
      <c r="E45" s="173">
        <v>9.7663313834000007</v>
      </c>
      <c r="F45" s="172" t="s">
        <v>114</v>
      </c>
      <c r="G45" s="171">
        <v>-1.3808211850000001</v>
      </c>
      <c r="H45" s="162" t="s">
        <v>97</v>
      </c>
      <c r="I45" s="171">
        <v>-1.648947331</v>
      </c>
    </row>
    <row r="46" spans="1:9">
      <c r="A46" s="174">
        <v>41</v>
      </c>
      <c r="B46" s="172" t="s">
        <v>82</v>
      </c>
      <c r="C46" s="173">
        <v>9.8907742605000006</v>
      </c>
      <c r="D46" s="172" t="s">
        <v>90</v>
      </c>
      <c r="E46" s="173">
        <v>9.7652040859000007</v>
      </c>
      <c r="F46" s="172" t="s">
        <v>94</v>
      </c>
      <c r="G46" s="171">
        <v>-1.3878338109999999</v>
      </c>
      <c r="H46" s="162" t="s">
        <v>90</v>
      </c>
      <c r="I46" s="171">
        <v>-1.9142849580000001</v>
      </c>
    </row>
    <row r="47" spans="1:9">
      <c r="A47" s="174">
        <v>42</v>
      </c>
      <c r="B47" s="172" t="s">
        <v>111</v>
      </c>
      <c r="C47" s="173">
        <v>9.7024155811000004</v>
      </c>
      <c r="D47" s="172" t="s">
        <v>112</v>
      </c>
      <c r="E47" s="171">
        <v>9.6342811012999992</v>
      </c>
      <c r="F47" s="172" t="s">
        <v>98</v>
      </c>
      <c r="G47" s="171">
        <v>-1.426847711</v>
      </c>
      <c r="H47" s="162" t="s">
        <v>100</v>
      </c>
      <c r="I47" s="171">
        <v>-2.1126929520000002</v>
      </c>
    </row>
    <row r="48" spans="1:9">
      <c r="A48" s="174">
        <v>43</v>
      </c>
      <c r="B48" s="172" t="s">
        <v>72</v>
      </c>
      <c r="C48" s="173">
        <v>9.6463319504000005</v>
      </c>
      <c r="D48" s="172" t="s">
        <v>88</v>
      </c>
      <c r="E48" s="173">
        <v>9.6090490308999996</v>
      </c>
      <c r="F48" s="172" t="s">
        <v>80</v>
      </c>
      <c r="G48" s="171">
        <v>-1.5127742909999999</v>
      </c>
      <c r="H48" s="162" t="s">
        <v>119</v>
      </c>
      <c r="I48" s="171">
        <v>-4.577118231</v>
      </c>
    </row>
    <row r="49" spans="1:9">
      <c r="A49" s="174">
        <v>44</v>
      </c>
      <c r="B49" s="172" t="s">
        <v>94</v>
      </c>
      <c r="C49" s="173">
        <v>9.5888359727000001</v>
      </c>
      <c r="D49" s="172" t="s">
        <v>97</v>
      </c>
      <c r="E49" s="173">
        <v>9.3876633823999995</v>
      </c>
      <c r="F49" s="172" t="s">
        <v>120</v>
      </c>
      <c r="G49" s="171">
        <v>-1.698613369</v>
      </c>
      <c r="H49" s="162" t="s">
        <v>99</v>
      </c>
      <c r="I49" s="171">
        <v>-4.7850555259999998</v>
      </c>
    </row>
    <row r="50" spans="1:9">
      <c r="A50" s="174">
        <v>45</v>
      </c>
      <c r="B50" s="172" t="s">
        <v>99</v>
      </c>
      <c r="C50" s="173">
        <v>9.4520267556000004</v>
      </c>
      <c r="D50" s="172" t="s">
        <v>73</v>
      </c>
      <c r="E50" s="173">
        <v>9.1652732201999996</v>
      </c>
      <c r="F50" s="172" t="s">
        <v>81</v>
      </c>
      <c r="G50" s="171">
        <v>-2.0530705039999999</v>
      </c>
      <c r="H50" s="162" t="s">
        <v>102</v>
      </c>
      <c r="I50" s="171">
        <v>-5.9556346189999996</v>
      </c>
    </row>
    <row r="51" spans="1:9">
      <c r="A51" s="174">
        <v>46</v>
      </c>
      <c r="B51" s="172" t="s">
        <v>83</v>
      </c>
      <c r="C51" s="173">
        <v>9.3964218099999997</v>
      </c>
      <c r="D51" s="172" t="s">
        <v>108</v>
      </c>
      <c r="E51" s="173">
        <v>9.0260744071999994</v>
      </c>
      <c r="F51" s="172" t="s">
        <v>111</v>
      </c>
      <c r="G51" s="171">
        <v>-2.087515276</v>
      </c>
      <c r="H51" s="162" t="s">
        <v>86</v>
      </c>
      <c r="I51" s="171">
        <v>-7.9361095559999999</v>
      </c>
    </row>
    <row r="52" spans="1:9">
      <c r="A52" s="174">
        <v>47</v>
      </c>
      <c r="B52" s="172" t="s">
        <v>114</v>
      </c>
      <c r="C52" s="173">
        <v>9.0679012920000002</v>
      </c>
      <c r="D52" s="172" t="s">
        <v>77</v>
      </c>
      <c r="E52" s="173">
        <v>8.4637836838999991</v>
      </c>
      <c r="F52" s="172" t="s">
        <v>82</v>
      </c>
      <c r="G52" s="171">
        <v>-2.3794697949999999</v>
      </c>
      <c r="H52" s="162" t="s">
        <v>109</v>
      </c>
      <c r="I52" s="171">
        <v>-7.96692131</v>
      </c>
    </row>
    <row r="53" spans="1:9">
      <c r="A53" s="174">
        <v>48</v>
      </c>
      <c r="B53" s="172" t="s">
        <v>81</v>
      </c>
      <c r="C53" s="173">
        <v>8.8665271490999995</v>
      </c>
      <c r="D53" s="172" t="s">
        <v>116</v>
      </c>
      <c r="E53" s="173">
        <v>8.4416367718000007</v>
      </c>
      <c r="F53" s="172" t="s">
        <v>91</v>
      </c>
      <c r="G53" s="171">
        <v>-2.7063364700000001</v>
      </c>
      <c r="H53" s="162" t="s">
        <v>116</v>
      </c>
      <c r="I53" s="171">
        <v>-8.9654781589999999</v>
      </c>
    </row>
    <row r="54" spans="1:9">
      <c r="A54" s="174">
        <v>49</v>
      </c>
      <c r="B54" s="172" t="s">
        <v>101</v>
      </c>
      <c r="C54" s="173">
        <v>8.2581009440000006</v>
      </c>
      <c r="D54" s="172" t="s">
        <v>115</v>
      </c>
      <c r="E54" s="173">
        <v>8.2763780445999995</v>
      </c>
      <c r="F54" s="172" t="s">
        <v>75</v>
      </c>
      <c r="G54" s="171">
        <v>-2.8368133599999998</v>
      </c>
      <c r="H54" s="162" t="s">
        <v>189</v>
      </c>
      <c r="I54" s="171">
        <v>-9.1680332349999993</v>
      </c>
    </row>
    <row r="55" spans="1:9">
      <c r="A55" s="174">
        <v>50</v>
      </c>
      <c r="B55" s="172" t="s">
        <v>91</v>
      </c>
      <c r="C55" s="173">
        <v>8.2505674343000006</v>
      </c>
      <c r="D55" s="172" t="s">
        <v>119</v>
      </c>
      <c r="E55" s="173">
        <v>7.7004246769</v>
      </c>
      <c r="F55" s="172" t="s">
        <v>101</v>
      </c>
      <c r="G55" s="171">
        <v>-4.6399249300000003</v>
      </c>
      <c r="H55" s="162" t="s">
        <v>88</v>
      </c>
      <c r="I55" s="171">
        <v>-16.697721269999999</v>
      </c>
    </row>
    <row r="56" spans="1:9">
      <c r="A56" s="170">
        <v>51</v>
      </c>
      <c r="B56" s="166" t="s">
        <v>75</v>
      </c>
      <c r="C56" s="169">
        <v>7.8520882097999998</v>
      </c>
      <c r="D56" s="168" t="s">
        <v>76</v>
      </c>
      <c r="E56" s="167">
        <v>6.6973238349999997</v>
      </c>
      <c r="F56" s="166" t="s">
        <v>72</v>
      </c>
      <c r="G56" s="164">
        <v>-5.5251448669999998</v>
      </c>
      <c r="H56" s="165" t="s">
        <v>112</v>
      </c>
      <c r="I56" s="164">
        <v>-32.20543722</v>
      </c>
    </row>
    <row r="57" spans="1:9">
      <c r="A57" s="160"/>
      <c r="B57" s="162"/>
      <c r="C57" s="163"/>
      <c r="D57" s="162"/>
      <c r="E57" s="163"/>
      <c r="F57" s="162"/>
      <c r="G57" s="160"/>
      <c r="H57" s="162"/>
      <c r="I57" s="160"/>
    </row>
    <row r="58" spans="1:9" ht="70.5" customHeight="1">
      <c r="A58" s="1907" t="s">
        <v>584</v>
      </c>
      <c r="B58" s="1907"/>
      <c r="C58" s="1907"/>
      <c r="D58" s="1907"/>
      <c r="E58" s="1907"/>
      <c r="F58" s="1907"/>
      <c r="G58" s="1907"/>
      <c r="H58" s="1907"/>
      <c r="I58" s="1907"/>
    </row>
    <row r="59" spans="1:9">
      <c r="A59" s="162" t="s">
        <v>193</v>
      </c>
      <c r="B59" s="162"/>
      <c r="C59" s="160"/>
      <c r="D59" s="162"/>
      <c r="E59" s="160"/>
      <c r="F59" s="162"/>
      <c r="G59" s="160"/>
      <c r="H59" s="162"/>
      <c r="I59" s="160"/>
    </row>
    <row r="60" spans="1:9">
      <c r="A60" s="161" t="s">
        <v>583</v>
      </c>
      <c r="B60" s="160"/>
      <c r="C60" s="160"/>
      <c r="D60" s="160"/>
      <c r="E60" s="160"/>
      <c r="F60" s="160"/>
      <c r="G60" s="160"/>
      <c r="H60" s="160"/>
      <c r="I60" s="160"/>
    </row>
    <row r="61" spans="1:9">
      <c r="A61" s="159"/>
      <c r="B61" s="158"/>
    </row>
  </sheetData>
  <mergeCells count="7">
    <mergeCell ref="A58:I58"/>
    <mergeCell ref="H2:I2"/>
    <mergeCell ref="A1:A3"/>
    <mergeCell ref="D2:E2"/>
    <mergeCell ref="F2:G2"/>
    <mergeCell ref="B2:C2"/>
    <mergeCell ref="B1:I1"/>
  </mergeCells>
  <printOptions horizontalCentered="1"/>
  <pageMargins left="0.75" right="0.63897058823529396" top="1" bottom="0.75" header="0.3" footer="0.3"/>
  <pageSetup scale="78" orientation="portrait" r:id="rId1"/>
  <headerFooter alignWithMargins="0">
    <oddHeader>&amp;C&amp;"-,Regular"Table 1.7
Components of Population Change Annual Rates: July 1, 2020 to July 1, 2021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19CC5-316B-4155-9DE7-FA33B5B9C50A}">
  <sheetPr>
    <pageSetUpPr fitToPage="1"/>
  </sheetPr>
  <dimension ref="A1:K61"/>
  <sheetViews>
    <sheetView view="pageLayout" zoomScale="80" zoomScaleNormal="100" zoomScalePageLayoutView="80" workbookViewId="0">
      <selection activeCell="K24" sqref="K24"/>
    </sheetView>
  </sheetViews>
  <sheetFormatPr defaultColWidth="9.1796875" defaultRowHeight="13"/>
  <cols>
    <col min="1" max="1" width="17.453125" style="76" customWidth="1"/>
    <col min="2" max="10" width="14" style="76" customWidth="1"/>
    <col min="11" max="16384" width="9.1796875" style="76"/>
  </cols>
  <sheetData>
    <row r="1" spans="1:11" ht="33.75" customHeight="1">
      <c r="A1" s="218"/>
      <c r="B1" s="217">
        <v>2010</v>
      </c>
      <c r="C1" s="217">
        <v>2010</v>
      </c>
      <c r="D1" s="217">
        <v>2010</v>
      </c>
      <c r="E1" s="217">
        <v>2020</v>
      </c>
      <c r="F1" s="217">
        <v>2020</v>
      </c>
      <c r="G1" s="217">
        <v>2020</v>
      </c>
      <c r="H1" s="214" t="s">
        <v>205</v>
      </c>
      <c r="I1" s="214" t="s">
        <v>205</v>
      </c>
      <c r="J1" s="214" t="s">
        <v>205</v>
      </c>
    </row>
    <row r="2" spans="1:11" ht="39">
      <c r="A2" s="216"/>
      <c r="B2" s="215" t="s">
        <v>204</v>
      </c>
      <c r="C2" s="214" t="s">
        <v>203</v>
      </c>
      <c r="D2" s="215" t="s">
        <v>202</v>
      </c>
      <c r="E2" s="215" t="s">
        <v>204</v>
      </c>
      <c r="F2" s="215" t="s">
        <v>203</v>
      </c>
      <c r="G2" s="215" t="s">
        <v>202</v>
      </c>
      <c r="H2" s="214" t="s">
        <v>204</v>
      </c>
      <c r="I2" s="214" t="s">
        <v>203</v>
      </c>
      <c r="J2" s="214" t="s">
        <v>202</v>
      </c>
    </row>
    <row r="3" spans="1:11">
      <c r="A3" s="213" t="s">
        <v>127</v>
      </c>
      <c r="B3" s="212">
        <v>116716292</v>
      </c>
      <c r="C3" s="212">
        <v>14988438</v>
      </c>
      <c r="D3" s="5">
        <v>131704730</v>
      </c>
      <c r="E3" s="211">
        <v>126817580</v>
      </c>
      <c r="F3" s="210">
        <v>13681156</v>
      </c>
      <c r="G3" s="209">
        <f>SUM(E3:F3)</f>
        <v>140498736</v>
      </c>
      <c r="H3" s="196">
        <f t="shared" ref="H3:H34" si="0">E3/B3-1</f>
        <v>8.6545655511400144E-2</v>
      </c>
      <c r="I3" s="196">
        <f t="shared" ref="I3:I34" si="1">F3/C3-1</f>
        <v>-8.7219362017576518E-2</v>
      </c>
      <c r="J3" s="196">
        <f t="shared" ref="J3:J34" si="2">G3/D3-1</f>
        <v>6.6770616362829216E-2</v>
      </c>
    </row>
    <row r="4" spans="1:11">
      <c r="A4" s="200" t="s">
        <v>120</v>
      </c>
      <c r="B4" s="125">
        <v>1883791</v>
      </c>
      <c r="C4" s="125">
        <v>288062</v>
      </c>
      <c r="D4" s="5">
        <v>2171853</v>
      </c>
      <c r="E4" s="199">
        <v>2011947</v>
      </c>
      <c r="F4" s="198">
        <v>276383</v>
      </c>
      <c r="G4" s="197">
        <v>2288330</v>
      </c>
      <c r="H4" s="196">
        <f t="shared" si="0"/>
        <v>6.8030901517206477E-2</v>
      </c>
      <c r="I4" s="196">
        <f t="shared" si="1"/>
        <v>-4.0543355249911484E-2</v>
      </c>
      <c r="J4" s="196">
        <f t="shared" si="2"/>
        <v>5.3630241089060782E-2</v>
      </c>
      <c r="K4" s="190"/>
    </row>
    <row r="5" spans="1:11">
      <c r="A5" s="200" t="s">
        <v>119</v>
      </c>
      <c r="B5" s="125">
        <v>258058</v>
      </c>
      <c r="C5" s="125">
        <v>48909</v>
      </c>
      <c r="D5" s="5">
        <v>306967</v>
      </c>
      <c r="E5" s="199">
        <v>269148</v>
      </c>
      <c r="F5" s="198">
        <v>57052</v>
      </c>
      <c r="G5" s="197">
        <v>326200</v>
      </c>
      <c r="H5" s="196">
        <f t="shared" si="0"/>
        <v>4.2974835114586662E-2</v>
      </c>
      <c r="I5" s="196">
        <f t="shared" si="1"/>
        <v>0.16649287452207151</v>
      </c>
      <c r="J5" s="196">
        <f t="shared" si="2"/>
        <v>6.2654943365247684E-2</v>
      </c>
      <c r="K5" s="190"/>
    </row>
    <row r="6" spans="1:11">
      <c r="A6" s="200" t="s">
        <v>118</v>
      </c>
      <c r="B6" s="125">
        <v>2380990</v>
      </c>
      <c r="C6" s="125">
        <v>463536</v>
      </c>
      <c r="D6" s="5">
        <v>2844526</v>
      </c>
      <c r="E6" s="199">
        <v>2705878</v>
      </c>
      <c r="F6" s="198">
        <v>376122</v>
      </c>
      <c r="G6" s="197">
        <v>3082000</v>
      </c>
      <c r="H6" s="196">
        <f t="shared" si="0"/>
        <v>0.1364508040772956</v>
      </c>
      <c r="I6" s="196">
        <f t="shared" si="1"/>
        <v>-0.18858082220151184</v>
      </c>
      <c r="J6" s="196">
        <f t="shared" si="2"/>
        <v>8.3484559466146635E-2</v>
      </c>
      <c r="K6" s="190"/>
    </row>
    <row r="7" spans="1:11">
      <c r="A7" s="200" t="s">
        <v>117</v>
      </c>
      <c r="B7" s="125">
        <v>1147084</v>
      </c>
      <c r="C7" s="125">
        <v>169215</v>
      </c>
      <c r="D7" s="5">
        <v>1316299</v>
      </c>
      <c r="E7" s="199">
        <v>1199395</v>
      </c>
      <c r="F7" s="198">
        <v>165870</v>
      </c>
      <c r="G7" s="197">
        <v>1365265</v>
      </c>
      <c r="H7" s="196">
        <f t="shared" si="0"/>
        <v>4.5603460600967427E-2</v>
      </c>
      <c r="I7" s="196">
        <f t="shared" si="1"/>
        <v>-1.9767751085896679E-2</v>
      </c>
      <c r="J7" s="196">
        <f t="shared" si="2"/>
        <v>3.7199754766964022E-2</v>
      </c>
      <c r="K7" s="190"/>
    </row>
    <row r="8" spans="1:11">
      <c r="A8" s="200" t="s">
        <v>116</v>
      </c>
      <c r="B8" s="125">
        <v>12577498</v>
      </c>
      <c r="C8" s="125">
        <v>1102583</v>
      </c>
      <c r="D8" s="5">
        <v>13680081</v>
      </c>
      <c r="E8" s="199">
        <v>13475623</v>
      </c>
      <c r="F8" s="198">
        <v>916517</v>
      </c>
      <c r="G8" s="197">
        <v>14392140</v>
      </c>
      <c r="H8" s="196">
        <f t="shared" si="0"/>
        <v>7.1407286250413149E-2</v>
      </c>
      <c r="I8" s="196">
        <f t="shared" si="1"/>
        <v>-0.16875464250763883</v>
      </c>
      <c r="J8" s="196">
        <f t="shared" si="2"/>
        <v>5.2050788295771033E-2</v>
      </c>
      <c r="K8" s="190"/>
    </row>
    <row r="9" spans="1:11">
      <c r="A9" s="200" t="s">
        <v>115</v>
      </c>
      <c r="B9" s="125">
        <v>1972868</v>
      </c>
      <c r="C9" s="125">
        <v>240030</v>
      </c>
      <c r="D9" s="5">
        <v>2212898</v>
      </c>
      <c r="E9" s="199">
        <v>2257815</v>
      </c>
      <c r="F9" s="198">
        <v>233589</v>
      </c>
      <c r="G9" s="197">
        <v>2491404</v>
      </c>
      <c r="H9" s="196">
        <f t="shared" si="0"/>
        <v>0.14443287640125946</v>
      </c>
      <c r="I9" s="196">
        <f t="shared" si="1"/>
        <v>-2.6834145731783554E-2</v>
      </c>
      <c r="J9" s="196">
        <f t="shared" si="2"/>
        <v>0.12585577826000116</v>
      </c>
      <c r="K9" s="190"/>
    </row>
    <row r="10" spans="1:11">
      <c r="A10" s="200" t="s">
        <v>114</v>
      </c>
      <c r="B10" s="125">
        <v>1371087</v>
      </c>
      <c r="C10" s="125">
        <v>116804</v>
      </c>
      <c r="D10" s="5">
        <v>1487891</v>
      </c>
      <c r="E10" s="199">
        <v>1418069</v>
      </c>
      <c r="F10" s="198">
        <v>112128</v>
      </c>
      <c r="G10" s="197">
        <v>1530197</v>
      </c>
      <c r="H10" s="196">
        <f t="shared" si="0"/>
        <v>3.4266242769423139E-2</v>
      </c>
      <c r="I10" s="196">
        <f t="shared" si="1"/>
        <v>-4.0032875586452521E-2</v>
      </c>
      <c r="J10" s="196">
        <f t="shared" si="2"/>
        <v>2.8433534445735598E-2</v>
      </c>
      <c r="K10" s="190"/>
    </row>
    <row r="11" spans="1:11">
      <c r="A11" s="200" t="s">
        <v>113</v>
      </c>
      <c r="B11" s="125">
        <v>342297</v>
      </c>
      <c r="C11" s="125">
        <v>63588</v>
      </c>
      <c r="D11" s="5">
        <v>405885</v>
      </c>
      <c r="E11" s="199">
        <v>386375</v>
      </c>
      <c r="F11" s="198">
        <v>62360</v>
      </c>
      <c r="G11" s="197">
        <v>448735</v>
      </c>
      <c r="H11" s="196">
        <f t="shared" si="0"/>
        <v>0.12877121330306718</v>
      </c>
      <c r="I11" s="196">
        <f t="shared" si="1"/>
        <v>-1.9311819840221456E-2</v>
      </c>
      <c r="J11" s="196">
        <f t="shared" si="2"/>
        <v>0.10557177525653816</v>
      </c>
      <c r="K11" s="190"/>
    </row>
    <row r="12" spans="1:11">
      <c r="A12" s="200" t="s">
        <v>112</v>
      </c>
      <c r="B12" s="125">
        <v>266707</v>
      </c>
      <c r="C12" s="125">
        <v>30012</v>
      </c>
      <c r="D12" s="5">
        <v>296719</v>
      </c>
      <c r="E12" s="199">
        <v>312448</v>
      </c>
      <c r="F12" s="198">
        <v>37916</v>
      </c>
      <c r="G12" s="197">
        <v>350364</v>
      </c>
      <c r="H12" s="196">
        <f t="shared" si="0"/>
        <v>0.17150281019995717</v>
      </c>
      <c r="I12" s="196">
        <f t="shared" si="1"/>
        <v>0.26336132213781149</v>
      </c>
      <c r="J12" s="196">
        <f t="shared" si="2"/>
        <v>0.1807939498313218</v>
      </c>
      <c r="K12" s="190"/>
    </row>
    <row r="13" spans="1:11">
      <c r="A13" s="200" t="s">
        <v>111</v>
      </c>
      <c r="B13" s="125">
        <v>7420802</v>
      </c>
      <c r="C13" s="125">
        <v>1568778</v>
      </c>
      <c r="D13" s="5">
        <v>8989580</v>
      </c>
      <c r="E13" s="199">
        <v>8529067</v>
      </c>
      <c r="F13" s="198">
        <v>1336283</v>
      </c>
      <c r="G13" s="197">
        <v>9865350</v>
      </c>
      <c r="H13" s="196">
        <f t="shared" si="0"/>
        <v>0.14934571761920079</v>
      </c>
      <c r="I13" s="196">
        <f t="shared" si="1"/>
        <v>-0.14820133887650133</v>
      </c>
      <c r="J13" s="196">
        <f t="shared" si="2"/>
        <v>9.742056914783559E-2</v>
      </c>
      <c r="K13" s="190"/>
    </row>
    <row r="14" spans="1:11">
      <c r="A14" s="200" t="s">
        <v>110</v>
      </c>
      <c r="B14" s="125">
        <v>3585584</v>
      </c>
      <c r="C14" s="125">
        <v>503217</v>
      </c>
      <c r="D14" s="5">
        <v>4088801</v>
      </c>
      <c r="E14" s="199">
        <v>4020808</v>
      </c>
      <c r="F14" s="198">
        <v>390148</v>
      </c>
      <c r="G14" s="197">
        <v>4410956</v>
      </c>
      <c r="H14" s="196">
        <f t="shared" si="0"/>
        <v>0.12138162151549081</v>
      </c>
      <c r="I14" s="196">
        <f t="shared" si="1"/>
        <v>-0.22469232955166463</v>
      </c>
      <c r="J14" s="196">
        <f t="shared" si="2"/>
        <v>7.8789601156916245E-2</v>
      </c>
      <c r="K14" s="190"/>
    </row>
    <row r="15" spans="1:11">
      <c r="A15" s="200" t="s">
        <v>109</v>
      </c>
      <c r="B15" s="125">
        <v>455338</v>
      </c>
      <c r="C15" s="125">
        <v>64170</v>
      </c>
      <c r="D15" s="5">
        <v>519508</v>
      </c>
      <c r="E15" s="199">
        <v>490267</v>
      </c>
      <c r="F15" s="198">
        <v>70799</v>
      </c>
      <c r="G15" s="197">
        <v>561066</v>
      </c>
      <c r="H15" s="196">
        <f t="shared" si="0"/>
        <v>7.6710048359680094E-2</v>
      </c>
      <c r="I15" s="196">
        <f t="shared" si="1"/>
        <v>0.10330372448184511</v>
      </c>
      <c r="J15" s="196">
        <f t="shared" si="2"/>
        <v>7.9994918268823545E-2</v>
      </c>
      <c r="K15" s="190"/>
    </row>
    <row r="16" spans="1:11">
      <c r="A16" s="200" t="s">
        <v>108</v>
      </c>
      <c r="B16" s="125">
        <v>579408</v>
      </c>
      <c r="C16" s="125">
        <v>88388</v>
      </c>
      <c r="D16" s="5">
        <v>667796</v>
      </c>
      <c r="E16" s="199">
        <v>676206</v>
      </c>
      <c r="F16" s="198">
        <v>75653</v>
      </c>
      <c r="G16" s="197">
        <v>751859</v>
      </c>
      <c r="H16" s="196">
        <f t="shared" si="0"/>
        <v>0.16706362356059978</v>
      </c>
      <c r="I16" s="196">
        <f t="shared" si="1"/>
        <v>-0.14408064443137081</v>
      </c>
      <c r="J16" s="196">
        <f t="shared" si="2"/>
        <v>0.12588125715038734</v>
      </c>
      <c r="K16" s="190"/>
    </row>
    <row r="17" spans="1:11">
      <c r="A17" s="200" t="s">
        <v>189</v>
      </c>
      <c r="B17" s="125">
        <v>4836972</v>
      </c>
      <c r="C17" s="125">
        <v>459743</v>
      </c>
      <c r="D17" s="5">
        <v>5296715</v>
      </c>
      <c r="E17" s="199">
        <v>4998395</v>
      </c>
      <c r="F17" s="198">
        <v>428034</v>
      </c>
      <c r="G17" s="197">
        <v>5426429</v>
      </c>
      <c r="H17" s="196">
        <f t="shared" si="0"/>
        <v>3.3372738151058234E-2</v>
      </c>
      <c r="I17" s="196">
        <f t="shared" si="1"/>
        <v>-6.8971142573133304E-2</v>
      </c>
      <c r="J17" s="196">
        <f t="shared" si="2"/>
        <v>2.4489518503449714E-2</v>
      </c>
      <c r="K17" s="190"/>
    </row>
    <row r="18" spans="1:11">
      <c r="A18" s="200" t="s">
        <v>106</v>
      </c>
      <c r="B18" s="125">
        <v>2502154</v>
      </c>
      <c r="C18" s="125">
        <v>293387</v>
      </c>
      <c r="D18" s="5">
        <v>2795541</v>
      </c>
      <c r="E18" s="199">
        <v>2667542</v>
      </c>
      <c r="F18" s="198">
        <v>255633</v>
      </c>
      <c r="G18" s="197">
        <v>2923175</v>
      </c>
      <c r="H18" s="196">
        <f t="shared" si="0"/>
        <v>6.6098249748017146E-2</v>
      </c>
      <c r="I18" s="196">
        <f t="shared" si="1"/>
        <v>-0.12868327499173449</v>
      </c>
      <c r="J18" s="196">
        <f t="shared" si="2"/>
        <v>4.5656279052963322E-2</v>
      </c>
      <c r="K18" s="190"/>
    </row>
    <row r="19" spans="1:11">
      <c r="A19" s="200" t="s">
        <v>105</v>
      </c>
      <c r="B19" s="125">
        <v>1221576</v>
      </c>
      <c r="C19" s="125">
        <v>114841</v>
      </c>
      <c r="D19" s="5">
        <v>1336417</v>
      </c>
      <c r="E19" s="199">
        <v>1288560</v>
      </c>
      <c r="F19" s="198">
        <v>124229</v>
      </c>
      <c r="G19" s="197">
        <v>1412789</v>
      </c>
      <c r="H19" s="196">
        <f t="shared" si="0"/>
        <v>5.4834083184345461E-2</v>
      </c>
      <c r="I19" s="196">
        <f t="shared" si="1"/>
        <v>8.1747807838663977E-2</v>
      </c>
      <c r="J19" s="196">
        <f t="shared" si="2"/>
        <v>5.7146833660451701E-2</v>
      </c>
      <c r="K19" s="190"/>
    </row>
    <row r="20" spans="1:11">
      <c r="A20" s="200" t="s">
        <v>104</v>
      </c>
      <c r="B20" s="125">
        <v>1112096</v>
      </c>
      <c r="C20" s="125">
        <v>121119</v>
      </c>
      <c r="D20" s="5">
        <v>1233215</v>
      </c>
      <c r="E20" s="199">
        <v>1151360</v>
      </c>
      <c r="F20" s="198">
        <v>124329</v>
      </c>
      <c r="G20" s="197">
        <v>1275689</v>
      </c>
      <c r="H20" s="196">
        <f t="shared" si="0"/>
        <v>3.5306304491698581E-2</v>
      </c>
      <c r="I20" s="196">
        <f t="shared" si="1"/>
        <v>2.6502860822827046E-2</v>
      </c>
      <c r="J20" s="196">
        <f t="shared" si="2"/>
        <v>3.4441682918225913E-2</v>
      </c>
      <c r="K20" s="190"/>
    </row>
    <row r="21" spans="1:11">
      <c r="A21" s="200" t="s">
        <v>103</v>
      </c>
      <c r="B21" s="125">
        <v>1719965</v>
      </c>
      <c r="C21" s="125">
        <v>207199</v>
      </c>
      <c r="D21" s="5">
        <v>1927164</v>
      </c>
      <c r="E21" s="199">
        <v>1797937</v>
      </c>
      <c r="F21" s="198">
        <v>196386</v>
      </c>
      <c r="G21" s="197">
        <v>1994323</v>
      </c>
      <c r="H21" s="196">
        <f t="shared" si="0"/>
        <v>4.5333480623152234E-2</v>
      </c>
      <c r="I21" s="196">
        <f t="shared" si="1"/>
        <v>-5.218654530185951E-2</v>
      </c>
      <c r="J21" s="196">
        <f t="shared" si="2"/>
        <v>3.484861693140795E-2</v>
      </c>
      <c r="K21" s="190"/>
    </row>
    <row r="22" spans="1:11">
      <c r="A22" s="200" t="s">
        <v>102</v>
      </c>
      <c r="B22" s="125">
        <v>1728360</v>
      </c>
      <c r="C22" s="125">
        <v>236621</v>
      </c>
      <c r="D22" s="5">
        <v>1964981</v>
      </c>
      <c r="E22" s="199">
        <v>1831610</v>
      </c>
      <c r="F22" s="198">
        <v>241590</v>
      </c>
      <c r="G22" s="197">
        <v>2073200</v>
      </c>
      <c r="H22" s="196">
        <f t="shared" si="0"/>
        <v>5.9738711842440173E-2</v>
      </c>
      <c r="I22" s="196">
        <f t="shared" si="1"/>
        <v>2.0999826727128967E-2</v>
      </c>
      <c r="J22" s="196">
        <f t="shared" si="2"/>
        <v>5.5073814963096268E-2</v>
      </c>
      <c r="K22" s="190"/>
    </row>
    <row r="23" spans="1:11">
      <c r="A23" s="200" t="s">
        <v>101</v>
      </c>
      <c r="B23" s="125">
        <v>557219</v>
      </c>
      <c r="C23" s="125">
        <v>164611</v>
      </c>
      <c r="D23" s="5">
        <v>721830</v>
      </c>
      <c r="E23" s="199">
        <v>582437</v>
      </c>
      <c r="F23" s="198">
        <v>156635</v>
      </c>
      <c r="G23" s="197">
        <v>739072</v>
      </c>
      <c r="H23" s="196">
        <f t="shared" si="0"/>
        <v>4.5256891814528855E-2</v>
      </c>
      <c r="I23" s="196">
        <f t="shared" si="1"/>
        <v>-4.8453627035860314E-2</v>
      </c>
      <c r="J23" s="196">
        <f t="shared" si="2"/>
        <v>2.388651067425851E-2</v>
      </c>
      <c r="K23" s="190"/>
    </row>
    <row r="24" spans="1:11">
      <c r="A24" s="200" t="s">
        <v>100</v>
      </c>
      <c r="B24" s="125">
        <v>2156411</v>
      </c>
      <c r="C24" s="125">
        <v>222403</v>
      </c>
      <c r="D24" s="5">
        <v>2378814</v>
      </c>
      <c r="E24" s="199">
        <v>2321208</v>
      </c>
      <c r="F24" s="198">
        <v>209636</v>
      </c>
      <c r="G24" s="197">
        <v>2530844</v>
      </c>
      <c r="H24" s="196">
        <f t="shared" si="0"/>
        <v>7.6421888035258512E-2</v>
      </c>
      <c r="I24" s="196">
        <f t="shared" si="1"/>
        <v>-5.7404801194228527E-2</v>
      </c>
      <c r="J24" s="196">
        <f t="shared" si="2"/>
        <v>6.3909998848165506E-2</v>
      </c>
      <c r="K24" s="190"/>
    </row>
    <row r="25" spans="1:11">
      <c r="A25" s="200" t="s">
        <v>99</v>
      </c>
      <c r="B25" s="125">
        <v>2547075</v>
      </c>
      <c r="C25" s="125">
        <v>261179</v>
      </c>
      <c r="D25" s="5">
        <v>2808254</v>
      </c>
      <c r="E25" s="199">
        <v>2749225</v>
      </c>
      <c r="F25" s="198">
        <v>249312</v>
      </c>
      <c r="G25" s="197">
        <v>2998537</v>
      </c>
      <c r="H25" s="196">
        <f t="shared" si="0"/>
        <v>7.9365546754610605E-2</v>
      </c>
      <c r="I25" s="196">
        <f t="shared" si="1"/>
        <v>-4.5436271675747264E-2</v>
      </c>
      <c r="J25" s="196">
        <f t="shared" si="2"/>
        <v>6.7758471990069236E-2</v>
      </c>
      <c r="K25" s="190"/>
    </row>
    <row r="26" spans="1:11">
      <c r="A26" s="200" t="s">
        <v>98</v>
      </c>
      <c r="B26" s="125">
        <v>3872508</v>
      </c>
      <c r="C26" s="125">
        <v>659725</v>
      </c>
      <c r="D26" s="5">
        <v>4532233</v>
      </c>
      <c r="E26" s="199">
        <v>4041760</v>
      </c>
      <c r="F26" s="198">
        <v>528413</v>
      </c>
      <c r="G26" s="197">
        <v>4570173</v>
      </c>
      <c r="H26" s="196">
        <f t="shared" si="0"/>
        <v>4.3706042698943515E-2</v>
      </c>
      <c r="I26" s="196">
        <f t="shared" si="1"/>
        <v>-0.19904050930311867</v>
      </c>
      <c r="J26" s="196">
        <f t="shared" si="2"/>
        <v>8.371149497389041E-3</v>
      </c>
      <c r="K26" s="190"/>
    </row>
    <row r="27" spans="1:11">
      <c r="A27" s="200" t="s">
        <v>97</v>
      </c>
      <c r="B27" s="125">
        <v>2087227</v>
      </c>
      <c r="C27" s="125">
        <v>259974</v>
      </c>
      <c r="D27" s="5">
        <v>2347201</v>
      </c>
      <c r="E27" s="199">
        <v>2253990</v>
      </c>
      <c r="F27" s="198">
        <v>231568</v>
      </c>
      <c r="G27" s="197">
        <v>2485558</v>
      </c>
      <c r="H27" s="196">
        <f t="shared" si="0"/>
        <v>7.9896915860134143E-2</v>
      </c>
      <c r="I27" s="196">
        <f t="shared" si="1"/>
        <v>-0.10926477263110923</v>
      </c>
      <c r="J27" s="196">
        <f t="shared" si="2"/>
        <v>5.8945527034114154E-2</v>
      </c>
      <c r="K27" s="190"/>
    </row>
    <row r="28" spans="1:11">
      <c r="A28" s="200" t="s">
        <v>96</v>
      </c>
      <c r="B28" s="125">
        <v>1115768</v>
      </c>
      <c r="C28" s="125">
        <v>158951</v>
      </c>
      <c r="D28" s="5">
        <v>1274719</v>
      </c>
      <c r="E28" s="199">
        <v>1158193</v>
      </c>
      <c r="F28" s="198">
        <v>161752</v>
      </c>
      <c r="G28" s="197">
        <v>1319945</v>
      </c>
      <c r="H28" s="196">
        <f t="shared" si="0"/>
        <v>3.8023137426418385E-2</v>
      </c>
      <c r="I28" s="196">
        <f t="shared" si="1"/>
        <v>1.7621782813571407E-2</v>
      </c>
      <c r="J28" s="196">
        <f t="shared" si="2"/>
        <v>3.547919188464288E-2</v>
      </c>
      <c r="K28" s="190"/>
    </row>
    <row r="29" spans="1:11">
      <c r="A29" s="200" t="s">
        <v>95</v>
      </c>
      <c r="B29" s="125">
        <v>2375611</v>
      </c>
      <c r="C29" s="125">
        <v>337118</v>
      </c>
      <c r="D29" s="5">
        <v>2712729</v>
      </c>
      <c r="E29" s="199">
        <v>2479146</v>
      </c>
      <c r="F29" s="198">
        <v>307475</v>
      </c>
      <c r="G29" s="197">
        <v>2786621</v>
      </c>
      <c r="H29" s="196">
        <f t="shared" si="0"/>
        <v>4.3582472046138854E-2</v>
      </c>
      <c r="I29" s="196">
        <f t="shared" si="1"/>
        <v>-8.7930635563808535E-2</v>
      </c>
      <c r="J29" s="196">
        <f t="shared" si="2"/>
        <v>2.7238990699034016E-2</v>
      </c>
      <c r="K29" s="190"/>
    </row>
    <row r="30" spans="1:11">
      <c r="A30" s="200" t="s">
        <v>94</v>
      </c>
      <c r="B30" s="125">
        <v>409607</v>
      </c>
      <c r="C30" s="125">
        <v>73218</v>
      </c>
      <c r="D30" s="5">
        <v>482825</v>
      </c>
      <c r="E30" s="199">
        <v>447812</v>
      </c>
      <c r="F30" s="198">
        <v>66991</v>
      </c>
      <c r="G30" s="197">
        <v>514803</v>
      </c>
      <c r="H30" s="196">
        <f t="shared" si="0"/>
        <v>9.3272331771673933E-2</v>
      </c>
      <c r="I30" s="196">
        <f t="shared" si="1"/>
        <v>-8.5047392717637726E-2</v>
      </c>
      <c r="J30" s="196">
        <f t="shared" si="2"/>
        <v>6.6231036089680506E-2</v>
      </c>
      <c r="K30" s="190"/>
    </row>
    <row r="31" spans="1:11">
      <c r="A31" s="200" t="s">
        <v>93</v>
      </c>
      <c r="B31" s="125">
        <v>721130</v>
      </c>
      <c r="C31" s="125">
        <v>75663</v>
      </c>
      <c r="D31" s="5">
        <v>796793</v>
      </c>
      <c r="E31" s="199">
        <v>773312</v>
      </c>
      <c r="F31" s="198">
        <v>70966</v>
      </c>
      <c r="G31" s="197">
        <v>844278</v>
      </c>
      <c r="H31" s="196">
        <f t="shared" si="0"/>
        <v>7.2361432751376409E-2</v>
      </c>
      <c r="I31" s="196">
        <f t="shared" si="1"/>
        <v>-6.2077898047923075E-2</v>
      </c>
      <c r="J31" s="196">
        <f t="shared" si="2"/>
        <v>5.9595152065843982E-2</v>
      </c>
      <c r="K31" s="190"/>
    </row>
    <row r="32" spans="1:11">
      <c r="A32" s="200" t="s">
        <v>92</v>
      </c>
      <c r="B32" s="125">
        <v>1006250</v>
      </c>
      <c r="C32" s="125">
        <v>167564</v>
      </c>
      <c r="D32" s="5">
        <v>1173814</v>
      </c>
      <c r="E32" s="199">
        <v>1177649</v>
      </c>
      <c r="F32" s="198">
        <v>103369</v>
      </c>
      <c r="G32" s="197">
        <v>1281018</v>
      </c>
      <c r="H32" s="196">
        <f t="shared" si="0"/>
        <v>0.17033440993788829</v>
      </c>
      <c r="I32" s="196">
        <f t="shared" si="1"/>
        <v>-0.38310735002745222</v>
      </c>
      <c r="J32" s="196">
        <f t="shared" si="2"/>
        <v>9.1329631440756343E-2</v>
      </c>
      <c r="K32" s="190"/>
    </row>
    <row r="33" spans="1:11">
      <c r="A33" s="200" t="s">
        <v>91</v>
      </c>
      <c r="B33" s="125">
        <v>518973</v>
      </c>
      <c r="C33" s="125">
        <v>95781</v>
      </c>
      <c r="D33" s="5">
        <v>614754</v>
      </c>
      <c r="E33" s="199">
        <v>556357</v>
      </c>
      <c r="F33" s="198">
        <v>82438</v>
      </c>
      <c r="G33" s="197">
        <v>638795</v>
      </c>
      <c r="H33" s="196">
        <f t="shared" si="0"/>
        <v>7.2034575979867954E-2</v>
      </c>
      <c r="I33" s="196">
        <f t="shared" si="1"/>
        <v>-0.13930737829005757</v>
      </c>
      <c r="J33" s="196">
        <f t="shared" si="2"/>
        <v>3.9106699590405247E-2</v>
      </c>
      <c r="K33" s="190"/>
    </row>
    <row r="34" spans="1:11">
      <c r="A34" s="200" t="s">
        <v>90</v>
      </c>
      <c r="B34" s="125">
        <v>3214360</v>
      </c>
      <c r="C34" s="125">
        <v>339202</v>
      </c>
      <c r="D34" s="5">
        <v>3553562</v>
      </c>
      <c r="E34" s="199">
        <v>3426102</v>
      </c>
      <c r="F34" s="198">
        <v>335127</v>
      </c>
      <c r="G34" s="197">
        <v>3761229</v>
      </c>
      <c r="H34" s="196">
        <f t="shared" si="0"/>
        <v>6.5873766472952733E-2</v>
      </c>
      <c r="I34" s="196">
        <f t="shared" si="1"/>
        <v>-1.2013490486494804E-2</v>
      </c>
      <c r="J34" s="196">
        <f t="shared" si="2"/>
        <v>5.8439109828391844E-2</v>
      </c>
      <c r="K34" s="190"/>
    </row>
    <row r="35" spans="1:11">
      <c r="A35" s="200" t="s">
        <v>89</v>
      </c>
      <c r="B35" s="125">
        <v>791395</v>
      </c>
      <c r="C35" s="125">
        <v>109993</v>
      </c>
      <c r="D35" s="5">
        <v>901388</v>
      </c>
      <c r="E35" s="199">
        <v>829514</v>
      </c>
      <c r="F35" s="198">
        <v>111345</v>
      </c>
      <c r="G35" s="197">
        <v>940859</v>
      </c>
      <c r="H35" s="196">
        <f t="shared" ref="H35:H54" si="3">E35/B35-1</f>
        <v>4.8166844622470339E-2</v>
      </c>
      <c r="I35" s="196">
        <f t="shared" ref="I35:I54" si="4">F35/C35-1</f>
        <v>1.2291691289445739E-2</v>
      </c>
      <c r="J35" s="196">
        <f t="shared" ref="J35:J54" si="5">G35/D35-1</f>
        <v>4.3789134090979731E-2</v>
      </c>
      <c r="K35" s="190"/>
    </row>
    <row r="36" spans="1:11">
      <c r="A36" s="200" t="s">
        <v>88</v>
      </c>
      <c r="B36" s="125">
        <v>7317755</v>
      </c>
      <c r="C36" s="125">
        <v>790348</v>
      </c>
      <c r="D36" s="5">
        <v>8108103</v>
      </c>
      <c r="E36" s="199">
        <v>7715172</v>
      </c>
      <c r="F36" s="198">
        <v>772894</v>
      </c>
      <c r="G36" s="197">
        <v>8488066</v>
      </c>
      <c r="H36" s="196">
        <f t="shared" si="3"/>
        <v>5.4308596010661736E-2</v>
      </c>
      <c r="I36" s="196">
        <f t="shared" si="4"/>
        <v>-2.2083942769514198E-2</v>
      </c>
      <c r="J36" s="196">
        <f t="shared" si="5"/>
        <v>4.6862132856477112E-2</v>
      </c>
      <c r="K36" s="190"/>
    </row>
    <row r="37" spans="1:11">
      <c r="A37" s="200" t="s">
        <v>87</v>
      </c>
      <c r="B37" s="125">
        <v>3745155</v>
      </c>
      <c r="C37" s="125">
        <v>582373</v>
      </c>
      <c r="D37" s="5">
        <v>4327528</v>
      </c>
      <c r="E37" s="199">
        <v>4160856</v>
      </c>
      <c r="F37" s="198">
        <v>547854</v>
      </c>
      <c r="G37" s="197">
        <v>4708710</v>
      </c>
      <c r="H37" s="196">
        <f t="shared" si="3"/>
        <v>0.11099700813450974</v>
      </c>
      <c r="I37" s="196">
        <f t="shared" si="4"/>
        <v>-5.9273008879189071E-2</v>
      </c>
      <c r="J37" s="196">
        <f t="shared" si="5"/>
        <v>8.80830811493305E-2</v>
      </c>
      <c r="K37" s="190"/>
    </row>
    <row r="38" spans="1:11">
      <c r="A38" s="200" t="s">
        <v>86</v>
      </c>
      <c r="B38" s="125">
        <v>281192</v>
      </c>
      <c r="C38" s="125">
        <v>36306</v>
      </c>
      <c r="D38" s="5">
        <v>317498</v>
      </c>
      <c r="E38" s="199">
        <v>322553</v>
      </c>
      <c r="F38" s="198">
        <v>48089</v>
      </c>
      <c r="G38" s="197">
        <v>370642</v>
      </c>
      <c r="H38" s="196">
        <f t="shared" si="3"/>
        <v>0.14709166690375253</v>
      </c>
      <c r="I38" s="196">
        <f t="shared" si="4"/>
        <v>0.32454690684735299</v>
      </c>
      <c r="J38" s="196">
        <f t="shared" si="5"/>
        <v>0.1673837315510649</v>
      </c>
      <c r="K38" s="190"/>
    </row>
    <row r="39" spans="1:11">
      <c r="A39" s="200" t="s">
        <v>85</v>
      </c>
      <c r="B39" s="125">
        <v>4603435</v>
      </c>
      <c r="C39" s="125">
        <v>524073</v>
      </c>
      <c r="D39" s="5">
        <v>5127508</v>
      </c>
      <c r="E39" s="199">
        <v>4808773</v>
      </c>
      <c r="F39" s="198">
        <v>433751</v>
      </c>
      <c r="G39" s="197">
        <v>5242524</v>
      </c>
      <c r="H39" s="196">
        <f t="shared" si="3"/>
        <v>4.46053870642249E-2</v>
      </c>
      <c r="I39" s="196">
        <f t="shared" si="4"/>
        <v>-0.1723462189427809</v>
      </c>
      <c r="J39" s="196">
        <f t="shared" si="5"/>
        <v>2.2431169293153808E-2</v>
      </c>
      <c r="K39" s="190"/>
    </row>
    <row r="40" spans="1:11">
      <c r="A40" s="200" t="s">
        <v>84</v>
      </c>
      <c r="B40" s="125">
        <v>1460450</v>
      </c>
      <c r="C40" s="125">
        <v>203928</v>
      </c>
      <c r="D40" s="5">
        <v>1664378</v>
      </c>
      <c r="E40" s="199">
        <v>1535830</v>
      </c>
      <c r="F40" s="198">
        <v>210977</v>
      </c>
      <c r="G40" s="197">
        <v>1746807</v>
      </c>
      <c r="H40" s="196">
        <f t="shared" si="3"/>
        <v>5.1614228491218439E-2</v>
      </c>
      <c r="I40" s="196">
        <f t="shared" si="4"/>
        <v>3.4566121376171877E-2</v>
      </c>
      <c r="J40" s="196">
        <f t="shared" si="5"/>
        <v>4.9525408290664652E-2</v>
      </c>
      <c r="K40" s="190"/>
    </row>
    <row r="41" spans="1:11">
      <c r="A41" s="200" t="s">
        <v>83</v>
      </c>
      <c r="B41" s="125">
        <v>1518938</v>
      </c>
      <c r="C41" s="125">
        <v>156624</v>
      </c>
      <c r="D41" s="5">
        <v>1675562</v>
      </c>
      <c r="E41" s="199">
        <v>1671983</v>
      </c>
      <c r="F41" s="198">
        <v>141764</v>
      </c>
      <c r="G41" s="197">
        <v>1813747</v>
      </c>
      <c r="H41" s="196">
        <f t="shared" si="3"/>
        <v>0.1007578979523851</v>
      </c>
      <c r="I41" s="196">
        <f t="shared" si="4"/>
        <v>-9.4876902645826933E-2</v>
      </c>
      <c r="J41" s="196">
        <f t="shared" si="5"/>
        <v>8.2470836650628376E-2</v>
      </c>
      <c r="K41" s="190"/>
    </row>
    <row r="42" spans="1:11">
      <c r="A42" s="200" t="s">
        <v>82</v>
      </c>
      <c r="B42" s="125">
        <v>5018904</v>
      </c>
      <c r="C42" s="125">
        <v>548411</v>
      </c>
      <c r="D42" s="5">
        <v>5567315</v>
      </c>
      <c r="E42" s="199">
        <v>5210598</v>
      </c>
      <c r="F42" s="198">
        <v>532230</v>
      </c>
      <c r="G42" s="197">
        <v>5742828</v>
      </c>
      <c r="H42" s="196">
        <f t="shared" si="3"/>
        <v>3.8194394632772521E-2</v>
      </c>
      <c r="I42" s="196">
        <f t="shared" si="4"/>
        <v>-2.9505243330276043E-2</v>
      </c>
      <c r="J42" s="196">
        <f t="shared" si="5"/>
        <v>3.1525609741859473E-2</v>
      </c>
      <c r="K42" s="190"/>
    </row>
    <row r="43" spans="1:11">
      <c r="A43" s="200" t="s">
        <v>81</v>
      </c>
      <c r="B43" s="125">
        <v>413600</v>
      </c>
      <c r="C43" s="125">
        <v>49788</v>
      </c>
      <c r="D43" s="5">
        <v>463388</v>
      </c>
      <c r="E43" s="199">
        <v>441274</v>
      </c>
      <c r="F43" s="198">
        <v>42200</v>
      </c>
      <c r="G43" s="197">
        <v>483474</v>
      </c>
      <c r="H43" s="196">
        <f t="shared" si="3"/>
        <v>6.6910058027079389E-2</v>
      </c>
      <c r="I43" s="196">
        <f t="shared" si="4"/>
        <v>-0.15240620229774238</v>
      </c>
      <c r="J43" s="196">
        <f t="shared" si="5"/>
        <v>4.3345964936511105E-2</v>
      </c>
      <c r="K43" s="190"/>
    </row>
    <row r="44" spans="1:11">
      <c r="A44" s="200" t="s">
        <v>80</v>
      </c>
      <c r="B44" s="125">
        <v>1801181</v>
      </c>
      <c r="C44" s="125">
        <v>336502</v>
      </c>
      <c r="D44" s="5">
        <v>2137683</v>
      </c>
      <c r="E44" s="199">
        <v>2048912</v>
      </c>
      <c r="F44" s="198">
        <v>296051</v>
      </c>
      <c r="G44" s="197">
        <v>2344963</v>
      </c>
      <c r="H44" s="196">
        <f t="shared" si="3"/>
        <v>0.13753809306227405</v>
      </c>
      <c r="I44" s="196">
        <f t="shared" si="4"/>
        <v>-0.120210281068166</v>
      </c>
      <c r="J44" s="196">
        <f t="shared" si="5"/>
        <v>9.6964797867597818E-2</v>
      </c>
      <c r="K44" s="190"/>
    </row>
    <row r="45" spans="1:11">
      <c r="A45" s="200" t="s">
        <v>79</v>
      </c>
      <c r="B45" s="125">
        <v>322282</v>
      </c>
      <c r="C45" s="125">
        <v>41156</v>
      </c>
      <c r="D45" s="5">
        <v>363438</v>
      </c>
      <c r="E45" s="199">
        <v>350560</v>
      </c>
      <c r="F45" s="198">
        <v>42815</v>
      </c>
      <c r="G45" s="197">
        <v>393375</v>
      </c>
      <c r="H45" s="196">
        <f t="shared" si="3"/>
        <v>8.7743032499488116E-2</v>
      </c>
      <c r="I45" s="196">
        <f t="shared" si="4"/>
        <v>4.0310039848381773E-2</v>
      </c>
      <c r="J45" s="196">
        <f t="shared" si="5"/>
        <v>8.2371683753487579E-2</v>
      </c>
      <c r="K45" s="190"/>
    </row>
    <row r="46" spans="1:11">
      <c r="A46" s="200" t="s">
        <v>78</v>
      </c>
      <c r="B46" s="125">
        <v>2493552</v>
      </c>
      <c r="C46" s="125">
        <v>318581</v>
      </c>
      <c r="D46" s="5">
        <v>2812133</v>
      </c>
      <c r="E46" s="199">
        <v>2742947</v>
      </c>
      <c r="F46" s="198">
        <v>288658</v>
      </c>
      <c r="G46" s="197">
        <v>3031605</v>
      </c>
      <c r="H46" s="196">
        <f t="shared" si="3"/>
        <v>0.10001596116704214</v>
      </c>
      <c r="I46" s="196">
        <f t="shared" si="4"/>
        <v>-9.3925877563319826E-2</v>
      </c>
      <c r="J46" s="196">
        <f t="shared" si="5"/>
        <v>7.8044672851532937E-2</v>
      </c>
      <c r="K46" s="190"/>
    </row>
    <row r="47" spans="1:11">
      <c r="A47" s="200" t="s">
        <v>77</v>
      </c>
      <c r="B47" s="125">
        <v>8922933</v>
      </c>
      <c r="C47" s="125">
        <v>1054503</v>
      </c>
      <c r="D47" s="5">
        <v>9977436</v>
      </c>
      <c r="E47" s="199">
        <v>10491147</v>
      </c>
      <c r="F47" s="198">
        <v>1098177</v>
      </c>
      <c r="G47" s="197">
        <v>11589324</v>
      </c>
      <c r="H47" s="196">
        <f t="shared" si="3"/>
        <v>0.17575095543135877</v>
      </c>
      <c r="I47" s="196">
        <f t="shared" si="4"/>
        <v>4.1416667377902172E-2</v>
      </c>
      <c r="J47" s="196">
        <f t="shared" si="5"/>
        <v>0.16155332893140084</v>
      </c>
      <c r="K47" s="190"/>
    </row>
    <row r="48" spans="1:11" s="93" customFormat="1">
      <c r="A48" s="208" t="s">
        <v>76</v>
      </c>
      <c r="B48" s="207">
        <v>877692</v>
      </c>
      <c r="C48" s="207">
        <v>102017</v>
      </c>
      <c r="D48" s="206">
        <v>979709</v>
      </c>
      <c r="E48" s="205">
        <v>1057252</v>
      </c>
      <c r="F48" s="204">
        <v>94162</v>
      </c>
      <c r="G48" s="203">
        <v>1151414</v>
      </c>
      <c r="H48" s="202">
        <f t="shared" si="3"/>
        <v>0.2045820173819517</v>
      </c>
      <c r="I48" s="202">
        <f t="shared" si="4"/>
        <v>-7.6996971093053146E-2</v>
      </c>
      <c r="J48" s="202">
        <f t="shared" si="5"/>
        <v>0.17526122552717194</v>
      </c>
      <c r="K48" s="201"/>
    </row>
    <row r="49" spans="1:11">
      <c r="A49" s="200" t="s">
        <v>75</v>
      </c>
      <c r="B49" s="125">
        <v>256442</v>
      </c>
      <c r="C49" s="125">
        <v>66097</v>
      </c>
      <c r="D49" s="5">
        <v>322539</v>
      </c>
      <c r="E49" s="199">
        <v>271890</v>
      </c>
      <c r="F49" s="198">
        <v>62428</v>
      </c>
      <c r="G49" s="197">
        <v>334318</v>
      </c>
      <c r="H49" s="196">
        <f t="shared" si="3"/>
        <v>6.0239742319900813E-2</v>
      </c>
      <c r="I49" s="196">
        <f t="shared" si="4"/>
        <v>-5.5509327200931935E-2</v>
      </c>
      <c r="J49" s="196">
        <f t="shared" si="5"/>
        <v>3.6519614682255508E-2</v>
      </c>
      <c r="K49" s="190"/>
    </row>
    <row r="50" spans="1:11">
      <c r="A50" s="200" t="s">
        <v>74</v>
      </c>
      <c r="B50" s="125">
        <v>3056058</v>
      </c>
      <c r="C50" s="125">
        <v>308881</v>
      </c>
      <c r="D50" s="5">
        <v>3364939</v>
      </c>
      <c r="E50" s="199">
        <v>3321218</v>
      </c>
      <c r="F50" s="198">
        <v>297029</v>
      </c>
      <c r="G50" s="197">
        <v>3618247</v>
      </c>
      <c r="H50" s="196">
        <f t="shared" si="3"/>
        <v>8.6765368981871482E-2</v>
      </c>
      <c r="I50" s="196">
        <f t="shared" si="4"/>
        <v>-3.8370764145415182E-2</v>
      </c>
      <c r="J50" s="196">
        <f t="shared" si="5"/>
        <v>7.5278630608162533E-2</v>
      </c>
      <c r="K50" s="190"/>
    </row>
    <row r="51" spans="1:11">
      <c r="A51" s="200" t="s">
        <v>73</v>
      </c>
      <c r="B51" s="125">
        <v>2620076</v>
      </c>
      <c r="C51" s="125">
        <v>265601</v>
      </c>
      <c r="D51" s="5">
        <v>2885677</v>
      </c>
      <c r="E51" s="199">
        <v>2974692</v>
      </c>
      <c r="F51" s="198">
        <v>227549</v>
      </c>
      <c r="G51" s="197">
        <v>3202241</v>
      </c>
      <c r="H51" s="196">
        <f t="shared" si="3"/>
        <v>0.13534569226236193</v>
      </c>
      <c r="I51" s="196">
        <f t="shared" si="4"/>
        <v>-0.14326753287826477</v>
      </c>
      <c r="J51" s="196">
        <f t="shared" si="5"/>
        <v>0.10970181347392649</v>
      </c>
      <c r="K51" s="190"/>
    </row>
    <row r="52" spans="1:11">
      <c r="A52" s="200" t="s">
        <v>72</v>
      </c>
      <c r="B52" s="125">
        <v>763831</v>
      </c>
      <c r="C52" s="125">
        <v>118086</v>
      </c>
      <c r="D52" s="5">
        <v>881917</v>
      </c>
      <c r="E52" s="199">
        <v>743442</v>
      </c>
      <c r="F52" s="198">
        <v>112193</v>
      </c>
      <c r="G52" s="197">
        <v>855635</v>
      </c>
      <c r="H52" s="196">
        <f t="shared" si="3"/>
        <v>-2.6693077395392395E-2</v>
      </c>
      <c r="I52" s="196">
        <f t="shared" si="4"/>
        <v>-4.990430703046933E-2</v>
      </c>
      <c r="J52" s="196">
        <f t="shared" si="5"/>
        <v>-2.9800990342628619E-2</v>
      </c>
      <c r="K52" s="190"/>
    </row>
    <row r="53" spans="1:11">
      <c r="A53" s="200" t="s">
        <v>71</v>
      </c>
      <c r="B53" s="125">
        <v>2279768</v>
      </c>
      <c r="C53" s="125">
        <v>344590</v>
      </c>
      <c r="D53" s="5">
        <v>2624358</v>
      </c>
      <c r="E53" s="199">
        <v>2428361</v>
      </c>
      <c r="F53" s="198">
        <v>299365</v>
      </c>
      <c r="G53" s="197">
        <v>2727726</v>
      </c>
      <c r="H53" s="196">
        <f t="shared" si="3"/>
        <v>6.5179000670243736E-2</v>
      </c>
      <c r="I53" s="196">
        <f t="shared" si="4"/>
        <v>-0.13124292637627322</v>
      </c>
      <c r="J53" s="196">
        <f t="shared" si="5"/>
        <v>3.9387918873873051E-2</v>
      </c>
      <c r="K53" s="190"/>
    </row>
    <row r="54" spans="1:11">
      <c r="A54" s="195" t="s">
        <v>70</v>
      </c>
      <c r="B54" s="13">
        <v>226879</v>
      </c>
      <c r="C54" s="13">
        <v>34989</v>
      </c>
      <c r="D54" s="194">
        <v>261868</v>
      </c>
      <c r="E54" s="14">
        <v>234965</v>
      </c>
      <c r="F54" s="13">
        <v>36922</v>
      </c>
      <c r="G54" s="193">
        <v>271887</v>
      </c>
      <c r="H54" s="192">
        <f t="shared" si="3"/>
        <v>3.5640142983704992E-2</v>
      </c>
      <c r="I54" s="191">
        <f t="shared" si="4"/>
        <v>5.5245934436537247E-2</v>
      </c>
      <c r="J54" s="191">
        <f t="shared" si="5"/>
        <v>3.8259733911741867E-2</v>
      </c>
      <c r="K54" s="190"/>
    </row>
    <row r="55" spans="1:11">
      <c r="A55" s="4"/>
      <c r="B55" s="77"/>
      <c r="C55" s="77"/>
      <c r="D55" s="4"/>
      <c r="E55" s="77"/>
      <c r="F55" s="77"/>
      <c r="G55" s="77"/>
      <c r="H55" s="8"/>
      <c r="I55" s="8"/>
      <c r="J55" s="8"/>
    </row>
    <row r="56" spans="1:11">
      <c r="A56" s="4" t="s">
        <v>201</v>
      </c>
      <c r="B56" s="4"/>
      <c r="C56" s="4"/>
      <c r="D56" s="4"/>
      <c r="E56" s="4"/>
      <c r="F56" s="4"/>
      <c r="G56" s="4"/>
      <c r="H56" s="4"/>
      <c r="I56" s="4"/>
      <c r="J56" s="4"/>
    </row>
    <row r="57" spans="1:11">
      <c r="A57" s="4"/>
      <c r="B57" s="4"/>
      <c r="C57" s="4"/>
      <c r="D57" s="4"/>
      <c r="E57" s="4"/>
      <c r="F57" s="4"/>
      <c r="G57" s="4"/>
      <c r="H57" s="4"/>
      <c r="I57" s="4"/>
      <c r="J57" s="4"/>
    </row>
    <row r="58" spans="1:11">
      <c r="A58" s="4" t="s">
        <v>200</v>
      </c>
      <c r="B58" s="4"/>
      <c r="C58" s="4"/>
      <c r="D58" s="4"/>
      <c r="E58" s="4"/>
      <c r="F58" s="4"/>
      <c r="G58" s="4"/>
      <c r="H58" s="4"/>
      <c r="I58" s="4"/>
      <c r="J58" s="4"/>
    </row>
    <row r="59" spans="1:11">
      <c r="A59" s="10"/>
      <c r="B59" s="4"/>
      <c r="C59" s="4"/>
      <c r="D59" s="4"/>
      <c r="E59" s="4"/>
      <c r="F59" s="4"/>
      <c r="G59" s="4"/>
      <c r="H59" s="4"/>
      <c r="I59" s="4"/>
      <c r="J59" s="4"/>
    </row>
    <row r="60" spans="1:11">
      <c r="A60" s="10"/>
      <c r="B60" s="4"/>
      <c r="C60" s="4"/>
      <c r="D60" s="4"/>
      <c r="E60" s="4"/>
      <c r="F60" s="4"/>
      <c r="G60" s="4"/>
      <c r="H60" s="4"/>
      <c r="I60" s="4"/>
      <c r="J60" s="4"/>
    </row>
    <row r="61" spans="1:11">
      <c r="B61" s="116"/>
      <c r="C61" s="116"/>
      <c r="E61" s="116"/>
      <c r="F61" s="116"/>
      <c r="G61" s="116"/>
      <c r="H61" s="116"/>
      <c r="I61" s="116"/>
      <c r="J61" s="116"/>
    </row>
  </sheetData>
  <printOptions horizontalCentered="1"/>
  <pageMargins left="0.75" right="0.75" top="1" bottom="1" header="0.5" footer="0.5"/>
  <pageSetup scale="58" orientation="portrait" r:id="rId1"/>
  <headerFooter scaleWithDoc="0" alignWithMargins="0">
    <oddHeader>&amp;C&amp;"-,Regular"Table 1.8
Housing Units, Occupancy, and Vacancy Rates by State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76</vt:i4>
      </vt:variant>
      <vt:variant>
        <vt:lpstr>Named Ranges</vt:lpstr>
      </vt:variant>
      <vt:variant>
        <vt:i4>41</vt:i4>
      </vt:variant>
    </vt:vector>
  </HeadingPairs>
  <TitlesOfParts>
    <vt:vector size="117" baseType="lpstr">
      <vt:lpstr>Economic Indicators</vt:lpstr>
      <vt:lpstr>1.1</vt:lpstr>
      <vt:lpstr>1.2</vt:lpstr>
      <vt:lpstr>1.3</vt:lpstr>
      <vt:lpstr>1.4</vt:lpstr>
      <vt:lpstr>1.5</vt:lpstr>
      <vt:lpstr>1.6</vt:lpstr>
      <vt:lpstr>1.7</vt:lpstr>
      <vt:lpstr>1.8</vt:lpstr>
      <vt:lpstr>1.9</vt:lpstr>
      <vt:lpstr>1.10</vt:lpstr>
      <vt:lpstr>1.11</vt:lpstr>
      <vt:lpstr>2.1</vt:lpstr>
      <vt:lpstr>2.2</vt:lpstr>
      <vt:lpstr>2.3</vt:lpstr>
      <vt:lpstr>3.1</vt:lpstr>
      <vt:lpstr>3.2</vt:lpstr>
      <vt:lpstr>4.1</vt:lpstr>
      <vt:lpstr>4.2</vt:lpstr>
      <vt:lpstr>5.1</vt:lpstr>
      <vt:lpstr>5.2</vt:lpstr>
      <vt:lpstr>6.1</vt:lpstr>
      <vt:lpstr>6.2</vt:lpstr>
      <vt:lpstr>7.1</vt:lpstr>
      <vt:lpstr>7.2</vt:lpstr>
      <vt:lpstr>7.3</vt:lpstr>
      <vt:lpstr>7.4</vt:lpstr>
      <vt:lpstr>8.1</vt:lpstr>
      <vt:lpstr>8.2</vt:lpstr>
      <vt:lpstr>9.1</vt:lpstr>
      <vt:lpstr>10.1</vt:lpstr>
      <vt:lpstr>11.1</vt:lpstr>
      <vt:lpstr>11.2</vt:lpstr>
      <vt:lpstr>12.1</vt:lpstr>
      <vt:lpstr>12.2</vt:lpstr>
      <vt:lpstr>14.1</vt:lpstr>
      <vt:lpstr>14.2</vt:lpstr>
      <vt:lpstr>15.1</vt:lpstr>
      <vt:lpstr>15.2</vt:lpstr>
      <vt:lpstr>15.3</vt:lpstr>
      <vt:lpstr>15.4</vt:lpstr>
      <vt:lpstr>15.5</vt:lpstr>
      <vt:lpstr>15.6</vt:lpstr>
      <vt:lpstr>15.7</vt:lpstr>
      <vt:lpstr>15.8</vt:lpstr>
      <vt:lpstr>15.9</vt:lpstr>
      <vt:lpstr>15.10</vt:lpstr>
      <vt:lpstr>15.11</vt:lpstr>
      <vt:lpstr>16.1</vt:lpstr>
      <vt:lpstr>16.2</vt:lpstr>
      <vt:lpstr>16.3</vt:lpstr>
      <vt:lpstr>16.4</vt:lpstr>
      <vt:lpstr>16.5</vt:lpstr>
      <vt:lpstr>16.6</vt:lpstr>
      <vt:lpstr>17.1</vt:lpstr>
      <vt:lpstr>17.2</vt:lpstr>
      <vt:lpstr>17.3</vt:lpstr>
      <vt:lpstr>17.4</vt:lpstr>
      <vt:lpstr>17.5</vt:lpstr>
      <vt:lpstr>18.1</vt:lpstr>
      <vt:lpstr>18.2</vt:lpstr>
      <vt:lpstr>18.3</vt:lpstr>
      <vt:lpstr>18.4</vt:lpstr>
      <vt:lpstr>19.1</vt:lpstr>
      <vt:lpstr>19.2</vt:lpstr>
      <vt:lpstr>22.1</vt:lpstr>
      <vt:lpstr>23.1</vt:lpstr>
      <vt:lpstr>23.2</vt:lpstr>
      <vt:lpstr>23.3</vt:lpstr>
      <vt:lpstr>24.1</vt:lpstr>
      <vt:lpstr>25.1</vt:lpstr>
      <vt:lpstr>25.2</vt:lpstr>
      <vt:lpstr>25.3</vt:lpstr>
      <vt:lpstr>25.4</vt:lpstr>
      <vt:lpstr>25.5</vt:lpstr>
      <vt:lpstr>26.1</vt:lpstr>
      <vt:lpstr>'1.10'!Print_Area</vt:lpstr>
      <vt:lpstr>'1.11'!Print_Area</vt:lpstr>
      <vt:lpstr>'1.2'!Print_Area</vt:lpstr>
      <vt:lpstr>'1.3'!Print_Area</vt:lpstr>
      <vt:lpstr>'1.4'!Print_Area</vt:lpstr>
      <vt:lpstr>'14.1'!Print_Area</vt:lpstr>
      <vt:lpstr>'15.2'!Print_Area</vt:lpstr>
      <vt:lpstr>'16.1'!Print_Area</vt:lpstr>
      <vt:lpstr>'16.2'!Print_Area</vt:lpstr>
      <vt:lpstr>'16.3'!Print_Area</vt:lpstr>
      <vt:lpstr>'16.4'!Print_Area</vt:lpstr>
      <vt:lpstr>'16.5'!Print_Area</vt:lpstr>
      <vt:lpstr>'16.6'!Print_Area</vt:lpstr>
      <vt:lpstr>'17.1'!Print_Area</vt:lpstr>
      <vt:lpstr>'17.2'!Print_Area</vt:lpstr>
      <vt:lpstr>'17.3'!Print_Area</vt:lpstr>
      <vt:lpstr>'17.4'!Print_Area</vt:lpstr>
      <vt:lpstr>'17.5'!Print_Area</vt:lpstr>
      <vt:lpstr>'18.1'!Print_Area</vt:lpstr>
      <vt:lpstr>'18.2'!Print_Area</vt:lpstr>
      <vt:lpstr>'18.3'!Print_Area</vt:lpstr>
      <vt:lpstr>'18.4'!Print_Area</vt:lpstr>
      <vt:lpstr>'19.1'!Print_Area</vt:lpstr>
      <vt:lpstr>'19.2'!Print_Area</vt:lpstr>
      <vt:lpstr>'2.1'!Print_Area</vt:lpstr>
      <vt:lpstr>'2.2'!Print_Area</vt:lpstr>
      <vt:lpstr>'22.1'!Print_Area</vt:lpstr>
      <vt:lpstr>'23.1'!Print_Area</vt:lpstr>
      <vt:lpstr>'23.3'!Print_Area</vt:lpstr>
      <vt:lpstr>'24.1'!Print_Area</vt:lpstr>
      <vt:lpstr>'25.1'!Print_Area</vt:lpstr>
      <vt:lpstr>'25.3'!Print_Area</vt:lpstr>
      <vt:lpstr>'25.4'!Print_Area</vt:lpstr>
      <vt:lpstr>'25.5'!Print_Area</vt:lpstr>
      <vt:lpstr>'3.1'!Print_Area</vt:lpstr>
      <vt:lpstr>'5.1'!Print_Area</vt:lpstr>
      <vt:lpstr>'5.2'!Print_Area</vt:lpstr>
      <vt:lpstr>'6.1'!Print_Area</vt:lpstr>
      <vt:lpstr>'6.2'!Print_Area</vt:lpstr>
      <vt:lpstr>'8.2'!Print_Area</vt:lpstr>
      <vt:lpstr>'1.10'!Print_Titles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2022-01-09T19:05:27Z</dcterms:created>
  <dcterms:modified xsi:type="dcterms:W3CDTF">2022-01-13T04:23:01Z</dcterms:modified>
</cp:coreProperties>
</file>