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BEBR\ERG\16ERG\Final\Content Files\"/>
    </mc:Choice>
  </mc:AlternateContent>
  <bookViews>
    <workbookView xWindow="0" yWindow="0" windowWidth="14250" windowHeight="6945" tabRatio="873"/>
  </bookViews>
  <sheets>
    <sheet name="4.1" sheetId="80" r:id="rId1"/>
    <sheet name="4.2" sheetId="81" r:id="rId2"/>
    <sheet name="4.3" sheetId="82" r:id="rId3"/>
    <sheet name="4.4" sheetId="83" r:id="rId4"/>
    <sheet name="4.5" sheetId="84" r:id="rId5"/>
    <sheet name="4.6" sheetId="85" r:id="rId6"/>
    <sheet name="4.7" sheetId="86" r:id="rId7"/>
    <sheet name="4.8" sheetId="87" r:id="rId8"/>
    <sheet name="4.9" sheetId="88" r:id="rId9"/>
    <sheet name="5.1" sheetId="89" r:id="rId10"/>
    <sheet name="5.2" sheetId="90" r:id="rId11"/>
    <sheet name="6.1" sheetId="91" r:id="rId12"/>
    <sheet name="6.2" sheetId="92" r:id="rId13"/>
    <sheet name="7.1" sheetId="93" r:id="rId14"/>
    <sheet name="7.2" sheetId="94" r:id="rId15"/>
    <sheet name="8.1" sheetId="95" r:id="rId16"/>
    <sheet name="8.2" sheetId="96" r:id="rId17"/>
    <sheet name="9.1" sheetId="112" r:id="rId18"/>
    <sheet name="9.2" sheetId="99" r:id="rId19"/>
    <sheet name="10.1" sheetId="100" r:id="rId20"/>
    <sheet name="10.2" sheetId="101" r:id="rId21"/>
    <sheet name="10.3" sheetId="102" r:id="rId22"/>
    <sheet name="10.4" sheetId="103" r:id="rId23"/>
    <sheet name="11.1" sheetId="104" r:id="rId24"/>
    <sheet name="11.2" sheetId="105" r:id="rId25"/>
    <sheet name="12.1" sheetId="106" r:id="rId26"/>
    <sheet name="12.2" sheetId="107" r:id="rId27"/>
    <sheet name="13.1" sheetId="108" r:id="rId28"/>
    <sheet name="13.2" sheetId="109" r:id="rId29"/>
    <sheet name="13.3" sheetId="110" r:id="rId30"/>
    <sheet name="15.1" sheetId="124" r:id="rId31"/>
    <sheet name="15.2" sheetId="125" r:id="rId32"/>
    <sheet name="15.3" sheetId="126" r:id="rId33"/>
    <sheet name="15.4" sheetId="127" r:id="rId34"/>
    <sheet name="15.5" sheetId="128" r:id="rId35"/>
    <sheet name="15.6" sheetId="129" r:id="rId36"/>
    <sheet name="16.1" sheetId="41" r:id="rId37"/>
    <sheet name="16.2" sheetId="42" r:id="rId38"/>
    <sheet name="16.3" sheetId="43" r:id="rId39"/>
    <sheet name="16.4" sheetId="44" r:id="rId40"/>
    <sheet name="16.5" sheetId="45" r:id="rId41"/>
    <sheet name="16.6" sheetId="46" r:id="rId42"/>
    <sheet name="16.7" sheetId="47" r:id="rId43"/>
    <sheet name="16.8" sheetId="48" r:id="rId44"/>
    <sheet name="16.9" sheetId="49" r:id="rId45"/>
    <sheet name="18.1" sheetId="50" r:id="rId46"/>
    <sheet name="18.2" sheetId="51" r:id="rId47"/>
    <sheet name="18.3" sheetId="52" r:id="rId48"/>
    <sheet name="19.1" sheetId="53" r:id="rId49"/>
    <sheet name="19.2" sheetId="54" r:id="rId50"/>
    <sheet name="19.3" sheetId="55" r:id="rId51"/>
    <sheet name="19.4" sheetId="56" r:id="rId52"/>
    <sheet name="19.5" sheetId="57" r:id="rId53"/>
    <sheet name="19.6" sheetId="111" r:id="rId54"/>
    <sheet name="21.1" sheetId="59" r:id="rId55"/>
    <sheet name="22.1" sheetId="60" r:id="rId56"/>
    <sheet name="22.2" sheetId="61" r:id="rId57"/>
  </sheets>
  <definedNames>
    <definedName name="Aprilstate" localSheetId="54">#REF!</definedName>
    <definedName name="Aprilstate" localSheetId="16">#REF!</definedName>
    <definedName name="Aprilstate" localSheetId="17">#REF!</definedName>
    <definedName name="Aprilstate">#REF!</definedName>
    <definedName name="Countries" localSheetId="54">#REF!</definedName>
    <definedName name="Countries" localSheetId="16">#REF!</definedName>
    <definedName name="Countries" localSheetId="17">#REF!</definedName>
    <definedName name="Countries">#REF!</definedName>
    <definedName name="d" localSheetId="54">#REF!</definedName>
    <definedName name="d" localSheetId="17">#REF!</definedName>
    <definedName name="d">#REF!</definedName>
    <definedName name="Exports_by_Country" localSheetId="17">#REF!</definedName>
    <definedName name="Exports_by_Country">#REF!</definedName>
    <definedName name="Exports_by_Industry" localSheetId="20">'10.2'!$A$5:$N$39</definedName>
    <definedName name="Exports_by_Industry" localSheetId="54">#REF!</definedName>
    <definedName name="Exports_by_Industry" localSheetId="17">#REF!</definedName>
    <definedName name="Exports_by_Industry">#REF!</definedName>
    <definedName name="Exports_by_Region" localSheetId="54">#REF!</definedName>
    <definedName name="Exports_by_Region" localSheetId="16">#REF!</definedName>
    <definedName name="Exports_by_Region" localSheetId="17">#REF!</definedName>
    <definedName name="Exports_by_Region">#REF!</definedName>
    <definedName name="Exports_by_State" localSheetId="17">#REF!</definedName>
    <definedName name="Exports_by_State">#REF!</definedName>
    <definedName name="INTERNET" localSheetId="53">#REF!</definedName>
    <definedName name="INTERNET" localSheetId="54">#REF!</definedName>
    <definedName name="INTERNET" localSheetId="16">#REF!</definedName>
    <definedName name="INTERNET" localSheetId="17">#REF!</definedName>
    <definedName name="INTERNET">#REF!</definedName>
    <definedName name="MINERALS" localSheetId="17">#REF!</definedName>
    <definedName name="MINERALS">#REF!</definedName>
    <definedName name="_xlnm.Print_Area" localSheetId="19">'10.1'!$A$1:$L$65</definedName>
    <definedName name="_xlnm.Print_Area" localSheetId="20">'10.2'!$A$1:$N$43</definedName>
    <definedName name="_xlnm.Print_Area" localSheetId="21">'10.3'!$A$1:$M$59</definedName>
    <definedName name="_xlnm.Print_Area" localSheetId="22">'10.4'!$A$1:$O$40</definedName>
    <definedName name="_xlnm.Print_Area" localSheetId="23">'11.1'!$A$1:$O$65</definedName>
    <definedName name="_xlnm.Print_Area" localSheetId="24">'11.2'!$A$1:$E$59</definedName>
    <definedName name="_xlnm.Print_Area" localSheetId="25">'12.1'!$A$1:$L$67</definedName>
    <definedName name="_xlnm.Print_Area" localSheetId="26">'12.2'!$A$1:$O$68</definedName>
    <definedName name="_xlnm.Print_Area" localSheetId="27">'13.1'!$A$1:$S$72</definedName>
    <definedName name="_xlnm.Print_Area" localSheetId="28">'13.2'!$A$1:$N$71</definedName>
    <definedName name="_xlnm.Print_Area" localSheetId="29">'13.3'!$A$1:$N$66</definedName>
    <definedName name="_xlnm.Print_Area" localSheetId="30">'15.1'!$A$1:$M$51</definedName>
    <definedName name="_xlnm.Print_Area" localSheetId="31">'15.2'!$A$1:$X$53</definedName>
    <definedName name="_xlnm.Print_Area" localSheetId="33">'15.4'!$A$1:$O$64</definedName>
    <definedName name="_xlnm.Print_Area" localSheetId="34">'15.5'!$A$1:$J$63</definedName>
    <definedName name="_xlnm.Print_Area" localSheetId="36">'16.1'!$A$1:$J$50</definedName>
    <definedName name="_xlnm.Print_Area" localSheetId="37">'16.2'!$A$1:$Q$43</definedName>
    <definedName name="_xlnm.Print_Area" localSheetId="38">'16.3'!$B$1:$AE$45</definedName>
    <definedName name="_xlnm.Print_Area" localSheetId="39">'16.4'!$A$1:$M$27</definedName>
    <definedName name="_xlnm.Print_Area" localSheetId="40">'16.5'!$A$1:$I$34</definedName>
    <definedName name="_xlnm.Print_Area" localSheetId="41">'16.6'!$A$1:$Q$46</definedName>
    <definedName name="_xlnm.Print_Area" localSheetId="42">'16.7'!$A$1:$J$75</definedName>
    <definedName name="_xlnm.Print_Area" localSheetId="43">'16.8'!$A$1:$L$37</definedName>
    <definedName name="_xlnm.Print_Area" localSheetId="44">'16.9'!$A$1:$J$33</definedName>
    <definedName name="_xlnm.Print_Area" localSheetId="45">'18.1'!$A$1:$J$59</definedName>
    <definedName name="_xlnm.Print_Area" localSheetId="46">'18.2'!$A$1:$J$37</definedName>
    <definedName name="_xlnm.Print_Area" localSheetId="47">'18.3'!$A$1:$J$30</definedName>
    <definedName name="_xlnm.Print_Area" localSheetId="48">'19.1'!$A$1:$K$56</definedName>
    <definedName name="_xlnm.Print_Area" localSheetId="49">'19.2'!$A$1:$L$51</definedName>
    <definedName name="_xlnm.Print_Area" localSheetId="50">'19.3'!$A$1:$R$59</definedName>
    <definedName name="_xlnm.Print_Area" localSheetId="51">'19.4'!$A$1:$N$51</definedName>
    <definedName name="_xlnm.Print_Area" localSheetId="52">'19.5'!$A$1:$S$60</definedName>
    <definedName name="_xlnm.Print_Area" localSheetId="53">'19.6'!$A$2:$O$49</definedName>
    <definedName name="_xlnm.Print_Area" localSheetId="54">'21.1'!$B$1:$N$59</definedName>
    <definedName name="_xlnm.Print_Area" localSheetId="55">'22.1'!$A$1:$I$35</definedName>
    <definedName name="_xlnm.Print_Area" localSheetId="56">'22.2'!$A$1:$H$26</definedName>
    <definedName name="_xlnm.Print_Area" localSheetId="0">'4.1'!$A$1:$J$58</definedName>
    <definedName name="_xlnm.Print_Area" localSheetId="1">'4.2'!$A$1:$J$53</definedName>
    <definedName name="_xlnm.Print_Area" localSheetId="2">'4.3'!$A$1:$M$67</definedName>
    <definedName name="_xlnm.Print_Area" localSheetId="3">'4.4'!$A$1:$Q$62</definedName>
    <definedName name="_xlnm.Print_Area" localSheetId="4">'4.5'!$A$1:$J$57</definedName>
    <definedName name="_xlnm.Print_Area" localSheetId="6">'4.7'!$A$1:$K$70</definedName>
    <definedName name="_xlnm.Print_Area" localSheetId="7">'4.8'!$A$2:$J$46</definedName>
    <definedName name="_xlnm.Print_Area" localSheetId="8">'4.9'!$A$1:$L$345</definedName>
    <definedName name="_xlnm.Print_Area" localSheetId="9">'5.1'!$A$1:$O$46</definedName>
    <definedName name="_xlnm.Print_Area" localSheetId="10">'5.2'!$A$1:$K$40</definedName>
    <definedName name="_xlnm.Print_Area" localSheetId="11">'6.1'!$A$1:$K$65</definedName>
    <definedName name="_xlnm.Print_Area" localSheetId="12">'6.2'!$A$1:$K$39</definedName>
    <definedName name="_xlnm.Print_Area" localSheetId="15">'8.1'!$A$1:$M$38</definedName>
    <definedName name="_xlnm.Print_Area" localSheetId="16">'8.2'!$A$1:$I$35</definedName>
    <definedName name="_xlnm.Print_Area" localSheetId="17">'9.1'!$A$1:$R$46</definedName>
    <definedName name="_xlnm.Print_Area" localSheetId="18">'9.2'!$A$1:$R$46</definedName>
    <definedName name="_xlnm.Print_Titles" localSheetId="8">'4.9'!$2:$6</definedName>
    <definedName name="Qtr1state" localSheetId="54">#REF!</definedName>
    <definedName name="Qtr1state" localSheetId="16">#REF!</definedName>
    <definedName name="Qtr1state" localSheetId="17">#REF!</definedName>
    <definedName name="Qtr1state">#REF!</definedName>
    <definedName name="SOURCE" localSheetId="53">#REF!</definedName>
    <definedName name="SOURCE" localSheetId="54">#REF!</definedName>
    <definedName name="SOURCE" localSheetId="16">#REF!</definedName>
    <definedName name="SOURCE" localSheetId="17">#REF!</definedName>
    <definedName name="SOURCE">#REF!</definedName>
    <definedName name="stq" localSheetId="54">#REF!</definedName>
    <definedName name="stq" localSheetId="16">#REF!</definedName>
    <definedName name="stq" localSheetId="17">#REF!</definedName>
    <definedName name="stq">#REF!</definedName>
    <definedName name="temp" localSheetId="54">#REF!</definedName>
    <definedName name="temp" localSheetId="16">#REF!</definedName>
    <definedName name="temp" localSheetId="17">#REF!</definedName>
    <definedName name="temp">#REF!</definedName>
    <definedName name="TERMS" localSheetId="53">#REF!</definedName>
    <definedName name="TERMS" localSheetId="54">#REF!</definedName>
    <definedName name="TERMS" localSheetId="16">#REF!</definedName>
    <definedName name="TERMS" localSheetId="17">#REF!</definedName>
    <definedName name="TERMS">#REF!</definedName>
    <definedName name="TITLE" localSheetId="53">#REF!</definedName>
    <definedName name="TITLE" localSheetId="54">#REF!</definedName>
    <definedName name="TITLE" localSheetId="16">#REF!</definedName>
    <definedName name="TITLE" localSheetId="17">#REF!</definedName>
    <definedName name="TITLE">#REF!</definedName>
    <definedName name="tom">#N/A</definedName>
    <definedName name="Top_10_Countries_by_Industry" localSheetId="17">#REF!</definedName>
    <definedName name="Top_10_Countries_by_Industry">#REF!</definedName>
  </definedNames>
  <calcPr calcId="152511"/>
</workbook>
</file>

<file path=xl/calcChain.xml><?xml version="1.0" encoding="utf-8"?>
<calcChain xmlns="http://schemas.openxmlformats.org/spreadsheetml/2006/main">
  <c r="J59" i="129" l="1"/>
  <c r="H59" i="129"/>
  <c r="E59" i="129"/>
  <c r="J58" i="129"/>
  <c r="H58" i="129"/>
  <c r="E58" i="129"/>
  <c r="J57" i="129"/>
  <c r="H57" i="129"/>
  <c r="E57" i="129"/>
  <c r="J56" i="129"/>
  <c r="H56" i="129"/>
  <c r="E56" i="129"/>
  <c r="J55" i="129"/>
  <c r="H55" i="129"/>
  <c r="E55" i="129"/>
  <c r="J54" i="129"/>
  <c r="H54" i="129"/>
  <c r="E54" i="129"/>
  <c r="J53" i="129"/>
  <c r="H53" i="129"/>
  <c r="E53" i="129"/>
  <c r="J52" i="129"/>
  <c r="H52" i="129"/>
  <c r="E52" i="129"/>
  <c r="J51" i="129"/>
  <c r="H51" i="129"/>
  <c r="E51" i="129"/>
  <c r="J50" i="129"/>
  <c r="H50" i="129"/>
  <c r="E50" i="129"/>
  <c r="J49" i="129"/>
  <c r="H49" i="129"/>
  <c r="E49" i="129"/>
  <c r="J48" i="129"/>
  <c r="H48" i="129"/>
  <c r="E48" i="129"/>
  <c r="J47" i="129"/>
  <c r="H47" i="129"/>
  <c r="E47" i="129"/>
  <c r="J46" i="129"/>
  <c r="H46" i="129"/>
  <c r="E46" i="129"/>
  <c r="J45" i="129"/>
  <c r="H45" i="129"/>
  <c r="E45" i="129"/>
  <c r="J44" i="129"/>
  <c r="H44" i="129"/>
  <c r="E44" i="129"/>
  <c r="J43" i="129"/>
  <c r="H43" i="129"/>
  <c r="E43" i="129"/>
  <c r="J42" i="129"/>
  <c r="H42" i="129"/>
  <c r="E42" i="129"/>
  <c r="J41" i="129"/>
  <c r="H41" i="129"/>
  <c r="E41" i="129"/>
  <c r="J40" i="129"/>
  <c r="H40" i="129"/>
  <c r="E40" i="129"/>
  <c r="J39" i="129"/>
  <c r="H39" i="129"/>
  <c r="E39" i="129"/>
  <c r="J38" i="129"/>
  <c r="H38" i="129"/>
  <c r="E38" i="129"/>
  <c r="J37" i="129"/>
  <c r="H37" i="129"/>
  <c r="E37" i="129"/>
  <c r="J36" i="129"/>
  <c r="H36" i="129"/>
  <c r="E36" i="129"/>
  <c r="J35" i="129"/>
  <c r="H35" i="129"/>
  <c r="E35" i="129"/>
  <c r="J34" i="129"/>
  <c r="H34" i="129"/>
  <c r="E34" i="129"/>
  <c r="J33" i="129"/>
  <c r="H33" i="129"/>
  <c r="E33" i="129"/>
  <c r="J32" i="129"/>
  <c r="H32" i="129"/>
  <c r="E32" i="129"/>
  <c r="J31" i="129"/>
  <c r="H31" i="129"/>
  <c r="E31" i="129"/>
  <c r="J30" i="129"/>
  <c r="H30" i="129"/>
  <c r="E30" i="129"/>
  <c r="J29" i="129"/>
  <c r="H29" i="129"/>
  <c r="E29" i="129"/>
  <c r="J28" i="129"/>
  <c r="H28" i="129"/>
  <c r="E28" i="129"/>
  <c r="J27" i="129"/>
  <c r="H27" i="129"/>
  <c r="E27" i="129"/>
  <c r="J26" i="129"/>
  <c r="H26" i="129"/>
  <c r="E26" i="129"/>
  <c r="J25" i="129"/>
  <c r="H25" i="129"/>
  <c r="E25" i="129"/>
  <c r="J24" i="129"/>
  <c r="H24" i="129"/>
  <c r="E24" i="129"/>
  <c r="J23" i="129"/>
  <c r="H23" i="129"/>
  <c r="E23" i="129"/>
  <c r="J22" i="129"/>
  <c r="H22" i="129"/>
  <c r="E22" i="129"/>
  <c r="J21" i="129"/>
  <c r="H21" i="129"/>
  <c r="E21" i="129"/>
  <c r="J20" i="129"/>
  <c r="H20" i="129"/>
  <c r="E20" i="129"/>
  <c r="J19" i="129"/>
  <c r="H19" i="129"/>
  <c r="E19" i="129"/>
  <c r="J18" i="129"/>
  <c r="H18" i="129"/>
  <c r="E18" i="129"/>
  <c r="J17" i="129"/>
  <c r="H17" i="129"/>
  <c r="E17" i="129"/>
  <c r="J16" i="129"/>
  <c r="H16" i="129"/>
  <c r="E16" i="129"/>
  <c r="J15" i="129"/>
  <c r="H15" i="129"/>
  <c r="E15" i="129"/>
  <c r="J14" i="129"/>
  <c r="H14" i="129"/>
  <c r="E14" i="129"/>
  <c r="J13" i="129"/>
  <c r="H13" i="129"/>
  <c r="E13" i="129"/>
  <c r="J12" i="129"/>
  <c r="H12" i="129"/>
  <c r="E12" i="129"/>
  <c r="J11" i="129"/>
  <c r="H11" i="129"/>
  <c r="E11" i="129"/>
  <c r="J10" i="129"/>
  <c r="H10" i="129"/>
  <c r="E10" i="129"/>
  <c r="J9" i="129"/>
  <c r="H9" i="129"/>
  <c r="E9" i="129"/>
  <c r="M54" i="127"/>
  <c r="J54" i="127"/>
  <c r="D54" i="127"/>
  <c r="M52" i="127"/>
  <c r="J52" i="127"/>
  <c r="G52" i="127"/>
  <c r="D52" i="127"/>
  <c r="M51" i="127"/>
  <c r="J51" i="127"/>
  <c r="G51" i="127"/>
  <c r="D51" i="127"/>
  <c r="M50" i="127"/>
  <c r="J50" i="127"/>
  <c r="G50" i="127"/>
  <c r="D50" i="127"/>
  <c r="M49" i="127"/>
  <c r="J49" i="127"/>
  <c r="G49" i="127"/>
  <c r="D49" i="127"/>
  <c r="M48" i="127"/>
  <c r="J48" i="127"/>
  <c r="G48" i="127"/>
  <c r="D48" i="127"/>
  <c r="M47" i="127"/>
  <c r="J47" i="127"/>
  <c r="G47" i="127"/>
  <c r="D47" i="127"/>
  <c r="M46" i="127"/>
  <c r="J46" i="127"/>
  <c r="G46" i="127"/>
  <c r="D46" i="127"/>
  <c r="M45" i="127"/>
  <c r="J45" i="127"/>
  <c r="G45" i="127"/>
  <c r="D45" i="127"/>
  <c r="M44" i="127"/>
  <c r="J44" i="127"/>
  <c r="G44" i="127"/>
  <c r="D44" i="127"/>
  <c r="M43" i="127"/>
  <c r="J43" i="127"/>
  <c r="G43" i="127"/>
  <c r="D43" i="127"/>
  <c r="M42" i="127"/>
  <c r="J42" i="127"/>
  <c r="G42" i="127"/>
  <c r="D42" i="127"/>
  <c r="M41" i="127"/>
  <c r="J41" i="127"/>
  <c r="G41" i="127"/>
  <c r="D41" i="127"/>
  <c r="M40" i="127"/>
  <c r="J40" i="127"/>
  <c r="G40" i="127"/>
  <c r="D40" i="127"/>
  <c r="M39" i="127"/>
  <c r="J39" i="127"/>
  <c r="G39" i="127"/>
  <c r="D39" i="127"/>
  <c r="M38" i="127"/>
  <c r="J38" i="127"/>
  <c r="G38" i="127"/>
  <c r="D38" i="127"/>
  <c r="M37" i="127"/>
  <c r="J37" i="127"/>
  <c r="G37" i="127"/>
  <c r="D37" i="127"/>
  <c r="M36" i="127"/>
  <c r="J36" i="127"/>
  <c r="G36" i="127"/>
  <c r="D36" i="127"/>
  <c r="M35" i="127"/>
  <c r="J35" i="127"/>
  <c r="G35" i="127"/>
  <c r="D35" i="127"/>
  <c r="M34" i="127"/>
  <c r="J34" i="127"/>
  <c r="G34" i="127"/>
  <c r="D34" i="127"/>
  <c r="M33" i="127"/>
  <c r="J33" i="127"/>
  <c r="G33" i="127"/>
  <c r="D33" i="127"/>
  <c r="M32" i="127"/>
  <c r="J32" i="127"/>
  <c r="G32" i="127"/>
  <c r="D32" i="127"/>
  <c r="M31" i="127"/>
  <c r="J31" i="127"/>
  <c r="G31" i="127"/>
  <c r="D31" i="127"/>
  <c r="M30" i="127"/>
  <c r="J30" i="127"/>
  <c r="G30" i="127"/>
  <c r="D30" i="127"/>
  <c r="M29" i="127"/>
  <c r="J29" i="127"/>
  <c r="G29" i="127"/>
  <c r="D29" i="127"/>
  <c r="M28" i="127"/>
  <c r="J28" i="127"/>
  <c r="G28" i="127"/>
  <c r="D28" i="127"/>
  <c r="M27" i="127"/>
  <c r="J27" i="127"/>
  <c r="G27" i="127"/>
  <c r="D27" i="127"/>
  <c r="M26" i="127"/>
  <c r="J26" i="127"/>
  <c r="G26" i="127"/>
  <c r="D26" i="127"/>
  <c r="M25" i="127"/>
  <c r="J25" i="127"/>
  <c r="G25" i="127"/>
  <c r="D25" i="127"/>
  <c r="M24" i="127"/>
  <c r="J24" i="127"/>
  <c r="G24" i="127"/>
  <c r="D24" i="127"/>
  <c r="M23" i="127"/>
  <c r="J23" i="127"/>
  <c r="G23" i="127"/>
  <c r="D23" i="127"/>
  <c r="M22" i="127"/>
  <c r="J22" i="127"/>
  <c r="G22" i="127"/>
  <c r="D22" i="127"/>
  <c r="M21" i="127"/>
  <c r="J21" i="127"/>
  <c r="G21" i="127"/>
  <c r="D21" i="127"/>
  <c r="M20" i="127"/>
  <c r="J20" i="127"/>
  <c r="G20" i="127"/>
  <c r="D20" i="127"/>
  <c r="M19" i="127"/>
  <c r="J19" i="127"/>
  <c r="G19" i="127"/>
  <c r="D19" i="127"/>
  <c r="M18" i="127"/>
  <c r="J18" i="127"/>
  <c r="G18" i="127"/>
  <c r="D18" i="127"/>
  <c r="M17" i="127"/>
  <c r="J17" i="127"/>
  <c r="G17" i="127"/>
  <c r="D17" i="127"/>
  <c r="M16" i="127"/>
  <c r="J16" i="127"/>
  <c r="G16" i="127"/>
  <c r="D16" i="127"/>
  <c r="M15" i="127"/>
  <c r="J15" i="127"/>
  <c r="G15" i="127"/>
  <c r="D15" i="127"/>
  <c r="M14" i="127"/>
  <c r="J14" i="127"/>
  <c r="G14" i="127"/>
  <c r="D14" i="127"/>
  <c r="M13" i="127"/>
  <c r="N32" i="127" s="1"/>
  <c r="J13" i="127"/>
  <c r="G13" i="127"/>
  <c r="D13" i="127"/>
  <c r="M12" i="127"/>
  <c r="J12" i="127"/>
  <c r="G12" i="127"/>
  <c r="D12" i="127"/>
  <c r="L10" i="127"/>
  <c r="M10" i="127" s="1"/>
  <c r="Q50" i="125"/>
  <c r="P50" i="125"/>
  <c r="O50" i="125"/>
  <c r="N50" i="125"/>
  <c r="L50" i="125"/>
  <c r="K50" i="125"/>
  <c r="J50" i="125"/>
  <c r="I50" i="125"/>
  <c r="S48" i="125"/>
  <c r="Q48" i="125"/>
  <c r="P48" i="125"/>
  <c r="U48" i="125" s="1"/>
  <c r="O48" i="125"/>
  <c r="N48" i="125"/>
  <c r="L48" i="125"/>
  <c r="K48" i="125"/>
  <c r="T48" i="125" s="1"/>
  <c r="J48" i="125"/>
  <c r="I48" i="125"/>
  <c r="S46" i="125"/>
  <c r="Q46" i="125"/>
  <c r="P46" i="125"/>
  <c r="U46" i="125" s="1"/>
  <c r="O46" i="125"/>
  <c r="N46" i="125"/>
  <c r="L46" i="125"/>
  <c r="K46" i="125"/>
  <c r="J46" i="125"/>
  <c r="I46" i="125"/>
  <c r="S45" i="125"/>
  <c r="Q45" i="125"/>
  <c r="P45" i="125"/>
  <c r="U45" i="125" s="1"/>
  <c r="O45" i="125"/>
  <c r="N45" i="125"/>
  <c r="L45" i="125"/>
  <c r="K45" i="125"/>
  <c r="J45" i="125"/>
  <c r="I45" i="125"/>
  <c r="S44" i="125"/>
  <c r="Q44" i="125"/>
  <c r="P44" i="125"/>
  <c r="U44" i="125" s="1"/>
  <c r="O44" i="125"/>
  <c r="N44" i="125"/>
  <c r="L44" i="125"/>
  <c r="K44" i="125"/>
  <c r="T44" i="125" s="1"/>
  <c r="J44" i="125"/>
  <c r="I44" i="125"/>
  <c r="S43" i="125"/>
  <c r="Q43" i="125"/>
  <c r="P43" i="125"/>
  <c r="O43" i="125"/>
  <c r="N43" i="125"/>
  <c r="L43" i="125"/>
  <c r="K43" i="125"/>
  <c r="T43" i="125" s="1"/>
  <c r="J43" i="125"/>
  <c r="I43" i="125"/>
  <c r="S42" i="125"/>
  <c r="Q42" i="125"/>
  <c r="P42" i="125"/>
  <c r="O42" i="125"/>
  <c r="N42" i="125"/>
  <c r="L42" i="125"/>
  <c r="K42" i="125"/>
  <c r="T42" i="125" s="1"/>
  <c r="J42" i="125"/>
  <c r="I42" i="125"/>
  <c r="S41" i="125"/>
  <c r="Q41" i="125"/>
  <c r="P41" i="125"/>
  <c r="O41" i="125"/>
  <c r="N41" i="125"/>
  <c r="L41" i="125"/>
  <c r="K41" i="125"/>
  <c r="J41" i="125"/>
  <c r="I41" i="125"/>
  <c r="S40" i="125"/>
  <c r="Q40" i="125"/>
  <c r="P40" i="125"/>
  <c r="O40" i="125"/>
  <c r="N40" i="125"/>
  <c r="L40" i="125"/>
  <c r="K40" i="125"/>
  <c r="T40" i="125" s="1"/>
  <c r="J40" i="125"/>
  <c r="I40" i="125"/>
  <c r="S39" i="125"/>
  <c r="Q39" i="125"/>
  <c r="P39" i="125"/>
  <c r="U39" i="125" s="1"/>
  <c r="O39" i="125"/>
  <c r="N39" i="125"/>
  <c r="L39" i="125"/>
  <c r="K39" i="125"/>
  <c r="J39" i="125"/>
  <c r="I39" i="125"/>
  <c r="S38" i="125"/>
  <c r="Q38" i="125"/>
  <c r="P38" i="125"/>
  <c r="U38" i="125" s="1"/>
  <c r="O38" i="125"/>
  <c r="N38" i="125"/>
  <c r="L38" i="125"/>
  <c r="K38" i="125"/>
  <c r="J38" i="125"/>
  <c r="I38" i="125"/>
  <c r="S37" i="125"/>
  <c r="Q37" i="125"/>
  <c r="P37" i="125"/>
  <c r="U37" i="125" s="1"/>
  <c r="O37" i="125"/>
  <c r="N37" i="125"/>
  <c r="L37" i="125"/>
  <c r="K37" i="125"/>
  <c r="J37" i="125"/>
  <c r="I37" i="125"/>
  <c r="S36" i="125"/>
  <c r="Q36" i="125"/>
  <c r="P36" i="125"/>
  <c r="U36" i="125" s="1"/>
  <c r="O36" i="125"/>
  <c r="N36" i="125"/>
  <c r="L36" i="125"/>
  <c r="K36" i="125"/>
  <c r="T36" i="125" s="1"/>
  <c r="J36" i="125"/>
  <c r="I36" i="125"/>
  <c r="S35" i="125"/>
  <c r="Q35" i="125"/>
  <c r="P35" i="125"/>
  <c r="O35" i="125"/>
  <c r="N35" i="125"/>
  <c r="L35" i="125"/>
  <c r="K35" i="125"/>
  <c r="J35" i="125"/>
  <c r="I35" i="125"/>
  <c r="S34" i="125"/>
  <c r="Q34" i="125"/>
  <c r="P34" i="125"/>
  <c r="O34" i="125"/>
  <c r="N34" i="125"/>
  <c r="L34" i="125"/>
  <c r="K34" i="125"/>
  <c r="T34" i="125" s="1"/>
  <c r="J34" i="125"/>
  <c r="I34" i="125"/>
  <c r="S33" i="125"/>
  <c r="Q33" i="125"/>
  <c r="P33" i="125"/>
  <c r="O33" i="125"/>
  <c r="N33" i="125"/>
  <c r="L33" i="125"/>
  <c r="K33" i="125"/>
  <c r="J33" i="125"/>
  <c r="I33" i="125"/>
  <c r="S32" i="125"/>
  <c r="Q32" i="125"/>
  <c r="P32" i="125"/>
  <c r="O32" i="125"/>
  <c r="N32" i="125"/>
  <c r="L32" i="125"/>
  <c r="K32" i="125"/>
  <c r="T32" i="125" s="1"/>
  <c r="J32" i="125"/>
  <c r="I32" i="125"/>
  <c r="S31" i="125"/>
  <c r="Q31" i="125"/>
  <c r="P31" i="125"/>
  <c r="U31" i="125" s="1"/>
  <c r="O31" i="125"/>
  <c r="N31" i="125"/>
  <c r="L31" i="125"/>
  <c r="K31" i="125"/>
  <c r="J31" i="125"/>
  <c r="I31" i="125"/>
  <c r="S30" i="125"/>
  <c r="Q30" i="125"/>
  <c r="P30" i="125"/>
  <c r="U30" i="125" s="1"/>
  <c r="O30" i="125"/>
  <c r="N30" i="125"/>
  <c r="L30" i="125"/>
  <c r="K30" i="125"/>
  <c r="J30" i="125"/>
  <c r="I30" i="125"/>
  <c r="S29" i="125"/>
  <c r="Q29" i="125"/>
  <c r="P29" i="125"/>
  <c r="U29" i="125" s="1"/>
  <c r="O29" i="125"/>
  <c r="N29" i="125"/>
  <c r="L29" i="125"/>
  <c r="K29" i="125"/>
  <c r="J29" i="125"/>
  <c r="I29" i="125"/>
  <c r="S28" i="125"/>
  <c r="Q28" i="125"/>
  <c r="P28" i="125"/>
  <c r="U28" i="125" s="1"/>
  <c r="O28" i="125"/>
  <c r="N28" i="125"/>
  <c r="L28" i="125"/>
  <c r="K28" i="125"/>
  <c r="T28" i="125" s="1"/>
  <c r="J28" i="125"/>
  <c r="I28" i="125"/>
  <c r="S27" i="125"/>
  <c r="Q27" i="125"/>
  <c r="P27" i="125"/>
  <c r="O27" i="125"/>
  <c r="N27" i="125"/>
  <c r="L27" i="125"/>
  <c r="K27" i="125"/>
  <c r="J27" i="125"/>
  <c r="I27" i="125"/>
  <c r="S26" i="125"/>
  <c r="Q26" i="125"/>
  <c r="P26" i="125"/>
  <c r="O26" i="125"/>
  <c r="N26" i="125"/>
  <c r="L26" i="125"/>
  <c r="K26" i="125"/>
  <c r="T26" i="125" s="1"/>
  <c r="J26" i="125"/>
  <c r="I26" i="125"/>
  <c r="S25" i="125"/>
  <c r="Q25" i="125"/>
  <c r="P25" i="125"/>
  <c r="O25" i="125"/>
  <c r="N25" i="125"/>
  <c r="L25" i="125"/>
  <c r="K25" i="125"/>
  <c r="J25" i="125"/>
  <c r="I25" i="125"/>
  <c r="S24" i="125"/>
  <c r="Q24" i="125"/>
  <c r="P24" i="125"/>
  <c r="O24" i="125"/>
  <c r="N24" i="125"/>
  <c r="L24" i="125"/>
  <c r="K24" i="125"/>
  <c r="T24" i="125" s="1"/>
  <c r="J24" i="125"/>
  <c r="I24" i="125"/>
  <c r="S23" i="125"/>
  <c r="Q23" i="125"/>
  <c r="P23" i="125"/>
  <c r="U23" i="125" s="1"/>
  <c r="O23" i="125"/>
  <c r="N23" i="125"/>
  <c r="L23" i="125"/>
  <c r="K23" i="125"/>
  <c r="J23" i="125"/>
  <c r="I23" i="125"/>
  <c r="S22" i="125"/>
  <c r="Q22" i="125"/>
  <c r="P22" i="125"/>
  <c r="U22" i="125" s="1"/>
  <c r="O22" i="125"/>
  <c r="N22" i="125"/>
  <c r="L22" i="125"/>
  <c r="K22" i="125"/>
  <c r="J22" i="125"/>
  <c r="I22" i="125"/>
  <c r="S21" i="125"/>
  <c r="Q21" i="125"/>
  <c r="P21" i="125"/>
  <c r="U21" i="125" s="1"/>
  <c r="O21" i="125"/>
  <c r="N21" i="125"/>
  <c r="L21" i="125"/>
  <c r="K21" i="125"/>
  <c r="J21" i="125"/>
  <c r="I21" i="125"/>
  <c r="S20" i="125"/>
  <c r="Q20" i="125"/>
  <c r="P20" i="125"/>
  <c r="U20" i="125" s="1"/>
  <c r="O20" i="125"/>
  <c r="N20" i="125"/>
  <c r="L20" i="125"/>
  <c r="K20" i="125"/>
  <c r="T20" i="125" s="1"/>
  <c r="J20" i="125"/>
  <c r="I20" i="125"/>
  <c r="S19" i="125"/>
  <c r="Q19" i="125"/>
  <c r="P19" i="125"/>
  <c r="O19" i="125"/>
  <c r="N19" i="125"/>
  <c r="L19" i="125"/>
  <c r="K19" i="125"/>
  <c r="J19" i="125"/>
  <c r="I19" i="125"/>
  <c r="S18" i="125"/>
  <c r="Q18" i="125"/>
  <c r="P18" i="125"/>
  <c r="O18" i="125"/>
  <c r="N18" i="125"/>
  <c r="L18" i="125"/>
  <c r="K18" i="125"/>
  <c r="T18" i="125" s="1"/>
  <c r="J18" i="125"/>
  <c r="I18" i="125"/>
  <c r="S17" i="125"/>
  <c r="Q17" i="125"/>
  <c r="P17" i="125"/>
  <c r="O17" i="125"/>
  <c r="N17" i="125"/>
  <c r="L17" i="125"/>
  <c r="K17" i="125"/>
  <c r="J17" i="125"/>
  <c r="I17" i="125"/>
  <c r="S16" i="125"/>
  <c r="Q16" i="125"/>
  <c r="P16" i="125"/>
  <c r="O16" i="125"/>
  <c r="N16" i="125"/>
  <c r="L16" i="125"/>
  <c r="K16" i="125"/>
  <c r="T16" i="125" s="1"/>
  <c r="J16" i="125"/>
  <c r="I16" i="125"/>
  <c r="S15" i="125"/>
  <c r="Q15" i="125"/>
  <c r="P15" i="125"/>
  <c r="U15" i="125" s="1"/>
  <c r="O15" i="125"/>
  <c r="N15" i="125"/>
  <c r="L15" i="125"/>
  <c r="K15" i="125"/>
  <c r="J15" i="125"/>
  <c r="I15" i="125"/>
  <c r="S14" i="125"/>
  <c r="Q14" i="125"/>
  <c r="P14" i="125"/>
  <c r="U14" i="125" s="1"/>
  <c r="O14" i="125"/>
  <c r="N14" i="125"/>
  <c r="L14" i="125"/>
  <c r="K14" i="125"/>
  <c r="J14" i="125"/>
  <c r="I14" i="125"/>
  <c r="S13" i="125"/>
  <c r="Q13" i="125"/>
  <c r="P13" i="125"/>
  <c r="U13" i="125" s="1"/>
  <c r="O13" i="125"/>
  <c r="N13" i="125"/>
  <c r="L13" i="125"/>
  <c r="K13" i="125"/>
  <c r="J13" i="125"/>
  <c r="I13" i="125"/>
  <c r="S12" i="125"/>
  <c r="Q12" i="125"/>
  <c r="P12" i="125"/>
  <c r="U12" i="125" s="1"/>
  <c r="O12" i="125"/>
  <c r="N12" i="125"/>
  <c r="L12" i="125"/>
  <c r="K12" i="125"/>
  <c r="T12" i="125" s="1"/>
  <c r="J12" i="125"/>
  <c r="I12" i="125"/>
  <c r="S11" i="125"/>
  <c r="Q11" i="125"/>
  <c r="P11" i="125"/>
  <c r="O11" i="125"/>
  <c r="N11" i="125"/>
  <c r="L11" i="125"/>
  <c r="K11" i="125"/>
  <c r="J11" i="125"/>
  <c r="I11" i="125"/>
  <c r="S10" i="125"/>
  <c r="Q10" i="125"/>
  <c r="P10" i="125"/>
  <c r="O10" i="125"/>
  <c r="N10" i="125"/>
  <c r="L10" i="125"/>
  <c r="K10" i="125"/>
  <c r="T45" i="125" s="1"/>
  <c r="J10" i="125"/>
  <c r="I10" i="125"/>
  <c r="S9" i="125"/>
  <c r="Q9" i="125"/>
  <c r="P9" i="125"/>
  <c r="O9" i="125"/>
  <c r="N9" i="125"/>
  <c r="L9" i="125"/>
  <c r="K9" i="125"/>
  <c r="J9" i="125"/>
  <c r="I9" i="125"/>
  <c r="S8" i="125"/>
  <c r="Q8" i="125"/>
  <c r="P8" i="125"/>
  <c r="O8" i="125"/>
  <c r="N8" i="125"/>
  <c r="L8" i="125"/>
  <c r="K8" i="125"/>
  <c r="T35" i="125" s="1"/>
  <c r="J8" i="125"/>
  <c r="I8" i="125"/>
  <c r="S7" i="125"/>
  <c r="Q7" i="125"/>
  <c r="P7" i="125"/>
  <c r="U7" i="125" s="1"/>
  <c r="O7" i="125"/>
  <c r="N7" i="125"/>
  <c r="L7" i="125"/>
  <c r="K7" i="125"/>
  <c r="T15" i="125" s="1"/>
  <c r="J7" i="125"/>
  <c r="I7" i="125"/>
  <c r="S6" i="125"/>
  <c r="Q6" i="125"/>
  <c r="P6" i="125"/>
  <c r="U40" i="125" s="1"/>
  <c r="O6" i="125"/>
  <c r="N6" i="125"/>
  <c r="L6" i="125"/>
  <c r="K6" i="125"/>
  <c r="T39" i="125" s="1"/>
  <c r="J6" i="125"/>
  <c r="I6" i="125"/>
  <c r="K42" i="124"/>
  <c r="I42" i="124"/>
  <c r="H42" i="124"/>
  <c r="E42" i="124"/>
  <c r="D42" i="124"/>
  <c r="K41" i="124"/>
  <c r="I41" i="124"/>
  <c r="H41" i="124"/>
  <c r="E41" i="124"/>
  <c r="D41" i="124"/>
  <c r="K40" i="124"/>
  <c r="I40" i="124"/>
  <c r="H40" i="124"/>
  <c r="E40" i="124"/>
  <c r="D40" i="124"/>
  <c r="K39" i="124"/>
  <c r="I39" i="124"/>
  <c r="H39" i="124"/>
  <c r="E39" i="124"/>
  <c r="D39" i="124"/>
  <c r="K38" i="124"/>
  <c r="I38" i="124"/>
  <c r="H38" i="124"/>
  <c r="E38" i="124"/>
  <c r="D38" i="124"/>
  <c r="K37" i="124"/>
  <c r="I37" i="124"/>
  <c r="H37" i="124"/>
  <c r="E37" i="124"/>
  <c r="D37" i="124"/>
  <c r="K36" i="124"/>
  <c r="I36" i="124"/>
  <c r="H36" i="124"/>
  <c r="E36" i="124"/>
  <c r="D36" i="124"/>
  <c r="K35" i="124"/>
  <c r="I35" i="124"/>
  <c r="H35" i="124"/>
  <c r="E35" i="124"/>
  <c r="D35" i="124"/>
  <c r="K34" i="124"/>
  <c r="I34" i="124"/>
  <c r="H34" i="124"/>
  <c r="E34" i="124"/>
  <c r="D34" i="124"/>
  <c r="K33" i="124"/>
  <c r="I33" i="124"/>
  <c r="H33" i="124"/>
  <c r="E33" i="124"/>
  <c r="D33" i="124"/>
  <c r="K32" i="124"/>
  <c r="I32" i="124"/>
  <c r="H32" i="124"/>
  <c r="E32" i="124"/>
  <c r="D32" i="124"/>
  <c r="K31" i="124"/>
  <c r="I31" i="124"/>
  <c r="H31" i="124"/>
  <c r="E31" i="124"/>
  <c r="D31" i="124"/>
  <c r="K30" i="124"/>
  <c r="I30" i="124"/>
  <c r="H30" i="124"/>
  <c r="E30" i="124"/>
  <c r="D30" i="124"/>
  <c r="K29" i="124"/>
  <c r="I29" i="124"/>
  <c r="H29" i="124"/>
  <c r="E29" i="124"/>
  <c r="D29" i="124"/>
  <c r="K28" i="124"/>
  <c r="I28" i="124"/>
  <c r="H28" i="124"/>
  <c r="E28" i="124"/>
  <c r="D28" i="124"/>
  <c r="K27" i="124"/>
  <c r="I27" i="124"/>
  <c r="H27" i="124"/>
  <c r="E27" i="124"/>
  <c r="D27" i="124"/>
  <c r="K26" i="124"/>
  <c r="I26" i="124"/>
  <c r="H26" i="124"/>
  <c r="E26" i="124"/>
  <c r="D26" i="124"/>
  <c r="K25" i="124"/>
  <c r="I25" i="124"/>
  <c r="H25" i="124"/>
  <c r="E25" i="124"/>
  <c r="D25" i="124"/>
  <c r="K24" i="124"/>
  <c r="I24" i="124"/>
  <c r="H24" i="124"/>
  <c r="E24" i="124"/>
  <c r="D24" i="124"/>
  <c r="K23" i="124"/>
  <c r="I23" i="124"/>
  <c r="H23" i="124"/>
  <c r="E23" i="124"/>
  <c r="D23" i="124"/>
  <c r="K22" i="124"/>
  <c r="I22" i="124"/>
  <c r="H22" i="124"/>
  <c r="E22" i="124"/>
  <c r="D22" i="124"/>
  <c r="K21" i="124"/>
  <c r="I21" i="124"/>
  <c r="H21" i="124"/>
  <c r="E21" i="124"/>
  <c r="D21" i="124"/>
  <c r="K20" i="124"/>
  <c r="I20" i="124"/>
  <c r="H20" i="124"/>
  <c r="E20" i="124"/>
  <c r="D20" i="124"/>
  <c r="K19" i="124"/>
  <c r="I19" i="124"/>
  <c r="H19" i="124"/>
  <c r="E19" i="124"/>
  <c r="D19" i="124"/>
  <c r="K18" i="124"/>
  <c r="I18" i="124"/>
  <c r="H18" i="124"/>
  <c r="E18" i="124"/>
  <c r="D18" i="124"/>
  <c r="K17" i="124"/>
  <c r="I17" i="124"/>
  <c r="H17" i="124"/>
  <c r="E17" i="124"/>
  <c r="D17" i="124"/>
  <c r="K16" i="124"/>
  <c r="I16" i="124"/>
  <c r="H16" i="124"/>
  <c r="E16" i="124"/>
  <c r="D16" i="124"/>
  <c r="K15" i="124"/>
  <c r="I15" i="124"/>
  <c r="H15" i="124"/>
  <c r="D15" i="124"/>
  <c r="K14" i="124"/>
  <c r="I14" i="124"/>
  <c r="H14" i="124"/>
  <c r="K13" i="124"/>
  <c r="I13" i="124"/>
  <c r="H13" i="124"/>
  <c r="K12" i="124"/>
  <c r="I12" i="124"/>
  <c r="H12" i="124"/>
  <c r="K11" i="124"/>
  <c r="I11" i="124"/>
  <c r="H11" i="124"/>
  <c r="K10" i="124"/>
  <c r="I10" i="124"/>
  <c r="H10" i="124"/>
  <c r="K9" i="124"/>
  <c r="I9" i="124"/>
  <c r="H9" i="124"/>
  <c r="K8" i="124"/>
  <c r="I8" i="124"/>
  <c r="H8" i="124"/>
  <c r="K7" i="124"/>
  <c r="I7" i="124"/>
  <c r="H7" i="124"/>
  <c r="K6" i="124"/>
  <c r="N39" i="127" l="1"/>
  <c r="N43" i="127"/>
  <c r="N15" i="127"/>
  <c r="N23" i="127"/>
  <c r="N54" i="127"/>
  <c r="N46" i="127"/>
  <c r="N26" i="127"/>
  <c r="N42" i="127"/>
  <c r="N34" i="127"/>
  <c r="N14" i="127"/>
  <c r="N50" i="127"/>
  <c r="N19" i="127"/>
  <c r="N27" i="127"/>
  <c r="N31" i="127"/>
  <c r="N35" i="127"/>
  <c r="N47" i="127"/>
  <c r="N51" i="127"/>
  <c r="T29" i="125"/>
  <c r="U8" i="125"/>
  <c r="U16" i="125"/>
  <c r="U35" i="125"/>
  <c r="N13" i="127"/>
  <c r="N21" i="127"/>
  <c r="N45" i="127"/>
  <c r="U6" i="125"/>
  <c r="T9" i="125"/>
  <c r="T17" i="125"/>
  <c r="T25" i="125"/>
  <c r="T33" i="125"/>
  <c r="T41" i="125"/>
  <c r="N18" i="127"/>
  <c r="U18" i="125"/>
  <c r="U26" i="125"/>
  <c r="T37" i="125"/>
  <c r="T14" i="125"/>
  <c r="U19" i="125"/>
  <c r="T22" i="125"/>
  <c r="T38" i="125"/>
  <c r="U9" i="125"/>
  <c r="U17" i="125"/>
  <c r="U25" i="125"/>
  <c r="U33" i="125"/>
  <c r="U41" i="125"/>
  <c r="T11" i="125"/>
  <c r="U11" i="125"/>
  <c r="U43" i="125"/>
  <c r="N29" i="127"/>
  <c r="N37" i="127"/>
  <c r="T7" i="125"/>
  <c r="T23" i="125"/>
  <c r="T31" i="125"/>
  <c r="N12" i="127"/>
  <c r="N20" i="127"/>
  <c r="N28" i="127"/>
  <c r="N36" i="127"/>
  <c r="N44" i="127"/>
  <c r="N52" i="127"/>
  <c r="T21" i="125"/>
  <c r="T19" i="125"/>
  <c r="T6" i="125"/>
  <c r="U27" i="125"/>
  <c r="T30" i="125"/>
  <c r="T46" i="125"/>
  <c r="T10" i="125"/>
  <c r="N17" i="127"/>
  <c r="N25" i="127"/>
  <c r="N33" i="127"/>
  <c r="N41" i="127"/>
  <c r="N49" i="127"/>
  <c r="T13" i="125"/>
  <c r="U34" i="125"/>
  <c r="U42" i="125"/>
  <c r="N22" i="127"/>
  <c r="N30" i="127"/>
  <c r="N38" i="127"/>
  <c r="T8" i="125"/>
  <c r="U10" i="125"/>
  <c r="U24" i="125"/>
  <c r="T27" i="125"/>
  <c r="U32" i="125"/>
  <c r="N16" i="127"/>
  <c r="N24" i="127"/>
  <c r="N40" i="127"/>
  <c r="N48" i="127"/>
  <c r="R38" i="112" l="1"/>
  <c r="Q38" i="112"/>
  <c r="P38" i="112"/>
  <c r="O38" i="112"/>
  <c r="N38" i="112"/>
  <c r="M38" i="112"/>
  <c r="L38" i="112"/>
  <c r="K38" i="112"/>
  <c r="J38" i="112"/>
  <c r="I38" i="112"/>
  <c r="H38" i="112"/>
  <c r="G38" i="112"/>
  <c r="F38" i="112"/>
  <c r="E38" i="112"/>
  <c r="D38" i="112"/>
  <c r="C38" i="112"/>
  <c r="N29" i="112"/>
  <c r="M29" i="112"/>
  <c r="L29" i="112"/>
  <c r="L31" i="112" s="1"/>
  <c r="K29" i="112"/>
  <c r="J29" i="112"/>
  <c r="I29" i="112"/>
  <c r="H29" i="112"/>
  <c r="G29" i="112"/>
  <c r="F29" i="112"/>
  <c r="E29" i="112"/>
  <c r="D29" i="112"/>
  <c r="D31" i="112" s="1"/>
  <c r="C29" i="112"/>
  <c r="R22" i="112"/>
  <c r="R29" i="112" s="1"/>
  <c r="Q22" i="112"/>
  <c r="Q29" i="112" s="1"/>
  <c r="P22" i="112"/>
  <c r="P29" i="112" s="1"/>
  <c r="O22" i="112"/>
  <c r="O29" i="112" s="1"/>
  <c r="R18" i="112"/>
  <c r="R31" i="112" s="1"/>
  <c r="Q18" i="112"/>
  <c r="Q31" i="112" s="1"/>
  <c r="P18" i="112"/>
  <c r="O18" i="112"/>
  <c r="N18" i="112"/>
  <c r="N20" i="112" s="1"/>
  <c r="M18" i="112"/>
  <c r="M20" i="112" s="1"/>
  <c r="L18" i="112"/>
  <c r="L20" i="112" s="1"/>
  <c r="K18" i="112"/>
  <c r="K20" i="112" s="1"/>
  <c r="J18" i="112"/>
  <c r="J31" i="112" s="1"/>
  <c r="I18" i="112"/>
  <c r="I31" i="112" s="1"/>
  <c r="H18" i="112"/>
  <c r="H31" i="112" s="1"/>
  <c r="G18" i="112"/>
  <c r="G31" i="112" s="1"/>
  <c r="F18" i="112"/>
  <c r="F20" i="112" s="1"/>
  <c r="E18" i="112"/>
  <c r="E20" i="112" s="1"/>
  <c r="D18" i="112"/>
  <c r="D20" i="112" s="1"/>
  <c r="C18" i="112"/>
  <c r="C20" i="112" s="1"/>
  <c r="R7" i="112"/>
  <c r="Q7" i="112"/>
  <c r="P7" i="112"/>
  <c r="O7" i="112"/>
  <c r="N7" i="112"/>
  <c r="M7" i="112"/>
  <c r="L7" i="112"/>
  <c r="K7" i="112"/>
  <c r="J7" i="112"/>
  <c r="I7" i="112"/>
  <c r="H7" i="112"/>
  <c r="G7" i="112"/>
  <c r="F7" i="112"/>
  <c r="E7" i="112"/>
  <c r="D7" i="112"/>
  <c r="C7" i="112"/>
  <c r="B44" i="112"/>
  <c r="B42" i="112"/>
  <c r="B40" i="112"/>
  <c r="B38" i="112"/>
  <c r="B37" i="112"/>
  <c r="B36" i="112"/>
  <c r="B35" i="112"/>
  <c r="B33" i="112"/>
  <c r="B31" i="112"/>
  <c r="B29" i="112"/>
  <c r="B28" i="112"/>
  <c r="B27" i="112"/>
  <c r="B26" i="112"/>
  <c r="B25" i="112"/>
  <c r="B24" i="112"/>
  <c r="B23" i="112"/>
  <c r="B22" i="112"/>
  <c r="B20" i="112"/>
  <c r="B18" i="112"/>
  <c r="B17" i="112"/>
  <c r="B16" i="112"/>
  <c r="B15" i="112"/>
  <c r="B14" i="112"/>
  <c r="B13" i="112"/>
  <c r="B12" i="112"/>
  <c r="B11" i="112"/>
  <c r="B10" i="112"/>
  <c r="B9" i="112"/>
  <c r="B7" i="112"/>
  <c r="B6" i="112"/>
  <c r="B5" i="112"/>
  <c r="R42" i="112" l="1"/>
  <c r="R44" i="112" s="1"/>
  <c r="R33" i="112"/>
  <c r="I42" i="112"/>
  <c r="I44" i="112" s="1"/>
  <c r="I33" i="112"/>
  <c r="J42" i="112"/>
  <c r="J44" i="112" s="1"/>
  <c r="J33" i="112"/>
  <c r="G42" i="112"/>
  <c r="G44" i="112" s="1"/>
  <c r="G33" i="112"/>
  <c r="O31" i="112"/>
  <c r="Q42" i="112"/>
  <c r="Q44" i="112" s="1"/>
  <c r="Q33" i="112"/>
  <c r="H42" i="112"/>
  <c r="H44" i="112" s="1"/>
  <c r="H33" i="112"/>
  <c r="P31" i="112"/>
  <c r="D33" i="112"/>
  <c r="D42" i="112"/>
  <c r="D44" i="112" s="1"/>
  <c r="L33" i="112"/>
  <c r="L42" i="112"/>
  <c r="L44" i="112" s="1"/>
  <c r="H20" i="112"/>
  <c r="G20" i="112"/>
  <c r="O20" i="112"/>
  <c r="C31" i="112"/>
  <c r="K31" i="112"/>
  <c r="I20" i="112"/>
  <c r="Q20" i="112"/>
  <c r="E31" i="112"/>
  <c r="M31" i="112"/>
  <c r="J20" i="112"/>
  <c r="R20" i="112"/>
  <c r="F31" i="112"/>
  <c r="N31" i="112"/>
  <c r="P20" i="112"/>
  <c r="N42" i="112" l="1"/>
  <c r="N44" i="112" s="1"/>
  <c r="N33" i="112"/>
  <c r="K42" i="112"/>
  <c r="K44" i="112" s="1"/>
  <c r="K33" i="112"/>
  <c r="F42" i="112"/>
  <c r="F44" i="112" s="1"/>
  <c r="F33" i="112"/>
  <c r="C42" i="112"/>
  <c r="C44" i="112" s="1"/>
  <c r="C33" i="112"/>
  <c r="P42" i="112"/>
  <c r="P44" i="112" s="1"/>
  <c r="P33" i="112"/>
  <c r="M42" i="112"/>
  <c r="M44" i="112" s="1"/>
  <c r="M33" i="112"/>
  <c r="E42" i="112"/>
  <c r="E44" i="112" s="1"/>
  <c r="E33" i="112"/>
  <c r="O42" i="112"/>
  <c r="O44" i="112" s="1"/>
  <c r="O33" i="112"/>
  <c r="B5" i="99" l="1"/>
  <c r="C6" i="110" l="1"/>
  <c r="F6" i="110"/>
  <c r="I6" i="110"/>
  <c r="L6" i="110"/>
  <c r="C7" i="110"/>
  <c r="F7" i="110"/>
  <c r="I7" i="110"/>
  <c r="L7" i="110"/>
  <c r="C8" i="110"/>
  <c r="F8" i="110"/>
  <c r="I8" i="110"/>
  <c r="L8" i="110"/>
  <c r="C9" i="110"/>
  <c r="F9" i="110"/>
  <c r="I9" i="110"/>
  <c r="L9" i="110"/>
  <c r="C10" i="110"/>
  <c r="F10" i="110"/>
  <c r="I10" i="110"/>
  <c r="L10" i="110"/>
  <c r="C11" i="110"/>
  <c r="F11" i="110"/>
  <c r="I11" i="110"/>
  <c r="L11" i="110"/>
  <c r="C12" i="110"/>
  <c r="F12" i="110"/>
  <c r="I12" i="110"/>
  <c r="L12" i="110"/>
  <c r="C13" i="110"/>
  <c r="F13" i="110"/>
  <c r="I13" i="110"/>
  <c r="L13" i="110"/>
  <c r="C14" i="110"/>
  <c r="F14" i="110"/>
  <c r="I14" i="110"/>
  <c r="L14" i="110"/>
  <c r="C15" i="110"/>
  <c r="F15" i="110"/>
  <c r="I15" i="110"/>
  <c r="L15" i="110"/>
  <c r="C16" i="110"/>
  <c r="F16" i="110"/>
  <c r="I16" i="110"/>
  <c r="L16" i="110"/>
  <c r="C17" i="110"/>
  <c r="F17" i="110"/>
  <c r="I17" i="110"/>
  <c r="L17" i="110"/>
  <c r="C18" i="110"/>
  <c r="F18" i="110"/>
  <c r="I18" i="110"/>
  <c r="L18" i="110"/>
  <c r="C19" i="110"/>
  <c r="F19" i="110"/>
  <c r="I19" i="110"/>
  <c r="L19" i="110"/>
  <c r="C20" i="110"/>
  <c r="F20" i="110"/>
  <c r="I20" i="110"/>
  <c r="L20" i="110"/>
  <c r="C21" i="110"/>
  <c r="F21" i="110"/>
  <c r="I21" i="110"/>
  <c r="L21" i="110"/>
  <c r="C22" i="110"/>
  <c r="F22" i="110"/>
  <c r="I22" i="110"/>
  <c r="L22" i="110"/>
  <c r="C23" i="110"/>
  <c r="F23" i="110"/>
  <c r="I23" i="110"/>
  <c r="L23" i="110"/>
  <c r="C24" i="110"/>
  <c r="F24" i="110"/>
  <c r="I24" i="110"/>
  <c r="L24" i="110"/>
  <c r="C25" i="110"/>
  <c r="F25" i="110"/>
  <c r="I25" i="110"/>
  <c r="L25" i="110"/>
  <c r="C26" i="110"/>
  <c r="F26" i="110"/>
  <c r="I26" i="110"/>
  <c r="L26" i="110"/>
  <c r="C27" i="110"/>
  <c r="F27" i="110"/>
  <c r="I27" i="110"/>
  <c r="L27" i="110"/>
  <c r="C28" i="110"/>
  <c r="F28" i="110"/>
  <c r="I28" i="110"/>
  <c r="L28" i="110"/>
  <c r="C29" i="110"/>
  <c r="F29" i="110"/>
  <c r="I29" i="110"/>
  <c r="L29" i="110"/>
  <c r="C30" i="110"/>
  <c r="F30" i="110"/>
  <c r="I30" i="110"/>
  <c r="L30" i="110"/>
  <c r="C31" i="110"/>
  <c r="F31" i="110"/>
  <c r="I31" i="110"/>
  <c r="L31" i="110"/>
  <c r="C32" i="110"/>
  <c r="F32" i="110"/>
  <c r="I32" i="110"/>
  <c r="L32" i="110"/>
  <c r="C33" i="110"/>
  <c r="F33" i="110"/>
  <c r="I33" i="110"/>
  <c r="L33" i="110"/>
  <c r="C34" i="110"/>
  <c r="F34" i="110"/>
  <c r="I34" i="110"/>
  <c r="L34" i="110"/>
  <c r="C35" i="110"/>
  <c r="F35" i="110"/>
  <c r="I35" i="110"/>
  <c r="L35" i="110"/>
  <c r="C36" i="110"/>
  <c r="F36" i="110"/>
  <c r="I36" i="110"/>
  <c r="L36" i="110"/>
  <c r="C37" i="110"/>
  <c r="F37" i="110"/>
  <c r="I37" i="110"/>
  <c r="L37" i="110"/>
  <c r="C38" i="110"/>
  <c r="F38" i="110"/>
  <c r="I38" i="110"/>
  <c r="L38" i="110"/>
  <c r="C39" i="110"/>
  <c r="F39" i="110"/>
  <c r="I39" i="110"/>
  <c r="L39" i="110"/>
  <c r="C40" i="110"/>
  <c r="F40" i="110"/>
  <c r="I40" i="110"/>
  <c r="L40" i="110"/>
  <c r="C41" i="110"/>
  <c r="F41" i="110"/>
  <c r="I41" i="110"/>
  <c r="L41" i="110"/>
  <c r="C42" i="110"/>
  <c r="F42" i="110"/>
  <c r="I42" i="110"/>
  <c r="L42" i="110"/>
  <c r="C43" i="110"/>
  <c r="F43" i="110"/>
  <c r="I43" i="110"/>
  <c r="L43" i="110"/>
  <c r="C44" i="110"/>
  <c r="F44" i="110"/>
  <c r="I44" i="110"/>
  <c r="L44" i="110"/>
  <c r="C45" i="110"/>
  <c r="F45" i="110"/>
  <c r="I45" i="110"/>
  <c r="L45" i="110"/>
  <c r="C46" i="110"/>
  <c r="F46" i="110"/>
  <c r="I46" i="110"/>
  <c r="L46" i="110"/>
  <c r="C47" i="110"/>
  <c r="F47" i="110"/>
  <c r="I47" i="110"/>
  <c r="L47" i="110"/>
  <c r="C48" i="110"/>
  <c r="F48" i="110"/>
  <c r="I48" i="110"/>
  <c r="L48" i="110"/>
  <c r="C49" i="110"/>
  <c r="F49" i="110"/>
  <c r="I49" i="110"/>
  <c r="L49" i="110"/>
  <c r="C50" i="110"/>
  <c r="F50" i="110"/>
  <c r="I50" i="110"/>
  <c r="L50" i="110"/>
  <c r="C51" i="110"/>
  <c r="F51" i="110"/>
  <c r="I51" i="110"/>
  <c r="L51" i="110"/>
  <c r="C52" i="110"/>
  <c r="F52" i="110"/>
  <c r="I52" i="110"/>
  <c r="L52" i="110"/>
  <c r="C53" i="110"/>
  <c r="F53" i="110"/>
  <c r="I53" i="110"/>
  <c r="L53" i="110"/>
  <c r="C54" i="110"/>
  <c r="F54" i="110"/>
  <c r="I54" i="110"/>
  <c r="L54" i="110"/>
  <c r="C55" i="110"/>
  <c r="F55" i="110"/>
  <c r="I55" i="110"/>
  <c r="L55" i="110"/>
  <c r="C56" i="110"/>
  <c r="F56" i="110"/>
  <c r="I56" i="110"/>
  <c r="L56" i="110"/>
  <c r="D8" i="109"/>
  <c r="H8" i="109"/>
  <c r="L8" i="109"/>
  <c r="D9" i="109"/>
  <c r="H9" i="109"/>
  <c r="L9" i="109"/>
  <c r="D10" i="109"/>
  <c r="H10" i="109"/>
  <c r="L10" i="109"/>
  <c r="D11" i="109"/>
  <c r="H11" i="109"/>
  <c r="L11" i="109"/>
  <c r="D12" i="109"/>
  <c r="H12" i="109"/>
  <c r="L12" i="109"/>
  <c r="D13" i="109"/>
  <c r="H13" i="109"/>
  <c r="L13" i="109"/>
  <c r="D14" i="109"/>
  <c r="H14" i="109"/>
  <c r="L14" i="109"/>
  <c r="D15" i="109"/>
  <c r="H15" i="109"/>
  <c r="L15" i="109"/>
  <c r="D16" i="109"/>
  <c r="H16" i="109"/>
  <c r="L16" i="109"/>
  <c r="D17" i="109"/>
  <c r="H17" i="109"/>
  <c r="L17" i="109"/>
  <c r="D18" i="109"/>
  <c r="H18" i="109"/>
  <c r="L18" i="109"/>
  <c r="D19" i="109"/>
  <c r="H19" i="109"/>
  <c r="L19" i="109"/>
  <c r="D20" i="109"/>
  <c r="H20" i="109"/>
  <c r="L20" i="109"/>
  <c r="D21" i="109"/>
  <c r="H21" i="109"/>
  <c r="L21" i="109"/>
  <c r="D22" i="109"/>
  <c r="H22" i="109"/>
  <c r="L22" i="109"/>
  <c r="D23" i="109"/>
  <c r="H23" i="109"/>
  <c r="L23" i="109"/>
  <c r="D24" i="109"/>
  <c r="H24" i="109"/>
  <c r="L24" i="109"/>
  <c r="D25" i="109"/>
  <c r="H25" i="109"/>
  <c r="L25" i="109"/>
  <c r="D26" i="109"/>
  <c r="H26" i="109"/>
  <c r="L26" i="109"/>
  <c r="D27" i="109"/>
  <c r="H27" i="109"/>
  <c r="L27" i="109"/>
  <c r="D28" i="109"/>
  <c r="H28" i="109"/>
  <c r="L28" i="109"/>
  <c r="D29" i="109"/>
  <c r="H29" i="109"/>
  <c r="L29" i="109"/>
  <c r="D30" i="109"/>
  <c r="H30" i="109"/>
  <c r="L30" i="109"/>
  <c r="D31" i="109"/>
  <c r="H31" i="109"/>
  <c r="L31" i="109"/>
  <c r="D32" i="109"/>
  <c r="H32" i="109"/>
  <c r="L32" i="109"/>
  <c r="D33" i="109"/>
  <c r="H33" i="109"/>
  <c r="L33" i="109"/>
  <c r="D34" i="109"/>
  <c r="H34" i="109"/>
  <c r="L34" i="109"/>
  <c r="D35" i="109"/>
  <c r="H35" i="109"/>
  <c r="L35" i="109"/>
  <c r="D36" i="109"/>
  <c r="H36" i="109"/>
  <c r="L36" i="109"/>
  <c r="D37" i="109"/>
  <c r="H37" i="109"/>
  <c r="L37" i="109"/>
  <c r="D38" i="109"/>
  <c r="H38" i="109"/>
  <c r="L38" i="109"/>
  <c r="D39" i="109"/>
  <c r="H39" i="109"/>
  <c r="L39" i="109"/>
  <c r="D40" i="109"/>
  <c r="H40" i="109"/>
  <c r="L40" i="109"/>
  <c r="D41" i="109"/>
  <c r="H41" i="109"/>
  <c r="L41" i="109"/>
  <c r="D42" i="109"/>
  <c r="H42" i="109"/>
  <c r="L42" i="109"/>
  <c r="D43" i="109"/>
  <c r="H43" i="109"/>
  <c r="L43" i="109"/>
  <c r="D44" i="109"/>
  <c r="H44" i="109"/>
  <c r="L44" i="109"/>
  <c r="D45" i="109"/>
  <c r="H45" i="109"/>
  <c r="L45" i="109"/>
  <c r="D46" i="109"/>
  <c r="H46" i="109"/>
  <c r="L46" i="109"/>
  <c r="D47" i="109"/>
  <c r="H47" i="109"/>
  <c r="L47" i="109"/>
  <c r="D48" i="109"/>
  <c r="H48" i="109"/>
  <c r="L48" i="109"/>
  <c r="D49" i="109"/>
  <c r="H49" i="109"/>
  <c r="L49" i="109"/>
  <c r="D50" i="109"/>
  <c r="H50" i="109"/>
  <c r="L50" i="109"/>
  <c r="D51" i="109"/>
  <c r="H51" i="109"/>
  <c r="L51" i="109"/>
  <c r="D52" i="109"/>
  <c r="H52" i="109"/>
  <c r="L52" i="109"/>
  <c r="D53" i="109"/>
  <c r="H53" i="109"/>
  <c r="L53" i="109"/>
  <c r="D54" i="109"/>
  <c r="H54" i="109"/>
  <c r="L54" i="109"/>
  <c r="D55" i="109"/>
  <c r="H55" i="109"/>
  <c r="L55" i="109"/>
  <c r="D56" i="109"/>
  <c r="H56" i="109"/>
  <c r="L56" i="109"/>
  <c r="D57" i="109"/>
  <c r="H57" i="109"/>
  <c r="L57" i="109"/>
  <c r="D58" i="109"/>
  <c r="H58" i="109"/>
  <c r="L58" i="109"/>
  <c r="C9" i="108"/>
  <c r="E9" i="108"/>
  <c r="G9" i="108"/>
  <c r="I9" i="108"/>
  <c r="K9" i="108"/>
  <c r="M9" i="108"/>
  <c r="O9" i="108"/>
  <c r="Q9" i="108"/>
  <c r="S9" i="108"/>
  <c r="C10" i="108"/>
  <c r="E10" i="108"/>
  <c r="G10" i="108"/>
  <c r="I10" i="108"/>
  <c r="K10" i="108"/>
  <c r="M10" i="108"/>
  <c r="O10" i="108"/>
  <c r="Q10" i="108"/>
  <c r="S10" i="108"/>
  <c r="C11" i="108"/>
  <c r="E11" i="108"/>
  <c r="G11" i="108"/>
  <c r="I11" i="108"/>
  <c r="K11" i="108"/>
  <c r="M11" i="108"/>
  <c r="O11" i="108"/>
  <c r="Q11" i="108"/>
  <c r="S11" i="108"/>
  <c r="C12" i="108"/>
  <c r="E12" i="108"/>
  <c r="G12" i="108"/>
  <c r="I12" i="108"/>
  <c r="K12" i="108"/>
  <c r="M12" i="108"/>
  <c r="O12" i="108"/>
  <c r="Q12" i="108"/>
  <c r="S12" i="108"/>
  <c r="C13" i="108"/>
  <c r="E13" i="108"/>
  <c r="G13" i="108"/>
  <c r="I13" i="108"/>
  <c r="K13" i="108"/>
  <c r="M13" i="108"/>
  <c r="O13" i="108"/>
  <c r="Q13" i="108"/>
  <c r="S13" i="108"/>
  <c r="C14" i="108"/>
  <c r="E14" i="108"/>
  <c r="G14" i="108"/>
  <c r="I14" i="108"/>
  <c r="K14" i="108"/>
  <c r="M14" i="108"/>
  <c r="O14" i="108"/>
  <c r="Q14" i="108"/>
  <c r="S14" i="108"/>
  <c r="C15" i="108"/>
  <c r="E15" i="108"/>
  <c r="G15" i="108"/>
  <c r="I15" i="108"/>
  <c r="K15" i="108"/>
  <c r="M15" i="108"/>
  <c r="O15" i="108"/>
  <c r="Q15" i="108"/>
  <c r="S15" i="108"/>
  <c r="C16" i="108"/>
  <c r="E16" i="108"/>
  <c r="G16" i="108"/>
  <c r="I16" i="108"/>
  <c r="K16" i="108"/>
  <c r="M16" i="108"/>
  <c r="O16" i="108"/>
  <c r="Q16" i="108"/>
  <c r="S16" i="108"/>
  <c r="C17" i="108"/>
  <c r="E17" i="108"/>
  <c r="G17" i="108"/>
  <c r="I17" i="108"/>
  <c r="K17" i="108"/>
  <c r="M17" i="108"/>
  <c r="O17" i="108"/>
  <c r="Q17" i="108"/>
  <c r="S17" i="108"/>
  <c r="C18" i="108"/>
  <c r="E18" i="108"/>
  <c r="G18" i="108"/>
  <c r="I18" i="108"/>
  <c r="K18" i="108"/>
  <c r="M18" i="108"/>
  <c r="O18" i="108"/>
  <c r="Q18" i="108"/>
  <c r="S18" i="108"/>
  <c r="C19" i="108"/>
  <c r="E19" i="108"/>
  <c r="G19" i="108"/>
  <c r="I19" i="108"/>
  <c r="K19" i="108"/>
  <c r="M19" i="108"/>
  <c r="O19" i="108"/>
  <c r="Q19" i="108"/>
  <c r="S19" i="108"/>
  <c r="C20" i="108"/>
  <c r="E20" i="108"/>
  <c r="G20" i="108"/>
  <c r="I20" i="108"/>
  <c r="K20" i="108"/>
  <c r="M20" i="108"/>
  <c r="O20" i="108"/>
  <c r="Q20" i="108"/>
  <c r="S20" i="108"/>
  <c r="C21" i="108"/>
  <c r="E21" i="108"/>
  <c r="G21" i="108"/>
  <c r="I21" i="108"/>
  <c r="K21" i="108"/>
  <c r="M21" i="108"/>
  <c r="O21" i="108"/>
  <c r="Q21" i="108"/>
  <c r="S21" i="108"/>
  <c r="C22" i="108"/>
  <c r="E22" i="108"/>
  <c r="G22" i="108"/>
  <c r="I22" i="108"/>
  <c r="K22" i="108"/>
  <c r="M22" i="108"/>
  <c r="O22" i="108"/>
  <c r="Q22" i="108"/>
  <c r="S22" i="108"/>
  <c r="C23" i="108"/>
  <c r="E23" i="108"/>
  <c r="G23" i="108"/>
  <c r="I23" i="108"/>
  <c r="K23" i="108"/>
  <c r="M23" i="108"/>
  <c r="O23" i="108"/>
  <c r="Q23" i="108"/>
  <c r="S23" i="108"/>
  <c r="C24" i="108"/>
  <c r="E24" i="108"/>
  <c r="G24" i="108"/>
  <c r="I24" i="108"/>
  <c r="K24" i="108"/>
  <c r="M24" i="108"/>
  <c r="O24" i="108"/>
  <c r="Q24" i="108"/>
  <c r="S24" i="108"/>
  <c r="C25" i="108"/>
  <c r="E25" i="108"/>
  <c r="G25" i="108"/>
  <c r="I25" i="108"/>
  <c r="K25" i="108"/>
  <c r="M25" i="108"/>
  <c r="O25" i="108"/>
  <c r="Q25" i="108"/>
  <c r="S25" i="108"/>
  <c r="C26" i="108"/>
  <c r="E26" i="108"/>
  <c r="G26" i="108"/>
  <c r="I26" i="108"/>
  <c r="K26" i="108"/>
  <c r="M26" i="108"/>
  <c r="O26" i="108"/>
  <c r="Q26" i="108"/>
  <c r="S26" i="108"/>
  <c r="C27" i="108"/>
  <c r="E27" i="108"/>
  <c r="G27" i="108"/>
  <c r="I27" i="108"/>
  <c r="K27" i="108"/>
  <c r="M27" i="108"/>
  <c r="O27" i="108"/>
  <c r="Q27" i="108"/>
  <c r="S27" i="108"/>
  <c r="C28" i="108"/>
  <c r="E28" i="108"/>
  <c r="G28" i="108"/>
  <c r="I28" i="108"/>
  <c r="K28" i="108"/>
  <c r="M28" i="108"/>
  <c r="O28" i="108"/>
  <c r="Q28" i="108"/>
  <c r="S28" i="108"/>
  <c r="C29" i="108"/>
  <c r="E29" i="108"/>
  <c r="G29" i="108"/>
  <c r="I29" i="108"/>
  <c r="K29" i="108"/>
  <c r="M29" i="108"/>
  <c r="O29" i="108"/>
  <c r="Q29" i="108"/>
  <c r="S29" i="108"/>
  <c r="C30" i="108"/>
  <c r="E30" i="108"/>
  <c r="G30" i="108"/>
  <c r="I30" i="108"/>
  <c r="K30" i="108"/>
  <c r="M30" i="108"/>
  <c r="O30" i="108"/>
  <c r="Q30" i="108"/>
  <c r="S30" i="108"/>
  <c r="C31" i="108"/>
  <c r="E31" i="108"/>
  <c r="G31" i="108"/>
  <c r="I31" i="108"/>
  <c r="K31" i="108"/>
  <c r="M31" i="108"/>
  <c r="O31" i="108"/>
  <c r="Q31" i="108"/>
  <c r="S31" i="108"/>
  <c r="C32" i="108"/>
  <c r="E32" i="108"/>
  <c r="G32" i="108"/>
  <c r="I32" i="108"/>
  <c r="K32" i="108"/>
  <c r="M32" i="108"/>
  <c r="O32" i="108"/>
  <c r="Q32" i="108"/>
  <c r="S32" i="108"/>
  <c r="C33" i="108"/>
  <c r="E33" i="108"/>
  <c r="G33" i="108"/>
  <c r="I33" i="108"/>
  <c r="K33" i="108"/>
  <c r="M33" i="108"/>
  <c r="O33" i="108"/>
  <c r="Q33" i="108"/>
  <c r="S33" i="108"/>
  <c r="C34" i="108"/>
  <c r="E34" i="108"/>
  <c r="G34" i="108"/>
  <c r="I34" i="108"/>
  <c r="K34" i="108"/>
  <c r="M34" i="108"/>
  <c r="O34" i="108"/>
  <c r="Q34" i="108"/>
  <c r="S34" i="108"/>
  <c r="C35" i="108"/>
  <c r="E35" i="108"/>
  <c r="G35" i="108"/>
  <c r="I35" i="108"/>
  <c r="K35" i="108"/>
  <c r="M35" i="108"/>
  <c r="O35" i="108"/>
  <c r="Q35" i="108"/>
  <c r="S35" i="108"/>
  <c r="C36" i="108"/>
  <c r="E36" i="108"/>
  <c r="G36" i="108"/>
  <c r="I36" i="108"/>
  <c r="K36" i="108"/>
  <c r="M36" i="108"/>
  <c r="O36" i="108"/>
  <c r="Q36" i="108"/>
  <c r="S36" i="108"/>
  <c r="C37" i="108"/>
  <c r="E37" i="108"/>
  <c r="G37" i="108"/>
  <c r="I37" i="108"/>
  <c r="K37" i="108"/>
  <c r="M37" i="108"/>
  <c r="O37" i="108"/>
  <c r="Q37" i="108"/>
  <c r="S37" i="108"/>
  <c r="C38" i="108"/>
  <c r="E38" i="108"/>
  <c r="G38" i="108"/>
  <c r="I38" i="108"/>
  <c r="K38" i="108"/>
  <c r="M38" i="108"/>
  <c r="O38" i="108"/>
  <c r="Q38" i="108"/>
  <c r="S38" i="108"/>
  <c r="C39" i="108"/>
  <c r="E39" i="108"/>
  <c r="G39" i="108"/>
  <c r="I39" i="108"/>
  <c r="K39" i="108"/>
  <c r="M39" i="108"/>
  <c r="O39" i="108"/>
  <c r="Q39" i="108"/>
  <c r="S39" i="108"/>
  <c r="C40" i="108"/>
  <c r="E40" i="108"/>
  <c r="G40" i="108"/>
  <c r="I40" i="108"/>
  <c r="K40" i="108"/>
  <c r="M40" i="108"/>
  <c r="O40" i="108"/>
  <c r="Q40" i="108"/>
  <c r="S40" i="108"/>
  <c r="C41" i="108"/>
  <c r="E41" i="108"/>
  <c r="G41" i="108"/>
  <c r="I41" i="108"/>
  <c r="K41" i="108"/>
  <c r="M41" i="108"/>
  <c r="O41" i="108"/>
  <c r="Q41" i="108"/>
  <c r="S41" i="108"/>
  <c r="C42" i="108"/>
  <c r="E42" i="108"/>
  <c r="G42" i="108"/>
  <c r="I42" i="108"/>
  <c r="K42" i="108"/>
  <c r="M42" i="108"/>
  <c r="O42" i="108"/>
  <c r="Q42" i="108"/>
  <c r="S42" i="108"/>
  <c r="C43" i="108"/>
  <c r="E43" i="108"/>
  <c r="G43" i="108"/>
  <c r="I43" i="108"/>
  <c r="K43" i="108"/>
  <c r="M43" i="108"/>
  <c r="O43" i="108"/>
  <c r="Q43" i="108"/>
  <c r="S43" i="108"/>
  <c r="C44" i="108"/>
  <c r="E44" i="108"/>
  <c r="G44" i="108"/>
  <c r="I44" i="108"/>
  <c r="K44" i="108"/>
  <c r="M44" i="108"/>
  <c r="O44" i="108"/>
  <c r="Q44" i="108"/>
  <c r="S44" i="108"/>
  <c r="C45" i="108"/>
  <c r="E45" i="108"/>
  <c r="G45" i="108"/>
  <c r="I45" i="108"/>
  <c r="K45" i="108"/>
  <c r="M45" i="108"/>
  <c r="O45" i="108"/>
  <c r="Q45" i="108"/>
  <c r="S45" i="108"/>
  <c r="C46" i="108"/>
  <c r="E46" i="108"/>
  <c r="G46" i="108"/>
  <c r="I46" i="108"/>
  <c r="K46" i="108"/>
  <c r="M46" i="108"/>
  <c r="O46" i="108"/>
  <c r="Q46" i="108"/>
  <c r="S46" i="108"/>
  <c r="C47" i="108"/>
  <c r="E47" i="108"/>
  <c r="G47" i="108"/>
  <c r="I47" i="108"/>
  <c r="K47" i="108"/>
  <c r="M47" i="108"/>
  <c r="O47" i="108"/>
  <c r="Q47" i="108"/>
  <c r="S47" i="108"/>
  <c r="C48" i="108"/>
  <c r="E48" i="108"/>
  <c r="G48" i="108"/>
  <c r="I48" i="108"/>
  <c r="K48" i="108"/>
  <c r="M48" i="108"/>
  <c r="O48" i="108"/>
  <c r="Q48" i="108"/>
  <c r="S48" i="108"/>
  <c r="C49" i="108"/>
  <c r="E49" i="108"/>
  <c r="G49" i="108"/>
  <c r="I49" i="108"/>
  <c r="K49" i="108"/>
  <c r="M49" i="108"/>
  <c r="O49" i="108"/>
  <c r="Q49" i="108"/>
  <c r="S49" i="108"/>
  <c r="C50" i="108"/>
  <c r="E50" i="108"/>
  <c r="G50" i="108"/>
  <c r="I50" i="108"/>
  <c r="K50" i="108"/>
  <c r="M50" i="108"/>
  <c r="O50" i="108"/>
  <c r="Q50" i="108"/>
  <c r="S50" i="108"/>
  <c r="C51" i="108"/>
  <c r="E51" i="108"/>
  <c r="G51" i="108"/>
  <c r="I51" i="108"/>
  <c r="K51" i="108"/>
  <c r="M51" i="108"/>
  <c r="O51" i="108"/>
  <c r="Q51" i="108"/>
  <c r="S51" i="108"/>
  <c r="C52" i="108"/>
  <c r="E52" i="108"/>
  <c r="G52" i="108"/>
  <c r="I52" i="108"/>
  <c r="K52" i="108"/>
  <c r="M52" i="108"/>
  <c r="O52" i="108"/>
  <c r="Q52" i="108"/>
  <c r="S52" i="108"/>
  <c r="C53" i="108"/>
  <c r="E53" i="108"/>
  <c r="G53" i="108"/>
  <c r="I53" i="108"/>
  <c r="K53" i="108"/>
  <c r="M53" i="108"/>
  <c r="O53" i="108"/>
  <c r="Q53" i="108"/>
  <c r="S53" i="108"/>
  <c r="C54" i="108"/>
  <c r="E54" i="108"/>
  <c r="G54" i="108"/>
  <c r="I54" i="108"/>
  <c r="K54" i="108"/>
  <c r="M54" i="108"/>
  <c r="O54" i="108"/>
  <c r="Q54" i="108"/>
  <c r="S54" i="108"/>
  <c r="C55" i="108"/>
  <c r="E55" i="108"/>
  <c r="G55" i="108"/>
  <c r="I55" i="108"/>
  <c r="K55" i="108"/>
  <c r="M55" i="108"/>
  <c r="O55" i="108"/>
  <c r="Q55" i="108"/>
  <c r="S55" i="108"/>
  <c r="C56" i="108"/>
  <c r="E56" i="108"/>
  <c r="G56" i="108"/>
  <c r="I56" i="108"/>
  <c r="K56" i="108"/>
  <c r="M56" i="108"/>
  <c r="O56" i="108"/>
  <c r="Q56" i="108"/>
  <c r="S56" i="108"/>
  <c r="C57" i="108"/>
  <c r="E57" i="108"/>
  <c r="G57" i="108"/>
  <c r="I57" i="108"/>
  <c r="K57" i="108"/>
  <c r="M57" i="108"/>
  <c r="O57" i="108"/>
  <c r="Q57" i="108"/>
  <c r="S57" i="108"/>
  <c r="C58" i="108"/>
  <c r="E58" i="108"/>
  <c r="G58" i="108"/>
  <c r="I58" i="108"/>
  <c r="K58" i="108"/>
  <c r="M58" i="108"/>
  <c r="O58" i="108"/>
  <c r="Q58" i="108"/>
  <c r="S58" i="108"/>
  <c r="C59" i="108"/>
  <c r="E59" i="108"/>
  <c r="G59" i="108"/>
  <c r="I59" i="108"/>
  <c r="K59" i="108"/>
  <c r="M59" i="108"/>
  <c r="O59" i="108"/>
  <c r="Q59" i="108"/>
  <c r="S59" i="108"/>
  <c r="N64" i="107"/>
  <c r="H64" i="107"/>
  <c r="J64" i="107" s="1"/>
  <c r="G64" i="107"/>
  <c r="D64" i="107"/>
  <c r="N63" i="107"/>
  <c r="H63" i="107"/>
  <c r="J63" i="107" s="1"/>
  <c r="G63" i="107"/>
  <c r="D63" i="107"/>
  <c r="N62" i="107"/>
  <c r="H62" i="107"/>
  <c r="J62" i="107" s="1"/>
  <c r="G62" i="107"/>
  <c r="D62" i="107"/>
  <c r="N61" i="107"/>
  <c r="H61" i="107"/>
  <c r="G61" i="107"/>
  <c r="D61" i="107"/>
  <c r="N60" i="107"/>
  <c r="H60" i="107"/>
  <c r="G60" i="107"/>
  <c r="J60" i="107" s="1"/>
  <c r="D60" i="107"/>
  <c r="N59" i="107"/>
  <c r="H59" i="107"/>
  <c r="G59" i="107"/>
  <c r="D59" i="107"/>
  <c r="N58" i="107"/>
  <c r="H58" i="107"/>
  <c r="G58" i="107"/>
  <c r="J58" i="107" s="1"/>
  <c r="D58" i="107"/>
  <c r="N57" i="107"/>
  <c r="H57" i="107"/>
  <c r="J57" i="107" s="1"/>
  <c r="G57" i="107"/>
  <c r="D57" i="107"/>
  <c r="N56" i="107"/>
  <c r="H56" i="107"/>
  <c r="G56" i="107"/>
  <c r="D56" i="107"/>
  <c r="N55" i="107"/>
  <c r="H55" i="107"/>
  <c r="J55" i="107" s="1"/>
  <c r="G55" i="107"/>
  <c r="D55" i="107"/>
  <c r="N54" i="107"/>
  <c r="H54" i="107"/>
  <c r="J54" i="107" s="1"/>
  <c r="G54" i="107"/>
  <c r="D54" i="107"/>
  <c r="N53" i="107"/>
  <c r="H53" i="107"/>
  <c r="J53" i="107" s="1"/>
  <c r="G53" i="107"/>
  <c r="D53" i="107"/>
  <c r="N52" i="107"/>
  <c r="H52" i="107"/>
  <c r="G52" i="107"/>
  <c r="J52" i="107" s="1"/>
  <c r="D52" i="107"/>
  <c r="N51" i="107"/>
  <c r="H51" i="107"/>
  <c r="G51" i="107"/>
  <c r="D51" i="107"/>
  <c r="N50" i="107"/>
  <c r="H50" i="107"/>
  <c r="G50" i="107"/>
  <c r="D50" i="107"/>
  <c r="N49" i="107"/>
  <c r="J49" i="107"/>
  <c r="H49" i="107"/>
  <c r="G49" i="107"/>
  <c r="D49" i="107"/>
  <c r="N48" i="107"/>
  <c r="H48" i="107"/>
  <c r="J48" i="107" s="1"/>
  <c r="G48" i="107"/>
  <c r="D48" i="107"/>
  <c r="N47" i="107"/>
  <c r="H47" i="107"/>
  <c r="J47" i="107" s="1"/>
  <c r="G47" i="107"/>
  <c r="D47" i="107"/>
  <c r="N46" i="107"/>
  <c r="J46" i="107"/>
  <c r="H46" i="107"/>
  <c r="G46" i="107"/>
  <c r="D46" i="107"/>
  <c r="N45" i="107"/>
  <c r="H45" i="107"/>
  <c r="G45" i="107"/>
  <c r="D45" i="107"/>
  <c r="N44" i="107"/>
  <c r="H44" i="107"/>
  <c r="G44" i="107"/>
  <c r="J44" i="107" s="1"/>
  <c r="D44" i="107"/>
  <c r="N43" i="107"/>
  <c r="H43" i="107"/>
  <c r="G43" i="107"/>
  <c r="D43" i="107"/>
  <c r="N42" i="107"/>
  <c r="H42" i="107"/>
  <c r="G42" i="107"/>
  <c r="D42" i="107"/>
  <c r="N41" i="107"/>
  <c r="H41" i="107"/>
  <c r="J41" i="107" s="1"/>
  <c r="G41" i="107"/>
  <c r="D41" i="107"/>
  <c r="N40" i="107"/>
  <c r="H40" i="107"/>
  <c r="J40" i="107" s="1"/>
  <c r="G40" i="107"/>
  <c r="D40" i="107"/>
  <c r="N39" i="107"/>
  <c r="H39" i="107"/>
  <c r="G39" i="107"/>
  <c r="J39" i="107" s="1"/>
  <c r="D39" i="107"/>
  <c r="N38" i="107"/>
  <c r="J38" i="107"/>
  <c r="H38" i="107"/>
  <c r="G38" i="107"/>
  <c r="D38" i="107"/>
  <c r="N37" i="107"/>
  <c r="H37" i="107"/>
  <c r="G37" i="107"/>
  <c r="D37" i="107"/>
  <c r="N36" i="107"/>
  <c r="H36" i="107"/>
  <c r="G36" i="107"/>
  <c r="J36" i="107" s="1"/>
  <c r="D36" i="107"/>
  <c r="N35" i="107"/>
  <c r="H35" i="107"/>
  <c r="G35" i="107"/>
  <c r="D35" i="107"/>
  <c r="N34" i="107"/>
  <c r="H34" i="107"/>
  <c r="J34" i="107" s="1"/>
  <c r="G34" i="107"/>
  <c r="D34" i="107"/>
  <c r="N33" i="107"/>
  <c r="H33" i="107"/>
  <c r="J33" i="107" s="1"/>
  <c r="G33" i="107"/>
  <c r="D33" i="107"/>
  <c r="N32" i="107"/>
  <c r="H32" i="107"/>
  <c r="J32" i="107" s="1"/>
  <c r="G32" i="107"/>
  <c r="D32" i="107"/>
  <c r="N31" i="107"/>
  <c r="H31" i="107"/>
  <c r="G31" i="107"/>
  <c r="D31" i="107"/>
  <c r="N30" i="107"/>
  <c r="J30" i="107"/>
  <c r="H30" i="107"/>
  <c r="G30" i="107"/>
  <c r="D30" i="107"/>
  <c r="N29" i="107"/>
  <c r="H29" i="107"/>
  <c r="G29" i="107"/>
  <c r="D29" i="107"/>
  <c r="N28" i="107"/>
  <c r="H28" i="107"/>
  <c r="G28" i="107"/>
  <c r="J28" i="107" s="1"/>
  <c r="D28" i="107"/>
  <c r="N27" i="107"/>
  <c r="H27" i="107"/>
  <c r="G27" i="107"/>
  <c r="D27" i="107"/>
  <c r="N26" i="107"/>
  <c r="H26" i="107"/>
  <c r="G26" i="107"/>
  <c r="D26" i="107"/>
  <c r="N25" i="107"/>
  <c r="H25" i="107"/>
  <c r="J25" i="107" s="1"/>
  <c r="G25" i="107"/>
  <c r="D25" i="107"/>
  <c r="N24" i="107"/>
  <c r="H24" i="107"/>
  <c r="G24" i="107"/>
  <c r="D24" i="107"/>
  <c r="N23" i="107"/>
  <c r="H23" i="107"/>
  <c r="G23" i="107"/>
  <c r="D23" i="107"/>
  <c r="N22" i="107"/>
  <c r="H22" i="107"/>
  <c r="G22" i="107"/>
  <c r="D22" i="107"/>
  <c r="N19" i="107"/>
  <c r="H19" i="107"/>
  <c r="J19" i="107" s="1"/>
  <c r="G19" i="107"/>
  <c r="D19" i="107"/>
  <c r="N18" i="107"/>
  <c r="H18" i="107"/>
  <c r="G18" i="107"/>
  <c r="J18" i="107" s="1"/>
  <c r="D18" i="107"/>
  <c r="N17" i="107"/>
  <c r="H17" i="107"/>
  <c r="G17" i="107"/>
  <c r="D17" i="107"/>
  <c r="N16" i="107"/>
  <c r="H16" i="107"/>
  <c r="G16" i="107"/>
  <c r="D16" i="107"/>
  <c r="N15" i="107"/>
  <c r="J15" i="107"/>
  <c r="H15" i="107"/>
  <c r="G15" i="107"/>
  <c r="D15" i="107"/>
  <c r="N14" i="107"/>
  <c r="H14" i="107"/>
  <c r="I18" i="107" s="1"/>
  <c r="G14" i="107"/>
  <c r="D14" i="107"/>
  <c r="N13" i="107"/>
  <c r="H13" i="107"/>
  <c r="J13" i="107" s="1"/>
  <c r="G13" i="107"/>
  <c r="D13" i="107"/>
  <c r="N12" i="107"/>
  <c r="J12" i="107"/>
  <c r="H12" i="107"/>
  <c r="G12" i="107"/>
  <c r="D12" i="107"/>
  <c r="E37" i="107" s="1"/>
  <c r="D11" i="107"/>
  <c r="C11" i="107"/>
  <c r="H11" i="107" s="1"/>
  <c r="B11" i="107"/>
  <c r="N9" i="107"/>
  <c r="H9" i="107"/>
  <c r="J9" i="107" s="1"/>
  <c r="G9" i="107"/>
  <c r="D9" i="107"/>
  <c r="K63" i="106"/>
  <c r="G63" i="106"/>
  <c r="F63" i="106"/>
  <c r="K62" i="106"/>
  <c r="G62" i="106"/>
  <c r="F62" i="106"/>
  <c r="K61" i="106"/>
  <c r="G61" i="106"/>
  <c r="F61" i="106"/>
  <c r="K60" i="106"/>
  <c r="G60" i="106"/>
  <c r="F60" i="106"/>
  <c r="K59" i="106"/>
  <c r="G59" i="106"/>
  <c r="F59" i="106"/>
  <c r="K58" i="106"/>
  <c r="L58" i="106" s="1"/>
  <c r="G58" i="106"/>
  <c r="F58" i="106"/>
  <c r="K57" i="106"/>
  <c r="G57" i="106"/>
  <c r="F57" i="106"/>
  <c r="K56" i="106"/>
  <c r="G56" i="106"/>
  <c r="F56" i="106"/>
  <c r="K55" i="106"/>
  <c r="G55" i="106"/>
  <c r="F55" i="106"/>
  <c r="K54" i="106"/>
  <c r="G54" i="106"/>
  <c r="F54" i="106"/>
  <c r="K53" i="106"/>
  <c r="G53" i="106"/>
  <c r="F53" i="106"/>
  <c r="K52" i="106"/>
  <c r="G52" i="106"/>
  <c r="F52" i="106"/>
  <c r="K51" i="106"/>
  <c r="G51" i="106"/>
  <c r="F51" i="106"/>
  <c r="K50" i="106"/>
  <c r="G50" i="106"/>
  <c r="F50" i="106"/>
  <c r="K49" i="106"/>
  <c r="G49" i="106"/>
  <c r="F49" i="106"/>
  <c r="K48" i="106"/>
  <c r="G48" i="106"/>
  <c r="F48" i="106"/>
  <c r="K47" i="106"/>
  <c r="G47" i="106"/>
  <c r="F47" i="106"/>
  <c r="K46" i="106"/>
  <c r="G46" i="106"/>
  <c r="F46" i="106"/>
  <c r="K45" i="106"/>
  <c r="G45" i="106"/>
  <c r="F45" i="106"/>
  <c r="K44" i="106"/>
  <c r="G44" i="106"/>
  <c r="F44" i="106"/>
  <c r="K43" i="106"/>
  <c r="L43" i="106" s="1"/>
  <c r="G43" i="106"/>
  <c r="F43" i="106"/>
  <c r="K42" i="106"/>
  <c r="L42" i="106" s="1"/>
  <c r="G42" i="106"/>
  <c r="F42" i="106"/>
  <c r="K41" i="106"/>
  <c r="G41" i="106"/>
  <c r="F41" i="106"/>
  <c r="K40" i="106"/>
  <c r="G40" i="106"/>
  <c r="F40" i="106"/>
  <c r="K39" i="106"/>
  <c r="G39" i="106"/>
  <c r="F39" i="106"/>
  <c r="L38" i="106"/>
  <c r="K38" i="106"/>
  <c r="G38" i="106"/>
  <c r="F38" i="106"/>
  <c r="K37" i="106"/>
  <c r="G37" i="106"/>
  <c r="F37" i="106"/>
  <c r="K36" i="106"/>
  <c r="L36" i="106" s="1"/>
  <c r="G36" i="106"/>
  <c r="F36" i="106"/>
  <c r="K35" i="106"/>
  <c r="G35" i="106"/>
  <c r="F35" i="106"/>
  <c r="K34" i="106"/>
  <c r="G34" i="106"/>
  <c r="F34" i="106"/>
  <c r="K33" i="106"/>
  <c r="G33" i="106"/>
  <c r="F33" i="106"/>
  <c r="K32" i="106"/>
  <c r="G32" i="106"/>
  <c r="F32" i="106"/>
  <c r="K31" i="106"/>
  <c r="G31" i="106"/>
  <c r="F31" i="106"/>
  <c r="K30" i="106"/>
  <c r="G30" i="106"/>
  <c r="F30" i="106"/>
  <c r="K29" i="106"/>
  <c r="G29" i="106"/>
  <c r="H29" i="106" s="1"/>
  <c r="F29" i="106"/>
  <c r="K28" i="106"/>
  <c r="G28" i="106"/>
  <c r="F28" i="106"/>
  <c r="K27" i="106"/>
  <c r="G27" i="106"/>
  <c r="F27" i="106"/>
  <c r="K26" i="106"/>
  <c r="L26" i="106" s="1"/>
  <c r="G26" i="106"/>
  <c r="F26" i="106"/>
  <c r="K25" i="106"/>
  <c r="G25" i="106"/>
  <c r="F25" i="106"/>
  <c r="K24" i="106"/>
  <c r="G24" i="106"/>
  <c r="F24" i="106"/>
  <c r="K23" i="106"/>
  <c r="G23" i="106"/>
  <c r="F23" i="106"/>
  <c r="K22" i="106"/>
  <c r="G22" i="106"/>
  <c r="F22" i="106"/>
  <c r="K21" i="106"/>
  <c r="L21" i="106" s="1"/>
  <c r="G21" i="106"/>
  <c r="F21" i="106"/>
  <c r="K18" i="106"/>
  <c r="L18" i="106" s="1"/>
  <c r="G18" i="106"/>
  <c r="F18" i="106"/>
  <c r="K17" i="106"/>
  <c r="L62" i="106" s="1"/>
  <c r="G17" i="106"/>
  <c r="F17" i="106"/>
  <c r="K16" i="106"/>
  <c r="L16" i="106" s="1"/>
  <c r="G16" i="106"/>
  <c r="F16" i="106"/>
  <c r="K15" i="106"/>
  <c r="G15" i="106"/>
  <c r="F15" i="106"/>
  <c r="K14" i="106"/>
  <c r="H14" i="106"/>
  <c r="G14" i="106"/>
  <c r="F14" i="106"/>
  <c r="K13" i="106"/>
  <c r="G13" i="106"/>
  <c r="F13" i="106"/>
  <c r="L12" i="106"/>
  <c r="K12" i="106"/>
  <c r="G12" i="106"/>
  <c r="H12" i="106" s="1"/>
  <c r="F12" i="106"/>
  <c r="K11" i="106"/>
  <c r="G11" i="106"/>
  <c r="H32" i="106" s="1"/>
  <c r="F11" i="106"/>
  <c r="J10" i="106"/>
  <c r="E10" i="106"/>
  <c r="K10" i="106" s="1"/>
  <c r="D10" i="106"/>
  <c r="C10" i="106"/>
  <c r="B10" i="106"/>
  <c r="K8" i="106"/>
  <c r="G8" i="106"/>
  <c r="O61" i="104"/>
  <c r="O60" i="104"/>
  <c r="O59" i="104"/>
  <c r="O58" i="104"/>
  <c r="O57" i="104"/>
  <c r="O56" i="104"/>
  <c r="O55" i="104"/>
  <c r="O54" i="104"/>
  <c r="O53" i="104"/>
  <c r="O52" i="104"/>
  <c r="O51" i="104"/>
  <c r="O50" i="104"/>
  <c r="O49" i="104"/>
  <c r="O48" i="104"/>
  <c r="O47" i="104"/>
  <c r="O46" i="104"/>
  <c r="O45" i="104"/>
  <c r="O44" i="104"/>
  <c r="O43" i="104"/>
  <c r="O42" i="104"/>
  <c r="O41" i="104"/>
  <c r="O40" i="104"/>
  <c r="O39" i="104"/>
  <c r="O38" i="104"/>
  <c r="O37" i="104"/>
  <c r="O36" i="104"/>
  <c r="O35" i="104"/>
  <c r="O34" i="104"/>
  <c r="O33" i="104"/>
  <c r="O32" i="104"/>
  <c r="O31" i="104"/>
  <c r="O30" i="104"/>
  <c r="O29" i="104"/>
  <c r="O28" i="104"/>
  <c r="O27" i="104"/>
  <c r="O26" i="104"/>
  <c r="O25" i="104"/>
  <c r="O24" i="104"/>
  <c r="O23" i="104"/>
  <c r="O22" i="104"/>
  <c r="O21" i="104"/>
  <c r="O20" i="104"/>
  <c r="O19" i="104"/>
  <c r="O18" i="104"/>
  <c r="O17" i="104"/>
  <c r="O16" i="104"/>
  <c r="O15" i="104"/>
  <c r="O14" i="104"/>
  <c r="O13" i="104"/>
  <c r="O12" i="104"/>
  <c r="O11" i="104"/>
  <c r="O10" i="104"/>
  <c r="O9" i="104"/>
  <c r="O8" i="104"/>
  <c r="O38" i="103"/>
  <c r="O36" i="103"/>
  <c r="O35" i="103"/>
  <c r="O34" i="103"/>
  <c r="O33" i="103"/>
  <c r="O32" i="103"/>
  <c r="O31" i="103"/>
  <c r="O30" i="103"/>
  <c r="O29" i="103"/>
  <c r="O28" i="103"/>
  <c r="O27" i="103"/>
  <c r="O26" i="103"/>
  <c r="O25" i="103"/>
  <c r="O24" i="103"/>
  <c r="O23" i="103"/>
  <c r="O22" i="103"/>
  <c r="O21" i="103"/>
  <c r="O20" i="103"/>
  <c r="O19" i="103"/>
  <c r="O18" i="103"/>
  <c r="O17" i="103"/>
  <c r="O16" i="103"/>
  <c r="O15" i="103"/>
  <c r="O14" i="103"/>
  <c r="O13" i="103"/>
  <c r="O12" i="103"/>
  <c r="O11" i="103"/>
  <c r="O10" i="103"/>
  <c r="O9" i="103"/>
  <c r="O8" i="103"/>
  <c r="O7" i="103"/>
  <c r="O6" i="103"/>
  <c r="K43" i="102"/>
  <c r="L41" i="102"/>
  <c r="K41" i="102"/>
  <c r="L40" i="102"/>
  <c r="K40" i="102"/>
  <c r="L39" i="102"/>
  <c r="K39" i="102"/>
  <c r="L38" i="102"/>
  <c r="K38" i="102"/>
  <c r="L37" i="102"/>
  <c r="K37" i="102"/>
  <c r="L36" i="102"/>
  <c r="K36" i="102"/>
  <c r="L35" i="102"/>
  <c r="K35" i="102"/>
  <c r="L34" i="102"/>
  <c r="K34" i="102"/>
  <c r="L33" i="102"/>
  <c r="K33" i="102"/>
  <c r="L32" i="102"/>
  <c r="K32" i="102"/>
  <c r="L31" i="102"/>
  <c r="K31" i="102"/>
  <c r="L30" i="102"/>
  <c r="K30" i="102"/>
  <c r="L29" i="102"/>
  <c r="K29" i="102"/>
  <c r="L28" i="102"/>
  <c r="K28" i="102"/>
  <c r="L27" i="102"/>
  <c r="K27" i="102"/>
  <c r="L26" i="102"/>
  <c r="K26" i="102"/>
  <c r="L25" i="102"/>
  <c r="K25" i="102"/>
  <c r="L24" i="102"/>
  <c r="K24" i="102"/>
  <c r="L23" i="102"/>
  <c r="K23" i="102"/>
  <c r="L22" i="102"/>
  <c r="K22" i="102"/>
  <c r="L21" i="102"/>
  <c r="K21" i="102"/>
  <c r="L20" i="102"/>
  <c r="K20" i="102"/>
  <c r="L19" i="102"/>
  <c r="K19" i="102"/>
  <c r="L18" i="102"/>
  <c r="K18" i="102"/>
  <c r="L17" i="102"/>
  <c r="K17" i="102"/>
  <c r="L16" i="102"/>
  <c r="K16" i="102"/>
  <c r="L15" i="102"/>
  <c r="K15" i="102"/>
  <c r="L14" i="102"/>
  <c r="K14" i="102"/>
  <c r="L13" i="102"/>
  <c r="K13" i="102"/>
  <c r="L12" i="102"/>
  <c r="K12" i="102"/>
  <c r="L11" i="102"/>
  <c r="K11" i="102"/>
  <c r="L10" i="102"/>
  <c r="K10" i="102"/>
  <c r="L9" i="102"/>
  <c r="K9" i="102"/>
  <c r="L8" i="102"/>
  <c r="K8" i="102"/>
  <c r="L7" i="102"/>
  <c r="K7" i="102"/>
  <c r="M39" i="101"/>
  <c r="N37" i="101"/>
  <c r="M37" i="101"/>
  <c r="N36" i="101"/>
  <c r="M36" i="101"/>
  <c r="N35" i="101"/>
  <c r="M35" i="101"/>
  <c r="N34" i="101"/>
  <c r="M34" i="101"/>
  <c r="N33" i="101"/>
  <c r="M33" i="101"/>
  <c r="N32" i="101"/>
  <c r="M32" i="101"/>
  <c r="N31" i="101"/>
  <c r="M31" i="101"/>
  <c r="N30" i="101"/>
  <c r="M30" i="101"/>
  <c r="N29" i="101"/>
  <c r="M29" i="101"/>
  <c r="N28" i="101"/>
  <c r="M28" i="101"/>
  <c r="N27" i="101"/>
  <c r="M27" i="101"/>
  <c r="N26" i="101"/>
  <c r="M26" i="101"/>
  <c r="N25" i="101"/>
  <c r="M25" i="101"/>
  <c r="N24" i="101"/>
  <c r="M24" i="101"/>
  <c r="N23" i="101"/>
  <c r="M23" i="101"/>
  <c r="N22" i="101"/>
  <c r="M22" i="101"/>
  <c r="N21" i="101"/>
  <c r="M21" i="101"/>
  <c r="N20" i="101"/>
  <c r="M20" i="101"/>
  <c r="N19" i="101"/>
  <c r="M19" i="101"/>
  <c r="N18" i="101"/>
  <c r="M18" i="101"/>
  <c r="N17" i="101"/>
  <c r="M17" i="101"/>
  <c r="N16" i="101"/>
  <c r="M16" i="101"/>
  <c r="N15" i="101"/>
  <c r="M15" i="101"/>
  <c r="N14" i="101"/>
  <c r="M14" i="101"/>
  <c r="N13" i="101"/>
  <c r="M13" i="101"/>
  <c r="N12" i="101"/>
  <c r="M12" i="101"/>
  <c r="N11" i="101"/>
  <c r="M11" i="101"/>
  <c r="N10" i="101"/>
  <c r="M10" i="101"/>
  <c r="N9" i="101"/>
  <c r="M9" i="101"/>
  <c r="N8" i="101"/>
  <c r="M8" i="101"/>
  <c r="N7" i="101"/>
  <c r="M7" i="101"/>
  <c r="K59" i="100"/>
  <c r="L57" i="100"/>
  <c r="K57" i="100"/>
  <c r="L56" i="100"/>
  <c r="K56" i="100"/>
  <c r="L55" i="100"/>
  <c r="K55" i="100"/>
  <c r="L54" i="100"/>
  <c r="K54" i="100"/>
  <c r="L53" i="100"/>
  <c r="K53" i="100"/>
  <c r="L52" i="100"/>
  <c r="K52" i="100"/>
  <c r="L51" i="100"/>
  <c r="K51" i="100"/>
  <c r="L50" i="100"/>
  <c r="K50" i="100"/>
  <c r="L49" i="100"/>
  <c r="K49" i="100"/>
  <c r="L48" i="100"/>
  <c r="K48" i="100"/>
  <c r="L47" i="100"/>
  <c r="K47" i="100"/>
  <c r="L46" i="100"/>
  <c r="K46" i="100"/>
  <c r="L45" i="100"/>
  <c r="K45" i="100"/>
  <c r="L44" i="100"/>
  <c r="K44" i="100"/>
  <c r="L43" i="100"/>
  <c r="K43" i="100"/>
  <c r="L42" i="100"/>
  <c r="K42" i="100"/>
  <c r="L41" i="100"/>
  <c r="K41" i="100"/>
  <c r="L40" i="100"/>
  <c r="K40" i="100"/>
  <c r="L39" i="100"/>
  <c r="K39" i="100"/>
  <c r="L38" i="100"/>
  <c r="K38" i="100"/>
  <c r="L37" i="100"/>
  <c r="K37" i="100"/>
  <c r="L36" i="100"/>
  <c r="K36" i="100"/>
  <c r="L35" i="100"/>
  <c r="K35" i="100"/>
  <c r="L34" i="100"/>
  <c r="K34" i="100"/>
  <c r="L33" i="100"/>
  <c r="K33" i="100"/>
  <c r="L32" i="100"/>
  <c r="K32" i="100"/>
  <c r="L31" i="100"/>
  <c r="K31" i="100"/>
  <c r="L30" i="100"/>
  <c r="K30" i="100"/>
  <c r="L29" i="100"/>
  <c r="K29" i="100"/>
  <c r="L28" i="100"/>
  <c r="K28" i="100"/>
  <c r="L27" i="100"/>
  <c r="K27" i="100"/>
  <c r="L26" i="100"/>
  <c r="K26" i="100"/>
  <c r="L25" i="100"/>
  <c r="K25" i="100"/>
  <c r="L24" i="100"/>
  <c r="K24" i="100"/>
  <c r="L23" i="100"/>
  <c r="K23" i="100"/>
  <c r="L22" i="100"/>
  <c r="K22" i="100"/>
  <c r="L21" i="100"/>
  <c r="K21" i="100"/>
  <c r="L20" i="100"/>
  <c r="K20" i="100"/>
  <c r="L19" i="100"/>
  <c r="K19" i="100"/>
  <c r="L18" i="100"/>
  <c r="K18" i="100"/>
  <c r="L17" i="100"/>
  <c r="K17" i="100"/>
  <c r="L16" i="100"/>
  <c r="K16" i="100"/>
  <c r="L15" i="100"/>
  <c r="K15" i="100"/>
  <c r="L14" i="100"/>
  <c r="K14" i="100"/>
  <c r="L13" i="100"/>
  <c r="K13" i="100"/>
  <c r="L12" i="100"/>
  <c r="K12" i="100"/>
  <c r="L11" i="100"/>
  <c r="K11" i="100"/>
  <c r="L10" i="100"/>
  <c r="K10" i="100"/>
  <c r="L9" i="100"/>
  <c r="K9" i="100"/>
  <c r="L8" i="100"/>
  <c r="K8" i="100"/>
  <c r="L7" i="100"/>
  <c r="K7" i="100"/>
  <c r="B40" i="99"/>
  <c r="B37" i="99"/>
  <c r="B36" i="99"/>
  <c r="B35" i="99"/>
  <c r="B28" i="99"/>
  <c r="B27" i="99"/>
  <c r="B26" i="99"/>
  <c r="B25" i="99"/>
  <c r="B24" i="99"/>
  <c r="B23" i="99"/>
  <c r="B22" i="99"/>
  <c r="B17" i="99"/>
  <c r="B16" i="99"/>
  <c r="B15" i="99"/>
  <c r="B14" i="99"/>
  <c r="B13" i="99"/>
  <c r="B12" i="99"/>
  <c r="B11" i="99"/>
  <c r="B10" i="99"/>
  <c r="B9" i="99"/>
  <c r="B6" i="99"/>
  <c r="B7" i="99"/>
  <c r="I33" i="96"/>
  <c r="H33" i="96"/>
  <c r="I32" i="96"/>
  <c r="H32" i="96"/>
  <c r="I31" i="96"/>
  <c r="H31" i="96"/>
  <c r="I30" i="96"/>
  <c r="H30" i="96"/>
  <c r="I29" i="96"/>
  <c r="H29" i="96"/>
  <c r="I28" i="96"/>
  <c r="H28" i="96"/>
  <c r="I27" i="96"/>
  <c r="H27" i="96"/>
  <c r="I26" i="96"/>
  <c r="H26" i="96"/>
  <c r="I25" i="96"/>
  <c r="H25" i="96"/>
  <c r="I24" i="96"/>
  <c r="H24" i="96"/>
  <c r="I23" i="96"/>
  <c r="H23" i="96"/>
  <c r="I22" i="96"/>
  <c r="H22" i="96"/>
  <c r="I21" i="96"/>
  <c r="H21" i="96"/>
  <c r="I20" i="96"/>
  <c r="H20" i="96"/>
  <c r="I19" i="96"/>
  <c r="H19" i="96"/>
  <c r="I18" i="96"/>
  <c r="H18" i="96"/>
  <c r="I17" i="96"/>
  <c r="H17" i="96"/>
  <c r="I16" i="96"/>
  <c r="H16" i="96"/>
  <c r="I15" i="96"/>
  <c r="H15" i="96"/>
  <c r="I14" i="96"/>
  <c r="H14" i="96"/>
  <c r="I13" i="96"/>
  <c r="H13" i="96"/>
  <c r="I12" i="96"/>
  <c r="H12" i="96"/>
  <c r="I11" i="96"/>
  <c r="H11" i="96"/>
  <c r="I10" i="96"/>
  <c r="H10" i="96"/>
  <c r="I9" i="96"/>
  <c r="H9" i="96"/>
  <c r="I8" i="96"/>
  <c r="H8" i="96"/>
  <c r="I7" i="96"/>
  <c r="H7" i="96"/>
  <c r="I6" i="96"/>
  <c r="H6" i="96"/>
  <c r="I5" i="96"/>
  <c r="H5" i="96"/>
  <c r="G3" i="96"/>
  <c r="F3" i="96"/>
  <c r="L23" i="95"/>
  <c r="K23" i="95"/>
  <c r="J23" i="95"/>
  <c r="I23" i="95"/>
  <c r="H23" i="95"/>
  <c r="L22" i="95"/>
  <c r="K22" i="95"/>
  <c r="J22" i="95"/>
  <c r="I22" i="95"/>
  <c r="H22" i="95"/>
  <c r="L21" i="95"/>
  <c r="K21" i="95"/>
  <c r="J21" i="95"/>
  <c r="I21" i="95"/>
  <c r="H21" i="95"/>
  <c r="L20" i="95"/>
  <c r="K20" i="95"/>
  <c r="J20" i="95"/>
  <c r="I20" i="95"/>
  <c r="H20" i="95"/>
  <c r="L19" i="95"/>
  <c r="K19" i="95"/>
  <c r="J19" i="95"/>
  <c r="I19" i="95"/>
  <c r="H19" i="95"/>
  <c r="L18" i="95"/>
  <c r="K18" i="95"/>
  <c r="J18" i="95"/>
  <c r="I18" i="95"/>
  <c r="H18" i="95"/>
  <c r="L17" i="95"/>
  <c r="K17" i="95"/>
  <c r="J17" i="95"/>
  <c r="I17" i="95"/>
  <c r="H17" i="95"/>
  <c r="L16" i="95"/>
  <c r="K16" i="95"/>
  <c r="J16" i="95"/>
  <c r="I16" i="95"/>
  <c r="H16" i="95"/>
  <c r="L15" i="95"/>
  <c r="K15" i="95"/>
  <c r="J15" i="95"/>
  <c r="I15" i="95"/>
  <c r="H15" i="95"/>
  <c r="L14" i="95"/>
  <c r="K14" i="95"/>
  <c r="J14" i="95"/>
  <c r="I14" i="95"/>
  <c r="H14" i="95"/>
  <c r="L13" i="95"/>
  <c r="K13" i="95"/>
  <c r="J13" i="95"/>
  <c r="I13" i="95"/>
  <c r="H13" i="95"/>
  <c r="L12" i="95"/>
  <c r="K12" i="95"/>
  <c r="J12" i="95"/>
  <c r="I12" i="95"/>
  <c r="H12" i="95"/>
  <c r="L11" i="95"/>
  <c r="K11" i="95"/>
  <c r="J11" i="95"/>
  <c r="I11" i="95"/>
  <c r="H11" i="95"/>
  <c r="L10" i="95"/>
  <c r="K10" i="95"/>
  <c r="J10" i="95"/>
  <c r="I10" i="95"/>
  <c r="H10" i="95"/>
  <c r="L9" i="95"/>
  <c r="K9" i="95"/>
  <c r="J9" i="95"/>
  <c r="I9" i="95"/>
  <c r="H9" i="95"/>
  <c r="L8" i="95"/>
  <c r="K8" i="95"/>
  <c r="J8" i="95"/>
  <c r="I8" i="95"/>
  <c r="H8" i="95"/>
  <c r="J59" i="94"/>
  <c r="I59" i="94"/>
  <c r="J58" i="94"/>
  <c r="I58" i="94"/>
  <c r="J57" i="94"/>
  <c r="I57" i="94"/>
  <c r="J56" i="94"/>
  <c r="I56" i="94"/>
  <c r="J55" i="94"/>
  <c r="I55" i="94"/>
  <c r="J54" i="94"/>
  <c r="I54" i="94"/>
  <c r="J53" i="94"/>
  <c r="I53" i="94"/>
  <c r="J52" i="94"/>
  <c r="I52" i="94"/>
  <c r="J51" i="94"/>
  <c r="I51" i="94"/>
  <c r="J50" i="94"/>
  <c r="I50" i="94"/>
  <c r="J49" i="94"/>
  <c r="I49" i="94"/>
  <c r="J48" i="94"/>
  <c r="I48" i="94"/>
  <c r="J47" i="94"/>
  <c r="I47" i="94"/>
  <c r="J46" i="94"/>
  <c r="I46" i="94"/>
  <c r="J45" i="94"/>
  <c r="I45" i="94"/>
  <c r="J44" i="94"/>
  <c r="I44" i="94"/>
  <c r="J43" i="94"/>
  <c r="I43" i="94"/>
  <c r="J42" i="94"/>
  <c r="I42" i="94"/>
  <c r="J41" i="94"/>
  <c r="I41" i="94"/>
  <c r="J40" i="94"/>
  <c r="I40" i="94"/>
  <c r="J39" i="94"/>
  <c r="I39" i="94"/>
  <c r="J38" i="94"/>
  <c r="I38" i="94"/>
  <c r="J37" i="94"/>
  <c r="I37" i="94"/>
  <c r="J36" i="94"/>
  <c r="I36" i="94"/>
  <c r="J35" i="94"/>
  <c r="I35" i="94"/>
  <c r="J34" i="94"/>
  <c r="I34" i="94"/>
  <c r="J33" i="94"/>
  <c r="I33" i="94"/>
  <c r="J32" i="94"/>
  <c r="I32" i="94"/>
  <c r="J31" i="94"/>
  <c r="I31" i="94"/>
  <c r="J30" i="94"/>
  <c r="I30" i="94"/>
  <c r="J29" i="94"/>
  <c r="I29" i="94"/>
  <c r="J28" i="94"/>
  <c r="I28" i="94"/>
  <c r="J27" i="94"/>
  <c r="I27" i="94"/>
  <c r="J26" i="94"/>
  <c r="I26" i="94"/>
  <c r="J25" i="94"/>
  <c r="I25" i="94"/>
  <c r="J24" i="94"/>
  <c r="I24" i="94"/>
  <c r="J23" i="94"/>
  <c r="I23" i="94"/>
  <c r="J22" i="94"/>
  <c r="I22" i="94"/>
  <c r="J21" i="94"/>
  <c r="I21" i="94"/>
  <c r="J20" i="94"/>
  <c r="I20" i="94"/>
  <c r="J19" i="94"/>
  <c r="I19" i="94"/>
  <c r="J18" i="94"/>
  <c r="I18" i="94"/>
  <c r="J17" i="94"/>
  <c r="I17" i="94"/>
  <c r="J16" i="94"/>
  <c r="I16" i="94"/>
  <c r="J15" i="94"/>
  <c r="I15" i="94"/>
  <c r="J14" i="94"/>
  <c r="I14" i="94"/>
  <c r="J13" i="94"/>
  <c r="I13" i="94"/>
  <c r="J12" i="94"/>
  <c r="I12" i="94"/>
  <c r="J11" i="94"/>
  <c r="I11" i="94"/>
  <c r="J10" i="94"/>
  <c r="I10" i="94"/>
  <c r="J9" i="94"/>
  <c r="I9" i="94"/>
  <c r="J7" i="94"/>
  <c r="I7" i="94"/>
  <c r="M59" i="93"/>
  <c r="L59" i="93"/>
  <c r="M58" i="93"/>
  <c r="L58" i="93"/>
  <c r="M57" i="93"/>
  <c r="L57" i="93"/>
  <c r="M56" i="93"/>
  <c r="L56" i="93"/>
  <c r="M55" i="93"/>
  <c r="L55" i="93"/>
  <c r="M54" i="93"/>
  <c r="L54" i="93"/>
  <c r="M53" i="93"/>
  <c r="L53" i="93"/>
  <c r="M52" i="93"/>
  <c r="L52" i="93"/>
  <c r="M51" i="93"/>
  <c r="L51" i="93"/>
  <c r="M50" i="93"/>
  <c r="L50" i="93"/>
  <c r="M49" i="93"/>
  <c r="L49" i="93"/>
  <c r="M48" i="93"/>
  <c r="L48" i="93"/>
  <c r="M47" i="93"/>
  <c r="L47" i="93"/>
  <c r="M46" i="93"/>
  <c r="L46" i="93"/>
  <c r="M45" i="93"/>
  <c r="L45" i="93"/>
  <c r="M44" i="93"/>
  <c r="L44" i="93"/>
  <c r="M43" i="93"/>
  <c r="L43" i="93"/>
  <c r="M42" i="93"/>
  <c r="L42" i="93"/>
  <c r="M41" i="93"/>
  <c r="L41" i="93"/>
  <c r="M40" i="93"/>
  <c r="L40" i="93"/>
  <c r="M39" i="93"/>
  <c r="L39" i="93"/>
  <c r="M38" i="93"/>
  <c r="L38" i="93"/>
  <c r="M37" i="93"/>
  <c r="L37" i="93"/>
  <c r="M36" i="93"/>
  <c r="L36" i="93"/>
  <c r="M35" i="93"/>
  <c r="L35" i="93"/>
  <c r="M34" i="93"/>
  <c r="L34" i="93"/>
  <c r="M33" i="93"/>
  <c r="L33" i="93"/>
  <c r="M32" i="93"/>
  <c r="L32" i="93"/>
  <c r="M31" i="93"/>
  <c r="L31" i="93"/>
  <c r="M30" i="93"/>
  <c r="L30" i="93"/>
  <c r="M29" i="93"/>
  <c r="L29" i="93"/>
  <c r="M28" i="93"/>
  <c r="L28" i="93"/>
  <c r="M27" i="93"/>
  <c r="L27" i="93"/>
  <c r="M26" i="93"/>
  <c r="L26" i="93"/>
  <c r="M25" i="93"/>
  <c r="L25" i="93"/>
  <c r="M24" i="93"/>
  <c r="L24" i="93"/>
  <c r="M23" i="93"/>
  <c r="L23" i="93"/>
  <c r="M22" i="93"/>
  <c r="L22" i="93"/>
  <c r="M21" i="93"/>
  <c r="L21" i="93"/>
  <c r="M20" i="93"/>
  <c r="L20" i="93"/>
  <c r="M19" i="93"/>
  <c r="L19" i="93"/>
  <c r="M18" i="93"/>
  <c r="L18" i="93"/>
  <c r="M17" i="93"/>
  <c r="L17" i="93"/>
  <c r="M16" i="93"/>
  <c r="L16" i="93"/>
  <c r="M15" i="93"/>
  <c r="L15" i="93"/>
  <c r="M14" i="93"/>
  <c r="L14" i="93"/>
  <c r="M13" i="93"/>
  <c r="L13" i="93"/>
  <c r="M12" i="93"/>
  <c r="L12" i="93"/>
  <c r="M11" i="93"/>
  <c r="L11" i="93"/>
  <c r="M10" i="93"/>
  <c r="L10" i="93"/>
  <c r="M9" i="93"/>
  <c r="L9" i="93"/>
  <c r="M7" i="93"/>
  <c r="L7" i="93"/>
  <c r="K35" i="92"/>
  <c r="J35" i="92"/>
  <c r="I35" i="92"/>
  <c r="H35" i="92"/>
  <c r="K34" i="92"/>
  <c r="J34" i="92"/>
  <c r="I34" i="92"/>
  <c r="H34" i="92"/>
  <c r="K33" i="92"/>
  <c r="J33" i="92"/>
  <c r="I33" i="92"/>
  <c r="H33" i="92"/>
  <c r="K32" i="92"/>
  <c r="J32" i="92"/>
  <c r="I32" i="92"/>
  <c r="H32" i="92"/>
  <c r="K31" i="92"/>
  <c r="J31" i="92"/>
  <c r="I31" i="92"/>
  <c r="H31" i="92"/>
  <c r="K30" i="92"/>
  <c r="J30" i="92"/>
  <c r="I30" i="92"/>
  <c r="H30" i="92"/>
  <c r="K29" i="92"/>
  <c r="J29" i="92"/>
  <c r="I29" i="92"/>
  <c r="H29" i="92"/>
  <c r="K28" i="92"/>
  <c r="J28" i="92"/>
  <c r="I28" i="92"/>
  <c r="H28" i="92"/>
  <c r="K27" i="92"/>
  <c r="J27" i="92"/>
  <c r="I27" i="92"/>
  <c r="H27" i="92"/>
  <c r="K26" i="92"/>
  <c r="J26" i="92"/>
  <c r="I26" i="92"/>
  <c r="H26" i="92"/>
  <c r="K25" i="92"/>
  <c r="J25" i="92"/>
  <c r="I25" i="92"/>
  <c r="H25" i="92"/>
  <c r="K24" i="92"/>
  <c r="J24" i="92"/>
  <c r="I24" i="92"/>
  <c r="H24" i="92"/>
  <c r="K23" i="92"/>
  <c r="J23" i="92"/>
  <c r="I23" i="92"/>
  <c r="H23" i="92"/>
  <c r="K22" i="92"/>
  <c r="J22" i="92"/>
  <c r="I22" i="92"/>
  <c r="H22" i="92"/>
  <c r="K21" i="92"/>
  <c r="J21" i="92"/>
  <c r="I21" i="92"/>
  <c r="H21" i="92"/>
  <c r="K20" i="92"/>
  <c r="J20" i="92"/>
  <c r="I20" i="92"/>
  <c r="H20" i="92"/>
  <c r="K19" i="92"/>
  <c r="J19" i="92"/>
  <c r="I19" i="92"/>
  <c r="H19" i="92"/>
  <c r="K18" i="92"/>
  <c r="J18" i="92"/>
  <c r="I18" i="92"/>
  <c r="H18" i="92"/>
  <c r="K17" i="92"/>
  <c r="J17" i="92"/>
  <c r="I17" i="92"/>
  <c r="H17" i="92"/>
  <c r="K16" i="92"/>
  <c r="J16" i="92"/>
  <c r="I16" i="92"/>
  <c r="H16" i="92"/>
  <c r="K15" i="92"/>
  <c r="J15" i="92"/>
  <c r="I15" i="92"/>
  <c r="H15" i="92"/>
  <c r="K14" i="92"/>
  <c r="J14" i="92"/>
  <c r="I14" i="92"/>
  <c r="H14" i="92"/>
  <c r="K13" i="92"/>
  <c r="J13" i="92"/>
  <c r="I13" i="92"/>
  <c r="H13" i="92"/>
  <c r="K12" i="92"/>
  <c r="J12" i="92"/>
  <c r="I12" i="92"/>
  <c r="H12" i="92"/>
  <c r="K11" i="92"/>
  <c r="J11" i="92"/>
  <c r="I11" i="92"/>
  <c r="H11" i="92"/>
  <c r="K10" i="92"/>
  <c r="J10" i="92"/>
  <c r="I10" i="92"/>
  <c r="H10" i="92"/>
  <c r="K9" i="92"/>
  <c r="J9" i="92"/>
  <c r="I9" i="92"/>
  <c r="H9" i="92"/>
  <c r="K8" i="92"/>
  <c r="J8" i="92"/>
  <c r="I8" i="92"/>
  <c r="H8" i="92"/>
  <c r="K7" i="92"/>
  <c r="J7" i="92"/>
  <c r="I7" i="92"/>
  <c r="H7" i="92"/>
  <c r="K5" i="92"/>
  <c r="J5" i="92"/>
  <c r="I5" i="92"/>
  <c r="H5" i="92"/>
  <c r="K53" i="91"/>
  <c r="G53" i="91"/>
  <c r="F53" i="91"/>
  <c r="D53" i="91"/>
  <c r="K52" i="91"/>
  <c r="D52" i="91"/>
  <c r="K51" i="91"/>
  <c r="D51" i="91"/>
  <c r="K50" i="91"/>
  <c r="D50" i="91"/>
  <c r="K49" i="91"/>
  <c r="D49" i="91"/>
  <c r="K48" i="91"/>
  <c r="D48" i="91"/>
  <c r="K47" i="91"/>
  <c r="D47" i="91"/>
  <c r="K46" i="91"/>
  <c r="D46" i="91"/>
  <c r="K45" i="91"/>
  <c r="D45" i="91"/>
  <c r="K44" i="91"/>
  <c r="D44" i="91"/>
  <c r="K43" i="91"/>
  <c r="D43" i="91"/>
  <c r="K42" i="91"/>
  <c r="D42" i="91"/>
  <c r="K41" i="91"/>
  <c r="D41" i="91"/>
  <c r="K40" i="91"/>
  <c r="D40" i="91"/>
  <c r="K39" i="91"/>
  <c r="D39" i="91"/>
  <c r="K38" i="91"/>
  <c r="D38" i="91"/>
  <c r="K37" i="91"/>
  <c r="D37" i="91"/>
  <c r="K36" i="91"/>
  <c r="D36" i="91"/>
  <c r="K35" i="91"/>
  <c r="D35" i="91"/>
  <c r="K34" i="91"/>
  <c r="D34" i="91"/>
  <c r="K33" i="91"/>
  <c r="D33" i="91"/>
  <c r="K32" i="91"/>
  <c r="D32" i="91"/>
  <c r="K31" i="91"/>
  <c r="D31" i="91"/>
  <c r="K30" i="91"/>
  <c r="D30" i="91"/>
  <c r="K29" i="91"/>
  <c r="D29" i="91"/>
  <c r="K28" i="91"/>
  <c r="D28" i="91"/>
  <c r="K27" i="91"/>
  <c r="D27" i="91"/>
  <c r="K26" i="91"/>
  <c r="D26" i="91"/>
  <c r="K25" i="91"/>
  <c r="D25" i="91"/>
  <c r="K24" i="91"/>
  <c r="D24" i="91"/>
  <c r="K23" i="91"/>
  <c r="D23" i="91"/>
  <c r="K22" i="91"/>
  <c r="D22" i="91"/>
  <c r="K21" i="91"/>
  <c r="D21" i="91"/>
  <c r="K20" i="91"/>
  <c r="D20" i="91"/>
  <c r="K19" i="91"/>
  <c r="D19" i="91"/>
  <c r="K18" i="91"/>
  <c r="D18" i="91"/>
  <c r="K17" i="91"/>
  <c r="D17" i="91"/>
  <c r="K16" i="91"/>
  <c r="D16" i="91"/>
  <c r="K15" i="91"/>
  <c r="D15" i="91"/>
  <c r="K14" i="91"/>
  <c r="D14" i="91"/>
  <c r="K13" i="91"/>
  <c r="D13" i="91"/>
  <c r="K12" i="91"/>
  <c r="D12" i="91"/>
  <c r="K11" i="91"/>
  <c r="D11" i="91"/>
  <c r="K10" i="91"/>
  <c r="D10" i="91"/>
  <c r="K9" i="91"/>
  <c r="D9" i="91"/>
  <c r="K8" i="91"/>
  <c r="D8" i="91"/>
  <c r="D26" i="90"/>
  <c r="H25" i="90"/>
  <c r="F25" i="90"/>
  <c r="F26" i="90" s="1"/>
  <c r="E25" i="90"/>
  <c r="D25" i="90"/>
  <c r="I25" i="90" s="1"/>
  <c r="C25" i="90"/>
  <c r="C26" i="90" s="1"/>
  <c r="H24" i="90"/>
  <c r="F24" i="90"/>
  <c r="K24" i="90" s="1"/>
  <c r="E24" i="90"/>
  <c r="J24" i="90" s="1"/>
  <c r="D24" i="90"/>
  <c r="I24" i="90" s="1"/>
  <c r="C24" i="90"/>
  <c r="K22" i="90"/>
  <c r="J22" i="90"/>
  <c r="I22" i="90"/>
  <c r="H22" i="90"/>
  <c r="K21" i="90"/>
  <c r="J21" i="90"/>
  <c r="I21" i="90"/>
  <c r="H21" i="90"/>
  <c r="K20" i="90"/>
  <c r="J20" i="90"/>
  <c r="I20" i="90"/>
  <c r="H20" i="90"/>
  <c r="K19" i="90"/>
  <c r="J19" i="90"/>
  <c r="I19" i="90"/>
  <c r="H19" i="90"/>
  <c r="K18" i="90"/>
  <c r="J18" i="90"/>
  <c r="I18" i="90"/>
  <c r="H18" i="90"/>
  <c r="K17" i="90"/>
  <c r="J17" i="90"/>
  <c r="I17" i="90"/>
  <c r="H17" i="90"/>
  <c r="K16" i="90"/>
  <c r="J16" i="90"/>
  <c r="I16" i="90"/>
  <c r="H16" i="90"/>
  <c r="K15" i="90"/>
  <c r="J15" i="90"/>
  <c r="I15" i="90"/>
  <c r="H15" i="90"/>
  <c r="K14" i="90"/>
  <c r="J14" i="90"/>
  <c r="I14" i="90"/>
  <c r="H14" i="90"/>
  <c r="K13" i="90"/>
  <c r="J13" i="90"/>
  <c r="I13" i="90"/>
  <c r="H13" i="90"/>
  <c r="K12" i="90"/>
  <c r="J12" i="90"/>
  <c r="I12" i="90"/>
  <c r="H12" i="90"/>
  <c r="K11" i="90"/>
  <c r="J11" i="90"/>
  <c r="I11" i="90"/>
  <c r="C11" i="90"/>
  <c r="F8" i="90"/>
  <c r="E8" i="90"/>
  <c r="D8" i="90"/>
  <c r="K7" i="90"/>
  <c r="J7" i="90"/>
  <c r="I7" i="90"/>
  <c r="H7" i="90"/>
  <c r="K6" i="90"/>
  <c r="J6" i="90"/>
  <c r="I6" i="90"/>
  <c r="H6" i="90"/>
  <c r="K5" i="90"/>
  <c r="J5" i="90"/>
  <c r="C5" i="90"/>
  <c r="H5" i="90" s="1"/>
  <c r="B5" i="90"/>
  <c r="B8" i="90" s="1"/>
  <c r="M38" i="89"/>
  <c r="L38" i="89"/>
  <c r="M37" i="89"/>
  <c r="L37" i="89"/>
  <c r="M36" i="89"/>
  <c r="L36" i="89"/>
  <c r="M35" i="89"/>
  <c r="L35" i="89"/>
  <c r="M34" i="89"/>
  <c r="L34" i="89"/>
  <c r="M33" i="89"/>
  <c r="L33" i="89"/>
  <c r="M32" i="89"/>
  <c r="L32" i="89"/>
  <c r="M31" i="89"/>
  <c r="L31" i="89"/>
  <c r="M30" i="89"/>
  <c r="L30" i="89"/>
  <c r="M29" i="89"/>
  <c r="L29" i="89"/>
  <c r="M28" i="89"/>
  <c r="L28" i="89"/>
  <c r="M27" i="89"/>
  <c r="L27" i="89"/>
  <c r="M26" i="89"/>
  <c r="L26" i="89"/>
  <c r="M25" i="89"/>
  <c r="L25" i="89"/>
  <c r="M24" i="89"/>
  <c r="L24" i="89"/>
  <c r="L343" i="88"/>
  <c r="K343" i="88"/>
  <c r="J343" i="88"/>
  <c r="I343" i="88"/>
  <c r="L342" i="88"/>
  <c r="K342" i="88"/>
  <c r="J342" i="88"/>
  <c r="I342" i="88"/>
  <c r="L341" i="88"/>
  <c r="K341" i="88"/>
  <c r="J341" i="88"/>
  <c r="I341" i="88"/>
  <c r="L340" i="88"/>
  <c r="K340" i="88"/>
  <c r="J340" i="88"/>
  <c r="I340" i="88"/>
  <c r="L339" i="88"/>
  <c r="K339" i="88"/>
  <c r="J339" i="88"/>
  <c r="I339" i="88"/>
  <c r="L338" i="88"/>
  <c r="K338" i="88"/>
  <c r="J338" i="88"/>
  <c r="I338" i="88"/>
  <c r="L337" i="88"/>
  <c r="K337" i="88"/>
  <c r="J337" i="88"/>
  <c r="I337" i="88"/>
  <c r="L336" i="88"/>
  <c r="K336" i="88"/>
  <c r="J336" i="88"/>
  <c r="I336" i="88"/>
  <c r="L335" i="88"/>
  <c r="K335" i="88"/>
  <c r="J335" i="88"/>
  <c r="I335" i="88"/>
  <c r="L334" i="88"/>
  <c r="K334" i="88"/>
  <c r="J334" i="88"/>
  <c r="I334" i="88"/>
  <c r="L333" i="88"/>
  <c r="K333" i="88"/>
  <c r="J333" i="88"/>
  <c r="I333" i="88"/>
  <c r="L332" i="88"/>
  <c r="K332" i="88"/>
  <c r="J332" i="88"/>
  <c r="I332" i="88"/>
  <c r="L331" i="88"/>
  <c r="K331" i="88"/>
  <c r="J331" i="88"/>
  <c r="I331" i="88"/>
  <c r="L330" i="88"/>
  <c r="K330" i="88"/>
  <c r="J330" i="88"/>
  <c r="I330" i="88"/>
  <c r="L329" i="88"/>
  <c r="K329" i="88"/>
  <c r="J329" i="88"/>
  <c r="I329" i="88"/>
  <c r="L328" i="88"/>
  <c r="K328" i="88"/>
  <c r="J328" i="88"/>
  <c r="I328" i="88"/>
  <c r="L327" i="88"/>
  <c r="K327" i="88"/>
  <c r="J327" i="88"/>
  <c r="I327" i="88"/>
  <c r="L325" i="88"/>
  <c r="K325" i="88"/>
  <c r="J325" i="88"/>
  <c r="I325" i="88"/>
  <c r="L324" i="88"/>
  <c r="K324" i="88"/>
  <c r="J324" i="88"/>
  <c r="I324" i="88"/>
  <c r="L323" i="88"/>
  <c r="K323" i="88"/>
  <c r="J323" i="88"/>
  <c r="I323" i="88"/>
  <c r="L322" i="88"/>
  <c r="K322" i="88"/>
  <c r="J322" i="88"/>
  <c r="I322" i="88"/>
  <c r="L321" i="88"/>
  <c r="K321" i="88"/>
  <c r="J321" i="88"/>
  <c r="I321" i="88"/>
  <c r="L320" i="88"/>
  <c r="K320" i="88"/>
  <c r="J320" i="88"/>
  <c r="I320" i="88"/>
  <c r="L319" i="88"/>
  <c r="K319" i="88"/>
  <c r="J319" i="88"/>
  <c r="I319" i="88"/>
  <c r="L317" i="88"/>
  <c r="K317" i="88"/>
  <c r="J317" i="88"/>
  <c r="I317" i="88"/>
  <c r="L316" i="88"/>
  <c r="K316" i="88"/>
  <c r="J316" i="88"/>
  <c r="I316" i="88"/>
  <c r="L315" i="88"/>
  <c r="K315" i="88"/>
  <c r="J315" i="88"/>
  <c r="I315" i="88"/>
  <c r="L314" i="88"/>
  <c r="K314" i="88"/>
  <c r="J314" i="88"/>
  <c r="I314" i="88"/>
  <c r="L313" i="88"/>
  <c r="K313" i="88"/>
  <c r="J313" i="88"/>
  <c r="I313" i="88"/>
  <c r="L312" i="88"/>
  <c r="K312" i="88"/>
  <c r="J312" i="88"/>
  <c r="I312" i="88"/>
  <c r="L311" i="88"/>
  <c r="K311" i="88"/>
  <c r="J311" i="88"/>
  <c r="I311" i="88"/>
  <c r="L310" i="88"/>
  <c r="K310" i="88"/>
  <c r="J310" i="88"/>
  <c r="I310" i="88"/>
  <c r="L309" i="88"/>
  <c r="K309" i="88"/>
  <c r="J309" i="88"/>
  <c r="I309" i="88"/>
  <c r="L308" i="88"/>
  <c r="K308" i="88"/>
  <c r="J308" i="88"/>
  <c r="I308" i="88"/>
  <c r="L307" i="88"/>
  <c r="K307" i="88"/>
  <c r="J307" i="88"/>
  <c r="I307" i="88"/>
  <c r="L306" i="88"/>
  <c r="K306" i="88"/>
  <c r="J306" i="88"/>
  <c r="I306" i="88"/>
  <c r="L305" i="88"/>
  <c r="K305" i="88"/>
  <c r="J305" i="88"/>
  <c r="I305" i="88"/>
  <c r="L304" i="88"/>
  <c r="K304" i="88"/>
  <c r="J304" i="88"/>
  <c r="I304" i="88"/>
  <c r="L303" i="88"/>
  <c r="K303" i="88"/>
  <c r="J303" i="88"/>
  <c r="I303" i="88"/>
  <c r="L302" i="88"/>
  <c r="K302" i="88"/>
  <c r="J302" i="88"/>
  <c r="I302" i="88"/>
  <c r="L301" i="88"/>
  <c r="K301" i="88"/>
  <c r="J301" i="88"/>
  <c r="I301" i="88"/>
  <c r="L299" i="88"/>
  <c r="K299" i="88"/>
  <c r="J299" i="88"/>
  <c r="I299" i="88"/>
  <c r="L298" i="88"/>
  <c r="K298" i="88"/>
  <c r="J298" i="88"/>
  <c r="I298" i="88"/>
  <c r="L297" i="88"/>
  <c r="K297" i="88"/>
  <c r="J297" i="88"/>
  <c r="I297" i="88"/>
  <c r="L296" i="88"/>
  <c r="K296" i="88"/>
  <c r="J296" i="88"/>
  <c r="I296" i="88"/>
  <c r="L295" i="88"/>
  <c r="K295" i="88"/>
  <c r="J295" i="88"/>
  <c r="I295" i="88"/>
  <c r="L294" i="88"/>
  <c r="K294" i="88"/>
  <c r="J294" i="88"/>
  <c r="I294" i="88"/>
  <c r="L293" i="88"/>
  <c r="K293" i="88"/>
  <c r="J293" i="88"/>
  <c r="I293" i="88"/>
  <c r="L292" i="88"/>
  <c r="K292" i="88"/>
  <c r="J292" i="88"/>
  <c r="I292" i="88"/>
  <c r="L291" i="88"/>
  <c r="K291" i="88"/>
  <c r="J291" i="88"/>
  <c r="I291" i="88"/>
  <c r="L290" i="88"/>
  <c r="K290" i="88"/>
  <c r="J290" i="88"/>
  <c r="I290" i="88"/>
  <c r="L288" i="88"/>
  <c r="K288" i="88"/>
  <c r="J288" i="88"/>
  <c r="I288" i="88"/>
  <c r="L287" i="88"/>
  <c r="K287" i="88"/>
  <c r="J287" i="88"/>
  <c r="I287" i="88"/>
  <c r="L286" i="88"/>
  <c r="K286" i="88"/>
  <c r="J286" i="88"/>
  <c r="I286" i="88"/>
  <c r="L285" i="88"/>
  <c r="K285" i="88"/>
  <c r="J285" i="88"/>
  <c r="I285" i="88"/>
  <c r="L284" i="88"/>
  <c r="K284" i="88"/>
  <c r="J284" i="88"/>
  <c r="I284" i="88"/>
  <c r="L283" i="88"/>
  <c r="K283" i="88"/>
  <c r="J283" i="88"/>
  <c r="I283" i="88"/>
  <c r="L282" i="88"/>
  <c r="K282" i="88"/>
  <c r="J282" i="88"/>
  <c r="I282" i="88"/>
  <c r="L281" i="88"/>
  <c r="K281" i="88"/>
  <c r="J281" i="88"/>
  <c r="I281" i="88"/>
  <c r="L280" i="88"/>
  <c r="K280" i="88"/>
  <c r="J280" i="88"/>
  <c r="I280" i="88"/>
  <c r="L279" i="88"/>
  <c r="K279" i="88"/>
  <c r="J279" i="88"/>
  <c r="I279" i="88"/>
  <c r="L278" i="88"/>
  <c r="K278" i="88"/>
  <c r="J278" i="88"/>
  <c r="I278" i="88"/>
  <c r="L277" i="88"/>
  <c r="K277" i="88"/>
  <c r="J277" i="88"/>
  <c r="I277" i="88"/>
  <c r="L276" i="88"/>
  <c r="K276" i="88"/>
  <c r="J276" i="88"/>
  <c r="I276" i="88"/>
  <c r="L275" i="88"/>
  <c r="K275" i="88"/>
  <c r="J275" i="88"/>
  <c r="I275" i="88"/>
  <c r="L274" i="88"/>
  <c r="K274" i="88"/>
  <c r="J274" i="88"/>
  <c r="I274" i="88"/>
  <c r="L273" i="88"/>
  <c r="K273" i="88"/>
  <c r="J273" i="88"/>
  <c r="I273" i="88"/>
  <c r="L272" i="88"/>
  <c r="K272" i="88"/>
  <c r="J272" i="88"/>
  <c r="I272" i="88"/>
  <c r="L271" i="88"/>
  <c r="K271" i="88"/>
  <c r="J271" i="88"/>
  <c r="I271" i="88"/>
  <c r="L270" i="88"/>
  <c r="K270" i="88"/>
  <c r="J270" i="88"/>
  <c r="I270" i="88"/>
  <c r="L269" i="88"/>
  <c r="K269" i="88"/>
  <c r="J269" i="88"/>
  <c r="I269" i="88"/>
  <c r="L268" i="88"/>
  <c r="K268" i="88"/>
  <c r="J268" i="88"/>
  <c r="I268" i="88"/>
  <c r="L267" i="88"/>
  <c r="K267" i="88"/>
  <c r="J267" i="88"/>
  <c r="I267" i="88"/>
  <c r="L266" i="88"/>
  <c r="K266" i="88"/>
  <c r="J266" i="88"/>
  <c r="I266" i="88"/>
  <c r="L265" i="88"/>
  <c r="K265" i="88"/>
  <c r="J265" i="88"/>
  <c r="I265" i="88"/>
  <c r="L263" i="88"/>
  <c r="K263" i="88"/>
  <c r="J263" i="88"/>
  <c r="I263" i="88"/>
  <c r="L262" i="88"/>
  <c r="K262" i="88"/>
  <c r="J262" i="88"/>
  <c r="I262" i="88"/>
  <c r="L261" i="88"/>
  <c r="K261" i="88"/>
  <c r="J261" i="88"/>
  <c r="I261" i="88"/>
  <c r="L259" i="88"/>
  <c r="K259" i="88"/>
  <c r="J259" i="88"/>
  <c r="I259" i="88"/>
  <c r="L258" i="88"/>
  <c r="K258" i="88"/>
  <c r="J258" i="88"/>
  <c r="I258" i="88"/>
  <c r="L257" i="88"/>
  <c r="K257" i="88"/>
  <c r="J257" i="88"/>
  <c r="I257" i="88"/>
  <c r="L256" i="88"/>
  <c r="K256" i="88"/>
  <c r="J256" i="88"/>
  <c r="I256" i="88"/>
  <c r="L255" i="88"/>
  <c r="K255" i="88"/>
  <c r="J255" i="88"/>
  <c r="I255" i="88"/>
  <c r="L253" i="88"/>
  <c r="K253" i="88"/>
  <c r="J253" i="88"/>
  <c r="I253" i="88"/>
  <c r="L252" i="88"/>
  <c r="K252" i="88"/>
  <c r="J252" i="88"/>
  <c r="I252" i="88"/>
  <c r="L251" i="88"/>
  <c r="K251" i="88"/>
  <c r="J251" i="88"/>
  <c r="I251" i="88"/>
  <c r="L250" i="88"/>
  <c r="K250" i="88"/>
  <c r="J250" i="88"/>
  <c r="I250" i="88"/>
  <c r="L249" i="88"/>
  <c r="K249" i="88"/>
  <c r="J249" i="88"/>
  <c r="I249" i="88"/>
  <c r="L248" i="88"/>
  <c r="K248" i="88"/>
  <c r="J248" i="88"/>
  <c r="I248" i="88"/>
  <c r="L247" i="88"/>
  <c r="K247" i="88"/>
  <c r="J247" i="88"/>
  <c r="I247" i="88"/>
  <c r="L246" i="88"/>
  <c r="K246" i="88"/>
  <c r="J246" i="88"/>
  <c r="I246" i="88"/>
  <c r="L245" i="88"/>
  <c r="K245" i="88"/>
  <c r="J245" i="88"/>
  <c r="I245" i="88"/>
  <c r="L243" i="88"/>
  <c r="K243" i="88"/>
  <c r="J243" i="88"/>
  <c r="I243" i="88"/>
  <c r="L242" i="88"/>
  <c r="K242" i="88"/>
  <c r="J242" i="88"/>
  <c r="I242" i="88"/>
  <c r="L241" i="88"/>
  <c r="K241" i="88"/>
  <c r="J241" i="88"/>
  <c r="I241" i="88"/>
  <c r="L240" i="88"/>
  <c r="K240" i="88"/>
  <c r="J240" i="88"/>
  <c r="I240" i="88"/>
  <c r="L239" i="88"/>
  <c r="K239" i="88"/>
  <c r="J239" i="88"/>
  <c r="I239" i="88"/>
  <c r="L238" i="88"/>
  <c r="K238" i="88"/>
  <c r="J238" i="88"/>
  <c r="I238" i="88"/>
  <c r="L237" i="88"/>
  <c r="K237" i="88"/>
  <c r="J237" i="88"/>
  <c r="I237" i="88"/>
  <c r="L236" i="88"/>
  <c r="K236" i="88"/>
  <c r="J236" i="88"/>
  <c r="I236" i="88"/>
  <c r="L234" i="88"/>
  <c r="K234" i="88"/>
  <c r="J234" i="88"/>
  <c r="I234" i="88"/>
  <c r="L233" i="88"/>
  <c r="K233" i="88"/>
  <c r="J233" i="88"/>
  <c r="I233" i="88"/>
  <c r="L232" i="88"/>
  <c r="K232" i="88"/>
  <c r="J232" i="88"/>
  <c r="I232" i="88"/>
  <c r="L231" i="88"/>
  <c r="K231" i="88"/>
  <c r="J231" i="88"/>
  <c r="I231" i="88"/>
  <c r="L230" i="88"/>
  <c r="K230" i="88"/>
  <c r="J230" i="88"/>
  <c r="I230" i="88"/>
  <c r="L229" i="88"/>
  <c r="K229" i="88"/>
  <c r="J229" i="88"/>
  <c r="I229" i="88"/>
  <c r="L228" i="88"/>
  <c r="K228" i="88"/>
  <c r="J228" i="88"/>
  <c r="I228" i="88"/>
  <c r="L227" i="88"/>
  <c r="K227" i="88"/>
  <c r="J227" i="88"/>
  <c r="I227" i="88"/>
  <c r="L226" i="88"/>
  <c r="K226" i="88"/>
  <c r="J226" i="88"/>
  <c r="I226" i="88"/>
  <c r="L225" i="88"/>
  <c r="K225" i="88"/>
  <c r="J225" i="88"/>
  <c r="I225" i="88"/>
  <c r="L224" i="88"/>
  <c r="K224" i="88"/>
  <c r="J224" i="88"/>
  <c r="I224" i="88"/>
  <c r="L223" i="88"/>
  <c r="K223" i="88"/>
  <c r="J223" i="88"/>
  <c r="I223" i="88"/>
  <c r="L222" i="88"/>
  <c r="K222" i="88"/>
  <c r="J222" i="88"/>
  <c r="I222" i="88"/>
  <c r="L221" i="88"/>
  <c r="K221" i="88"/>
  <c r="J221" i="88"/>
  <c r="I221" i="88"/>
  <c r="L219" i="88"/>
  <c r="K219" i="88"/>
  <c r="J219" i="88"/>
  <c r="I219" i="88"/>
  <c r="L218" i="88"/>
  <c r="K218" i="88"/>
  <c r="J218" i="88"/>
  <c r="I218" i="88"/>
  <c r="L217" i="88"/>
  <c r="K217" i="88"/>
  <c r="J217" i="88"/>
  <c r="I217" i="88"/>
  <c r="L216" i="88"/>
  <c r="K216" i="88"/>
  <c r="J216" i="88"/>
  <c r="I216" i="88"/>
  <c r="L215" i="88"/>
  <c r="K215" i="88"/>
  <c r="J215" i="88"/>
  <c r="I215" i="88"/>
  <c r="L214" i="88"/>
  <c r="K214" i="88"/>
  <c r="J214" i="88"/>
  <c r="I214" i="88"/>
  <c r="L213" i="88"/>
  <c r="K213" i="88"/>
  <c r="J213" i="88"/>
  <c r="I213" i="88"/>
  <c r="L212" i="88"/>
  <c r="K212" i="88"/>
  <c r="J212" i="88"/>
  <c r="I212" i="88"/>
  <c r="L211" i="88"/>
  <c r="K211" i="88"/>
  <c r="J211" i="88"/>
  <c r="I211" i="88"/>
  <c r="L210" i="88"/>
  <c r="K210" i="88"/>
  <c r="J210" i="88"/>
  <c r="I210" i="88"/>
  <c r="L209" i="88"/>
  <c r="K209" i="88"/>
  <c r="J209" i="88"/>
  <c r="I209" i="88"/>
  <c r="L208" i="88"/>
  <c r="K208" i="88"/>
  <c r="J208" i="88"/>
  <c r="I208" i="88"/>
  <c r="L207" i="88"/>
  <c r="K207" i="88"/>
  <c r="J207" i="88"/>
  <c r="I207" i="88"/>
  <c r="L206" i="88"/>
  <c r="K206" i="88"/>
  <c r="J206" i="88"/>
  <c r="I206" i="88"/>
  <c r="L205" i="88"/>
  <c r="K205" i="88"/>
  <c r="J205" i="88"/>
  <c r="I205" i="88"/>
  <c r="L203" i="88"/>
  <c r="K203" i="88"/>
  <c r="J203" i="88"/>
  <c r="I203" i="88"/>
  <c r="L202" i="88"/>
  <c r="K202" i="88"/>
  <c r="J202" i="88"/>
  <c r="I202" i="88"/>
  <c r="L201" i="88"/>
  <c r="K201" i="88"/>
  <c r="J201" i="88"/>
  <c r="I201" i="88"/>
  <c r="L200" i="88"/>
  <c r="K200" i="88"/>
  <c r="J200" i="88"/>
  <c r="I200" i="88"/>
  <c r="L198" i="88"/>
  <c r="K198" i="88"/>
  <c r="J198" i="88"/>
  <c r="I198" i="88"/>
  <c r="L197" i="88"/>
  <c r="K197" i="88"/>
  <c r="J197" i="88"/>
  <c r="I197" i="88"/>
  <c r="L196" i="88"/>
  <c r="K196" i="88"/>
  <c r="J196" i="88"/>
  <c r="I196" i="88"/>
  <c r="L195" i="88"/>
  <c r="K195" i="88"/>
  <c r="J195" i="88"/>
  <c r="I195" i="88"/>
  <c r="L194" i="88"/>
  <c r="K194" i="88"/>
  <c r="J194" i="88"/>
  <c r="I194" i="88"/>
  <c r="L193" i="88"/>
  <c r="K193" i="88"/>
  <c r="J193" i="88"/>
  <c r="I193" i="88"/>
  <c r="L192" i="88"/>
  <c r="K192" i="88"/>
  <c r="J192" i="88"/>
  <c r="I192" i="88"/>
  <c r="L191" i="88"/>
  <c r="K191" i="88"/>
  <c r="J191" i="88"/>
  <c r="I191" i="88"/>
  <c r="L190" i="88"/>
  <c r="K190" i="88"/>
  <c r="J190" i="88"/>
  <c r="I190" i="88"/>
  <c r="L189" i="88"/>
  <c r="K189" i="88"/>
  <c r="J189" i="88"/>
  <c r="I189" i="88"/>
  <c r="L188" i="88"/>
  <c r="K188" i="88"/>
  <c r="J188" i="88"/>
  <c r="I188" i="88"/>
  <c r="L187" i="88"/>
  <c r="K187" i="88"/>
  <c r="J187" i="88"/>
  <c r="I187" i="88"/>
  <c r="L186" i="88"/>
  <c r="K186" i="88"/>
  <c r="J186" i="88"/>
  <c r="I186" i="88"/>
  <c r="L185" i="88"/>
  <c r="K185" i="88"/>
  <c r="J185" i="88"/>
  <c r="I185" i="88"/>
  <c r="L184" i="88"/>
  <c r="K184" i="88"/>
  <c r="J184" i="88"/>
  <c r="I184" i="88"/>
  <c r="L183" i="88"/>
  <c r="K183" i="88"/>
  <c r="J183" i="88"/>
  <c r="I183" i="88"/>
  <c r="L182" i="88"/>
  <c r="K182" i="88"/>
  <c r="J182" i="88"/>
  <c r="I182" i="88"/>
  <c r="L181" i="88"/>
  <c r="K181" i="88"/>
  <c r="J181" i="88"/>
  <c r="I181" i="88"/>
  <c r="L179" i="88"/>
  <c r="K179" i="88"/>
  <c r="J179" i="88"/>
  <c r="I179" i="88"/>
  <c r="L178" i="88"/>
  <c r="K178" i="88"/>
  <c r="J178" i="88"/>
  <c r="I178" i="88"/>
  <c r="L177" i="88"/>
  <c r="K177" i="88"/>
  <c r="J177" i="88"/>
  <c r="I177" i="88"/>
  <c r="L176" i="88"/>
  <c r="K176" i="88"/>
  <c r="J176" i="88"/>
  <c r="I176" i="88"/>
  <c r="L175" i="88"/>
  <c r="K175" i="88"/>
  <c r="J175" i="88"/>
  <c r="I175" i="88"/>
  <c r="L174" i="88"/>
  <c r="K174" i="88"/>
  <c r="J174" i="88"/>
  <c r="I174" i="88"/>
  <c r="L172" i="88"/>
  <c r="K172" i="88"/>
  <c r="J172" i="88"/>
  <c r="I172" i="88"/>
  <c r="L171" i="88"/>
  <c r="K171" i="88"/>
  <c r="J171" i="88"/>
  <c r="I171" i="88"/>
  <c r="L170" i="88"/>
  <c r="K170" i="88"/>
  <c r="J170" i="88"/>
  <c r="I170" i="88"/>
  <c r="L169" i="88"/>
  <c r="K169" i="88"/>
  <c r="J169" i="88"/>
  <c r="I169" i="88"/>
  <c r="L168" i="88"/>
  <c r="K168" i="88"/>
  <c r="J168" i="88"/>
  <c r="I168" i="88"/>
  <c r="L167" i="88"/>
  <c r="K167" i="88"/>
  <c r="J167" i="88"/>
  <c r="I167" i="88"/>
  <c r="L165" i="88"/>
  <c r="K165" i="88"/>
  <c r="J165" i="88"/>
  <c r="I165" i="88"/>
  <c r="L164" i="88"/>
  <c r="K164" i="88"/>
  <c r="J164" i="88"/>
  <c r="I164" i="88"/>
  <c r="L163" i="88"/>
  <c r="K163" i="88"/>
  <c r="J163" i="88"/>
  <c r="I163" i="88"/>
  <c r="L161" i="88"/>
  <c r="K161" i="88"/>
  <c r="J161" i="88"/>
  <c r="I161" i="88"/>
  <c r="L160" i="88"/>
  <c r="K160" i="88"/>
  <c r="J160" i="88"/>
  <c r="I160" i="88"/>
  <c r="L159" i="88"/>
  <c r="K159" i="88"/>
  <c r="J159" i="88"/>
  <c r="I159" i="88"/>
  <c r="L158" i="88"/>
  <c r="K158" i="88"/>
  <c r="J158" i="88"/>
  <c r="I158" i="88"/>
  <c r="L157" i="88"/>
  <c r="K157" i="88"/>
  <c r="J157" i="88"/>
  <c r="I157" i="88"/>
  <c r="L156" i="88"/>
  <c r="K156" i="88"/>
  <c r="J156" i="88"/>
  <c r="I156" i="88"/>
  <c r="L155" i="88"/>
  <c r="K155" i="88"/>
  <c r="J155" i="88"/>
  <c r="I155" i="88"/>
  <c r="L154" i="88"/>
  <c r="K154" i="88"/>
  <c r="J154" i="88"/>
  <c r="I154" i="88"/>
  <c r="L153" i="88"/>
  <c r="K153" i="88"/>
  <c r="J153" i="88"/>
  <c r="I153" i="88"/>
  <c r="L152" i="88"/>
  <c r="K152" i="88"/>
  <c r="J152" i="88"/>
  <c r="I152" i="88"/>
  <c r="L151" i="88"/>
  <c r="K151" i="88"/>
  <c r="J151" i="88"/>
  <c r="I151" i="88"/>
  <c r="L150" i="88"/>
  <c r="K150" i="88"/>
  <c r="J150" i="88"/>
  <c r="I150" i="88"/>
  <c r="L148" i="88"/>
  <c r="K148" i="88"/>
  <c r="J148" i="88"/>
  <c r="I148" i="88"/>
  <c r="L147" i="88"/>
  <c r="K147" i="88"/>
  <c r="J147" i="88"/>
  <c r="I147" i="88"/>
  <c r="L146" i="88"/>
  <c r="K146" i="88"/>
  <c r="J146" i="88"/>
  <c r="I146" i="88"/>
  <c r="L145" i="88"/>
  <c r="K145" i="88"/>
  <c r="J145" i="88"/>
  <c r="I145" i="88"/>
  <c r="L144" i="88"/>
  <c r="K144" i="88"/>
  <c r="J144" i="88"/>
  <c r="I144" i="88"/>
  <c r="L143" i="88"/>
  <c r="K143" i="88"/>
  <c r="J143" i="88"/>
  <c r="I143" i="88"/>
  <c r="L142" i="88"/>
  <c r="K142" i="88"/>
  <c r="J142" i="88"/>
  <c r="I142" i="88"/>
  <c r="L140" i="88"/>
  <c r="K140" i="88"/>
  <c r="J140" i="88"/>
  <c r="I140" i="88"/>
  <c r="L138" i="88"/>
  <c r="K138" i="88"/>
  <c r="J138" i="88"/>
  <c r="I138" i="88"/>
  <c r="L137" i="88"/>
  <c r="K137" i="88"/>
  <c r="J137" i="88"/>
  <c r="I137" i="88"/>
  <c r="L136" i="88"/>
  <c r="K136" i="88"/>
  <c r="J136" i="88"/>
  <c r="I136" i="88"/>
  <c r="L135" i="88"/>
  <c r="K135" i="88"/>
  <c r="J135" i="88"/>
  <c r="I135" i="88"/>
  <c r="L134" i="88"/>
  <c r="K134" i="88"/>
  <c r="J134" i="88"/>
  <c r="I134" i="88"/>
  <c r="L133" i="88"/>
  <c r="K133" i="88"/>
  <c r="J133" i="88"/>
  <c r="I133" i="88"/>
  <c r="L131" i="88"/>
  <c r="K131" i="88"/>
  <c r="J131" i="88"/>
  <c r="I131" i="88"/>
  <c r="L130" i="88"/>
  <c r="K130" i="88"/>
  <c r="J130" i="88"/>
  <c r="I130" i="88"/>
  <c r="L129" i="88"/>
  <c r="K129" i="88"/>
  <c r="J129" i="88"/>
  <c r="I129" i="88"/>
  <c r="L128" i="88"/>
  <c r="K128" i="88"/>
  <c r="J128" i="88"/>
  <c r="I128" i="88"/>
  <c r="L127" i="88"/>
  <c r="K127" i="88"/>
  <c r="J127" i="88"/>
  <c r="I127" i="88"/>
  <c r="L126" i="88"/>
  <c r="K126" i="88"/>
  <c r="J126" i="88"/>
  <c r="I126" i="88"/>
  <c r="L125" i="88"/>
  <c r="K125" i="88"/>
  <c r="J125" i="88"/>
  <c r="I125" i="88"/>
  <c r="L124" i="88"/>
  <c r="K124" i="88"/>
  <c r="J124" i="88"/>
  <c r="I124" i="88"/>
  <c r="L122" i="88"/>
  <c r="K122" i="88"/>
  <c r="J122" i="88"/>
  <c r="I122" i="88"/>
  <c r="L121" i="88"/>
  <c r="K121" i="88"/>
  <c r="J121" i="88"/>
  <c r="I121" i="88"/>
  <c r="L120" i="88"/>
  <c r="K120" i="88"/>
  <c r="J120" i="88"/>
  <c r="I120" i="88"/>
  <c r="L119" i="88"/>
  <c r="K119" i="88"/>
  <c r="J119" i="88"/>
  <c r="I119" i="88"/>
  <c r="L117" i="88"/>
  <c r="K117" i="88"/>
  <c r="J117" i="88"/>
  <c r="I117" i="88"/>
  <c r="L116" i="88"/>
  <c r="K116" i="88"/>
  <c r="J116" i="88"/>
  <c r="I116" i="88"/>
  <c r="L115" i="88"/>
  <c r="K115" i="88"/>
  <c r="J115" i="88"/>
  <c r="I115" i="88"/>
  <c r="L114" i="88"/>
  <c r="K114" i="88"/>
  <c r="J114" i="88"/>
  <c r="I114" i="88"/>
  <c r="L113" i="88"/>
  <c r="K113" i="88"/>
  <c r="J113" i="88"/>
  <c r="I113" i="88"/>
  <c r="L112" i="88"/>
  <c r="K112" i="88"/>
  <c r="J112" i="88"/>
  <c r="I112" i="88"/>
  <c r="L111" i="88"/>
  <c r="K111" i="88"/>
  <c r="J111" i="88"/>
  <c r="I111" i="88"/>
  <c r="L110" i="88"/>
  <c r="K110" i="88"/>
  <c r="J110" i="88"/>
  <c r="I110" i="88"/>
  <c r="L109" i="88"/>
  <c r="K109" i="88"/>
  <c r="J109" i="88"/>
  <c r="I109" i="88"/>
  <c r="L108" i="88"/>
  <c r="K108" i="88"/>
  <c r="J108" i="88"/>
  <c r="I108" i="88"/>
  <c r="L107" i="88"/>
  <c r="K107" i="88"/>
  <c r="J107" i="88"/>
  <c r="I107" i="88"/>
  <c r="L105" i="88"/>
  <c r="K105" i="88"/>
  <c r="J105" i="88"/>
  <c r="I105" i="88"/>
  <c r="L104" i="88"/>
  <c r="K104" i="88"/>
  <c r="J104" i="88"/>
  <c r="I104" i="88"/>
  <c r="L103" i="88"/>
  <c r="K103" i="88"/>
  <c r="J103" i="88"/>
  <c r="I103" i="88"/>
  <c r="L102" i="88"/>
  <c r="K102" i="88"/>
  <c r="J102" i="88"/>
  <c r="I102" i="88"/>
  <c r="L101" i="88"/>
  <c r="K101" i="88"/>
  <c r="J101" i="88"/>
  <c r="I101" i="88"/>
  <c r="L100" i="88"/>
  <c r="K100" i="88"/>
  <c r="J100" i="88"/>
  <c r="I100" i="88"/>
  <c r="L99" i="88"/>
  <c r="K99" i="88"/>
  <c r="J99" i="88"/>
  <c r="I99" i="88"/>
  <c r="L98" i="88"/>
  <c r="K98" i="88"/>
  <c r="J98" i="88"/>
  <c r="I98" i="88"/>
  <c r="L97" i="88"/>
  <c r="K97" i="88"/>
  <c r="J97" i="88"/>
  <c r="I97" i="88"/>
  <c r="L96" i="88"/>
  <c r="K96" i="88"/>
  <c r="J96" i="88"/>
  <c r="I96" i="88"/>
  <c r="L95" i="88"/>
  <c r="K95" i="88"/>
  <c r="J95" i="88"/>
  <c r="I95" i="88"/>
  <c r="L93" i="88"/>
  <c r="K93" i="88"/>
  <c r="J93" i="88"/>
  <c r="I93" i="88"/>
  <c r="L92" i="88"/>
  <c r="K92" i="88"/>
  <c r="J92" i="88"/>
  <c r="I92" i="88"/>
  <c r="L91" i="88"/>
  <c r="K91" i="88"/>
  <c r="J91" i="88"/>
  <c r="I91" i="88"/>
  <c r="L90" i="88"/>
  <c r="K90" i="88"/>
  <c r="J90" i="88"/>
  <c r="I90" i="88"/>
  <c r="L89" i="88"/>
  <c r="K89" i="88"/>
  <c r="J89" i="88"/>
  <c r="I89" i="88"/>
  <c r="L88" i="88"/>
  <c r="K88" i="88"/>
  <c r="J88" i="88"/>
  <c r="I88" i="88"/>
  <c r="L87" i="88"/>
  <c r="K87" i="88"/>
  <c r="J87" i="88"/>
  <c r="I87" i="88"/>
  <c r="L85" i="88"/>
  <c r="K85" i="88"/>
  <c r="J85" i="88"/>
  <c r="I85" i="88"/>
  <c r="L84" i="88"/>
  <c r="K84" i="88"/>
  <c r="J84" i="88"/>
  <c r="I84" i="88"/>
  <c r="L83" i="88"/>
  <c r="K83" i="88"/>
  <c r="J83" i="88"/>
  <c r="I83" i="88"/>
  <c r="L82" i="88"/>
  <c r="K82" i="88"/>
  <c r="J82" i="88"/>
  <c r="I82" i="88"/>
  <c r="L81" i="88"/>
  <c r="K81" i="88"/>
  <c r="J81" i="88"/>
  <c r="I81" i="88"/>
  <c r="L80" i="88"/>
  <c r="K80" i="88"/>
  <c r="J80" i="88"/>
  <c r="I80" i="88"/>
  <c r="L79" i="88"/>
  <c r="K79" i="88"/>
  <c r="J79" i="88"/>
  <c r="I79" i="88"/>
  <c r="L78" i="88"/>
  <c r="K78" i="88"/>
  <c r="J78" i="88"/>
  <c r="I78" i="88"/>
  <c r="L77" i="88"/>
  <c r="K77" i="88"/>
  <c r="J77" i="88"/>
  <c r="I77" i="88"/>
  <c r="L76" i="88"/>
  <c r="K76" i="88"/>
  <c r="J76" i="88"/>
  <c r="I76" i="88"/>
  <c r="L75" i="88"/>
  <c r="K75" i="88"/>
  <c r="J75" i="88"/>
  <c r="I75" i="88"/>
  <c r="L74" i="88"/>
  <c r="K74" i="88"/>
  <c r="J74" i="88"/>
  <c r="I74" i="88"/>
  <c r="L73" i="88"/>
  <c r="K73" i="88"/>
  <c r="J73" i="88"/>
  <c r="I73" i="88"/>
  <c r="L72" i="88"/>
  <c r="K72" i="88"/>
  <c r="J72" i="88"/>
  <c r="I72" i="88"/>
  <c r="L71" i="88"/>
  <c r="K71" i="88"/>
  <c r="J71" i="88"/>
  <c r="I71" i="88"/>
  <c r="L70" i="88"/>
  <c r="K70" i="88"/>
  <c r="J70" i="88"/>
  <c r="I70" i="88"/>
  <c r="L69" i="88"/>
  <c r="K69" i="88"/>
  <c r="J69" i="88"/>
  <c r="I69" i="88"/>
  <c r="L67" i="88"/>
  <c r="K67" i="88"/>
  <c r="J67" i="88"/>
  <c r="I67" i="88"/>
  <c r="L66" i="88"/>
  <c r="K66" i="88"/>
  <c r="J66" i="88"/>
  <c r="I66" i="88"/>
  <c r="L65" i="88"/>
  <c r="K65" i="88"/>
  <c r="J65" i="88"/>
  <c r="I65" i="88"/>
  <c r="L63" i="88"/>
  <c r="K63" i="88"/>
  <c r="J63" i="88"/>
  <c r="I63" i="88"/>
  <c r="L62" i="88"/>
  <c r="K62" i="88"/>
  <c r="J62" i="88"/>
  <c r="I62" i="88"/>
  <c r="L61" i="88"/>
  <c r="K61" i="88"/>
  <c r="J61" i="88"/>
  <c r="I61" i="88"/>
  <c r="L60" i="88"/>
  <c r="K60" i="88"/>
  <c r="J60" i="88"/>
  <c r="I60" i="88"/>
  <c r="L59" i="88"/>
  <c r="K59" i="88"/>
  <c r="J59" i="88"/>
  <c r="I59" i="88"/>
  <c r="L58" i="88"/>
  <c r="K58" i="88"/>
  <c r="J58" i="88"/>
  <c r="I58" i="88"/>
  <c r="L57" i="88"/>
  <c r="K57" i="88"/>
  <c r="J57" i="88"/>
  <c r="I57" i="88"/>
  <c r="L55" i="88"/>
  <c r="K55" i="88"/>
  <c r="J55" i="88"/>
  <c r="I55" i="88"/>
  <c r="L54" i="88"/>
  <c r="K54" i="88"/>
  <c r="J54" i="88"/>
  <c r="I54" i="88"/>
  <c r="L53" i="88"/>
  <c r="K53" i="88"/>
  <c r="J53" i="88"/>
  <c r="I53" i="88"/>
  <c r="L52" i="88"/>
  <c r="K52" i="88"/>
  <c r="J52" i="88"/>
  <c r="I52" i="88"/>
  <c r="L51" i="88"/>
  <c r="K51" i="88"/>
  <c r="J51" i="88"/>
  <c r="I51" i="88"/>
  <c r="L50" i="88"/>
  <c r="K50" i="88"/>
  <c r="J50" i="88"/>
  <c r="I50" i="88"/>
  <c r="L49" i="88"/>
  <c r="K49" i="88"/>
  <c r="J49" i="88"/>
  <c r="I49" i="88"/>
  <c r="L48" i="88"/>
  <c r="K48" i="88"/>
  <c r="J48" i="88"/>
  <c r="I48" i="88"/>
  <c r="L47" i="88"/>
  <c r="K47" i="88"/>
  <c r="J47" i="88"/>
  <c r="I47" i="88"/>
  <c r="L46" i="88"/>
  <c r="K46" i="88"/>
  <c r="J46" i="88"/>
  <c r="I46" i="88"/>
  <c r="L45" i="88"/>
  <c r="K45" i="88"/>
  <c r="J45" i="88"/>
  <c r="I45" i="88"/>
  <c r="L44" i="88"/>
  <c r="K44" i="88"/>
  <c r="J44" i="88"/>
  <c r="I44" i="88"/>
  <c r="L43" i="88"/>
  <c r="K43" i="88"/>
  <c r="J43" i="88"/>
  <c r="I43" i="88"/>
  <c r="L42" i="88"/>
  <c r="K42" i="88"/>
  <c r="J42" i="88"/>
  <c r="I42" i="88"/>
  <c r="L41" i="88"/>
  <c r="K41" i="88"/>
  <c r="J41" i="88"/>
  <c r="I41" i="88"/>
  <c r="L40" i="88"/>
  <c r="K40" i="88"/>
  <c r="J40" i="88"/>
  <c r="I40" i="88"/>
  <c r="L39" i="88"/>
  <c r="K39" i="88"/>
  <c r="J39" i="88"/>
  <c r="I39" i="88"/>
  <c r="L38" i="88"/>
  <c r="K38" i="88"/>
  <c r="J38" i="88"/>
  <c r="I38" i="88"/>
  <c r="L37" i="88"/>
  <c r="K37" i="88"/>
  <c r="J37" i="88"/>
  <c r="I37" i="88"/>
  <c r="L36" i="88"/>
  <c r="K36" i="88"/>
  <c r="J36" i="88"/>
  <c r="I36" i="88"/>
  <c r="L35" i="88"/>
  <c r="K35" i="88"/>
  <c r="J35" i="88"/>
  <c r="I35" i="88"/>
  <c r="L33" i="88"/>
  <c r="K33" i="88"/>
  <c r="J33" i="88"/>
  <c r="I33" i="88"/>
  <c r="L32" i="88"/>
  <c r="K32" i="88"/>
  <c r="J32" i="88"/>
  <c r="I32" i="88"/>
  <c r="L31" i="88"/>
  <c r="K31" i="88"/>
  <c r="J31" i="88"/>
  <c r="I31" i="88"/>
  <c r="L30" i="88"/>
  <c r="K30" i="88"/>
  <c r="J30" i="88"/>
  <c r="I30" i="88"/>
  <c r="L29" i="88"/>
  <c r="K29" i="88"/>
  <c r="J29" i="88"/>
  <c r="I29" i="88"/>
  <c r="L28" i="88"/>
  <c r="K28" i="88"/>
  <c r="J28" i="88"/>
  <c r="I28" i="88"/>
  <c r="L27" i="88"/>
  <c r="K27" i="88"/>
  <c r="J27" i="88"/>
  <c r="I27" i="88"/>
  <c r="L26" i="88"/>
  <c r="K26" i="88"/>
  <c r="J26" i="88"/>
  <c r="I26" i="88"/>
  <c r="L25" i="88"/>
  <c r="K25" i="88"/>
  <c r="J25" i="88"/>
  <c r="I25" i="88"/>
  <c r="L24" i="88"/>
  <c r="K24" i="88"/>
  <c r="J24" i="88"/>
  <c r="I24" i="88"/>
  <c r="L23" i="88"/>
  <c r="K23" i="88"/>
  <c r="J23" i="88"/>
  <c r="I23" i="88"/>
  <c r="L22" i="88"/>
  <c r="K22" i="88"/>
  <c r="J22" i="88"/>
  <c r="I22" i="88"/>
  <c r="L21" i="88"/>
  <c r="K21" i="88"/>
  <c r="J21" i="88"/>
  <c r="I21" i="88"/>
  <c r="L20" i="88"/>
  <c r="K20" i="88"/>
  <c r="J20" i="88"/>
  <c r="I20" i="88"/>
  <c r="L19" i="88"/>
  <c r="K19" i="88"/>
  <c r="J19" i="88"/>
  <c r="I19" i="88"/>
  <c r="L18" i="88"/>
  <c r="K18" i="88"/>
  <c r="J18" i="88"/>
  <c r="I18" i="88"/>
  <c r="L17" i="88"/>
  <c r="K17" i="88"/>
  <c r="J17" i="88"/>
  <c r="I17" i="88"/>
  <c r="L16" i="88"/>
  <c r="K16" i="88"/>
  <c r="J16" i="88"/>
  <c r="I16" i="88"/>
  <c r="L14" i="88"/>
  <c r="K14" i="88"/>
  <c r="J14" i="88"/>
  <c r="I14" i="88"/>
  <c r="L13" i="88"/>
  <c r="K13" i="88"/>
  <c r="J13" i="88"/>
  <c r="I13" i="88"/>
  <c r="L12" i="88"/>
  <c r="K12" i="88"/>
  <c r="J12" i="88"/>
  <c r="I12" i="88"/>
  <c r="L11" i="88"/>
  <c r="K11" i="88"/>
  <c r="J11" i="88"/>
  <c r="I11" i="88"/>
  <c r="L10" i="88"/>
  <c r="K10" i="88"/>
  <c r="J10" i="88"/>
  <c r="I10" i="88"/>
  <c r="L8" i="88"/>
  <c r="K8" i="88"/>
  <c r="J8" i="88"/>
  <c r="I8" i="88"/>
  <c r="J39" i="87"/>
  <c r="J38" i="87"/>
  <c r="J37" i="87"/>
  <c r="J36" i="87"/>
  <c r="J35" i="87"/>
  <c r="J34" i="87"/>
  <c r="J33" i="87"/>
  <c r="J32" i="87"/>
  <c r="J31" i="87"/>
  <c r="J30" i="87"/>
  <c r="J29" i="87"/>
  <c r="J28" i="87"/>
  <c r="J27" i="87"/>
  <c r="J26" i="87"/>
  <c r="J25" i="87"/>
  <c r="J24" i="87"/>
  <c r="J23" i="87"/>
  <c r="J22" i="87"/>
  <c r="J21" i="87"/>
  <c r="J20" i="87"/>
  <c r="J19" i="87"/>
  <c r="J18" i="87"/>
  <c r="J17" i="87"/>
  <c r="J16" i="87"/>
  <c r="J15" i="87"/>
  <c r="J14" i="87"/>
  <c r="J13" i="87"/>
  <c r="J12" i="87"/>
  <c r="J11" i="87"/>
  <c r="J9" i="87"/>
  <c r="I9" i="87"/>
  <c r="H9" i="87"/>
  <c r="G9" i="87"/>
  <c r="F9" i="87"/>
  <c r="E9" i="87"/>
  <c r="D9" i="87"/>
  <c r="C9" i="87"/>
  <c r="B9" i="87"/>
  <c r="J7" i="87"/>
  <c r="K60" i="86"/>
  <c r="J60" i="86"/>
  <c r="I60" i="86"/>
  <c r="K59" i="86"/>
  <c r="J59" i="86"/>
  <c r="I59" i="86"/>
  <c r="K58" i="86"/>
  <c r="J58" i="86"/>
  <c r="I58" i="86"/>
  <c r="K57" i="86"/>
  <c r="J57" i="86"/>
  <c r="I57" i="86"/>
  <c r="K56" i="86"/>
  <c r="J56" i="86"/>
  <c r="I56" i="86"/>
  <c r="K55" i="86"/>
  <c r="J55" i="86"/>
  <c r="I55" i="86"/>
  <c r="K54" i="86"/>
  <c r="J54" i="86"/>
  <c r="I54" i="86"/>
  <c r="K53" i="86"/>
  <c r="J53" i="86"/>
  <c r="I53" i="86"/>
  <c r="K52" i="86"/>
  <c r="J52" i="86"/>
  <c r="I52" i="86"/>
  <c r="K51" i="86"/>
  <c r="J51" i="86"/>
  <c r="I51" i="86"/>
  <c r="K50" i="86"/>
  <c r="J50" i="86"/>
  <c r="I50" i="86"/>
  <c r="K49" i="86"/>
  <c r="J49" i="86"/>
  <c r="I49" i="86"/>
  <c r="K48" i="86"/>
  <c r="J48" i="86"/>
  <c r="I48" i="86"/>
  <c r="K47" i="86"/>
  <c r="J47" i="86"/>
  <c r="I47" i="86"/>
  <c r="K46" i="86"/>
  <c r="J46" i="86"/>
  <c r="I46" i="86"/>
  <c r="K45" i="86"/>
  <c r="J45" i="86"/>
  <c r="I45" i="86"/>
  <c r="K44" i="86"/>
  <c r="J44" i="86"/>
  <c r="I44" i="86"/>
  <c r="K43" i="86"/>
  <c r="J43" i="86"/>
  <c r="I43" i="86"/>
  <c r="K42" i="86"/>
  <c r="J42" i="86"/>
  <c r="I42" i="86"/>
  <c r="K41" i="86"/>
  <c r="J41" i="86"/>
  <c r="I41" i="86"/>
  <c r="K40" i="86"/>
  <c r="J40" i="86"/>
  <c r="I40" i="86"/>
  <c r="K39" i="86"/>
  <c r="J39" i="86"/>
  <c r="I39" i="86"/>
  <c r="K38" i="86"/>
  <c r="J38" i="86"/>
  <c r="I38" i="86"/>
  <c r="K37" i="86"/>
  <c r="J37" i="86"/>
  <c r="I37" i="86"/>
  <c r="K36" i="86"/>
  <c r="J36" i="86"/>
  <c r="I36" i="86"/>
  <c r="K35" i="86"/>
  <c r="J35" i="86"/>
  <c r="I35" i="86"/>
  <c r="K34" i="86"/>
  <c r="J34" i="86"/>
  <c r="I34" i="86"/>
  <c r="K33" i="86"/>
  <c r="J33" i="86"/>
  <c r="I33" i="86"/>
  <c r="K32" i="86"/>
  <c r="J32" i="86"/>
  <c r="I32" i="86"/>
  <c r="K31" i="86"/>
  <c r="J31" i="86"/>
  <c r="I31" i="86"/>
  <c r="K30" i="86"/>
  <c r="J30" i="86"/>
  <c r="I30" i="86"/>
  <c r="K29" i="86"/>
  <c r="J29" i="86"/>
  <c r="I29" i="86"/>
  <c r="K28" i="86"/>
  <c r="J28" i="86"/>
  <c r="I28" i="86"/>
  <c r="K27" i="86"/>
  <c r="J27" i="86"/>
  <c r="I27" i="86"/>
  <c r="K26" i="86"/>
  <c r="J26" i="86"/>
  <c r="I26" i="86"/>
  <c r="K25" i="86"/>
  <c r="J25" i="86"/>
  <c r="I25" i="86"/>
  <c r="K24" i="86"/>
  <c r="J24" i="86"/>
  <c r="I24" i="86"/>
  <c r="K23" i="86"/>
  <c r="J23" i="86"/>
  <c r="I23" i="86"/>
  <c r="K22" i="86"/>
  <c r="J22" i="86"/>
  <c r="I22" i="86"/>
  <c r="K21" i="86"/>
  <c r="J21" i="86"/>
  <c r="I21" i="86"/>
  <c r="K20" i="86"/>
  <c r="J20" i="86"/>
  <c r="I20" i="86"/>
  <c r="K19" i="86"/>
  <c r="J19" i="86"/>
  <c r="I19" i="86"/>
  <c r="K18" i="86"/>
  <c r="J18" i="86"/>
  <c r="I18" i="86"/>
  <c r="K17" i="86"/>
  <c r="J17" i="86"/>
  <c r="I17" i="86"/>
  <c r="K16" i="86"/>
  <c r="J16" i="86"/>
  <c r="I16" i="86"/>
  <c r="K15" i="86"/>
  <c r="J15" i="86"/>
  <c r="I15" i="86"/>
  <c r="K14" i="86"/>
  <c r="J14" i="86"/>
  <c r="I14" i="86"/>
  <c r="K13" i="86"/>
  <c r="J13" i="86"/>
  <c r="I13" i="86"/>
  <c r="K12" i="86"/>
  <c r="J12" i="86"/>
  <c r="I12" i="86"/>
  <c r="K11" i="86"/>
  <c r="J11" i="86"/>
  <c r="I11" i="86"/>
  <c r="K10" i="86"/>
  <c r="J10" i="86"/>
  <c r="I10" i="86"/>
  <c r="K9" i="86"/>
  <c r="J9" i="86"/>
  <c r="L65" i="82"/>
  <c r="K65" i="82"/>
  <c r="I65" i="82"/>
  <c r="H65" i="82"/>
  <c r="G65" i="82"/>
  <c r="E65" i="82"/>
  <c r="C65" i="82"/>
  <c r="L64" i="82"/>
  <c r="K64" i="82"/>
  <c r="I64" i="82"/>
  <c r="H64" i="82"/>
  <c r="G64" i="82"/>
  <c r="E64" i="82"/>
  <c r="C64" i="82"/>
  <c r="L63" i="82"/>
  <c r="K63" i="82"/>
  <c r="I63" i="82"/>
  <c r="H63" i="82"/>
  <c r="G63" i="82"/>
  <c r="E63" i="82"/>
  <c r="C63" i="82"/>
  <c r="L62" i="82"/>
  <c r="K62" i="82"/>
  <c r="I62" i="82"/>
  <c r="H62" i="82"/>
  <c r="G62" i="82"/>
  <c r="E62" i="82"/>
  <c r="C62" i="82"/>
  <c r="L61" i="82"/>
  <c r="K61" i="82"/>
  <c r="I61" i="82"/>
  <c r="H61" i="82"/>
  <c r="G61" i="82"/>
  <c r="E61" i="82"/>
  <c r="C61" i="82"/>
  <c r="L60" i="82"/>
  <c r="M60" i="82" s="1"/>
  <c r="K60" i="82"/>
  <c r="I60" i="82"/>
  <c r="H60" i="82"/>
  <c r="G60" i="82"/>
  <c r="E60" i="82"/>
  <c r="C60" i="82"/>
  <c r="L59" i="82"/>
  <c r="K59" i="82"/>
  <c r="I59" i="82"/>
  <c r="J59" i="82" s="1"/>
  <c r="H59" i="82"/>
  <c r="G59" i="82"/>
  <c r="E59" i="82"/>
  <c r="C59" i="82"/>
  <c r="L58" i="82"/>
  <c r="K58" i="82"/>
  <c r="I58" i="82"/>
  <c r="H58" i="82"/>
  <c r="G58" i="82"/>
  <c r="E58" i="82"/>
  <c r="C58" i="82"/>
  <c r="L57" i="82"/>
  <c r="K57" i="82"/>
  <c r="I57" i="82"/>
  <c r="J57" i="82" s="1"/>
  <c r="H57" i="82"/>
  <c r="G57" i="82"/>
  <c r="E57" i="82"/>
  <c r="C57" i="82"/>
  <c r="L56" i="82"/>
  <c r="M56" i="82" s="1"/>
  <c r="K56" i="82"/>
  <c r="I56" i="82"/>
  <c r="J56" i="82" s="1"/>
  <c r="H56" i="82"/>
  <c r="G56" i="82"/>
  <c r="E56" i="82"/>
  <c r="C56" i="82"/>
  <c r="L55" i="82"/>
  <c r="K55" i="82"/>
  <c r="I55" i="82"/>
  <c r="J55" i="82" s="1"/>
  <c r="H55" i="82"/>
  <c r="G55" i="82"/>
  <c r="E55" i="82"/>
  <c r="C55" i="82"/>
  <c r="L54" i="82"/>
  <c r="M54" i="82" s="1"/>
  <c r="K54" i="82"/>
  <c r="I54" i="82"/>
  <c r="H54" i="82"/>
  <c r="G54" i="82"/>
  <c r="E54" i="82"/>
  <c r="C54" i="82"/>
  <c r="L53" i="82"/>
  <c r="M53" i="82" s="1"/>
  <c r="K53" i="82"/>
  <c r="I53" i="82"/>
  <c r="H53" i="82"/>
  <c r="G53" i="82"/>
  <c r="E53" i="82"/>
  <c r="C53" i="82"/>
  <c r="L52" i="82"/>
  <c r="M52" i="82" s="1"/>
  <c r="K52" i="82"/>
  <c r="I52" i="82"/>
  <c r="H52" i="82"/>
  <c r="G52" i="82"/>
  <c r="E52" i="82"/>
  <c r="C52" i="82"/>
  <c r="L51" i="82"/>
  <c r="K51" i="82"/>
  <c r="I51" i="82"/>
  <c r="J51" i="82" s="1"/>
  <c r="H51" i="82"/>
  <c r="G51" i="82"/>
  <c r="E51" i="82"/>
  <c r="C51" i="82"/>
  <c r="L50" i="82"/>
  <c r="K50" i="82"/>
  <c r="I50" i="82"/>
  <c r="H50" i="82"/>
  <c r="G50" i="82"/>
  <c r="E50" i="82"/>
  <c r="C50" i="82"/>
  <c r="L49" i="82"/>
  <c r="K49" i="82"/>
  <c r="I49" i="82"/>
  <c r="J49" i="82" s="1"/>
  <c r="H49" i="82"/>
  <c r="G49" i="82"/>
  <c r="E49" i="82"/>
  <c r="C49" i="82"/>
  <c r="L48" i="82"/>
  <c r="M48" i="82" s="1"/>
  <c r="K48" i="82"/>
  <c r="I48" i="82"/>
  <c r="J48" i="82" s="1"/>
  <c r="H48" i="82"/>
  <c r="G48" i="82"/>
  <c r="E48" i="82"/>
  <c r="C48" i="82"/>
  <c r="L47" i="82"/>
  <c r="K47" i="82"/>
  <c r="I47" i="82"/>
  <c r="J47" i="82" s="1"/>
  <c r="H47" i="82"/>
  <c r="G47" i="82"/>
  <c r="E47" i="82"/>
  <c r="C47" i="82"/>
  <c r="L46" i="82"/>
  <c r="M46" i="82" s="1"/>
  <c r="K46" i="82"/>
  <c r="I46" i="82"/>
  <c r="H46" i="82"/>
  <c r="G46" i="82"/>
  <c r="E46" i="82"/>
  <c r="C46" i="82"/>
  <c r="L45" i="82"/>
  <c r="M45" i="82" s="1"/>
  <c r="K45" i="82"/>
  <c r="I45" i="82"/>
  <c r="H45" i="82"/>
  <c r="G45" i="82"/>
  <c r="E45" i="82"/>
  <c r="C45" i="82"/>
  <c r="L44" i="82"/>
  <c r="M44" i="82" s="1"/>
  <c r="K44" i="82"/>
  <c r="I44" i="82"/>
  <c r="H44" i="82"/>
  <c r="G44" i="82"/>
  <c r="E44" i="82"/>
  <c r="C44" i="82"/>
  <c r="L43" i="82"/>
  <c r="K43" i="82"/>
  <c r="I43" i="82"/>
  <c r="J43" i="82" s="1"/>
  <c r="H43" i="82"/>
  <c r="G43" i="82"/>
  <c r="E43" i="82"/>
  <c r="C43" i="82"/>
  <c r="L42" i="82"/>
  <c r="K42" i="82"/>
  <c r="I42" i="82"/>
  <c r="H42" i="82"/>
  <c r="G42" i="82"/>
  <c r="E42" i="82"/>
  <c r="C42" i="82"/>
  <c r="L41" i="82"/>
  <c r="K41" i="82"/>
  <c r="I41" i="82"/>
  <c r="J41" i="82" s="1"/>
  <c r="H41" i="82"/>
  <c r="G41" i="82"/>
  <c r="E41" i="82"/>
  <c r="C41" i="82"/>
  <c r="L40" i="82"/>
  <c r="M40" i="82" s="1"/>
  <c r="K40" i="82"/>
  <c r="I40" i="82"/>
  <c r="J40" i="82" s="1"/>
  <c r="H40" i="82"/>
  <c r="G40" i="82"/>
  <c r="E40" i="82"/>
  <c r="C40" i="82"/>
  <c r="L39" i="82"/>
  <c r="K39" i="82"/>
  <c r="I39" i="82"/>
  <c r="J39" i="82" s="1"/>
  <c r="H39" i="82"/>
  <c r="G39" i="82"/>
  <c r="E39" i="82"/>
  <c r="C39" i="82"/>
  <c r="L38" i="82"/>
  <c r="M38" i="82" s="1"/>
  <c r="K38" i="82"/>
  <c r="I38" i="82"/>
  <c r="J38" i="82" s="1"/>
  <c r="H38" i="82"/>
  <c r="G38" i="82"/>
  <c r="E38" i="82"/>
  <c r="C38" i="82"/>
  <c r="L37" i="82"/>
  <c r="M37" i="82" s="1"/>
  <c r="K37" i="82"/>
  <c r="I37" i="82"/>
  <c r="H37" i="82"/>
  <c r="G37" i="82"/>
  <c r="E37" i="82"/>
  <c r="C37" i="82"/>
  <c r="L36" i="82"/>
  <c r="M36" i="82" s="1"/>
  <c r="K36" i="82"/>
  <c r="I36" i="82"/>
  <c r="H36" i="82"/>
  <c r="G36" i="82"/>
  <c r="E36" i="82"/>
  <c r="C36" i="82"/>
  <c r="L35" i="82"/>
  <c r="M35" i="82" s="1"/>
  <c r="K35" i="82"/>
  <c r="I35" i="82"/>
  <c r="J35" i="82" s="1"/>
  <c r="H35" i="82"/>
  <c r="G35" i="82"/>
  <c r="E35" i="82"/>
  <c r="C35" i="82"/>
  <c r="L34" i="82"/>
  <c r="K34" i="82"/>
  <c r="I34" i="82"/>
  <c r="H34" i="82"/>
  <c r="G34" i="82"/>
  <c r="E34" i="82"/>
  <c r="C34" i="82"/>
  <c r="L33" i="82"/>
  <c r="K33" i="82"/>
  <c r="I33" i="82"/>
  <c r="J33" i="82" s="1"/>
  <c r="H33" i="82"/>
  <c r="G33" i="82"/>
  <c r="E33" i="82"/>
  <c r="C33" i="82"/>
  <c r="L32" i="82"/>
  <c r="M32" i="82" s="1"/>
  <c r="K32" i="82"/>
  <c r="I32" i="82"/>
  <c r="J32" i="82" s="1"/>
  <c r="H32" i="82"/>
  <c r="G32" i="82"/>
  <c r="E32" i="82"/>
  <c r="C32" i="82"/>
  <c r="L31" i="82"/>
  <c r="K31" i="82"/>
  <c r="I31" i="82"/>
  <c r="J31" i="82" s="1"/>
  <c r="H31" i="82"/>
  <c r="G31" i="82"/>
  <c r="E31" i="82"/>
  <c r="C31" i="82"/>
  <c r="L30" i="82"/>
  <c r="M30" i="82" s="1"/>
  <c r="K30" i="82"/>
  <c r="I30" i="82"/>
  <c r="J30" i="82" s="1"/>
  <c r="H30" i="82"/>
  <c r="G30" i="82"/>
  <c r="E30" i="82"/>
  <c r="C30" i="82"/>
  <c r="L29" i="82"/>
  <c r="M29" i="82" s="1"/>
  <c r="K29" i="82"/>
  <c r="I29" i="82"/>
  <c r="H29" i="82"/>
  <c r="G29" i="82"/>
  <c r="E29" i="82"/>
  <c r="C29" i="82"/>
  <c r="L28" i="82"/>
  <c r="M28" i="82" s="1"/>
  <c r="K28" i="82"/>
  <c r="I28" i="82"/>
  <c r="H28" i="82"/>
  <c r="G28" i="82"/>
  <c r="E28" i="82"/>
  <c r="C28" i="82"/>
  <c r="L27" i="82"/>
  <c r="M27" i="82" s="1"/>
  <c r="K27" i="82"/>
  <c r="I27" i="82"/>
  <c r="J27" i="82" s="1"/>
  <c r="H27" i="82"/>
  <c r="G27" i="82"/>
  <c r="E27" i="82"/>
  <c r="C27" i="82"/>
  <c r="L26" i="82"/>
  <c r="K26" i="82"/>
  <c r="I26" i="82"/>
  <c r="H26" i="82"/>
  <c r="G26" i="82"/>
  <c r="E26" i="82"/>
  <c r="C26" i="82"/>
  <c r="L25" i="82"/>
  <c r="K25" i="82"/>
  <c r="I25" i="82"/>
  <c r="J25" i="82" s="1"/>
  <c r="H25" i="82"/>
  <c r="G25" i="82"/>
  <c r="E25" i="82"/>
  <c r="C25" i="82"/>
  <c r="L24" i="82"/>
  <c r="M24" i="82" s="1"/>
  <c r="K24" i="82"/>
  <c r="I24" i="82"/>
  <c r="J24" i="82" s="1"/>
  <c r="H24" i="82"/>
  <c r="G24" i="82"/>
  <c r="E24" i="82"/>
  <c r="C24" i="82"/>
  <c r="L23" i="82"/>
  <c r="K23" i="82"/>
  <c r="I23" i="82"/>
  <c r="J23" i="82" s="1"/>
  <c r="H23" i="82"/>
  <c r="G23" i="82"/>
  <c r="E23" i="82"/>
  <c r="C23" i="82"/>
  <c r="L22" i="82"/>
  <c r="M22" i="82" s="1"/>
  <c r="K22" i="82"/>
  <c r="I22" i="82"/>
  <c r="J29" i="82" s="1"/>
  <c r="H22" i="82"/>
  <c r="G22" i="82"/>
  <c r="E22" i="82"/>
  <c r="C22" i="82"/>
  <c r="L21" i="82"/>
  <c r="M21" i="82" s="1"/>
  <c r="K21" i="82"/>
  <c r="J21" i="82"/>
  <c r="I21" i="82"/>
  <c r="H21" i="82"/>
  <c r="G21" i="82"/>
  <c r="E21" i="82"/>
  <c r="C21" i="82"/>
  <c r="L20" i="82"/>
  <c r="M20" i="82" s="1"/>
  <c r="K20" i="82"/>
  <c r="I20" i="82"/>
  <c r="H20" i="82"/>
  <c r="G20" i="82"/>
  <c r="E20" i="82"/>
  <c r="C20" i="82"/>
  <c r="L19" i="82"/>
  <c r="M59" i="82" s="1"/>
  <c r="K19" i="82"/>
  <c r="I19" i="82"/>
  <c r="J19" i="82" s="1"/>
  <c r="H19" i="82"/>
  <c r="G19" i="82"/>
  <c r="E19" i="82"/>
  <c r="C19" i="82"/>
  <c r="M18" i="82"/>
  <c r="L18" i="82"/>
  <c r="K18" i="82"/>
  <c r="I18" i="82"/>
  <c r="H18" i="82"/>
  <c r="G18" i="82"/>
  <c r="E18" i="82"/>
  <c r="C18" i="82"/>
  <c r="L17" i="82"/>
  <c r="K17" i="82"/>
  <c r="I17" i="82"/>
  <c r="J17" i="82" s="1"/>
  <c r="H17" i="82"/>
  <c r="G17" i="82"/>
  <c r="E17" i="82"/>
  <c r="C17" i="82"/>
  <c r="L16" i="82"/>
  <c r="M39" i="82" s="1"/>
  <c r="K16" i="82"/>
  <c r="I16" i="82"/>
  <c r="J16" i="82" s="1"/>
  <c r="H16" i="82"/>
  <c r="G16" i="82"/>
  <c r="E16" i="82"/>
  <c r="C16" i="82"/>
  <c r="L15" i="82"/>
  <c r="M64" i="82" s="1"/>
  <c r="K15" i="82"/>
  <c r="I15" i="82"/>
  <c r="J58" i="82" s="1"/>
  <c r="H15" i="82"/>
  <c r="G15" i="82"/>
  <c r="E15" i="82"/>
  <c r="C15" i="82"/>
  <c r="L13" i="82"/>
  <c r="M13" i="82" s="1"/>
  <c r="K13" i="82"/>
  <c r="I13" i="82"/>
  <c r="J13" i="82" s="1"/>
  <c r="H13" i="82"/>
  <c r="G13" i="82"/>
  <c r="E13" i="82"/>
  <c r="C13" i="82"/>
  <c r="L12" i="82"/>
  <c r="M12" i="82" s="1"/>
  <c r="K12" i="82"/>
  <c r="J12" i="82"/>
  <c r="I12" i="82"/>
  <c r="H12" i="82"/>
  <c r="G12" i="82"/>
  <c r="E12" i="82"/>
  <c r="C12" i="82"/>
  <c r="L11" i="82"/>
  <c r="M11" i="82" s="1"/>
  <c r="K11" i="82"/>
  <c r="I11" i="82"/>
  <c r="H11" i="82"/>
  <c r="G11" i="82"/>
  <c r="E11" i="82"/>
  <c r="C11" i="82"/>
  <c r="L10" i="82"/>
  <c r="M10" i="82" s="1"/>
  <c r="K10" i="82"/>
  <c r="I10" i="82"/>
  <c r="J11" i="82" s="1"/>
  <c r="H10" i="82"/>
  <c r="G10" i="82"/>
  <c r="E10" i="82"/>
  <c r="C10" i="82"/>
  <c r="L8" i="82"/>
  <c r="K8" i="82"/>
  <c r="I8" i="82"/>
  <c r="H8" i="82"/>
  <c r="J43" i="81"/>
  <c r="I43" i="81"/>
  <c r="H43" i="81"/>
  <c r="J42" i="81"/>
  <c r="I42" i="81"/>
  <c r="G42" i="81"/>
  <c r="F42" i="81"/>
  <c r="H42" i="81" s="1"/>
  <c r="E42" i="81"/>
  <c r="D42" i="81"/>
  <c r="C42" i="81"/>
  <c r="B42" i="81"/>
  <c r="J41" i="81"/>
  <c r="G41" i="81"/>
  <c r="I41" i="81" s="1"/>
  <c r="F41" i="81"/>
  <c r="E41" i="81"/>
  <c r="D41" i="81"/>
  <c r="C41" i="81"/>
  <c r="B41" i="81"/>
  <c r="J40" i="81"/>
  <c r="H40" i="81"/>
  <c r="G40" i="81"/>
  <c r="I40" i="81" s="1"/>
  <c r="F40" i="81"/>
  <c r="E40" i="81"/>
  <c r="D40" i="81"/>
  <c r="C40" i="81"/>
  <c r="B40" i="81"/>
  <c r="I39" i="81"/>
  <c r="G39" i="81"/>
  <c r="H39" i="81" s="1"/>
  <c r="F39" i="81"/>
  <c r="E39" i="81"/>
  <c r="D39" i="81"/>
  <c r="C39" i="81"/>
  <c r="B39" i="81"/>
  <c r="J38" i="81"/>
  <c r="G38" i="81"/>
  <c r="I38" i="81" s="1"/>
  <c r="F38" i="81"/>
  <c r="E38" i="81"/>
  <c r="D38" i="81"/>
  <c r="C38" i="81"/>
  <c r="B38" i="81"/>
  <c r="G37" i="81"/>
  <c r="J37" i="81" s="1"/>
  <c r="F37" i="81"/>
  <c r="E37" i="81"/>
  <c r="D37" i="81"/>
  <c r="C37" i="81"/>
  <c r="B37" i="81"/>
  <c r="G36" i="81"/>
  <c r="J36" i="81" s="1"/>
  <c r="F36" i="81"/>
  <c r="E36" i="81"/>
  <c r="D36" i="81"/>
  <c r="C36" i="81"/>
  <c r="B36" i="81"/>
  <c r="J34" i="81"/>
  <c r="I34" i="81"/>
  <c r="H34" i="81"/>
  <c r="J33" i="81"/>
  <c r="I33" i="81"/>
  <c r="H33" i="81"/>
  <c r="J32" i="81"/>
  <c r="I32" i="81"/>
  <c r="H32" i="81"/>
  <c r="J31" i="81"/>
  <c r="I31" i="81"/>
  <c r="H31" i="81"/>
  <c r="J30" i="81"/>
  <c r="I30" i="81"/>
  <c r="H30" i="81"/>
  <c r="J29" i="81"/>
  <c r="I29" i="81"/>
  <c r="H29" i="81"/>
  <c r="J28" i="81"/>
  <c r="I28" i="81"/>
  <c r="H28" i="81"/>
  <c r="J27" i="81"/>
  <c r="I27" i="81"/>
  <c r="H27" i="81"/>
  <c r="J26" i="81"/>
  <c r="I26" i="81"/>
  <c r="H26" i="81"/>
  <c r="J25" i="81"/>
  <c r="I25" i="81"/>
  <c r="H25" i="81"/>
  <c r="J24" i="81"/>
  <c r="I24" i="81"/>
  <c r="H24" i="81"/>
  <c r="J23" i="81"/>
  <c r="I23" i="81"/>
  <c r="H23" i="81"/>
  <c r="J22" i="81"/>
  <c r="I22" i="81"/>
  <c r="H22" i="81"/>
  <c r="J21" i="81"/>
  <c r="I21" i="81"/>
  <c r="H21" i="81"/>
  <c r="J20" i="81"/>
  <c r="I20" i="81"/>
  <c r="H20" i="81"/>
  <c r="J19" i="81"/>
  <c r="I19" i="81"/>
  <c r="H19" i="81"/>
  <c r="J18" i="81"/>
  <c r="I18" i="81"/>
  <c r="H18" i="81"/>
  <c r="J17" i="81"/>
  <c r="I17" i="81"/>
  <c r="H17" i="81"/>
  <c r="J16" i="81"/>
  <c r="I16" i="81"/>
  <c r="H16" i="81"/>
  <c r="J15" i="81"/>
  <c r="I15" i="81"/>
  <c r="H15" i="81"/>
  <c r="J14" i="81"/>
  <c r="I14" i="81"/>
  <c r="H14" i="81"/>
  <c r="J13" i="81"/>
  <c r="I13" i="81"/>
  <c r="H13" i="81"/>
  <c r="J12" i="81"/>
  <c r="I12" i="81"/>
  <c r="H12" i="81"/>
  <c r="J11" i="81"/>
  <c r="I11" i="81"/>
  <c r="H11" i="81"/>
  <c r="J10" i="81"/>
  <c r="I10" i="81"/>
  <c r="H10" i="81"/>
  <c r="J9" i="81"/>
  <c r="I9" i="81"/>
  <c r="H9" i="81"/>
  <c r="J8" i="81"/>
  <c r="I8" i="81"/>
  <c r="H8" i="81"/>
  <c r="J7" i="81"/>
  <c r="I7" i="81"/>
  <c r="H7" i="81"/>
  <c r="J6" i="81"/>
  <c r="I6" i="81"/>
  <c r="H6" i="81"/>
  <c r="G41" i="80"/>
  <c r="E41" i="80"/>
  <c r="F41" i="80" s="1"/>
  <c r="D41" i="80"/>
  <c r="G40" i="80"/>
  <c r="E40" i="80"/>
  <c r="F40" i="80" s="1"/>
  <c r="D40" i="80"/>
  <c r="G39" i="80"/>
  <c r="E39" i="80"/>
  <c r="F39" i="80" s="1"/>
  <c r="D39" i="80"/>
  <c r="G38" i="80"/>
  <c r="E38" i="80"/>
  <c r="F38" i="80" s="1"/>
  <c r="D38" i="80"/>
  <c r="G37" i="80"/>
  <c r="E37" i="80"/>
  <c r="F37" i="80" s="1"/>
  <c r="D37" i="80"/>
  <c r="G36" i="80"/>
  <c r="E36" i="80"/>
  <c r="F36" i="80" s="1"/>
  <c r="D36" i="80"/>
  <c r="G35" i="80"/>
  <c r="E35" i="80"/>
  <c r="F35" i="80" s="1"/>
  <c r="D35" i="80"/>
  <c r="G34" i="80"/>
  <c r="E34" i="80"/>
  <c r="F34" i="80" s="1"/>
  <c r="D34" i="80"/>
  <c r="G33" i="80"/>
  <c r="E33" i="80"/>
  <c r="F33" i="80" s="1"/>
  <c r="D33" i="80"/>
  <c r="G32" i="80"/>
  <c r="E32" i="80"/>
  <c r="D32" i="80"/>
  <c r="G31" i="80"/>
  <c r="E31" i="80"/>
  <c r="D31" i="80"/>
  <c r="G30" i="80"/>
  <c r="E30" i="80"/>
  <c r="D30" i="80"/>
  <c r="G29" i="80"/>
  <c r="E29" i="80"/>
  <c r="D29" i="80"/>
  <c r="G28" i="80"/>
  <c r="E28" i="80"/>
  <c r="D28" i="80"/>
  <c r="G27" i="80"/>
  <c r="E27" i="80"/>
  <c r="D27" i="80"/>
  <c r="G26" i="80"/>
  <c r="E26" i="80"/>
  <c r="D26" i="80"/>
  <c r="G25" i="80"/>
  <c r="E25" i="80"/>
  <c r="D25" i="80"/>
  <c r="G24" i="80"/>
  <c r="E24" i="80"/>
  <c r="D24" i="80"/>
  <c r="G23" i="80"/>
  <c r="E23" i="80"/>
  <c r="D23" i="80"/>
  <c r="G22" i="80"/>
  <c r="E22" i="80"/>
  <c r="D22" i="80"/>
  <c r="G21" i="80"/>
  <c r="E21" i="80"/>
  <c r="D21" i="80"/>
  <c r="G20" i="80"/>
  <c r="E20" i="80"/>
  <c r="D20" i="80"/>
  <c r="G19" i="80"/>
  <c r="E19" i="80"/>
  <c r="D19" i="80"/>
  <c r="G18" i="80"/>
  <c r="E18" i="80"/>
  <c r="D18" i="80"/>
  <c r="G17" i="80"/>
  <c r="E17" i="80"/>
  <c r="D17" i="80"/>
  <c r="G16" i="80"/>
  <c r="E16" i="80"/>
  <c r="D16" i="80"/>
  <c r="G15" i="80"/>
  <c r="E15" i="80"/>
  <c r="D15" i="80"/>
  <c r="G14" i="80"/>
  <c r="E14" i="80"/>
  <c r="D14" i="80"/>
  <c r="G13" i="80"/>
  <c r="E13" i="80"/>
  <c r="D13" i="80"/>
  <c r="G12" i="80"/>
  <c r="E12" i="80"/>
  <c r="D12" i="80"/>
  <c r="G11" i="80"/>
  <c r="E11" i="80"/>
  <c r="D11" i="80"/>
  <c r="G10" i="80"/>
  <c r="E10" i="80"/>
  <c r="D10" i="80"/>
  <c r="G9" i="80"/>
  <c r="E9" i="80"/>
  <c r="D9" i="80"/>
  <c r="G8" i="80"/>
  <c r="E8" i="80"/>
  <c r="D8" i="80"/>
  <c r="G7" i="80"/>
  <c r="E7" i="80"/>
  <c r="D7" i="80"/>
  <c r="G6" i="80"/>
  <c r="B38" i="99" l="1"/>
  <c r="B29" i="99"/>
  <c r="B18" i="99"/>
  <c r="I16" i="107"/>
  <c r="J29" i="107"/>
  <c r="J31" i="107"/>
  <c r="J42" i="107"/>
  <c r="J61" i="107"/>
  <c r="O59" i="107"/>
  <c r="J16" i="107"/>
  <c r="I22" i="107"/>
  <c r="J37" i="107"/>
  <c r="J50" i="107"/>
  <c r="O16" i="107"/>
  <c r="O18" i="107"/>
  <c r="J22" i="107"/>
  <c r="J24" i="107"/>
  <c r="K37" i="107" s="1"/>
  <c r="J56" i="107"/>
  <c r="J26" i="107"/>
  <c r="J45" i="107"/>
  <c r="I15" i="107"/>
  <c r="O38" i="107"/>
  <c r="J23" i="107"/>
  <c r="M26" i="82"/>
  <c r="M23" i="82"/>
  <c r="J42" i="82"/>
  <c r="M47" i="82"/>
  <c r="J50" i="82"/>
  <c r="M55" i="82"/>
  <c r="J39" i="81"/>
  <c r="H41" i="81"/>
  <c r="J10" i="82"/>
  <c r="M16" i="82"/>
  <c r="J25" i="90"/>
  <c r="H13" i="106"/>
  <c r="H18" i="106"/>
  <c r="L22" i="106"/>
  <c r="L27" i="106"/>
  <c r="H30" i="106"/>
  <c r="L37" i="106"/>
  <c r="H47" i="106"/>
  <c r="H52" i="106"/>
  <c r="L54" i="106"/>
  <c r="L59" i="106"/>
  <c r="H62" i="106"/>
  <c r="O15" i="107"/>
  <c r="J17" i="107"/>
  <c r="I17" i="107"/>
  <c r="I13" i="107"/>
  <c r="O22" i="107"/>
  <c r="E28" i="107"/>
  <c r="O29" i="107"/>
  <c r="E33" i="107"/>
  <c r="I34" i="107"/>
  <c r="O39" i="107"/>
  <c r="I41" i="107"/>
  <c r="E43" i="107"/>
  <c r="J51" i="107"/>
  <c r="I51" i="107"/>
  <c r="O54" i="107"/>
  <c r="E60" i="107"/>
  <c r="O61" i="107"/>
  <c r="M15" i="82"/>
  <c r="J26" i="82"/>
  <c r="M31" i="82"/>
  <c r="J34" i="82"/>
  <c r="M17" i="82"/>
  <c r="J20" i="82"/>
  <c r="M25" i="82"/>
  <c r="J28" i="82"/>
  <c r="M33" i="82"/>
  <c r="J36" i="82"/>
  <c r="M41" i="82"/>
  <c r="J44" i="82"/>
  <c r="M49" i="82"/>
  <c r="J52" i="82"/>
  <c r="M57" i="82"/>
  <c r="J60" i="82"/>
  <c r="H58" i="106"/>
  <c r="H50" i="106"/>
  <c r="H42" i="106"/>
  <c r="H34" i="106"/>
  <c r="H26" i="106"/>
  <c r="H16" i="106"/>
  <c r="H11" i="106"/>
  <c r="H59" i="106"/>
  <c r="H51" i="106"/>
  <c r="H43" i="106"/>
  <c r="H35" i="106"/>
  <c r="H27" i="106"/>
  <c r="H17" i="106"/>
  <c r="H57" i="106"/>
  <c r="H49" i="106"/>
  <c r="H41" i="106"/>
  <c r="H33" i="106"/>
  <c r="H25" i="106"/>
  <c r="H15" i="106"/>
  <c r="H45" i="106"/>
  <c r="L52" i="106"/>
  <c r="E30" i="107"/>
  <c r="O34" i="107"/>
  <c r="O36" i="107"/>
  <c r="I38" i="107"/>
  <c r="E45" i="107"/>
  <c r="E55" i="107"/>
  <c r="O56" i="107"/>
  <c r="E62" i="107"/>
  <c r="M34" i="82"/>
  <c r="J37" i="82"/>
  <c r="M42" i="82"/>
  <c r="J45" i="82"/>
  <c r="M50" i="82"/>
  <c r="J53" i="82"/>
  <c r="M58" i="82"/>
  <c r="J61" i="82"/>
  <c r="J62" i="82"/>
  <c r="J64" i="82"/>
  <c r="L56" i="106"/>
  <c r="H23" i="106"/>
  <c r="H28" i="106"/>
  <c r="L30" i="106"/>
  <c r="L35" i="106"/>
  <c r="H38" i="106"/>
  <c r="H40" i="106"/>
  <c r="L45" i="106"/>
  <c r="H55" i="106"/>
  <c r="H60" i="106"/>
  <c r="G11" i="107"/>
  <c r="O12" i="107"/>
  <c r="E18" i="107"/>
  <c r="O19" i="107"/>
  <c r="E25" i="107"/>
  <c r="I26" i="107"/>
  <c r="O31" i="107"/>
  <c r="I33" i="107"/>
  <c r="E35" i="107"/>
  <c r="J43" i="107"/>
  <c r="I43" i="107"/>
  <c r="O46" i="107"/>
  <c r="E52" i="107"/>
  <c r="O53" i="107"/>
  <c r="E57" i="107"/>
  <c r="I58" i="107"/>
  <c r="I60" i="107"/>
  <c r="O63" i="107"/>
  <c r="B31" i="99"/>
  <c r="H21" i="106"/>
  <c r="L28" i="106"/>
  <c r="L50" i="106"/>
  <c r="H53" i="106"/>
  <c r="L60" i="106"/>
  <c r="E22" i="107"/>
  <c r="O26" i="107"/>
  <c r="O28" i="107"/>
  <c r="I30" i="107"/>
  <c r="E32" i="107"/>
  <c r="E47" i="107"/>
  <c r="O48" i="107"/>
  <c r="E54" i="107"/>
  <c r="O58" i="107"/>
  <c r="O60" i="107"/>
  <c r="I62" i="107"/>
  <c r="H36" i="81"/>
  <c r="M19" i="82"/>
  <c r="J22" i="82"/>
  <c r="M43" i="82"/>
  <c r="J54" i="82"/>
  <c r="J65" i="82"/>
  <c r="M61" i="82"/>
  <c r="H31" i="106"/>
  <c r="H36" i="106"/>
  <c r="H46" i="106"/>
  <c r="H48" i="106"/>
  <c r="L53" i="106"/>
  <c r="H63" i="106"/>
  <c r="E15" i="107"/>
  <c r="O23" i="107"/>
  <c r="I25" i="107"/>
  <c r="E27" i="107"/>
  <c r="O33" i="107"/>
  <c r="J35" i="107"/>
  <c r="K53" i="107" s="1"/>
  <c r="I35" i="107"/>
  <c r="E44" i="107"/>
  <c r="O45" i="107"/>
  <c r="E49" i="107"/>
  <c r="I50" i="107"/>
  <c r="I52" i="107"/>
  <c r="O55" i="107"/>
  <c r="I57" i="107"/>
  <c r="E59" i="107"/>
  <c r="J46" i="82"/>
  <c r="M51" i="82"/>
  <c r="I36" i="81"/>
  <c r="H37" i="81"/>
  <c r="I37" i="81"/>
  <c r="M62" i="82"/>
  <c r="M63" i="82"/>
  <c r="M65" i="82"/>
  <c r="H61" i="106"/>
  <c r="E31" i="107"/>
  <c r="E23" i="107"/>
  <c r="E13" i="107"/>
  <c r="E12" i="107"/>
  <c r="E58" i="107"/>
  <c r="E50" i="107"/>
  <c r="E42" i="107"/>
  <c r="E34" i="107"/>
  <c r="E26" i="107"/>
  <c r="E16" i="107"/>
  <c r="E64" i="107"/>
  <c r="E56" i="107"/>
  <c r="E48" i="107"/>
  <c r="E40" i="107"/>
  <c r="E24" i="107"/>
  <c r="E29" i="107"/>
  <c r="E39" i="107"/>
  <c r="O40" i="107"/>
  <c r="E46" i="107"/>
  <c r="O50" i="107"/>
  <c r="O52" i="107"/>
  <c r="I54" i="107"/>
  <c r="E61" i="107"/>
  <c r="J63" i="82"/>
  <c r="J15" i="82"/>
  <c r="H38" i="81"/>
  <c r="L17" i="106"/>
  <c r="L47" i="106"/>
  <c r="L39" i="106"/>
  <c r="L31" i="106"/>
  <c r="L23" i="106"/>
  <c r="L13" i="106"/>
  <c r="H22" i="106"/>
  <c r="H24" i="106"/>
  <c r="L29" i="106"/>
  <c r="H39" i="106"/>
  <c r="H44" i="106"/>
  <c r="L46" i="106"/>
  <c r="L51" i="106"/>
  <c r="H54" i="106"/>
  <c r="H56" i="106"/>
  <c r="L61" i="106"/>
  <c r="O32" i="107"/>
  <c r="O24" i="107"/>
  <c r="O14" i="107"/>
  <c r="O13" i="107"/>
  <c r="O43" i="107"/>
  <c r="O35" i="107"/>
  <c r="O27" i="107"/>
  <c r="O17" i="107"/>
  <c r="E17" i="107"/>
  <c r="O25" i="107"/>
  <c r="J27" i="107"/>
  <c r="I27" i="107"/>
  <c r="O30" i="107"/>
  <c r="E36" i="107"/>
  <c r="O37" i="107"/>
  <c r="E41" i="107"/>
  <c r="I42" i="107"/>
  <c r="I44" i="107"/>
  <c r="O47" i="107"/>
  <c r="I49" i="107"/>
  <c r="E51" i="107"/>
  <c r="J59" i="107"/>
  <c r="I59" i="107"/>
  <c r="O62" i="107"/>
  <c r="J18" i="82"/>
  <c r="L34" i="106"/>
  <c r="H37" i="106"/>
  <c r="L44" i="106"/>
  <c r="I36" i="107"/>
  <c r="E14" i="107"/>
  <c r="E19" i="107"/>
  <c r="E38" i="107"/>
  <c r="O42" i="107"/>
  <c r="O44" i="107"/>
  <c r="I46" i="107"/>
  <c r="E53" i="107"/>
  <c r="E63" i="107"/>
  <c r="O64" i="107"/>
  <c r="I5" i="90"/>
  <c r="K25" i="90"/>
  <c r="B20" i="99"/>
  <c r="L11" i="106"/>
  <c r="I19" i="107"/>
  <c r="I29" i="107"/>
  <c r="I37" i="107"/>
  <c r="O41" i="107"/>
  <c r="I45" i="107"/>
  <c r="O49" i="107"/>
  <c r="I53" i="107"/>
  <c r="O57" i="107"/>
  <c r="I61" i="107"/>
  <c r="H11" i="90"/>
  <c r="G10" i="106"/>
  <c r="I12" i="107"/>
  <c r="L55" i="106"/>
  <c r="L63" i="106"/>
  <c r="I23" i="107"/>
  <c r="I31" i="107"/>
  <c r="I39" i="107"/>
  <c r="I47" i="107"/>
  <c r="O51" i="107"/>
  <c r="I55" i="107"/>
  <c r="I63" i="107"/>
  <c r="E26" i="90"/>
  <c r="I14" i="107"/>
  <c r="I24" i="107"/>
  <c r="I32" i="107"/>
  <c r="I40" i="107"/>
  <c r="I48" i="107"/>
  <c r="I56" i="107"/>
  <c r="I64" i="107"/>
  <c r="C8" i="90"/>
  <c r="L15" i="106"/>
  <c r="L25" i="106"/>
  <c r="L33" i="106"/>
  <c r="L41" i="106"/>
  <c r="L49" i="106"/>
  <c r="L57" i="106"/>
  <c r="J14" i="107"/>
  <c r="K26" i="107" s="1"/>
  <c r="L14" i="106"/>
  <c r="L24" i="106"/>
  <c r="L32" i="106"/>
  <c r="L40" i="106"/>
  <c r="L48" i="106"/>
  <c r="I28" i="107"/>
  <c r="F21" i="61"/>
  <c r="E21" i="61"/>
  <c r="C21" i="61"/>
  <c r="F20" i="61"/>
  <c r="E20" i="61"/>
  <c r="C20" i="61"/>
  <c r="F19" i="61"/>
  <c r="E19" i="61"/>
  <c r="C19" i="61"/>
  <c r="F18" i="61"/>
  <c r="E18" i="61"/>
  <c r="C18" i="61"/>
  <c r="F17" i="61"/>
  <c r="E17" i="61"/>
  <c r="C17" i="61"/>
  <c r="F16" i="61"/>
  <c r="E16" i="61"/>
  <c r="C16" i="61"/>
  <c r="F15" i="61"/>
  <c r="E15" i="61"/>
  <c r="C15" i="61"/>
  <c r="F14" i="61"/>
  <c r="E14" i="61"/>
  <c r="C14" i="61"/>
  <c r="F13" i="61"/>
  <c r="E13" i="61"/>
  <c r="C13" i="61"/>
  <c r="F12" i="61"/>
  <c r="E12" i="61"/>
  <c r="C12" i="61"/>
  <c r="F11" i="61"/>
  <c r="E11" i="61"/>
  <c r="C11" i="61"/>
  <c r="F10" i="61"/>
  <c r="E10" i="61"/>
  <c r="C10" i="61"/>
  <c r="F9" i="61"/>
  <c r="E9" i="61"/>
  <c r="C9" i="61"/>
  <c r="F8" i="61"/>
  <c r="F7" i="61"/>
  <c r="E7" i="61"/>
  <c r="C7" i="61"/>
  <c r="F6" i="61"/>
  <c r="E6" i="61"/>
  <c r="C6" i="61"/>
  <c r="F5" i="61"/>
  <c r="E5" i="61"/>
  <c r="C5" i="61"/>
  <c r="F4" i="61"/>
  <c r="E4" i="61"/>
  <c r="C4" i="61"/>
  <c r="H14" i="60"/>
  <c r="G14" i="60"/>
  <c r="F14" i="60"/>
  <c r="E14" i="60"/>
  <c r="D14" i="60"/>
  <c r="C14" i="60"/>
  <c r="B14" i="60"/>
  <c r="M45" i="59"/>
  <c r="L45" i="59"/>
  <c r="K45" i="59"/>
  <c r="J45" i="59"/>
  <c r="I45" i="59"/>
  <c r="H45" i="59"/>
  <c r="G45" i="59"/>
  <c r="F45" i="59"/>
  <c r="E45" i="59"/>
  <c r="D45" i="59"/>
  <c r="M42" i="59"/>
  <c r="L42" i="59"/>
  <c r="K42" i="59"/>
  <c r="J42" i="59"/>
  <c r="I42" i="59"/>
  <c r="H42" i="59"/>
  <c r="G42" i="59"/>
  <c r="F42" i="59"/>
  <c r="E42" i="59"/>
  <c r="D42" i="59"/>
  <c r="K41" i="53"/>
  <c r="F41" i="53"/>
  <c r="K40" i="53"/>
  <c r="F40" i="53"/>
  <c r="K39" i="53"/>
  <c r="F39" i="53"/>
  <c r="K38" i="53"/>
  <c r="F38" i="53"/>
  <c r="K37" i="53"/>
  <c r="F37" i="53"/>
  <c r="K36" i="53"/>
  <c r="F36" i="53"/>
  <c r="K35" i="53"/>
  <c r="F35" i="53"/>
  <c r="K34" i="53"/>
  <c r="F34" i="53"/>
  <c r="K33" i="53"/>
  <c r="F33" i="53"/>
  <c r="K32" i="53"/>
  <c r="F32" i="53"/>
  <c r="K31" i="53"/>
  <c r="F31" i="53"/>
  <c r="K30" i="53"/>
  <c r="F30" i="53"/>
  <c r="K29" i="53"/>
  <c r="F29" i="53"/>
  <c r="K28" i="53"/>
  <c r="F28" i="53"/>
  <c r="K27" i="53"/>
  <c r="F27" i="53"/>
  <c r="K26" i="53"/>
  <c r="F26" i="53"/>
  <c r="K25" i="53"/>
  <c r="F25" i="53"/>
  <c r="K24" i="53"/>
  <c r="F24" i="53"/>
  <c r="K23" i="53"/>
  <c r="F23" i="53"/>
  <c r="K22" i="53"/>
  <c r="F22" i="53"/>
  <c r="K21" i="53"/>
  <c r="F21" i="53"/>
  <c r="K20" i="53"/>
  <c r="F20" i="53"/>
  <c r="K19" i="53"/>
  <c r="F19" i="53"/>
  <c r="K18" i="53"/>
  <c r="F18" i="53"/>
  <c r="K17" i="53"/>
  <c r="F17" i="53"/>
  <c r="K16" i="53"/>
  <c r="F16" i="53"/>
  <c r="K15" i="53"/>
  <c r="F15" i="53"/>
  <c r="K14" i="53"/>
  <c r="F14" i="53"/>
  <c r="K13" i="53"/>
  <c r="F13" i="53"/>
  <c r="K12" i="53"/>
  <c r="F12" i="53"/>
  <c r="K11" i="53"/>
  <c r="F11" i="53"/>
  <c r="K10" i="53"/>
  <c r="F10" i="53"/>
  <c r="K9" i="53"/>
  <c r="F9" i="53"/>
  <c r="K8" i="53"/>
  <c r="F8" i="53"/>
  <c r="K7" i="53"/>
  <c r="F7" i="53"/>
  <c r="K6" i="53"/>
  <c r="F6" i="53"/>
  <c r="J48" i="50"/>
  <c r="J47" i="50"/>
  <c r="J46" i="50"/>
  <c r="J45" i="50"/>
  <c r="J44" i="50"/>
  <c r="J43" i="50"/>
  <c r="J42" i="50"/>
  <c r="J41" i="50"/>
  <c r="J40" i="50"/>
  <c r="J39" i="50"/>
  <c r="J38" i="50"/>
  <c r="J37" i="50"/>
  <c r="J36" i="50"/>
  <c r="J35" i="50"/>
  <c r="J34" i="50"/>
  <c r="J33" i="50"/>
  <c r="J32" i="50"/>
  <c r="J31" i="50"/>
  <c r="J30" i="50"/>
  <c r="J29" i="50"/>
  <c r="J28" i="50"/>
  <c r="J27" i="50"/>
  <c r="J26" i="50"/>
  <c r="J25" i="50"/>
  <c r="J24" i="50"/>
  <c r="J23" i="50"/>
  <c r="J22" i="50"/>
  <c r="J21" i="50"/>
  <c r="J20" i="50"/>
  <c r="J19" i="50"/>
  <c r="J18" i="50"/>
  <c r="J17" i="50"/>
  <c r="I15" i="49"/>
  <c r="H15" i="49"/>
  <c r="G15" i="49"/>
  <c r="E15" i="49"/>
  <c r="D15" i="49"/>
  <c r="C15" i="49"/>
  <c r="I13" i="49"/>
  <c r="E13" i="49"/>
  <c r="I12" i="49"/>
  <c r="E12" i="49"/>
  <c r="I11" i="49"/>
  <c r="E11" i="49"/>
  <c r="I10" i="49"/>
  <c r="E10" i="49"/>
  <c r="I9" i="49"/>
  <c r="E9" i="49"/>
  <c r="I8" i="49"/>
  <c r="E8" i="49"/>
  <c r="I7" i="49"/>
  <c r="E7" i="49"/>
  <c r="I6" i="49"/>
  <c r="E6" i="49"/>
  <c r="J31" i="48"/>
  <c r="I31" i="48"/>
  <c r="H31" i="48"/>
  <c r="G31" i="48"/>
  <c r="F31" i="48"/>
  <c r="E31" i="48"/>
  <c r="D31" i="48"/>
  <c r="C31" i="48"/>
  <c r="B31" i="48"/>
  <c r="J29" i="48"/>
  <c r="J28" i="48"/>
  <c r="J27" i="48"/>
  <c r="J26" i="48"/>
  <c r="J25" i="48"/>
  <c r="J24" i="48"/>
  <c r="J23" i="48"/>
  <c r="J22" i="48"/>
  <c r="J21" i="48"/>
  <c r="J20" i="48"/>
  <c r="J19" i="48"/>
  <c r="J18" i="48"/>
  <c r="J17" i="48"/>
  <c r="J16" i="48"/>
  <c r="J15" i="48"/>
  <c r="J14" i="48"/>
  <c r="J13" i="48"/>
  <c r="J12" i="48"/>
  <c r="J11" i="48"/>
  <c r="J10" i="48"/>
  <c r="J9" i="48"/>
  <c r="J8" i="48"/>
  <c r="J7" i="48"/>
  <c r="J6" i="48"/>
  <c r="K62" i="47"/>
  <c r="J65" i="47"/>
  <c r="I65" i="47"/>
  <c r="H65" i="47"/>
  <c r="G65" i="47"/>
  <c r="F65" i="47"/>
  <c r="E65" i="47"/>
  <c r="L61" i="47"/>
  <c r="K61" i="47"/>
  <c r="L60" i="47"/>
  <c r="K60" i="47"/>
  <c r="J60" i="47"/>
  <c r="I60" i="47"/>
  <c r="H60" i="47"/>
  <c r="G60" i="47"/>
  <c r="F60" i="47"/>
  <c r="E60" i="47"/>
  <c r="L56" i="47"/>
  <c r="K56" i="47"/>
  <c r="L55" i="47"/>
  <c r="K55" i="47"/>
  <c r="J55" i="47"/>
  <c r="I55" i="47"/>
  <c r="H55" i="47"/>
  <c r="K52" i="47" s="1"/>
  <c r="G55" i="47"/>
  <c r="F55" i="47"/>
  <c r="E55" i="47"/>
  <c r="D55" i="47"/>
  <c r="C55" i="47"/>
  <c r="L51" i="47"/>
  <c r="K51" i="47"/>
  <c r="L50" i="47"/>
  <c r="K50" i="47"/>
  <c r="L49" i="47"/>
  <c r="K49" i="47"/>
  <c r="J46" i="47"/>
  <c r="I46" i="47"/>
  <c r="L46" i="47" s="1"/>
  <c r="H46" i="47"/>
  <c r="G46" i="47"/>
  <c r="F46" i="47"/>
  <c r="E46" i="47"/>
  <c r="L45" i="47"/>
  <c r="K45" i="47"/>
  <c r="L44" i="47"/>
  <c r="K44" i="47"/>
  <c r="L42" i="47"/>
  <c r="K42" i="47"/>
  <c r="L41" i="47"/>
  <c r="K41" i="47"/>
  <c r="L40" i="47"/>
  <c r="K40" i="47"/>
  <c r="L39" i="47"/>
  <c r="K39" i="47"/>
  <c r="J36" i="47"/>
  <c r="I36" i="47"/>
  <c r="H36" i="47"/>
  <c r="G36" i="47"/>
  <c r="F36" i="47"/>
  <c r="E36" i="47"/>
  <c r="L35" i="47"/>
  <c r="K35" i="47"/>
  <c r="L34" i="47"/>
  <c r="K34" i="47"/>
  <c r="L33" i="47"/>
  <c r="K33" i="47"/>
  <c r="L32" i="47"/>
  <c r="K32" i="47"/>
  <c r="L31" i="47"/>
  <c r="K31" i="47"/>
  <c r="L30" i="47"/>
  <c r="K30" i="47"/>
  <c r="L29" i="47"/>
  <c r="K29" i="47"/>
  <c r="J26" i="47"/>
  <c r="I26" i="47"/>
  <c r="H26" i="47"/>
  <c r="G26" i="47"/>
  <c r="F26" i="47"/>
  <c r="E26" i="47"/>
  <c r="L25" i="47"/>
  <c r="K25" i="47"/>
  <c r="L24" i="47"/>
  <c r="K24" i="47"/>
  <c r="L23" i="47"/>
  <c r="K23" i="47"/>
  <c r="L22" i="47"/>
  <c r="K22" i="47"/>
  <c r="L21" i="47"/>
  <c r="K21" i="47"/>
  <c r="L20" i="47"/>
  <c r="K20" i="47"/>
  <c r="L19" i="47"/>
  <c r="K19" i="47"/>
  <c r="L18" i="47"/>
  <c r="K18" i="47"/>
  <c r="J15" i="47"/>
  <c r="I15" i="47"/>
  <c r="H15" i="47"/>
  <c r="L14" i="47"/>
  <c r="K14" i="47"/>
  <c r="L13" i="47"/>
  <c r="K13" i="47"/>
  <c r="L12" i="47"/>
  <c r="K12" i="47"/>
  <c r="L11" i="47"/>
  <c r="K11" i="47"/>
  <c r="L10" i="47"/>
  <c r="K10" i="47"/>
  <c r="L9" i="47"/>
  <c r="K9" i="47"/>
  <c r="L8" i="47"/>
  <c r="K8" i="47"/>
  <c r="G8" i="47"/>
  <c r="G15" i="47" s="1"/>
  <c r="F8" i="47"/>
  <c r="F15" i="47" s="1"/>
  <c r="E8" i="47"/>
  <c r="E15" i="47" s="1"/>
  <c r="L7" i="47"/>
  <c r="K7" i="47"/>
  <c r="Q13" i="46"/>
  <c r="Q12" i="46"/>
  <c r="H16" i="45"/>
  <c r="G16" i="45"/>
  <c r="E16" i="45"/>
  <c r="D16" i="45"/>
  <c r="C16" i="45"/>
  <c r="L18" i="44"/>
  <c r="J18" i="44"/>
  <c r="G18" i="44"/>
  <c r="F18" i="44"/>
  <c r="M16" i="44"/>
  <c r="L16" i="44"/>
  <c r="K16" i="44"/>
  <c r="J16" i="44"/>
  <c r="I16" i="44"/>
  <c r="H16" i="44"/>
  <c r="G16" i="44"/>
  <c r="F16" i="44"/>
  <c r="E16" i="44"/>
  <c r="D16" i="44"/>
  <c r="K18" i="44" s="1"/>
  <c r="D14" i="44"/>
  <c r="D13" i="44"/>
  <c r="D12" i="44"/>
  <c r="D11" i="44"/>
  <c r="D10" i="44"/>
  <c r="D9" i="44"/>
  <c r="D8" i="44"/>
  <c r="D7" i="44"/>
  <c r="AA41" i="43"/>
  <c r="X41" i="43"/>
  <c r="U41" i="43"/>
  <c r="R41" i="43"/>
  <c r="O41" i="43"/>
  <c r="L41" i="43"/>
  <c r="I41" i="43"/>
  <c r="F41" i="43"/>
  <c r="C41" i="43"/>
  <c r="AD39" i="43"/>
  <c r="Y39" i="43" s="1"/>
  <c r="AD38" i="43"/>
  <c r="Y38" i="43" s="1"/>
  <c r="AD37" i="43"/>
  <c r="V37" i="43" s="1"/>
  <c r="AD36" i="43"/>
  <c r="Y36" i="43" s="1"/>
  <c r="AD35" i="43"/>
  <c r="AB35" i="43" s="1"/>
  <c r="AD34" i="43"/>
  <c r="AB34" i="43" s="1"/>
  <c r="AD33" i="43"/>
  <c r="S33" i="43" s="1"/>
  <c r="AD32" i="43"/>
  <c r="Y32" i="43" s="1"/>
  <c r="AD31" i="43"/>
  <c r="AB31" i="43" s="1"/>
  <c r="AD30" i="43"/>
  <c r="Y30" i="43" s="1"/>
  <c r="AD29" i="43"/>
  <c r="Y29" i="43" s="1"/>
  <c r="AD28" i="43"/>
  <c r="Y28" i="43" s="1"/>
  <c r="AD27" i="43"/>
  <c r="AB27" i="43" s="1"/>
  <c r="AD26" i="43"/>
  <c r="Y26" i="43" s="1"/>
  <c r="AB26" i="43"/>
  <c r="V26" i="43"/>
  <c r="S26" i="43"/>
  <c r="P26" i="43"/>
  <c r="J26" i="43"/>
  <c r="G26" i="43"/>
  <c r="D26" i="43"/>
  <c r="AD25" i="43"/>
  <c r="S25" i="43" s="1"/>
  <c r="Y25" i="43"/>
  <c r="AD24" i="43"/>
  <c r="Y24" i="43" s="1"/>
  <c r="G24" i="43"/>
  <c r="AD23" i="43"/>
  <c r="AB23" i="43" s="1"/>
  <c r="G23" i="43"/>
  <c r="AD22" i="43"/>
  <c r="Y22" i="43" s="1"/>
  <c r="AB22" i="43"/>
  <c r="S22" i="43"/>
  <c r="P22" i="43"/>
  <c r="J22" i="43"/>
  <c r="D22" i="43"/>
  <c r="AD21" i="43"/>
  <c r="S21" i="43" s="1"/>
  <c r="Y21" i="43"/>
  <c r="G21" i="43"/>
  <c r="AD20" i="43"/>
  <c r="Y20" i="43" s="1"/>
  <c r="AD19" i="43"/>
  <c r="AB19" i="43" s="1"/>
  <c r="AD18" i="43"/>
  <c r="Y18" i="43" s="1"/>
  <c r="AD17" i="43"/>
  <c r="Y17" i="43" s="1"/>
  <c r="AD16" i="43"/>
  <c r="Y16" i="43" s="1"/>
  <c r="AD15" i="43"/>
  <c r="AB15" i="43" s="1"/>
  <c r="AD14" i="43"/>
  <c r="Y14" i="43" s="1"/>
  <c r="AB14" i="43"/>
  <c r="V14" i="43"/>
  <c r="P14" i="43"/>
  <c r="J14" i="43"/>
  <c r="G14" i="43"/>
  <c r="AD13" i="43"/>
  <c r="S13" i="43" s="1"/>
  <c r="Y13" i="43"/>
  <c r="AD12" i="43"/>
  <c r="Y12" i="43" s="1"/>
  <c r="AD11" i="43"/>
  <c r="AB11" i="43" s="1"/>
  <c r="AD10" i="43"/>
  <c r="Y10" i="43" s="1"/>
  <c r="V10" i="43"/>
  <c r="G10" i="43"/>
  <c r="D10" i="43"/>
  <c r="AD9" i="43"/>
  <c r="Y9" i="43" s="1"/>
  <c r="AD8" i="43"/>
  <c r="Y8" i="43" s="1"/>
  <c r="M40" i="42"/>
  <c r="L40" i="42"/>
  <c r="K40" i="42"/>
  <c r="I40" i="42"/>
  <c r="H40" i="42"/>
  <c r="G40" i="42"/>
  <c r="E40" i="42"/>
  <c r="D40" i="42"/>
  <c r="C40" i="42"/>
  <c r="B40" i="42"/>
  <c r="Q38" i="42"/>
  <c r="O38" i="42"/>
  <c r="M38" i="42"/>
  <c r="L38" i="42"/>
  <c r="K38" i="42"/>
  <c r="I38" i="42"/>
  <c r="H38" i="42"/>
  <c r="G38" i="42"/>
  <c r="Q37" i="42"/>
  <c r="O37" i="42"/>
  <c r="M37" i="42"/>
  <c r="L37" i="42"/>
  <c r="K37" i="42"/>
  <c r="I37" i="42"/>
  <c r="H37" i="42"/>
  <c r="G37" i="42"/>
  <c r="Q36" i="42"/>
  <c r="O36" i="42"/>
  <c r="M36" i="42"/>
  <c r="L36" i="42"/>
  <c r="K36" i="42"/>
  <c r="I36" i="42"/>
  <c r="H36" i="42"/>
  <c r="G36" i="42"/>
  <c r="Q35" i="42"/>
  <c r="O35" i="42"/>
  <c r="M35" i="42"/>
  <c r="L35" i="42"/>
  <c r="K35" i="42"/>
  <c r="I35" i="42"/>
  <c r="H35" i="42"/>
  <c r="G35" i="42"/>
  <c r="Q34" i="42"/>
  <c r="O34" i="42"/>
  <c r="M34" i="42"/>
  <c r="L34" i="42"/>
  <c r="K34" i="42"/>
  <c r="I34" i="42"/>
  <c r="H34" i="42"/>
  <c r="G34" i="42"/>
  <c r="Q33" i="42"/>
  <c r="O33" i="42"/>
  <c r="M33" i="42"/>
  <c r="L33" i="42"/>
  <c r="K33" i="42"/>
  <c r="I33" i="42"/>
  <c r="H33" i="42"/>
  <c r="G33" i="42"/>
  <c r="Q32" i="42"/>
  <c r="O32" i="42"/>
  <c r="M32" i="42"/>
  <c r="L32" i="42"/>
  <c r="K32" i="42"/>
  <c r="I32" i="42"/>
  <c r="H32" i="42"/>
  <c r="G32" i="42"/>
  <c r="Q31" i="42"/>
  <c r="O31" i="42"/>
  <c r="M31" i="42"/>
  <c r="L31" i="42"/>
  <c r="K31" i="42"/>
  <c r="I31" i="42"/>
  <c r="H31" i="42"/>
  <c r="G31" i="42"/>
  <c r="Q30" i="42"/>
  <c r="O30" i="42"/>
  <c r="M30" i="42"/>
  <c r="L30" i="42"/>
  <c r="K30" i="42"/>
  <c r="I30" i="42"/>
  <c r="H30" i="42"/>
  <c r="G30" i="42"/>
  <c r="Q29" i="42"/>
  <c r="O29" i="42"/>
  <c r="M29" i="42"/>
  <c r="L29" i="42"/>
  <c r="K29" i="42"/>
  <c r="I29" i="42"/>
  <c r="H29" i="42"/>
  <c r="G29" i="42"/>
  <c r="Q28" i="42"/>
  <c r="O28" i="42"/>
  <c r="M28" i="42"/>
  <c r="L28" i="42"/>
  <c r="K28" i="42"/>
  <c r="I28" i="42"/>
  <c r="H28" i="42"/>
  <c r="G28" i="42"/>
  <c r="Q27" i="42"/>
  <c r="O27" i="42"/>
  <c r="M27" i="42"/>
  <c r="L27" i="42"/>
  <c r="K27" i="42"/>
  <c r="I27" i="42"/>
  <c r="H27" i="42"/>
  <c r="G27" i="42"/>
  <c r="Q26" i="42"/>
  <c r="O26" i="42"/>
  <c r="M26" i="42"/>
  <c r="L26" i="42"/>
  <c r="K26" i="42"/>
  <c r="I26" i="42"/>
  <c r="H26" i="42"/>
  <c r="G26" i="42"/>
  <c r="Q25" i="42"/>
  <c r="O25" i="42"/>
  <c r="M25" i="42"/>
  <c r="L25" i="42"/>
  <c r="K25" i="42"/>
  <c r="I25" i="42"/>
  <c r="H25" i="42"/>
  <c r="G25" i="42"/>
  <c r="Q24" i="42"/>
  <c r="O24" i="42"/>
  <c r="M24" i="42"/>
  <c r="L24" i="42"/>
  <c r="K24" i="42"/>
  <c r="I24" i="42"/>
  <c r="H24" i="42"/>
  <c r="G24" i="42"/>
  <c r="Q23" i="42"/>
  <c r="O23" i="42"/>
  <c r="M23" i="42"/>
  <c r="L23" i="42"/>
  <c r="K23" i="42"/>
  <c r="I23" i="42"/>
  <c r="H23" i="42"/>
  <c r="G23" i="42"/>
  <c r="Q22" i="42"/>
  <c r="O22" i="42"/>
  <c r="M22" i="42"/>
  <c r="L22" i="42"/>
  <c r="K22" i="42"/>
  <c r="I22" i="42"/>
  <c r="H22" i="42"/>
  <c r="G22" i="42"/>
  <c r="Q21" i="42"/>
  <c r="O21" i="42"/>
  <c r="M21" i="42"/>
  <c r="L21" i="42"/>
  <c r="K21" i="42"/>
  <c r="I21" i="42"/>
  <c r="H21" i="42"/>
  <c r="G21" i="42"/>
  <c r="Q20" i="42"/>
  <c r="O20" i="42"/>
  <c r="M20" i="42"/>
  <c r="L20" i="42"/>
  <c r="K20" i="42"/>
  <c r="I20" i="42"/>
  <c r="H20" i="42"/>
  <c r="G20" i="42"/>
  <c r="Q19" i="42"/>
  <c r="O19" i="42"/>
  <c r="M19" i="42"/>
  <c r="L19" i="42"/>
  <c r="K19" i="42"/>
  <c r="I19" i="42"/>
  <c r="H19" i="42"/>
  <c r="G19" i="42"/>
  <c r="Q18" i="42"/>
  <c r="O18" i="42"/>
  <c r="M18" i="42"/>
  <c r="L18" i="42"/>
  <c r="K18" i="42"/>
  <c r="I18" i="42"/>
  <c r="H18" i="42"/>
  <c r="G18" i="42"/>
  <c r="Q17" i="42"/>
  <c r="O17" i="42"/>
  <c r="M17" i="42"/>
  <c r="L17" i="42"/>
  <c r="K17" i="42"/>
  <c r="I17" i="42"/>
  <c r="H17" i="42"/>
  <c r="G17" i="42"/>
  <c r="Q16" i="42"/>
  <c r="O16" i="42"/>
  <c r="M16" i="42"/>
  <c r="L16" i="42"/>
  <c r="K16" i="42"/>
  <c r="I16" i="42"/>
  <c r="H16" i="42"/>
  <c r="G16" i="42"/>
  <c r="Q15" i="42"/>
  <c r="O15" i="42"/>
  <c r="M15" i="42"/>
  <c r="L15" i="42"/>
  <c r="K15" i="42"/>
  <c r="I15" i="42"/>
  <c r="H15" i="42"/>
  <c r="G15" i="42"/>
  <c r="Q14" i="42"/>
  <c r="O14" i="42"/>
  <c r="M14" i="42"/>
  <c r="L14" i="42"/>
  <c r="K14" i="42"/>
  <c r="I14" i="42"/>
  <c r="H14" i="42"/>
  <c r="G14" i="42"/>
  <c r="Q13" i="42"/>
  <c r="O13" i="42"/>
  <c r="M13" i="42"/>
  <c r="L13" i="42"/>
  <c r="K13" i="42"/>
  <c r="I13" i="42"/>
  <c r="H13" i="42"/>
  <c r="G13" i="42"/>
  <c r="Q12" i="42"/>
  <c r="O12" i="42"/>
  <c r="M12" i="42"/>
  <c r="L12" i="42"/>
  <c r="K12" i="42"/>
  <c r="I12" i="42"/>
  <c r="H12" i="42"/>
  <c r="G12" i="42"/>
  <c r="Q11" i="42"/>
  <c r="O11" i="42"/>
  <c r="M11" i="42"/>
  <c r="L11" i="42"/>
  <c r="K11" i="42"/>
  <c r="I11" i="42"/>
  <c r="H11" i="42"/>
  <c r="G11" i="42"/>
  <c r="Q10" i="42"/>
  <c r="O10" i="42"/>
  <c r="M10" i="42"/>
  <c r="L10" i="42"/>
  <c r="K10" i="42"/>
  <c r="I10" i="42"/>
  <c r="H10" i="42"/>
  <c r="G10" i="42"/>
  <c r="Q9" i="42"/>
  <c r="O9" i="42"/>
  <c r="M9" i="42"/>
  <c r="L9" i="42"/>
  <c r="K9" i="42"/>
  <c r="I9" i="42"/>
  <c r="H9" i="42"/>
  <c r="G9" i="42"/>
  <c r="Q8" i="42"/>
  <c r="O8" i="42"/>
  <c r="M8" i="42"/>
  <c r="L8" i="42"/>
  <c r="K8" i="42"/>
  <c r="I8" i="42"/>
  <c r="H8" i="42"/>
  <c r="G8" i="42"/>
  <c r="Q7" i="42"/>
  <c r="O7" i="42"/>
  <c r="M7" i="42"/>
  <c r="L7" i="42"/>
  <c r="K7" i="42"/>
  <c r="I7" i="42"/>
  <c r="H7" i="42"/>
  <c r="G7" i="42"/>
  <c r="J44" i="41"/>
  <c r="H44" i="41"/>
  <c r="G44" i="41"/>
  <c r="D44" i="41"/>
  <c r="C44" i="41"/>
  <c r="J43" i="41"/>
  <c r="H43" i="41"/>
  <c r="G43" i="41"/>
  <c r="C43" i="41"/>
  <c r="D43" i="41" s="1"/>
  <c r="J42" i="41"/>
  <c r="H42" i="41"/>
  <c r="G42" i="41"/>
  <c r="C42" i="41"/>
  <c r="D42" i="41" s="1"/>
  <c r="J41" i="41"/>
  <c r="H41" i="41"/>
  <c r="G41" i="41"/>
  <c r="C41" i="41"/>
  <c r="D41" i="41" s="1"/>
  <c r="J40" i="41"/>
  <c r="H40" i="41"/>
  <c r="G40" i="41"/>
  <c r="D40" i="41"/>
  <c r="C40" i="41"/>
  <c r="J39" i="41"/>
  <c r="H39" i="41"/>
  <c r="G39" i="41"/>
  <c r="C39" i="41"/>
  <c r="D39" i="41" s="1"/>
  <c r="J38" i="41"/>
  <c r="H38" i="41"/>
  <c r="G38" i="41"/>
  <c r="J37" i="41"/>
  <c r="H37" i="41"/>
  <c r="G37" i="41"/>
  <c r="J36" i="41"/>
  <c r="H36" i="41"/>
  <c r="G36" i="41"/>
  <c r="J35" i="41"/>
  <c r="H35" i="41"/>
  <c r="G35" i="41"/>
  <c r="J34" i="41"/>
  <c r="H34" i="41"/>
  <c r="G34" i="41"/>
  <c r="J33" i="41"/>
  <c r="H33" i="41"/>
  <c r="G33" i="41"/>
  <c r="J32" i="41"/>
  <c r="H32" i="41"/>
  <c r="G32" i="41"/>
  <c r="J31" i="41"/>
  <c r="H31" i="41"/>
  <c r="G31" i="41"/>
  <c r="J30" i="41"/>
  <c r="H30" i="41"/>
  <c r="G30" i="41"/>
  <c r="J29" i="41"/>
  <c r="H29" i="41"/>
  <c r="J28" i="41"/>
  <c r="H28" i="41"/>
  <c r="J27" i="41"/>
  <c r="H27" i="41"/>
  <c r="J26" i="41"/>
  <c r="H26" i="41"/>
  <c r="J25" i="41"/>
  <c r="H25" i="41"/>
  <c r="J24" i="41"/>
  <c r="H24" i="41"/>
  <c r="J23" i="41"/>
  <c r="H23" i="41"/>
  <c r="J22" i="41"/>
  <c r="H22" i="41"/>
  <c r="J21" i="41"/>
  <c r="H21" i="41"/>
  <c r="J20" i="41"/>
  <c r="H20" i="41"/>
  <c r="J19" i="41"/>
  <c r="H19" i="41"/>
  <c r="J18" i="41"/>
  <c r="H18" i="41"/>
  <c r="J17" i="41"/>
  <c r="H17" i="41"/>
  <c r="J16" i="41"/>
  <c r="H16" i="41"/>
  <c r="J15" i="41"/>
  <c r="H15" i="41"/>
  <c r="J14" i="41"/>
  <c r="H14" i="41"/>
  <c r="J13" i="41"/>
  <c r="H13" i="41"/>
  <c r="J12" i="41"/>
  <c r="H12" i="41"/>
  <c r="J11" i="41"/>
  <c r="H11" i="41"/>
  <c r="J10" i="41"/>
  <c r="H10" i="41"/>
  <c r="J9" i="41"/>
  <c r="H9" i="41"/>
  <c r="J8" i="41"/>
  <c r="H8" i="41"/>
  <c r="J7" i="41"/>
  <c r="H7" i="41"/>
  <c r="J6" i="41"/>
  <c r="H6" i="41"/>
  <c r="J5" i="41"/>
  <c r="K36" i="107" l="1"/>
  <c r="K62" i="107"/>
  <c r="K14" i="107"/>
  <c r="K58" i="107"/>
  <c r="K61" i="107"/>
  <c r="K34" i="107"/>
  <c r="K52" i="107"/>
  <c r="K19" i="107"/>
  <c r="K17" i="107"/>
  <c r="K29" i="107"/>
  <c r="K27" i="107"/>
  <c r="K47" i="107"/>
  <c r="K25" i="107"/>
  <c r="K35" i="107"/>
  <c r="K50" i="107"/>
  <c r="K41" i="107"/>
  <c r="K31" i="107"/>
  <c r="K49" i="107"/>
  <c r="K63" i="107"/>
  <c r="K51" i="107"/>
  <c r="K12" i="107"/>
  <c r="K64" i="107"/>
  <c r="K15" i="107"/>
  <c r="K22" i="107"/>
  <c r="K44" i="107"/>
  <c r="K13" i="107"/>
  <c r="K30" i="107"/>
  <c r="K18" i="107"/>
  <c r="K23" i="107"/>
  <c r="K46" i="107"/>
  <c r="K32" i="107"/>
  <c r="K59" i="107"/>
  <c r="K39" i="107"/>
  <c r="K42" i="107"/>
  <c r="K45" i="107"/>
  <c r="K16" i="107"/>
  <c r="K43" i="107"/>
  <c r="K60" i="107"/>
  <c r="K24" i="107"/>
  <c r="K56" i="107"/>
  <c r="K54" i="107"/>
  <c r="K57" i="107"/>
  <c r="K33" i="107"/>
  <c r="K38" i="107"/>
  <c r="K48" i="107"/>
  <c r="K55" i="107"/>
  <c r="K28" i="107"/>
  <c r="K40" i="107"/>
  <c r="G16" i="43"/>
  <c r="V24" i="43"/>
  <c r="M33" i="43"/>
  <c r="D38" i="43"/>
  <c r="M9" i="43"/>
  <c r="P10" i="43"/>
  <c r="P16" i="43"/>
  <c r="M21" i="43"/>
  <c r="G37" i="43"/>
  <c r="AD41" i="43"/>
  <c r="S10" i="43"/>
  <c r="V16" i="43"/>
  <c r="G22" i="43"/>
  <c r="V22" i="43"/>
  <c r="G25" i="43"/>
  <c r="P32" i="43"/>
  <c r="M37" i="43"/>
  <c r="G17" i="43"/>
  <c r="P30" i="43"/>
  <c r="M17" i="43"/>
  <c r="D18" i="43"/>
  <c r="S18" i="43"/>
  <c r="M29" i="43"/>
  <c r="D30" i="43"/>
  <c r="S30" i="43"/>
  <c r="G31" i="43"/>
  <c r="V32" i="43"/>
  <c r="Y33" i="43"/>
  <c r="J34" i="43"/>
  <c r="V34" i="43"/>
  <c r="S37" i="43"/>
  <c r="G38" i="43"/>
  <c r="G39" i="43"/>
  <c r="P18" i="43"/>
  <c r="G29" i="43"/>
  <c r="G34" i="43"/>
  <c r="S34" i="43"/>
  <c r="J10" i="43"/>
  <c r="AB10" i="43"/>
  <c r="G13" i="43"/>
  <c r="D14" i="43"/>
  <c r="S14" i="43"/>
  <c r="G15" i="43"/>
  <c r="S17" i="43"/>
  <c r="G18" i="43"/>
  <c r="V18" i="43"/>
  <c r="S29" i="43"/>
  <c r="G30" i="43"/>
  <c r="V30" i="43"/>
  <c r="M34" i="43"/>
  <c r="Y34" i="43"/>
  <c r="Y37" i="43"/>
  <c r="P38" i="43"/>
  <c r="M39" i="43"/>
  <c r="M13" i="43"/>
  <c r="J18" i="43"/>
  <c r="AB18" i="43"/>
  <c r="P24" i="43"/>
  <c r="M25" i="43"/>
  <c r="J30" i="43"/>
  <c r="AB30" i="43"/>
  <c r="G32" i="43"/>
  <c r="G33" i="43"/>
  <c r="D34" i="43"/>
  <c r="P34" i="43"/>
  <c r="V38" i="43"/>
  <c r="P12" i="43"/>
  <c r="D8" i="43"/>
  <c r="S8" i="43"/>
  <c r="D12" i="43"/>
  <c r="S12" i="43"/>
  <c r="M14" i="43"/>
  <c r="S15" i="43"/>
  <c r="J16" i="43"/>
  <c r="AB16" i="43"/>
  <c r="D20" i="43"/>
  <c r="S20" i="43"/>
  <c r="M22" i="43"/>
  <c r="S23" i="43"/>
  <c r="J24" i="43"/>
  <c r="AB24" i="43"/>
  <c r="D28" i="43"/>
  <c r="S28" i="43"/>
  <c r="M30" i="43"/>
  <c r="S31" i="43"/>
  <c r="J32" i="43"/>
  <c r="AB32" i="43"/>
  <c r="D36" i="43"/>
  <c r="S36" i="43"/>
  <c r="D37" i="43"/>
  <c r="P37" i="43"/>
  <c r="AB37" i="43"/>
  <c r="J38" i="43"/>
  <c r="AB38" i="43"/>
  <c r="S39" i="43"/>
  <c r="P36" i="43"/>
  <c r="G8" i="43"/>
  <c r="V8" i="43"/>
  <c r="G11" i="43"/>
  <c r="G12" i="43"/>
  <c r="V12" i="43"/>
  <c r="G19" i="43"/>
  <c r="G20" i="43"/>
  <c r="V20" i="43"/>
  <c r="G27" i="43"/>
  <c r="G28" i="43"/>
  <c r="V28" i="43"/>
  <c r="G35" i="43"/>
  <c r="G36" i="43"/>
  <c r="V36" i="43"/>
  <c r="P8" i="43"/>
  <c r="P20" i="43"/>
  <c r="P28" i="43"/>
  <c r="J8" i="43"/>
  <c r="AB8" i="43"/>
  <c r="M10" i="43"/>
  <c r="S11" i="43"/>
  <c r="J12" i="43"/>
  <c r="AB12" i="43"/>
  <c r="D16" i="43"/>
  <c r="S16" i="43"/>
  <c r="M18" i="43"/>
  <c r="S19" i="43"/>
  <c r="J20" i="43"/>
  <c r="AB20" i="43"/>
  <c r="D24" i="43"/>
  <c r="S24" i="43"/>
  <c r="M26" i="43"/>
  <c r="S27" i="43"/>
  <c r="J28" i="43"/>
  <c r="AB28" i="43"/>
  <c r="D32" i="43"/>
  <c r="S32" i="43"/>
  <c r="S35" i="43"/>
  <c r="J36" i="43"/>
  <c r="AB36" i="43"/>
  <c r="J37" i="43"/>
  <c r="S38" i="43"/>
  <c r="AE13" i="43"/>
  <c r="AE21" i="43"/>
  <c r="AE29" i="43"/>
  <c r="S41" i="43"/>
  <c r="AB41" i="43"/>
  <c r="M41" i="43"/>
  <c r="G41" i="43"/>
  <c r="AE34" i="43"/>
  <c r="AE30" i="43"/>
  <c r="AE26" i="43"/>
  <c r="AE22" i="43"/>
  <c r="AE18" i="43"/>
  <c r="AE14" i="43"/>
  <c r="AE10" i="43"/>
  <c r="AE41" i="43"/>
  <c r="J41" i="43"/>
  <c r="AE38" i="43"/>
  <c r="AE32" i="43"/>
  <c r="AE28" i="43"/>
  <c r="AE24" i="43"/>
  <c r="AE20" i="43"/>
  <c r="AE16" i="43"/>
  <c r="AE12" i="43"/>
  <c r="AE8" i="43"/>
  <c r="V41" i="43"/>
  <c r="AE9" i="43"/>
  <c r="AE17" i="43"/>
  <c r="AE25" i="43"/>
  <c r="AE33" i="43"/>
  <c r="AE39" i="43"/>
  <c r="Y41" i="43"/>
  <c r="M8" i="43"/>
  <c r="D9" i="43"/>
  <c r="P9" i="43"/>
  <c r="AB9" i="43"/>
  <c r="J11" i="43"/>
  <c r="V11" i="43"/>
  <c r="AE11" i="43"/>
  <c r="M12" i="43"/>
  <c r="D13" i="43"/>
  <c r="P13" i="43"/>
  <c r="AB13" i="43"/>
  <c r="J15" i="43"/>
  <c r="V15" i="43"/>
  <c r="AE15" i="43"/>
  <c r="M16" i="43"/>
  <c r="D17" i="43"/>
  <c r="P17" i="43"/>
  <c r="AB17" i="43"/>
  <c r="J19" i="43"/>
  <c r="V19" i="43"/>
  <c r="AE19" i="43"/>
  <c r="M20" i="43"/>
  <c r="D21" i="43"/>
  <c r="P21" i="43"/>
  <c r="AB21" i="43"/>
  <c r="J23" i="43"/>
  <c r="V23" i="43"/>
  <c r="AE23" i="43"/>
  <c r="M24" i="43"/>
  <c r="D25" i="43"/>
  <c r="P25" i="43"/>
  <c r="AB25" i="43"/>
  <c r="J27" i="43"/>
  <c r="V27" i="43"/>
  <c r="AE27" i="43"/>
  <c r="M28" i="43"/>
  <c r="D29" i="43"/>
  <c r="P29" i="43"/>
  <c r="AB29" i="43"/>
  <c r="J31" i="43"/>
  <c r="V31" i="43"/>
  <c r="AE31" i="43"/>
  <c r="M32" i="43"/>
  <c r="D33" i="43"/>
  <c r="P33" i="43"/>
  <c r="AB33" i="43"/>
  <c r="J35" i="43"/>
  <c r="V35" i="43"/>
  <c r="AE35" i="43"/>
  <c r="M36" i="43"/>
  <c r="M38" i="43"/>
  <c r="D39" i="43"/>
  <c r="P39" i="43"/>
  <c r="AB39" i="43"/>
  <c r="M11" i="43"/>
  <c r="Y11" i="43"/>
  <c r="M15" i="43"/>
  <c r="Y15" i="43"/>
  <c r="M19" i="43"/>
  <c r="Y19" i="43"/>
  <c r="Y23" i="43"/>
  <c r="M27" i="43"/>
  <c r="Y27" i="43"/>
  <c r="M31" i="43"/>
  <c r="Y31" i="43"/>
  <c r="M35" i="43"/>
  <c r="Y35" i="43"/>
  <c r="G9" i="43"/>
  <c r="S9" i="43"/>
  <c r="M23" i="43"/>
  <c r="J9" i="43"/>
  <c r="V9" i="43"/>
  <c r="D11" i="43"/>
  <c r="P11" i="43"/>
  <c r="J13" i="43"/>
  <c r="V13" i="43"/>
  <c r="D15" i="43"/>
  <c r="P15" i="43"/>
  <c r="J17" i="43"/>
  <c r="V17" i="43"/>
  <c r="D19" i="43"/>
  <c r="P19" i="43"/>
  <c r="J21" i="43"/>
  <c r="V21" i="43"/>
  <c r="D23" i="43"/>
  <c r="P23" i="43"/>
  <c r="J25" i="43"/>
  <c r="V25" i="43"/>
  <c r="D27" i="43"/>
  <c r="P27" i="43"/>
  <c r="J29" i="43"/>
  <c r="V29" i="43"/>
  <c r="D31" i="43"/>
  <c r="P31" i="43"/>
  <c r="J33" i="43"/>
  <c r="V33" i="43"/>
  <c r="D35" i="43"/>
  <c r="P35" i="43"/>
  <c r="J39" i="43"/>
  <c r="V39" i="43"/>
  <c r="L36" i="47"/>
  <c r="L15" i="47"/>
  <c r="L62" i="47"/>
  <c r="L52" i="47"/>
  <c r="K36" i="47"/>
  <c r="L26" i="47"/>
  <c r="L57" i="47"/>
  <c r="K15" i="47"/>
  <c r="K26" i="47"/>
  <c r="K46" i="47"/>
  <c r="K57" i="47"/>
  <c r="AE36" i="43"/>
  <c r="E18" i="44"/>
  <c r="M18" i="44"/>
  <c r="AE37" i="43"/>
  <c r="D41" i="43"/>
  <c r="P41" i="43"/>
  <c r="H18" i="44"/>
  <c r="I18" i="44"/>
  <c r="B33" i="99" l="1"/>
  <c r="B44" i="99"/>
  <c r="B42" i="99"/>
</calcChain>
</file>

<file path=xl/sharedStrings.xml><?xml version="1.0" encoding="utf-8"?>
<sst xmlns="http://schemas.openxmlformats.org/spreadsheetml/2006/main" count="3578" uniqueCount="1374">
  <si>
    <t>Percent</t>
  </si>
  <si>
    <t>Year</t>
  </si>
  <si>
    <t>Population</t>
  </si>
  <si>
    <t>Change</t>
  </si>
  <si>
    <t>Notes:</t>
  </si>
  <si>
    <t>Absolute</t>
  </si>
  <si>
    <t>County</t>
  </si>
  <si>
    <t xml:space="preserve">Utah </t>
  </si>
  <si>
    <t xml:space="preserve">Washington </t>
  </si>
  <si>
    <t>Utah</t>
  </si>
  <si>
    <t>U.S.</t>
  </si>
  <si>
    <t>Rank</t>
  </si>
  <si>
    <t xml:space="preserve"> </t>
  </si>
  <si>
    <t>na</t>
  </si>
  <si>
    <t>Alabama</t>
  </si>
  <si>
    <t>Alaska</t>
  </si>
  <si>
    <t>Arizona</t>
  </si>
  <si>
    <t>Arkansas</t>
  </si>
  <si>
    <t>California</t>
  </si>
  <si>
    <t>Colorado</t>
  </si>
  <si>
    <t>Connecticut</t>
  </si>
  <si>
    <t>Delaware</t>
  </si>
  <si>
    <t>District of Columbia</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</si>
  <si>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</si>
  <si>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</si>
  <si>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</si>
  <si>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</si>
  <si>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</si>
  <si>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</si>
  <si>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</si>
  <si>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</si>
  <si>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</si>
  <si>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</si>
  <si>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</si>
  <si>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</si>
  <si>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</si>
  <si>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</si>
  <si>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</si>
  <si>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</si>
  <si>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</si>
  <si>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</si>
  <si>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</si>
  <si>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</si>
  <si>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</si>
  <si>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</si>
  <si>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</si>
  <si>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</si>
  <si>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</si>
  <si>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</si>
  <si>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</si>
  <si>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</si>
  <si>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</si>
  <si>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</si>
  <si>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</si>
  <si>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</si>
  <si>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</si>
  <si>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</si>
  <si>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Vermont</t>
  </si>
  <si>
    <t>Virginia</t>
  </si>
  <si>
    <t>Washington</t>
  </si>
  <si>
    <t>West Virginia</t>
  </si>
  <si>
    <t>Wisconsin</t>
  </si>
  <si>
    <t>Wyoming</t>
  </si>
  <si>
    <t>Source: U.S. Census Bureau</t>
  </si>
  <si>
    <t>of Total</t>
  </si>
  <si>
    <t>United States</t>
  </si>
  <si>
    <t>Illinois</t>
  </si>
  <si>
    <t>Persons</t>
  </si>
  <si>
    <t>Total</t>
  </si>
  <si>
    <t>Households</t>
  </si>
  <si>
    <t xml:space="preserve">Sources: </t>
  </si>
  <si>
    <t>White</t>
  </si>
  <si>
    <t>Asian</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</si>
  <si>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</si>
  <si>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</si>
  <si>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</si>
  <si>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</si>
  <si>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</si>
  <si>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</si>
  <si>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</si>
  <si>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</si>
  <si>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</si>
  <si>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</si>
  <si>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</si>
  <si>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</si>
  <si>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</si>
  <si>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</si>
  <si>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</si>
  <si>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</si>
  <si>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</si>
  <si>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</si>
  <si>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</si>
  <si>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</si>
  <si>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</si>
  <si>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</si>
  <si>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</si>
  <si>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</si>
  <si>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Wasatch</t>
  </si>
  <si>
    <t>Wayne</t>
  </si>
  <si>
    <t>Weber</t>
  </si>
  <si>
    <t>Number</t>
  </si>
  <si>
    <t>-</t>
  </si>
  <si>
    <t>Percent Change</t>
  </si>
  <si>
    <t>Units</t>
  </si>
  <si>
    <t>2013 to 2014</t>
  </si>
  <si>
    <t>2016f</t>
  </si>
  <si>
    <t>Total Payroll Employment</t>
  </si>
  <si>
    <t xml:space="preserve">Unemployment </t>
  </si>
  <si>
    <t>Rate</t>
  </si>
  <si>
    <t>2015e</t>
  </si>
  <si>
    <t>e = estimate</t>
  </si>
  <si>
    <t>f = forecast</t>
  </si>
  <si>
    <t>Source: Utah Department of Workforce Services, Workforce Research and Analysis</t>
  </si>
  <si>
    <t>Annual Percent Change</t>
  </si>
  <si>
    <t>Civilian Labor Force</t>
  </si>
  <si>
    <t xml:space="preserve"> Employed Persons</t>
  </si>
  <si>
    <t xml:space="preserve"> Unemployed Persons</t>
  </si>
  <si>
    <t xml:space="preserve">   Unemployment Rate</t>
  </si>
  <si>
    <t xml:space="preserve">   U.S. Rate</t>
  </si>
  <si>
    <t>Total Nonfarm Jobs</t>
  </si>
  <si>
    <t xml:space="preserve"> Mining</t>
  </si>
  <si>
    <t xml:space="preserve"> Construction</t>
  </si>
  <si>
    <t xml:space="preserve"> Manufacturing </t>
  </si>
  <si>
    <t xml:space="preserve"> Trade, Trans., Utilities</t>
  </si>
  <si>
    <t xml:space="preserve"> Information</t>
  </si>
  <si>
    <t xml:space="preserve"> Financial Activity</t>
  </si>
  <si>
    <t xml:space="preserve"> Professional &amp; Business Services</t>
  </si>
  <si>
    <t xml:space="preserve"> Education &amp; Health Services</t>
  </si>
  <si>
    <t xml:space="preserve"> Leisure &amp; Hospitality</t>
  </si>
  <si>
    <t xml:space="preserve"> Other Services</t>
  </si>
  <si>
    <t xml:space="preserve"> Government</t>
  </si>
  <si>
    <t>Goods-producing</t>
  </si>
  <si>
    <t>Service-producing</t>
  </si>
  <si>
    <t xml:space="preserve"> Percent Svc.-producing</t>
  </si>
  <si>
    <t>U.S. Nonfarm Job Growth %</t>
  </si>
  <si>
    <t>Total Nonfarm Wages (millions)</t>
  </si>
  <si>
    <t xml:space="preserve">  Average Annual Wage</t>
  </si>
  <si>
    <t xml:space="preserve">  Average Monthly Wage</t>
  </si>
  <si>
    <t>Establishments (first quarter)</t>
  </si>
  <si>
    <t>Note: Numbers in this table may differ from other tables as not all industrial sectors are listed here.</t>
  </si>
  <si>
    <t>Total Personal Income</t>
  </si>
  <si>
    <t xml:space="preserve"> Per Capita Personal Income</t>
  </si>
  <si>
    <t>(Millions of Dollars)</t>
  </si>
  <si>
    <t>Annual Growth Rates</t>
  </si>
  <si>
    <t>(Dollars)</t>
  </si>
  <si>
    <t>United</t>
  </si>
  <si>
    <t>Utah as %</t>
  </si>
  <si>
    <t>States</t>
  </si>
  <si>
    <t xml:space="preserve">   of U.S.</t>
  </si>
  <si>
    <t>2014e</t>
  </si>
  <si>
    <t>2015f</t>
  </si>
  <si>
    <t xml:space="preserve">Sources:  </t>
  </si>
  <si>
    <t>1. U.S. Department of Commerce, Bureau of Economic Analysis</t>
  </si>
  <si>
    <t>2. Utah Revenue Assumptions Working Group</t>
  </si>
  <si>
    <t>3. Utah State Tax Commission</t>
  </si>
  <si>
    <t>Note: The TPI forecasts from the Utah Revenue Assumptions Working Group were calculated before</t>
  </si>
  <si>
    <t>BEA made revisions. Estimated TPI and PCI for 2015 and 2015 are based on forecasted percent</t>
  </si>
  <si>
    <t>changes, but not on the levels.</t>
  </si>
  <si>
    <t>2010-11</t>
  </si>
  <si>
    <t>2011-12</t>
  </si>
  <si>
    <t>2012-13</t>
  </si>
  <si>
    <t>2013-14</t>
  </si>
  <si>
    <t>Source: Bureau of Economic Analysis</t>
  </si>
  <si>
    <t>Last updated: November 19, 2015--new estimates for 2014</t>
  </si>
  <si>
    <t>Millions of Current Dollars</t>
  </si>
  <si>
    <t>2013-2014</t>
  </si>
  <si>
    <t>1. In October of 2006, BEA renamed the gross state product (GSP) series to gross domestic product (GDP) by state.</t>
  </si>
  <si>
    <t>2. GDP by state for 1997-2012 was revised December 2015.</t>
  </si>
  <si>
    <t>Millions of Chained 2009 Dollars</t>
  </si>
  <si>
    <t>Millions of Dollars</t>
  </si>
  <si>
    <t xml:space="preserve">Business </t>
  </si>
  <si>
    <t>Retail</t>
  </si>
  <si>
    <t>Investment</t>
  </si>
  <si>
    <t>Taxable</t>
  </si>
  <si>
    <t>All</t>
  </si>
  <si>
    <t>Sales</t>
  </si>
  <si>
    <t>Purchases</t>
  </si>
  <si>
    <t>Services</t>
  </si>
  <si>
    <t>Other</t>
  </si>
  <si>
    <t>Source: Utah State Tax Commission</t>
  </si>
  <si>
    <t>Percent Change 2013-2014</t>
  </si>
  <si>
    <t>2014 % of Total Taxable Sales</t>
  </si>
  <si>
    <t>Revenue Source</t>
  </si>
  <si>
    <t>Sales and Use Tax</t>
  </si>
  <si>
    <t>Earmarked Sales and Use Tax</t>
  </si>
  <si>
    <t>Total Sales and Use Tax</t>
  </si>
  <si>
    <t>Cable/Satellite Excise Tax</t>
  </si>
  <si>
    <t>Liquor Profits</t>
  </si>
  <si>
    <t>Insurance Premiums</t>
  </si>
  <si>
    <t>Beer, Cigarette, and Tobacco</t>
  </si>
  <si>
    <t>Oil and Gas Severance Tax</t>
  </si>
  <si>
    <t>Metal Severance Tax</t>
  </si>
  <si>
    <t>Inheritance Tax</t>
  </si>
  <si>
    <t>Investment Income</t>
  </si>
  <si>
    <t>General Fund Other</t>
  </si>
  <si>
    <t>Property and Energy Credit</t>
  </si>
  <si>
    <t>General Fund Total</t>
  </si>
  <si>
    <t>GF &amp; Earmarks Total</t>
  </si>
  <si>
    <t>Individual Income Tax</t>
  </si>
  <si>
    <t>Withholding</t>
  </si>
  <si>
    <t>Final Payments</t>
  </si>
  <si>
    <t>Refunds</t>
  </si>
  <si>
    <t>Corporate Taxes</t>
  </si>
  <si>
    <t>Mineral Production Wittholding</t>
  </si>
  <si>
    <t>Education Fund Other</t>
  </si>
  <si>
    <t>Education Fund Total</t>
  </si>
  <si>
    <t>GF/EF Total</t>
  </si>
  <si>
    <t>GF/EF &amp; Earmarks Total</t>
  </si>
  <si>
    <t>Motor Fuel Tax</t>
  </si>
  <si>
    <t>Special Fuel Tax</t>
  </si>
  <si>
    <t>Transportation Fund Total</t>
  </si>
  <si>
    <t>Mineral Lease Payments</t>
  </si>
  <si>
    <t>TOTAL</t>
  </si>
  <si>
    <t>TOTAL &amp; Eamarks</t>
  </si>
  <si>
    <t>Fiscal Year Revenue Collections</t>
  </si>
  <si>
    <t>Source: Utah State Tax Commission and Governor's Office of Management and Budget</t>
  </si>
  <si>
    <t>10.1: U.S. Merchandise Exports by State</t>
  </si>
  <si>
    <t>Geography</t>
  </si>
  <si>
    <t>Share</t>
  </si>
  <si>
    <t>Source: U.S. Census Bureau, Foreign Trade</t>
  </si>
  <si>
    <t>10.2: Utah Merchandise Exports by Industry</t>
  </si>
  <si>
    <t>Industry</t>
  </si>
  <si>
    <t>Code</t>
  </si>
  <si>
    <t>Name</t>
  </si>
  <si>
    <t>Agricultural Products</t>
  </si>
  <si>
    <t>Livestock and Livestock Products</t>
  </si>
  <si>
    <t>Forestry Products</t>
  </si>
  <si>
    <t>Fish and Marine Products</t>
  </si>
  <si>
    <t>Oil and Gas</t>
  </si>
  <si>
    <t>Minerals</t>
  </si>
  <si>
    <t>Food</t>
  </si>
  <si>
    <t>Beverages</t>
  </si>
  <si>
    <t>Raw Textiles</t>
  </si>
  <si>
    <t>Milled Textiles</t>
  </si>
  <si>
    <t>Apparel</t>
  </si>
  <si>
    <t>Leather</t>
  </si>
  <si>
    <t>Wood Products</t>
  </si>
  <si>
    <t>Paper</t>
  </si>
  <si>
    <t>Printed Material</t>
  </si>
  <si>
    <t>Petroleum and Coal</t>
  </si>
  <si>
    <t>Chemicals</t>
  </si>
  <si>
    <t>Plastics</t>
  </si>
  <si>
    <t>Nonmetallic Minerals</t>
  </si>
  <si>
    <t>Primary Metals</t>
  </si>
  <si>
    <t>Fabricated Metals</t>
  </si>
  <si>
    <t>Machinery</t>
  </si>
  <si>
    <t>Computers and Electronics</t>
  </si>
  <si>
    <t>Electrical Equipment</t>
  </si>
  <si>
    <t>Transportation Equipment</t>
  </si>
  <si>
    <t>Furniture</t>
  </si>
  <si>
    <t>Miscellaneous Manufactures</t>
  </si>
  <si>
    <t>Publications</t>
  </si>
  <si>
    <t>Scrap</t>
  </si>
  <si>
    <t>Used Merchandise</t>
  </si>
  <si>
    <t>980, 990</t>
  </si>
  <si>
    <t>Unclassified</t>
  </si>
  <si>
    <t>10.3: Utah Merchandise Exports by Purchasing Country and Region</t>
  </si>
  <si>
    <t>Country</t>
  </si>
  <si>
    <t>Hong Kong</t>
  </si>
  <si>
    <t>Canada</t>
  </si>
  <si>
    <t>United Kingdom</t>
  </si>
  <si>
    <t>China</t>
  </si>
  <si>
    <t>Mexico</t>
  </si>
  <si>
    <t>Taiwan</t>
  </si>
  <si>
    <t>Japan</t>
  </si>
  <si>
    <t>Singapore</t>
  </si>
  <si>
    <t>Thailand</t>
  </si>
  <si>
    <t>South Korea</t>
  </si>
  <si>
    <t>Netherlands</t>
  </si>
  <si>
    <t>India</t>
  </si>
  <si>
    <t>Belgium</t>
  </si>
  <si>
    <t>Germany</t>
  </si>
  <si>
    <t>Switzerland</t>
  </si>
  <si>
    <t>Australia</t>
  </si>
  <si>
    <t>Philippines</t>
  </si>
  <si>
    <t>Italy</t>
  </si>
  <si>
    <t>Brazil</t>
  </si>
  <si>
    <t>France</t>
  </si>
  <si>
    <t>Malaysia</t>
  </si>
  <si>
    <t>Turkey</t>
  </si>
  <si>
    <t>Chile</t>
  </si>
  <si>
    <t>Israel</t>
  </si>
  <si>
    <t>Spain</t>
  </si>
  <si>
    <t>Sweden</t>
  </si>
  <si>
    <t>Peru</t>
  </si>
  <si>
    <t>United Arab Emirates</t>
  </si>
  <si>
    <t>Indonesia</t>
  </si>
  <si>
    <t>Saudi Arabia</t>
  </si>
  <si>
    <t>Russian Federation</t>
  </si>
  <si>
    <t>Czech Republic</t>
  </si>
  <si>
    <t>Serbia</t>
  </si>
  <si>
    <t>Ireland</t>
  </si>
  <si>
    <t>Finland</t>
  </si>
  <si>
    <t>World</t>
  </si>
  <si>
    <t>10.4: Utah Merchandise Exports to Top Ten Purchasing Countries by Industry: 2013</t>
  </si>
  <si>
    <t>Industry Name</t>
  </si>
  <si>
    <t>10-Country Industry Total</t>
  </si>
  <si>
    <t>11.1: Consumer Price Index for All Urban Consumers (1982-1984=100) Not Seasonally Adjusted</t>
  </si>
  <si>
    <t>Annual</t>
  </si>
  <si>
    <t>Jan</t>
  </si>
  <si>
    <t>Feb</t>
  </si>
  <si>
    <t>Mar</t>
  </si>
  <si>
    <t>Apr</t>
  </si>
  <si>
    <t>May</t>
  </si>
  <si>
    <t>Jun</t>
  </si>
  <si>
    <t>Jul</t>
  </si>
  <si>
    <t>Aug</t>
  </si>
  <si>
    <t>Sep</t>
  </si>
  <si>
    <t>Oct</t>
  </si>
  <si>
    <t>Nov</t>
  </si>
  <si>
    <t>Dec</t>
  </si>
  <si>
    <t>Source: U.S. Bureau of Labor Statistics</t>
  </si>
  <si>
    <t>All items</t>
  </si>
  <si>
    <t>Goods</t>
  </si>
  <si>
    <t>Rents</t>
  </si>
  <si>
    <t>Source: U.S. Bureau of Economic Analysis</t>
  </si>
  <si>
    <t>12.1: Population and Households: Nation, Mountain States Region, and States</t>
  </si>
  <si>
    <t>Population, July 1 Estimate</t>
  </si>
  <si>
    <t>3yr Annualized</t>
  </si>
  <si>
    <t>Persons per</t>
  </si>
  <si>
    <t>Growth</t>
  </si>
  <si>
    <t>Household*</t>
  </si>
  <si>
    <t>Division/State</t>
  </si>
  <si>
    <t>2011-14</t>
  </si>
  <si>
    <t>Mountain States</t>
  </si>
  <si>
    <t>Other States</t>
  </si>
  <si>
    <t>* Persons per household is calculated by dividing population (2014) by number of households (2014)</t>
  </si>
  <si>
    <t>12.2: Gross Domestic Product and Personal Income: Nation, Mountain States Region, and States</t>
  </si>
  <si>
    <t>Real Gross Domestic Product</t>
  </si>
  <si>
    <t>Real GDP Per Capita</t>
  </si>
  <si>
    <t>Personal Income</t>
  </si>
  <si>
    <t>(chained to 2009 dollars)</t>
  </si>
  <si>
    <t xml:space="preserve"> (in 2014 dollars*)</t>
  </si>
  <si>
    <t>Per Capita</t>
  </si>
  <si>
    <t>(millions)</t>
  </si>
  <si>
    <t>* Amounts are inflation-adjusted using CPI-U-RS.  Calculations by Utah Foundation.</t>
  </si>
  <si>
    <t>% Change</t>
  </si>
  <si>
    <t>Sources:</t>
  </si>
  <si>
    <t>13.1: Crime, Education, and Home Ownership</t>
  </si>
  <si>
    <r>
      <t xml:space="preserve">Violent Crime* per 100,000 People 2013 </t>
    </r>
    <r>
      <rPr>
        <vertAlign val="superscript"/>
        <sz val="10"/>
        <color theme="1"/>
        <rFont val="Verdana"/>
        <family val="2"/>
      </rPr>
      <t>1</t>
    </r>
  </si>
  <si>
    <r>
      <t xml:space="preserve">Property Crime** per 100,000 People 2013 </t>
    </r>
    <r>
      <rPr>
        <vertAlign val="superscript"/>
        <sz val="10"/>
        <color theme="1"/>
        <rFont val="Verdana"/>
        <family val="2"/>
      </rPr>
      <t>1</t>
    </r>
  </si>
  <si>
    <r>
      <t xml:space="preserve">Educational Attainment for Persons 25 Years and Over 2014 </t>
    </r>
    <r>
      <rPr>
        <vertAlign val="superscript"/>
        <sz val="10"/>
        <color theme="1"/>
        <rFont val="Verdana"/>
        <family val="2"/>
      </rPr>
      <t>2</t>
    </r>
  </si>
  <si>
    <r>
      <t xml:space="preserve">Home Ownership Rates Q3 2015 </t>
    </r>
    <r>
      <rPr>
        <vertAlign val="superscript"/>
        <sz val="10"/>
        <color theme="1"/>
        <rFont val="Verdana"/>
        <family val="2"/>
      </rPr>
      <t>3</t>
    </r>
  </si>
  <si>
    <t>High School or Higher</t>
  </si>
  <si>
    <t>Bachelor's Degree or Higher</t>
  </si>
  <si>
    <t>Male</t>
  </si>
  <si>
    <t>Female</t>
  </si>
  <si>
    <t>Note: Rank is high to low.  When states share the same rank, the next lower rank is omitted.</t>
  </si>
  <si>
    <t>* Violent crimes are offenses of murder, forcible rape, robbery, and aggravated assault.</t>
  </si>
  <si>
    <t>** Property crimes are offenses of burglary, larceny-theft, and motor-vehicle thefts.</t>
  </si>
  <si>
    <t xml:space="preserve">2.  U.S. Census Bureau, 2014 American Community Survey  </t>
  </si>
  <si>
    <t>3.  U.S. Census Bureau, Current Population Survey/Housing Vacancy Survey</t>
  </si>
  <si>
    <t>13.2: Vital Statistics and Health</t>
  </si>
  <si>
    <r>
      <t xml:space="preserve">Births per 1,000 People 2014 </t>
    </r>
    <r>
      <rPr>
        <vertAlign val="superscript"/>
        <sz val="10"/>
        <color theme="1"/>
        <rFont val="Verdana"/>
        <family val="2"/>
      </rPr>
      <t>1</t>
    </r>
  </si>
  <si>
    <r>
      <t xml:space="preserve">Deaths per 1,000 People 2012 </t>
    </r>
    <r>
      <rPr>
        <vertAlign val="superscript"/>
        <sz val="10"/>
        <color theme="1"/>
        <rFont val="Verdana"/>
        <family val="2"/>
      </rPr>
      <t>2</t>
    </r>
  </si>
  <si>
    <r>
      <t xml:space="preserve">Estimated Deaths by Cancer per 100,000 People 2015 </t>
    </r>
    <r>
      <rPr>
        <vertAlign val="superscript"/>
        <sz val="10"/>
        <color theme="1"/>
        <rFont val="Verdana"/>
        <family val="2"/>
      </rPr>
      <t>3</t>
    </r>
  </si>
  <si>
    <t xml:space="preserve">District of Columbia  </t>
  </si>
  <si>
    <t xml:space="preserve">Sources:   </t>
  </si>
  <si>
    <t>1. National Center for Health Statistics, "National Vital Statistics Reports," Vol 64, No 06.  Data are</t>
  </si>
  <si>
    <t>preliminary</t>
  </si>
  <si>
    <t>2. National Center for Health Statistics, "National Vital Statistics Reports," Vol 63, No 09. Not age</t>
  </si>
  <si>
    <t xml:space="preserve">adjusted. </t>
  </si>
  <si>
    <t>Policy Institutue based on 2014 U.S. Census Bureau Population Estimates</t>
  </si>
  <si>
    <t>4. United Health Foundation, "America's Health: United Health Foundation State Health Rankings 2015"</t>
  </si>
  <si>
    <t>5. U.S. Census Bureau, 2014 American Community Survey</t>
  </si>
  <si>
    <t>13.3: Poverty and Public Assistance</t>
  </si>
  <si>
    <r>
      <t xml:space="preserve">All Ages in Poverty 2014 </t>
    </r>
    <r>
      <rPr>
        <vertAlign val="superscript"/>
        <sz val="10"/>
        <color theme="1"/>
        <rFont val="Verdana"/>
        <family val="2"/>
      </rPr>
      <t>1</t>
    </r>
  </si>
  <si>
    <r>
      <t>Temporary Assistance for Needy Families (TANF) Average 2014</t>
    </r>
    <r>
      <rPr>
        <vertAlign val="superscript"/>
        <sz val="10"/>
        <color theme="1"/>
        <rFont val="Verdana"/>
        <family val="2"/>
      </rPr>
      <t>2</t>
    </r>
  </si>
  <si>
    <r>
      <t>Supplemental Nutrition Assistance Program FY 2014</t>
    </r>
    <r>
      <rPr>
        <vertAlign val="superscript"/>
        <sz val="10"/>
        <color theme="1"/>
        <rFont val="Verdana"/>
        <family val="2"/>
      </rPr>
      <t>3</t>
    </r>
    <r>
      <rPr>
        <sz val="10"/>
        <color theme="1"/>
        <rFont val="Verdana"/>
        <family val="2"/>
      </rPr>
      <t xml:space="preserve"> Average Monthly Participation</t>
    </r>
  </si>
  <si>
    <t>Recipients</t>
  </si>
  <si>
    <t>Rate per 1,000 people</t>
  </si>
  <si>
    <t>Rate per 1,000 Households</t>
  </si>
  <si>
    <t>Note: Rank is high to low. When states share the same rank, the next lower rank is omitted.</t>
  </si>
  <si>
    <t>1. U.S. Census Bureau, 2014 American Community Survey</t>
  </si>
  <si>
    <t>2. U.S. Department of Health and Human Services, Administration for Children and Families, "Total Number of Recipients 2014"</t>
  </si>
  <si>
    <t xml:space="preserve">    Welfore reform replaced the Aid to Families with Dependent Children (AFDC) program with Temporary Assistance to Needy </t>
  </si>
  <si>
    <t xml:space="preserve">    Families (TANF) as of July 1, 1997. National total includes recipients in U.S. territories. Rates calculated by the Kem C. Gardner</t>
  </si>
  <si>
    <t xml:space="preserve">    Policy Institute using 2014 U.S. Census Bureau population estimates</t>
  </si>
  <si>
    <t>3. U.S. Department of Agriculture, Food and Nutrition Service</t>
  </si>
  <si>
    <t>16.1: Utah System of Higher Education and State of Utah Population</t>
  </si>
  <si>
    <t>Fall</t>
  </si>
  <si>
    <r>
      <t xml:space="preserve"> State Pop.</t>
    </r>
    <r>
      <rPr>
        <vertAlign val="superscript"/>
        <sz val="10"/>
        <rFont val="Verdana"/>
        <family val="2"/>
      </rPr>
      <t>3</t>
    </r>
  </si>
  <si>
    <t>1.  Utah System of Higher Education</t>
  </si>
  <si>
    <t>2.  Common Data Committee</t>
  </si>
  <si>
    <t>3.  US Census Bureau 2014 Estimate</t>
  </si>
  <si>
    <t>16.2: Utah System of Higher Education Enrollment by County</t>
  </si>
  <si>
    <t>Total Annual Change</t>
  </si>
  <si>
    <t>2012 to 2013</t>
  </si>
  <si>
    <t>2014 to 2015</t>
  </si>
  <si>
    <t>Size</t>
  </si>
  <si>
    <t>Previous</t>
  </si>
  <si>
    <t>Other US Locations</t>
  </si>
  <si>
    <t>Foreign Locations</t>
  </si>
  <si>
    <t>Unknown/Unidentified</t>
  </si>
  <si>
    <t>Source: Utah System of Higher Education</t>
  </si>
  <si>
    <t>Indian or Alaskan Native</t>
  </si>
  <si>
    <t>Hispanic Origin</t>
  </si>
  <si>
    <t>Pacific Islander</t>
  </si>
  <si>
    <t>Black/African American</t>
  </si>
  <si>
    <t>Unknown</t>
  </si>
  <si>
    <t>Non Resident Alien</t>
  </si>
  <si>
    <t>Multiple</t>
  </si>
  <si>
    <t>USHE</t>
  </si>
  <si>
    <t>Students</t>
  </si>
  <si>
    <t>Summitt</t>
  </si>
  <si>
    <t>Unitah</t>
  </si>
  <si>
    <t>Wasach</t>
  </si>
  <si>
    <t>Note: Students who were listed with both an race/ethnicity code and as non-resident aliens are reported as non-resident aliens.</t>
  </si>
  <si>
    <t>16.4: Degrees and Awards by Race/Ethnicity at Public Institutions in Utah: Academic Year 2014-2015</t>
  </si>
  <si>
    <t>Total Degrees Awarded</t>
  </si>
  <si>
    <t>White, Non-Hispanic</t>
  </si>
  <si>
    <t>Black, Non-Hispanic</t>
  </si>
  <si>
    <t>American Indian or Alaskan Native</t>
  </si>
  <si>
    <t>Hispanic</t>
  </si>
  <si>
    <t>Non-resident Alien</t>
  </si>
  <si>
    <t>Race/ Ethnicity Unknown</t>
  </si>
  <si>
    <t>University of Utah</t>
  </si>
  <si>
    <t>Utah State University</t>
  </si>
  <si>
    <t>Weber State University</t>
  </si>
  <si>
    <t>Southern Utah University</t>
  </si>
  <si>
    <t>Snow College</t>
  </si>
  <si>
    <t>Dixie State University</t>
  </si>
  <si>
    <t>Utah Valley State College</t>
  </si>
  <si>
    <t>Salt Lake Community College</t>
  </si>
  <si>
    <t>Total Public</t>
  </si>
  <si>
    <t>Percent of Total</t>
  </si>
  <si>
    <t xml:space="preserve">Notes: </t>
  </si>
  <si>
    <t>1.  Does not include UCAT Data.</t>
  </si>
  <si>
    <t>2.  Institutions are sorted by the type of institution and the year they were founded.</t>
  </si>
  <si>
    <t>Source: USHE Graduation Table</t>
  </si>
  <si>
    <t>16.5: 2014-2015 Full Cost Study Summary (Appropriated Funds Only)</t>
  </si>
  <si>
    <t>Direct</t>
  </si>
  <si>
    <t>Full</t>
  </si>
  <si>
    <t xml:space="preserve">FTE  </t>
  </si>
  <si>
    <t>Student/</t>
  </si>
  <si>
    <t>Direct Cost</t>
  </si>
  <si>
    <t>Full Cost</t>
  </si>
  <si>
    <t>Cost of</t>
  </si>
  <si>
    <t>Faculty</t>
  </si>
  <si>
    <t>of Instruction</t>
  </si>
  <si>
    <t>Institution</t>
  </si>
  <si>
    <t>Founded</t>
  </si>
  <si>
    <t>Instruction</t>
  </si>
  <si>
    <t>2014-15</t>
  </si>
  <si>
    <t>Ratio</t>
  </si>
  <si>
    <t>per FTE</t>
  </si>
  <si>
    <r>
      <t>University of Utah</t>
    </r>
    <r>
      <rPr>
        <vertAlign val="superscript"/>
        <sz val="10"/>
        <rFont val="Verdana"/>
        <family val="2"/>
      </rPr>
      <t>1</t>
    </r>
  </si>
  <si>
    <t>Utah Valley University</t>
  </si>
  <si>
    <t>FTE = Full-Time Equivalent</t>
  </si>
  <si>
    <t>Note: Institutions are sorted by the type of institution and the year they were founded.</t>
  </si>
  <si>
    <r>
      <rPr>
        <vertAlign val="superscript"/>
        <sz val="10"/>
        <rFont val="Verdana"/>
        <family val="2"/>
      </rPr>
      <t>1</t>
    </r>
    <r>
      <rPr>
        <sz val="10"/>
        <rFont val="Verdana"/>
        <family val="2"/>
      </rPr>
      <t xml:space="preserve"> Does not include the School of Medicine</t>
    </r>
  </si>
  <si>
    <r>
      <rPr>
        <vertAlign val="superscript"/>
        <sz val="10"/>
        <rFont val="Verdana"/>
        <family val="2"/>
      </rPr>
      <t>2</t>
    </r>
    <r>
      <rPr>
        <sz val="10"/>
        <rFont val="Verdana"/>
        <family val="2"/>
      </rPr>
      <t xml:space="preserve"> Data is part of Utah State University Cost-Study</t>
    </r>
  </si>
  <si>
    <t>Source:  Utah System of Higher Education</t>
  </si>
  <si>
    <t>16.6: USHE Summary of Tuition and Fees by Institution</t>
  </si>
  <si>
    <t>2000-01</t>
  </si>
  <si>
    <t>2001-02</t>
  </si>
  <si>
    <t>2002-03</t>
  </si>
  <si>
    <t>2003-04</t>
  </si>
  <si>
    <t>2004-05</t>
  </si>
  <si>
    <t>2005-06</t>
  </si>
  <si>
    <t>2006-07</t>
  </si>
  <si>
    <t>2007-08</t>
  </si>
  <si>
    <t>2008-09</t>
  </si>
  <si>
    <t>2009-10</t>
  </si>
  <si>
    <t>2015-16</t>
  </si>
  <si>
    <t>Resident</t>
  </si>
  <si>
    <t>Nonresident</t>
  </si>
  <si>
    <t>Utah State University - Eastern</t>
  </si>
  <si>
    <t>1.  Tuition is equal to two semesters at 15 credit hours each.</t>
  </si>
  <si>
    <t>2.  Lower division (freshman &amp; sophomore) rate only. Higher differential rate for upper division (junior and senior) for University of Utah.</t>
  </si>
  <si>
    <t xml:space="preserve">3.  Rate for undergraduate returning students. Higher differential rate for new students, international students and students enrolling in Business </t>
  </si>
  <si>
    <t xml:space="preserve">  and Engineering courses for Utah State University.</t>
  </si>
  <si>
    <t>4. Institutions are sorted by the type of institution and the year they were founded.</t>
  </si>
  <si>
    <t>16.7: Five Year History of Degrees by Public Institutions in Utah</t>
  </si>
  <si>
    <t>Degrees and Awards</t>
  </si>
  <si>
    <t xml:space="preserve">Total  </t>
  </si>
  <si>
    <t>All Degrees and Awards</t>
  </si>
  <si>
    <r>
      <t>Utah State University</t>
    </r>
    <r>
      <rPr>
        <vertAlign val="superscript"/>
        <sz val="10"/>
        <rFont val="Verdana"/>
        <family val="2"/>
      </rPr>
      <t>1</t>
    </r>
  </si>
  <si>
    <t>Certificates &amp; Awards*</t>
  </si>
  <si>
    <t>Certificates and Awards*</t>
  </si>
  <si>
    <t>Total Certificates &amp; Awards</t>
  </si>
  <si>
    <t>Associate's</t>
  </si>
  <si>
    <t>Associate's Degrees</t>
  </si>
  <si>
    <t>Dixie State College</t>
  </si>
  <si>
    <t>Total Associate's</t>
  </si>
  <si>
    <t>Baccalaureate</t>
  </si>
  <si>
    <t>Baccalaureate Degrees</t>
  </si>
  <si>
    <t>Total Baccalaureate</t>
  </si>
  <si>
    <t>Master's</t>
  </si>
  <si>
    <t>Master's Degrees</t>
  </si>
  <si>
    <t>Total Master's</t>
  </si>
  <si>
    <t>Doctorate</t>
  </si>
  <si>
    <t>Doctorate Degrees</t>
  </si>
  <si>
    <t>Total Doctorate</t>
  </si>
  <si>
    <t>First Professional</t>
  </si>
  <si>
    <t>First Professional Degrees</t>
  </si>
  <si>
    <t>Total First Professional</t>
  </si>
  <si>
    <r>
      <rPr>
        <vertAlign val="superscript"/>
        <sz val="10"/>
        <rFont val="Verdana"/>
        <family val="2"/>
      </rPr>
      <t>1</t>
    </r>
    <r>
      <rPr>
        <sz val="10"/>
        <rFont val="Verdana"/>
        <family val="2"/>
      </rPr>
      <t xml:space="preserve"> Completions counts include Utah State Univeristy - Eastern</t>
    </r>
  </si>
  <si>
    <t>Source: IPEDS Completions Surveys</t>
  </si>
  <si>
    <r>
      <t>16.8: Public Institutions in Utah Total Degrees and Awards by Instructional Program</t>
    </r>
    <r>
      <rPr>
        <b/>
        <vertAlign val="superscript"/>
        <sz val="10"/>
        <rFont val="Verdana"/>
        <family val="2"/>
      </rPr>
      <t>1</t>
    </r>
    <r>
      <rPr>
        <b/>
        <sz val="10"/>
        <rFont val="Verdana"/>
        <family val="2"/>
      </rPr>
      <t xml:space="preserve"> 2014-2015</t>
    </r>
  </si>
  <si>
    <t>Classification of Instructional Program (CIP)</t>
  </si>
  <si>
    <t>U of U</t>
  </si>
  <si>
    <t>USU</t>
  </si>
  <si>
    <t>WSU</t>
  </si>
  <si>
    <t>SUU</t>
  </si>
  <si>
    <t>SNOW</t>
  </si>
  <si>
    <t>DSU</t>
  </si>
  <si>
    <t>UVU</t>
  </si>
  <si>
    <t>SLCC</t>
  </si>
  <si>
    <t>USHE Total</t>
  </si>
  <si>
    <t>Agriculture &amp; Natural Resources</t>
  </si>
  <si>
    <t>Architecture &amp; Related Studies</t>
  </si>
  <si>
    <t>Area, Ethnic &amp; Cultural Studies</t>
  </si>
  <si>
    <t>Biological Sciences/Life Sciences</t>
  </si>
  <si>
    <t>Business &amp; Marketing</t>
  </si>
  <si>
    <t>Communications</t>
  </si>
  <si>
    <t>Computer &amp; Info Sciences</t>
  </si>
  <si>
    <t>Education</t>
  </si>
  <si>
    <t>Engineering &amp; Related Technologies</t>
  </si>
  <si>
    <t>English Language &amp; Literature</t>
  </si>
  <si>
    <t>Family and Consumer Sciences</t>
  </si>
  <si>
    <t>Foreign Languages</t>
  </si>
  <si>
    <t>Health Professions</t>
  </si>
  <si>
    <t>History</t>
  </si>
  <si>
    <t>Law &amp; Legal Studies</t>
  </si>
  <si>
    <t>Liberal Arts &amp; Sciences/Gen. Studies</t>
  </si>
  <si>
    <t>Mathematics</t>
  </si>
  <si>
    <r>
      <t xml:space="preserve">Other </t>
    </r>
    <r>
      <rPr>
        <vertAlign val="superscript"/>
        <sz val="10"/>
        <rFont val="Verdana"/>
        <family val="2"/>
      </rPr>
      <t>(2)</t>
    </r>
    <r>
      <rPr>
        <sz val="10"/>
        <rFont val="Verdana"/>
        <family val="2"/>
      </rPr>
      <t xml:space="preserve"> </t>
    </r>
  </si>
  <si>
    <r>
      <t>Other Vocational Studies</t>
    </r>
    <r>
      <rPr>
        <vertAlign val="superscript"/>
        <sz val="10"/>
        <rFont val="Verdana"/>
        <family val="2"/>
      </rPr>
      <t xml:space="preserve"> (3) </t>
    </r>
  </si>
  <si>
    <t>Philosophy</t>
  </si>
  <si>
    <t>Physical Sciences &amp; Science Tech.</t>
  </si>
  <si>
    <t>Psychology</t>
  </si>
  <si>
    <t>Social Sciences &amp; Public Admin.</t>
  </si>
  <si>
    <t>Visual &amp; Performing Arts</t>
  </si>
  <si>
    <t>Total degrees and awards completed</t>
  </si>
  <si>
    <t>1. Source: USHE Database - Academic Year 2014-2015</t>
  </si>
  <si>
    <t>2.  Includes Library Science, Military Technologies, Multi/Interdisciplinary Studies, and Parks &amp; Recreation.</t>
  </si>
  <si>
    <t xml:space="preserve">3.  Includes Personal Services, Vocational Home Economics, Protective Services, Construction Trades, Mechanics &amp; </t>
  </si>
  <si>
    <t xml:space="preserve">     Repairers, Precision Production Trades, Transportation &amp; Materials Moving.</t>
  </si>
  <si>
    <t>16.9: USHE Fall Semester Student and FTE Growth: 2014 - 2015</t>
  </si>
  <si>
    <t>Total Headcount</t>
  </si>
  <si>
    <t>Full-Time Equivalent Students</t>
  </si>
  <si>
    <t>USHE Institution</t>
  </si>
  <si>
    <t>18.1: Residential and Nonresidential Construction Activity</t>
  </si>
  <si>
    <t>Value of</t>
  </si>
  <si>
    <t>Single-</t>
  </si>
  <si>
    <t>Multi-</t>
  </si>
  <si>
    <t>Mobile</t>
  </si>
  <si>
    <t>Residential</t>
  </si>
  <si>
    <t>Nonresidential</t>
  </si>
  <si>
    <t>Add., Alt.,</t>
  </si>
  <si>
    <t>Family</t>
  </si>
  <si>
    <t>Homes/</t>
  </si>
  <si>
    <t>Construction</t>
  </si>
  <si>
    <t>and Repairs</t>
  </si>
  <si>
    <t>Valuation</t>
  </si>
  <si>
    <t>Cabins</t>
  </si>
  <si>
    <t>1991r</t>
  </si>
  <si>
    <t xml:space="preserve">18.2: Average Rates for 30-year Mortgages </t>
  </si>
  <si>
    <t>Mortgage</t>
  </si>
  <si>
    <t xml:space="preserve"> Rates</t>
  </si>
  <si>
    <t>Rates</t>
  </si>
  <si>
    <t>2015*</t>
  </si>
  <si>
    <t>* Through October</t>
  </si>
  <si>
    <t>Source: Freddie Mac</t>
  </si>
  <si>
    <t>18.3: Housing Price Index for Utah</t>
  </si>
  <si>
    <t>Year-Over</t>
  </si>
  <si>
    <t>Index</t>
  </si>
  <si>
    <t xml:space="preserve"> Change</t>
  </si>
  <si>
    <t>1. 1991 Q1 = 100</t>
  </si>
  <si>
    <t>2. Includes Purchases Only (non-seasonal adjusted)</t>
  </si>
  <si>
    <t>Sources: Federal Housing Finance Agency</t>
  </si>
  <si>
    <t>19.1: Supply, Disposition, Price, and Value of Crude Oil in Utah</t>
  </si>
  <si>
    <r>
      <t>Supply</t>
    </r>
    <r>
      <rPr>
        <vertAlign val="superscript"/>
        <sz val="11"/>
        <rFont val="Verdana"/>
        <family val="2"/>
      </rPr>
      <t>1</t>
    </r>
  </si>
  <si>
    <t>Disposition</t>
  </si>
  <si>
    <t>Price</t>
  </si>
  <si>
    <t>Value</t>
  </si>
  <si>
    <t>Utah Crude Production</t>
  </si>
  <si>
    <t>Colorado Imports</t>
  </si>
  <si>
    <t>Wyoming Imports</t>
  </si>
  <si>
    <t>Canadian Imports</t>
  </si>
  <si>
    <r>
      <t>Utah Crude Exports</t>
    </r>
    <r>
      <rPr>
        <vertAlign val="superscript"/>
        <sz val="11"/>
        <rFont val="Verdana"/>
        <family val="2"/>
      </rPr>
      <t>2</t>
    </r>
  </si>
  <si>
    <t>Refinery Receipts</t>
  </si>
  <si>
    <t>Refinery Inputs</t>
  </si>
  <si>
    <t>Refinery Beginning Stocks</t>
  </si>
  <si>
    <t>Wellhead</t>
  </si>
  <si>
    <t>Value of Utah Crude Oil</t>
  </si>
  <si>
    <t>Thousand barrels</t>
  </si>
  <si>
    <t>$/barrel</t>
  </si>
  <si>
    <t>Million $</t>
  </si>
  <si>
    <t>*Estimated</t>
  </si>
  <si>
    <r>
      <t>1</t>
    </r>
    <r>
      <rPr>
        <sz val="11"/>
        <rFont val="Verdana"/>
        <family val="2"/>
      </rPr>
      <t>Out-of-state imports only include pipeline shipments; minor imports may arrive by truck, and additional minor imports may come from other states.</t>
    </r>
  </si>
  <si>
    <r>
      <t>2</t>
    </r>
    <r>
      <rPr>
        <sz val="11"/>
        <rFont val="Verdana"/>
        <family val="2"/>
      </rPr>
      <t>Estimated by subtracting refinery receipts from total supply; all crude oil imports are assumed to be accounted for.</t>
    </r>
  </si>
  <si>
    <t>Note:  Prices and values are in nominal dollars.</t>
  </si>
  <si>
    <t>Source:  Utah Geological Survey; Utah Division of Oil, Gas, and Mining; U.S. Energy Information Administration</t>
  </si>
  <si>
    <t>19.2: Supply, Disposition, and Select Prices of Petroleum Products in Utah</t>
  </si>
  <si>
    <t>Supply</t>
  </si>
  <si>
    <t>Consumption by Product</t>
  </si>
  <si>
    <t>Exports</t>
  </si>
  <si>
    <t>Prices</t>
  </si>
  <si>
    <t>Refined Product Production</t>
  </si>
  <si>
    <r>
      <t>Refined Product Pipeline Imports</t>
    </r>
    <r>
      <rPr>
        <vertAlign val="superscript"/>
        <sz val="10"/>
        <rFont val="Verdana"/>
        <family val="2"/>
      </rPr>
      <t>1,2</t>
    </r>
  </si>
  <si>
    <t>Motor Gasoline</t>
  </si>
  <si>
    <t>Jet                     Fuel</t>
  </si>
  <si>
    <t>Distillate Fuel</t>
  </si>
  <si>
    <t>All               Other</t>
  </si>
  <si>
    <r>
      <t>Pipeline Exports to Other States</t>
    </r>
    <r>
      <rPr>
        <vertAlign val="superscript"/>
        <sz val="10"/>
        <rFont val="Verdana"/>
        <family val="2"/>
      </rPr>
      <t>1,3</t>
    </r>
  </si>
  <si>
    <t>Motor Gasoline - Regular Unleaded</t>
  </si>
  <si>
    <t>Diesel</t>
  </si>
  <si>
    <t>$/gallon</t>
  </si>
  <si>
    <t>2014^</t>
  </si>
  <si>
    <t>^Refined product production and consumption were estimated</t>
  </si>
  <si>
    <r>
      <t>1</t>
    </r>
    <r>
      <rPr>
        <sz val="10"/>
        <rFont val="Verdana"/>
        <family val="2"/>
      </rPr>
      <t>Amounts shipped by truck are unknown.</t>
    </r>
  </si>
  <si>
    <r>
      <t>2</t>
    </r>
    <r>
      <rPr>
        <sz val="10"/>
        <rFont val="Verdana"/>
        <family val="2"/>
      </rPr>
      <t>The Pioneer pipeline, originating from Sinclair, WY, is the only pipeline importing petroleum products into Utah.</t>
    </r>
  </si>
  <si>
    <r>
      <t>3</t>
    </r>
    <r>
      <rPr>
        <sz val="10"/>
        <rFont val="Verdana"/>
        <family val="2"/>
      </rPr>
      <t>Prior to 2012, only the Chevron Petroleum Pipeline exported product to the northwest (Idaho and Washington); in 2013 this line was sold to Tesoro.  Starting in 2012, the UNEV pipeline started shipping product to the Las Vegas area; however, a minor amount of product gets offloaded near Cedar City (amount estimated).</t>
    </r>
  </si>
  <si>
    <t>Note:  Prices are in nominal dollars.</t>
  </si>
  <si>
    <t>Source:  Utah Geological Survey, U.S. Energy Information Administration, Federal Energy Regulatory Agency</t>
  </si>
  <si>
    <t>19.3: Supply, Disposition, Prices, and Value of Natural Gas in Utah</t>
  </si>
  <si>
    <t>Production</t>
  </si>
  <si>
    <t>Consumption by End Use</t>
  </si>
  <si>
    <t>Gross Production</t>
  </si>
  <si>
    <r>
      <t>Wet/Dry Production</t>
    </r>
    <r>
      <rPr>
        <vertAlign val="superscript"/>
        <sz val="10"/>
        <rFont val="Verdana"/>
        <family val="2"/>
      </rPr>
      <t>1</t>
    </r>
  </si>
  <si>
    <t>Actual                Sales</t>
  </si>
  <si>
    <t>Natural Gas Liquids Production</t>
  </si>
  <si>
    <t>Commercial</t>
  </si>
  <si>
    <t>Vehicle               Fuel</t>
  </si>
  <si>
    <t>Industrial</t>
  </si>
  <si>
    <t>Electric Utilities</t>
  </si>
  <si>
    <t>Lease, Plant, &amp; Pipeline</t>
  </si>
  <si>
    <t>End-Use Residential</t>
  </si>
  <si>
    <t>End-Use Commercial</t>
  </si>
  <si>
    <t>End-Use Industrial</t>
  </si>
  <si>
    <t>Natural Gas Liquids</t>
  </si>
  <si>
    <t>Value of NG and NGL</t>
  </si>
  <si>
    <t>Million cubic feet</t>
  </si>
  <si>
    <t>Thousand bbl</t>
  </si>
  <si>
    <t>$/thousand cubic feet</t>
  </si>
  <si>
    <t>$/bbl</t>
  </si>
  <si>
    <t>na = not available, NG = natural gas, NGL = natural gas liquids</t>
  </si>
  <si>
    <r>
      <rPr>
        <vertAlign val="superscript"/>
        <sz val="10"/>
        <rFont val="Verdana"/>
        <family val="2"/>
      </rPr>
      <t>1</t>
    </r>
    <r>
      <rPr>
        <sz val="10"/>
        <rFont val="Verdana"/>
        <family val="2"/>
      </rPr>
      <t>1980-1992 = wet</t>
    </r>
    <r>
      <rPr>
        <vertAlign val="superscript"/>
        <sz val="10"/>
        <rFont val="Verdana"/>
        <family val="2"/>
      </rPr>
      <t xml:space="preserve"> </t>
    </r>
    <r>
      <rPr>
        <sz val="10"/>
        <rFont val="Verdana"/>
        <family val="2"/>
      </rPr>
      <t>natural gas, which includes NG liquids; 1993-2014 = dry natural gas.</t>
    </r>
  </si>
  <si>
    <t>Source:  Utah Geological Survey; Utah Tax Commission; Utah Division of Oil, Gas, and Mining; U.S. Energy Information Administration</t>
  </si>
  <si>
    <t>19.4: Supply, Disposition, Price, and Value of Coal in Utah</t>
  </si>
  <si>
    <t>Distribution</t>
  </si>
  <si>
    <t>Imports</t>
  </si>
  <si>
    <t>Total Distribution                  of Utah Coal</t>
  </si>
  <si>
    <t>Residential &amp; Commercial</t>
  </si>
  <si>
    <t>Coke                Plants</t>
  </si>
  <si>
    <t>Other Industrial</t>
  </si>
  <si>
    <t>To Other                   U.S. States</t>
  </si>
  <si>
    <t>To Canada and/or Overseas</t>
  </si>
  <si>
    <t>Mine Mouth</t>
  </si>
  <si>
    <t>End-Use Electric Utilities</t>
  </si>
  <si>
    <t>Value of Utah Coal</t>
  </si>
  <si>
    <t>Thousand short tons</t>
  </si>
  <si>
    <t>$/short ton</t>
  </si>
  <si>
    <t>^Imports, distribution, Consumption, and exports were estimated</t>
  </si>
  <si>
    <t>Source:  Utah Geological Survey, U.S. Energy Information Administration</t>
  </si>
  <si>
    <t>19.5: Supply, Disposition, and Price of Electricity in Utah</t>
  </si>
  <si>
    <t>Net Generation by Fuel Type</t>
  </si>
  <si>
    <t>Prices by End Use</t>
  </si>
  <si>
    <t>Coal</t>
  </si>
  <si>
    <t>Petroleum</t>
  </si>
  <si>
    <t>Natural Gas</t>
  </si>
  <si>
    <t>Hydro</t>
  </si>
  <si>
    <t>Geothermal</t>
  </si>
  <si>
    <t>Wind</t>
  </si>
  <si>
    <r>
      <t>Other Renewables</t>
    </r>
    <r>
      <rPr>
        <vertAlign val="superscript"/>
        <sz val="10"/>
        <rFont val="Verdana"/>
        <family val="2"/>
      </rPr>
      <t>1</t>
    </r>
  </si>
  <si>
    <r>
      <t>Other</t>
    </r>
    <r>
      <rPr>
        <vertAlign val="superscript"/>
        <sz val="10"/>
        <rFont val="Verdana"/>
        <family val="2"/>
      </rPr>
      <t>2</t>
    </r>
  </si>
  <si>
    <t>Residential Consumption Per Capita</t>
  </si>
  <si>
    <t>All Sectors</t>
  </si>
  <si>
    <t>Gigawatthours</t>
  </si>
  <si>
    <t>MWh/person</t>
  </si>
  <si>
    <t>¢/kilowatthour</t>
  </si>
  <si>
    <r>
      <t>1</t>
    </r>
    <r>
      <rPr>
        <sz val="10"/>
        <rFont val="Verdana"/>
        <family val="2"/>
      </rPr>
      <t>Includes solar, landfill gas, biogenic municipal solid waste, and other biogenic gases.</t>
    </r>
  </si>
  <si>
    <r>
      <t>2</t>
    </r>
    <r>
      <rPr>
        <sz val="10"/>
        <rFont val="Verdana"/>
        <family val="2"/>
      </rPr>
      <t>Includes nonbiogenic municipal solid waste and other manufactured and waste gases derived from fossil fuels.</t>
    </r>
  </si>
  <si>
    <t>21.1: Utah Tourism Indicators</t>
  </si>
  <si>
    <t>Travel-</t>
  </si>
  <si>
    <t>Hotel</t>
  </si>
  <si>
    <t>National</t>
  </si>
  <si>
    <t>Related</t>
  </si>
  <si>
    <t>Traveler</t>
  </si>
  <si>
    <t>Related Tax</t>
  </si>
  <si>
    <t>Room Rents</t>
  </si>
  <si>
    <t>Park</t>
  </si>
  <si>
    <t>State Park</t>
  </si>
  <si>
    <t>Int'l. Airport</t>
  </si>
  <si>
    <t>Occupancy</t>
  </si>
  <si>
    <t>Wages</t>
  </si>
  <si>
    <t>Spending</t>
  </si>
  <si>
    <t>Revenue</t>
  </si>
  <si>
    <t>Visits</t>
  </si>
  <si>
    <t>Passengers</t>
  </si>
  <si>
    <t>Skier Visits</t>
  </si>
  <si>
    <t>Employment</t>
  </si>
  <si>
    <t>Average Annual Rate of Change</t>
  </si>
  <si>
    <t>1983-2014</t>
  </si>
  <si>
    <t>*Includes direct, induced and indirect.</t>
  </si>
  <si>
    <t xml:space="preserve">Sources: National Park Service; Utah State Tax Commission; Utah Department of Transportation; Department of Workforce Services; Department of </t>
  </si>
  <si>
    <t>Natural Resources; Salt Lake International Airport; Ski Utah; Rocky Mountain Lodging Report; Smith Travel Research; Department of Community &amp;</t>
  </si>
  <si>
    <t xml:space="preserve">Economic Development; Governor's Economic Development; Kem C. Gardner Policy Institute - University of Utah; Governor's Office of </t>
  </si>
  <si>
    <t xml:space="preserve">Notes: Beginning in 2013, Utah State Parks employed a new methodology to calculate recreational visitaiton. </t>
  </si>
  <si>
    <t>Hotel occupancy rates provided by Rocky Mountain Lodging (1990-1999) and Smith Travel Research (2000-present).</t>
  </si>
  <si>
    <t>Employment estimates provided by GOMB (2004-2008) and Kem C. Gardner Policy Institute (2009-present).</t>
  </si>
  <si>
    <t>Wage estimates provided by Kem C. Gardner Policy Institute (2009-present).</t>
  </si>
  <si>
    <t>Spending estimates provided by D.K. Shifflet (2004-2008) and TNS Global (2009-present).</t>
  </si>
  <si>
    <t>Tax reveneue estimates provided by Governor's Office of Management and Budget (2004-2008) and Kem C. Gardner Policy Institute (2009-present).</t>
  </si>
  <si>
    <t>22.1: Revenue Sources of Reporting 501(c)3 Public Charities</t>
  </si>
  <si>
    <t>Organizations by Major Purpose or Activity</t>
  </si>
  <si>
    <t xml:space="preserve">Number of Organizations </t>
  </si>
  <si>
    <t>Contributions, Gifts, &amp; Grants</t>
  </si>
  <si>
    <t>Net Special Events Income</t>
  </si>
  <si>
    <t>Program Services &amp; Contracts</t>
  </si>
  <si>
    <t>Dues, Net Sales, &amp; Other Income</t>
  </si>
  <si>
    <t>Total Revenue</t>
  </si>
  <si>
    <t>Environment and Animal-Related</t>
  </si>
  <si>
    <t>Health</t>
  </si>
  <si>
    <t>Human Services</t>
  </si>
  <si>
    <t>International, Foreign Affairs</t>
  </si>
  <si>
    <t>Mutual/Membership Benefit</t>
  </si>
  <si>
    <t>Public, Societal Benefit</t>
  </si>
  <si>
    <t>Religion Related</t>
  </si>
  <si>
    <t>Unknown, Unclassified</t>
  </si>
  <si>
    <t>Totals</t>
  </si>
  <si>
    <t xml:space="preserve">1. Organizations are grouped by their NTEE Codes and include data from registered, active tax-exempt organizations with over $50,000 in gross receipts who filed IRS forms 990, </t>
  </si>
  <si>
    <t>990-EZ or 990-PF.</t>
  </si>
  <si>
    <t xml:space="preserve"> 2. Contributions, Gifts &amp; Grants include direct and indirect public support and money received from government grants reported on Part I, line 1d,  Form 990.</t>
  </si>
  <si>
    <t xml:space="preserve"> 3. Special events includes the net income or loss from special events the organizations hosted, reported in Part 1, Line 9 of Form 990.</t>
  </si>
  <si>
    <t xml:space="preserve"> 4. Investments includes dividends and interest on savings, temporary cash investments securities etc. reported on Part 1, Form 990.</t>
  </si>
  <si>
    <t xml:space="preserve"> 5. Program Services &amp; Contracts includes revenue generated from fee for service programs and government fees and contracts, reported on Part VII,    line 93, Form 990.</t>
  </si>
  <si>
    <t xml:space="preserve"> 6. Dues, Net Sales &amp; Other Income accounts for membership dues and assessments, sales of other assets and income from Part 1, Form 990</t>
  </si>
  <si>
    <t xml:space="preserve"> 7. Total Revenue includes all revenue reported on Part I, line 12 of Form 990.</t>
  </si>
  <si>
    <t>22.4: Number of Nonprofit Organizations in Utah: 2005-2015</t>
  </si>
  <si>
    <t>2005-2015</t>
  </si>
  <si>
    <t>Number of Orgs.</t>
  </si>
  <si>
    <t>Percent of All Orgs.</t>
  </si>
  <si>
    <t>All Nonprofit Organizations</t>
  </si>
  <si>
    <t>501(c)(3) Public Charities</t>
  </si>
  <si>
    <t>501(c)(3) Private Foundations</t>
  </si>
  <si>
    <t>Other 501(c) Nonprofit Organizations</t>
  </si>
  <si>
    <t>501(c)(3) Public Charities Registered with the IRS (including registered congregations)</t>
  </si>
  <si>
    <t>Reporting Public Charities</t>
  </si>
  <si>
    <t>Non-Reporting, or with less than $25,000 in gross receipts</t>
  </si>
  <si>
    <t>Private Grantmaking (Non-Operating) Foundations</t>
  </si>
  <si>
    <t>Private Operating Foundations</t>
  </si>
  <si>
    <t>Civic leagues, social welfare orgs, etc.</t>
  </si>
  <si>
    <t>Fraternal beneficiary societies</t>
  </si>
  <si>
    <t>Business leagues, chambers of commerce, etc.</t>
  </si>
  <si>
    <t>Labor, agricultural, horticultural orgs</t>
  </si>
  <si>
    <t>Social and recreational clubs</t>
  </si>
  <si>
    <t>Post or organization of war veterans</t>
  </si>
  <si>
    <t>All Other Nonprofit Organizations</t>
  </si>
  <si>
    <t>Source: Internal Revenue Service Business Master File 11/2005 and 11/2015 (with modifications by the National Center for Charitable Statistics at the Urban Institute to exclude foreign and governmental organizations).</t>
  </si>
  <si>
    <t>11.2: Regional Price Parities by State: 2013</t>
  </si>
  <si>
    <t>2.  2010-2015: U.S. Census Bureau, Population Estimates</t>
  </si>
  <si>
    <t>1.  1980-2009: Utah Population Estimates Committee</t>
  </si>
  <si>
    <t xml:space="preserve">       data or rounding.</t>
  </si>
  <si>
    <t>4. Data in this table may differ from other tables due to different sources of</t>
  </si>
  <si>
    <t xml:space="preserve">       estimates in July 2014.</t>
  </si>
  <si>
    <t xml:space="preserve">       Estimates Committee. The committee discontinued producing population</t>
  </si>
  <si>
    <t xml:space="preserve">3. The July 1, 2012 estimate was the last produced by Utah Population </t>
  </si>
  <si>
    <t xml:space="preserve">    for the years from 2000 to 2009 following the results of the 2010 Census.</t>
  </si>
  <si>
    <t>2. The Utah Population Estimates Committee revised the population estimates</t>
  </si>
  <si>
    <t xml:space="preserve"> the revised estimates for 1990 and thereafter are not rounded.</t>
  </si>
  <si>
    <t xml:space="preserve"> on rounded estimates so it published unrounded estimates. Accordingly,</t>
  </si>
  <si>
    <t>1. In 1996, the Utah Population Estimates Committee changed the convention</t>
  </si>
  <si>
    <t>Deaths</t>
  </si>
  <si>
    <t>Births</t>
  </si>
  <si>
    <t xml:space="preserve">Increase </t>
  </si>
  <si>
    <t>Migration</t>
  </si>
  <si>
    <t>Increase</t>
  </si>
  <si>
    <t xml:space="preserve">Natural </t>
  </si>
  <si>
    <t>Net</t>
  </si>
  <si>
    <t>July 1st</t>
  </si>
  <si>
    <t>Fiscal</t>
  </si>
  <si>
    <t>Source: U.S. Census Bureau, Population Division</t>
  </si>
  <si>
    <t>State of Utah</t>
  </si>
  <si>
    <t>Wasatch Front</t>
  </si>
  <si>
    <t>Uintah Basin</t>
  </si>
  <si>
    <t>Southwestern</t>
  </si>
  <si>
    <t>Southeastern</t>
  </si>
  <si>
    <t>Mountainland</t>
  </si>
  <si>
    <t>Central</t>
  </si>
  <si>
    <t>Bear River</t>
  </si>
  <si>
    <t>MCD</t>
  </si>
  <si>
    <t xml:space="preserve">Weber </t>
  </si>
  <si>
    <t xml:space="preserve">Wayne </t>
  </si>
  <si>
    <t xml:space="preserve">Wasatch </t>
  </si>
  <si>
    <t xml:space="preserve">Uintah </t>
  </si>
  <si>
    <t xml:space="preserve">Tooele </t>
  </si>
  <si>
    <t xml:space="preserve">Summit </t>
  </si>
  <si>
    <t xml:space="preserve">Sevier </t>
  </si>
  <si>
    <t xml:space="preserve">Sanpete </t>
  </si>
  <si>
    <t xml:space="preserve">San Juan </t>
  </si>
  <si>
    <t xml:space="preserve">Salt Lake </t>
  </si>
  <si>
    <t xml:space="preserve">Rich </t>
  </si>
  <si>
    <t xml:space="preserve">Piute </t>
  </si>
  <si>
    <t xml:space="preserve">Morgan </t>
  </si>
  <si>
    <t xml:space="preserve">Millard </t>
  </si>
  <si>
    <t xml:space="preserve">Kane </t>
  </si>
  <si>
    <t xml:space="preserve">Juab </t>
  </si>
  <si>
    <t xml:space="preserve">Iron </t>
  </si>
  <si>
    <t xml:space="preserve">Grand </t>
  </si>
  <si>
    <t xml:space="preserve">Garfield </t>
  </si>
  <si>
    <t xml:space="preserve">Emery </t>
  </si>
  <si>
    <t xml:space="preserve">Duchesne </t>
  </si>
  <si>
    <t xml:space="preserve">Davis </t>
  </si>
  <si>
    <t xml:space="preserve">Daggett </t>
  </si>
  <si>
    <t xml:space="preserve">Carbon </t>
  </si>
  <si>
    <t xml:space="preserve">Cache </t>
  </si>
  <si>
    <t xml:space="preserve">Box Elder </t>
  </si>
  <si>
    <t xml:space="preserve">Beaver </t>
  </si>
  <si>
    <t>% of Total</t>
  </si>
  <si>
    <t>July 1,</t>
  </si>
  <si>
    <t>April 1,</t>
  </si>
  <si>
    <t>2013 - 2014</t>
  </si>
  <si>
    <t>Census</t>
  </si>
  <si>
    <t>Illinios</t>
  </si>
  <si>
    <t>State</t>
  </si>
  <si>
    <t>West</t>
  </si>
  <si>
    <t>South</t>
  </si>
  <si>
    <t>Midwest</t>
  </si>
  <si>
    <t>Northeast</t>
  </si>
  <si>
    <t>Region</t>
  </si>
  <si>
    <t>Area</t>
  </si>
  <si>
    <t xml:space="preserve">July 1, 2015 </t>
  </si>
  <si>
    <t xml:space="preserve">July 1, 2014 </t>
  </si>
  <si>
    <t>April 1, 2010</t>
  </si>
  <si>
    <t>2014-2015</t>
  </si>
  <si>
    <t>2010-2015</t>
  </si>
  <si>
    <t>Note: Totals may differ in this table from other tables in this report due to different release dates or data sources.</t>
  </si>
  <si>
    <t>Age</t>
  </si>
  <si>
    <t>Median</t>
  </si>
  <si>
    <t xml:space="preserve">Percent </t>
  </si>
  <si>
    <t>Ages 65+</t>
  </si>
  <si>
    <t>Ages 18 to 64</t>
  </si>
  <si>
    <t>Ages 5 to 17</t>
  </si>
  <si>
    <t>Under Age 5</t>
  </si>
  <si>
    <t>All Ages</t>
  </si>
  <si>
    <t>Source: U.S. Census Bureau, rate calculated by the Kem C. Gardner Policy Institute</t>
  </si>
  <si>
    <t>Total Non-Working Age per 100 of Working Age</t>
  </si>
  <si>
    <t>Retirement-Age (65 &amp; Over) per 100 of Working Age</t>
  </si>
  <si>
    <t>School-Age (5-17) per 100 of Working Age</t>
  </si>
  <si>
    <t>Preschool-Age (Under Age 5) per 100 of Working Age</t>
  </si>
  <si>
    <t>Source: National Center for Health Statistics</t>
  </si>
  <si>
    <t>2. U.S. Census Bureau, 2014 American Community Survey</t>
  </si>
  <si>
    <t>1. U.S. Census Bureau, 2010 Census</t>
  </si>
  <si>
    <t>Note: Numbers may not sum due to rounding.</t>
  </si>
  <si>
    <t xml:space="preserve"> Units</t>
  </si>
  <si>
    <t>Household</t>
  </si>
  <si>
    <t xml:space="preserve">  State</t>
  </si>
  <si>
    <t>Housing</t>
  </si>
  <si>
    <t>per</t>
  </si>
  <si>
    <t>2010 to 2014</t>
  </si>
  <si>
    <t>Percent of Population</t>
  </si>
  <si>
    <t>Total Minority</t>
  </si>
  <si>
    <t>Hispanic Origin (of any race)</t>
  </si>
  <si>
    <t>Native Hawaiian and Other Pacific Islander</t>
  </si>
  <si>
    <t>American Indian and Alaska Native</t>
  </si>
  <si>
    <t>Black/ African American</t>
  </si>
  <si>
    <t>Total Population</t>
  </si>
  <si>
    <t>Geographic Area</t>
  </si>
  <si>
    <t>Two or More Races (Not Hispanic or Latino)</t>
  </si>
  <si>
    <t>Race Alone (Not Hispanic or Latino)</t>
  </si>
  <si>
    <t>Source: U.S. Census Bureau, Population Division </t>
  </si>
  <si>
    <t>Balance of Weber County</t>
  </si>
  <si>
    <t>West Haven city</t>
  </si>
  <si>
    <t>Washington Terrace city</t>
  </si>
  <si>
    <t>Uintah town</t>
  </si>
  <si>
    <t>South Ogden city</t>
  </si>
  <si>
    <t>Roy city</t>
  </si>
  <si>
    <t>Riverdale city</t>
  </si>
  <si>
    <t>Pleasant View city</t>
  </si>
  <si>
    <t>Plain City city</t>
  </si>
  <si>
    <t>Ogden city</t>
  </si>
  <si>
    <t>North Ogden city</t>
  </si>
  <si>
    <t>Marriott-Slaterville city</t>
  </si>
  <si>
    <t>Huntsville town</t>
  </si>
  <si>
    <t>Hooper city</t>
  </si>
  <si>
    <t>Harrisville city</t>
  </si>
  <si>
    <t>Farr West city</t>
  </si>
  <si>
    <t>Weber County</t>
  </si>
  <si>
    <t>Balance of Wayne County</t>
  </si>
  <si>
    <t>Torrey town</t>
  </si>
  <si>
    <t>Lyman town</t>
  </si>
  <si>
    <t>Loa town</t>
  </si>
  <si>
    <t>Hanksville town</t>
  </si>
  <si>
    <t>Bicknell town</t>
  </si>
  <si>
    <t>Wayne County</t>
  </si>
  <si>
    <t>Balance of Washington County</t>
  </si>
  <si>
    <t>Washington city</t>
  </si>
  <si>
    <t>Virgin town</t>
  </si>
  <si>
    <t>Toquerville city</t>
  </si>
  <si>
    <t>Springdale town</t>
  </si>
  <si>
    <t>Santa Clara city</t>
  </si>
  <si>
    <t>St. George city</t>
  </si>
  <si>
    <t>Rockville town</t>
  </si>
  <si>
    <t>New Harmony town</t>
  </si>
  <si>
    <t>Leeds town</t>
  </si>
  <si>
    <t>La Verkin city</t>
  </si>
  <si>
    <t>Ivins city</t>
  </si>
  <si>
    <t>Hurricane city</t>
  </si>
  <si>
    <t>Hildale city</t>
  </si>
  <si>
    <t>Enterprise city</t>
  </si>
  <si>
    <t>Apple Valley town</t>
  </si>
  <si>
    <t>Washington County</t>
  </si>
  <si>
    <t>Balance of Wasatch County</t>
  </si>
  <si>
    <t>Wallsburg town</t>
  </si>
  <si>
    <t>Park City city (pt.)</t>
  </si>
  <si>
    <t>Midway city</t>
  </si>
  <si>
    <t>Independence town</t>
  </si>
  <si>
    <t>Hideout town</t>
  </si>
  <si>
    <t>Heber city</t>
  </si>
  <si>
    <t>Daniel town</t>
  </si>
  <si>
    <t>Charleston town</t>
  </si>
  <si>
    <t>Wasatch County</t>
  </si>
  <si>
    <t>Balance of Utah County</t>
  </si>
  <si>
    <t>Woodland Hills city</t>
  </si>
  <si>
    <t>Vineyard town</t>
  </si>
  <si>
    <t>Springville city</t>
  </si>
  <si>
    <t>Spanish Fork city</t>
  </si>
  <si>
    <t>Saratoga Springs city</t>
  </si>
  <si>
    <t>Santaquin city (pt.)</t>
  </si>
  <si>
    <t>Salem city</t>
  </si>
  <si>
    <t>Provo city</t>
  </si>
  <si>
    <t>Pleasant Grove city</t>
  </si>
  <si>
    <t>Payson city</t>
  </si>
  <si>
    <t>Orem city</t>
  </si>
  <si>
    <t>Mapleton city</t>
  </si>
  <si>
    <t>Lindon city</t>
  </si>
  <si>
    <t>Lehi city</t>
  </si>
  <si>
    <t>Highland city</t>
  </si>
  <si>
    <t>Goshen town</t>
  </si>
  <si>
    <t>Genola town</t>
  </si>
  <si>
    <t>Fairfield town</t>
  </si>
  <si>
    <t>Elk Ridge city</t>
  </si>
  <si>
    <t>Eagle Mountain city</t>
  </si>
  <si>
    <t>Draper city (pt.)</t>
  </si>
  <si>
    <t>Cedar Hills city</t>
  </si>
  <si>
    <t>Cedar Fort town</t>
  </si>
  <si>
    <t>Bluffdale city (pt.)</t>
  </si>
  <si>
    <t>American Fork city</t>
  </si>
  <si>
    <t>Alpine city</t>
  </si>
  <si>
    <t>Utah County</t>
  </si>
  <si>
    <t>Balance of Uintah County</t>
  </si>
  <si>
    <t>Vernal city</t>
  </si>
  <si>
    <t>Naples city</t>
  </si>
  <si>
    <t>Ballard town</t>
  </si>
  <si>
    <t>Uintah County</t>
  </si>
  <si>
    <t>Balance of Tooele County</t>
  </si>
  <si>
    <t>Wendover city</t>
  </si>
  <si>
    <t>Vernon town</t>
  </si>
  <si>
    <t>Tooele city</t>
  </si>
  <si>
    <t>Stockton town</t>
  </si>
  <si>
    <t>Rush Valley town</t>
  </si>
  <si>
    <t>Ophir town</t>
  </si>
  <si>
    <t>Grantsville city</t>
  </si>
  <si>
    <t>Tooele County</t>
  </si>
  <si>
    <t>Balance of Summit County</t>
  </si>
  <si>
    <t>Oakley city</t>
  </si>
  <si>
    <t>Kamas city</t>
  </si>
  <si>
    <t>Henefer town</t>
  </si>
  <si>
    <t>Francis town</t>
  </si>
  <si>
    <t>Coalville city</t>
  </si>
  <si>
    <t>Summit County</t>
  </si>
  <si>
    <t>Balance of Sevier County</t>
  </si>
  <si>
    <t>Sigurd town</t>
  </si>
  <si>
    <t>Salina city</t>
  </si>
  <si>
    <t>Richfield city</t>
  </si>
  <si>
    <t>Redmond town</t>
  </si>
  <si>
    <t>Monroe city</t>
  </si>
  <si>
    <t>Koosharem town</t>
  </si>
  <si>
    <t>Joseph town</t>
  </si>
  <si>
    <t>Glenwood town</t>
  </si>
  <si>
    <t>Elsinore town</t>
  </si>
  <si>
    <t>Central Valley town</t>
  </si>
  <si>
    <t>Aurora city</t>
  </si>
  <si>
    <t>Annabella town</t>
  </si>
  <si>
    <t>Sevier County</t>
  </si>
  <si>
    <t>Balance of Sanpete County</t>
  </si>
  <si>
    <t>Wales town</t>
  </si>
  <si>
    <t>Sterling town</t>
  </si>
  <si>
    <t>Spring City city</t>
  </si>
  <si>
    <t>Mount Pleasant city</t>
  </si>
  <si>
    <t>Moroni city</t>
  </si>
  <si>
    <t>Mayfield town</t>
  </si>
  <si>
    <t>Manti city</t>
  </si>
  <si>
    <t>Gunnison city</t>
  </si>
  <si>
    <t>Fountain Green city</t>
  </si>
  <si>
    <t>Fayette town</t>
  </si>
  <si>
    <t>Fairview city</t>
  </si>
  <si>
    <t>Ephraim city</t>
  </si>
  <si>
    <t>Centerfield town</t>
  </si>
  <si>
    <t>Sanpete County</t>
  </si>
  <si>
    <t>Balance of San Juan County</t>
  </si>
  <si>
    <t>Monticello city</t>
  </si>
  <si>
    <t>Blanding city</t>
  </si>
  <si>
    <t>San Juan County</t>
  </si>
  <si>
    <t>Balance of Salt Lake County</t>
  </si>
  <si>
    <t>West Valley City city</t>
  </si>
  <si>
    <t>West Jordan city</t>
  </si>
  <si>
    <t>Taylorsville city</t>
  </si>
  <si>
    <t>South Salt Lake city</t>
  </si>
  <si>
    <t>South Jordan city</t>
  </si>
  <si>
    <t>Sandy city</t>
  </si>
  <si>
    <t>Salt Lake City city</t>
  </si>
  <si>
    <t>Riverton city</t>
  </si>
  <si>
    <t>Murray city</t>
  </si>
  <si>
    <t>Midvale city</t>
  </si>
  <si>
    <t>Holladay city</t>
  </si>
  <si>
    <t>Herriman city</t>
  </si>
  <si>
    <t>Cottonwood Heights city</t>
  </si>
  <si>
    <t>Alta town</t>
  </si>
  <si>
    <t>Salt Lake County</t>
  </si>
  <si>
    <t>Balance of Rich County</t>
  </si>
  <si>
    <t>Woodruff town</t>
  </si>
  <si>
    <t>Randolph town</t>
  </si>
  <si>
    <t>Laketown town</t>
  </si>
  <si>
    <t>Garden City town</t>
  </si>
  <si>
    <t>Rich County</t>
  </si>
  <si>
    <t>Balance of Piute County</t>
  </si>
  <si>
    <t>Marysvale town</t>
  </si>
  <si>
    <t>Kingston town</t>
  </si>
  <si>
    <t>Junction town</t>
  </si>
  <si>
    <t>Circleville town</t>
  </si>
  <si>
    <t>Piute County</t>
  </si>
  <si>
    <t>Balance of Morgan County</t>
  </si>
  <si>
    <t>Morgan city</t>
  </si>
  <si>
    <t>Morgan County</t>
  </si>
  <si>
    <t>Balance of Millard County</t>
  </si>
  <si>
    <t>Scipio town</t>
  </si>
  <si>
    <t>Oak City town</t>
  </si>
  <si>
    <t>Meadow town</t>
  </si>
  <si>
    <t>Lynndyl town</t>
  </si>
  <si>
    <t>Leamington town</t>
  </si>
  <si>
    <t>Kanosh town</t>
  </si>
  <si>
    <t>Holden town</t>
  </si>
  <si>
    <t>Hinckley town</t>
  </si>
  <si>
    <t>Fillmore city</t>
  </si>
  <si>
    <t>Delta city</t>
  </si>
  <si>
    <t>Millard County</t>
  </si>
  <si>
    <t>Balance of Kane County</t>
  </si>
  <si>
    <t>Orderville town</t>
  </si>
  <si>
    <t>Kanab city</t>
  </si>
  <si>
    <t>Glendale town</t>
  </si>
  <si>
    <t>Big Water town</t>
  </si>
  <si>
    <t>Alton town</t>
  </si>
  <si>
    <t>Kane County</t>
  </si>
  <si>
    <t>Balance of Juab County</t>
  </si>
  <si>
    <t>Rocky Ridge town</t>
  </si>
  <si>
    <t>Nephi city</t>
  </si>
  <si>
    <t>Mona city</t>
  </si>
  <si>
    <t>Levan town</t>
  </si>
  <si>
    <t>Eureka city</t>
  </si>
  <si>
    <t>Juab County</t>
  </si>
  <si>
    <t>Balance of Iron County</t>
  </si>
  <si>
    <t>Parowan city</t>
  </si>
  <si>
    <t>Paragonah town</t>
  </si>
  <si>
    <t>Kanarraville town</t>
  </si>
  <si>
    <t>Enoch city</t>
  </si>
  <si>
    <t>Cedar City city</t>
  </si>
  <si>
    <t>Brian Head town</t>
  </si>
  <si>
    <t>Iron County</t>
  </si>
  <si>
    <t>Balance of Grand County</t>
  </si>
  <si>
    <t>Moab city</t>
  </si>
  <si>
    <t>Castle Valley town</t>
  </si>
  <si>
    <t>Grand County</t>
  </si>
  <si>
    <t>Balance of Garfield County</t>
  </si>
  <si>
    <t>Tropic town</t>
  </si>
  <si>
    <t>Panguitch city</t>
  </si>
  <si>
    <t>Henrieville town</t>
  </si>
  <si>
    <t>Hatch town</t>
  </si>
  <si>
    <t>Escalante city</t>
  </si>
  <si>
    <t>Cannonville town</t>
  </si>
  <si>
    <t>Bryce Canyon City town</t>
  </si>
  <si>
    <t>Boulder town</t>
  </si>
  <si>
    <t>Antimony town</t>
  </si>
  <si>
    <t>Garfield County</t>
  </si>
  <si>
    <t>Balance of Emery County</t>
  </si>
  <si>
    <t>Orangeville city</t>
  </si>
  <si>
    <t>Huntington city</t>
  </si>
  <si>
    <t>Green River city</t>
  </si>
  <si>
    <t>Ferron city</t>
  </si>
  <si>
    <t>Emery town</t>
  </si>
  <si>
    <t>Elmo town</t>
  </si>
  <si>
    <t>Cleveland town</t>
  </si>
  <si>
    <t>Clawson town</t>
  </si>
  <si>
    <t>Castle Dale city</t>
  </si>
  <si>
    <t>Emery County</t>
  </si>
  <si>
    <t>Balance of Duchesne County</t>
  </si>
  <si>
    <t>Tabiona town</t>
  </si>
  <si>
    <t>Roosevelt city</t>
  </si>
  <si>
    <t>Myton city</t>
  </si>
  <si>
    <t>Duchesne city</t>
  </si>
  <si>
    <t>Altamont town</t>
  </si>
  <si>
    <t>Duchesne County</t>
  </si>
  <si>
    <t>Balance of Davis County</t>
  </si>
  <si>
    <t>Woods Cross city</t>
  </si>
  <si>
    <t>West Point city</t>
  </si>
  <si>
    <t>West Bountiful city</t>
  </si>
  <si>
    <t>Syracuse city</t>
  </si>
  <si>
    <t>Sunset city</t>
  </si>
  <si>
    <t>South Weber city</t>
  </si>
  <si>
    <t>North Salt Lake city</t>
  </si>
  <si>
    <t>Layton city</t>
  </si>
  <si>
    <t>Kaysville city</t>
  </si>
  <si>
    <t>Fruit Heights city</t>
  </si>
  <si>
    <t>Farmington city</t>
  </si>
  <si>
    <t>Clinton city</t>
  </si>
  <si>
    <t>Clearfield city</t>
  </si>
  <si>
    <t>Centerville city</t>
  </si>
  <si>
    <t>Bountiful city</t>
  </si>
  <si>
    <t>Davis County</t>
  </si>
  <si>
    <t>Balance of Daggett County</t>
  </si>
  <si>
    <t>Manila town</t>
  </si>
  <si>
    <t>Daggett County</t>
  </si>
  <si>
    <t>Balance of Carbon County</t>
  </si>
  <si>
    <t>Wellington city</t>
  </si>
  <si>
    <t>Scofield town</t>
  </si>
  <si>
    <t>Price city</t>
  </si>
  <si>
    <t>Helper city</t>
  </si>
  <si>
    <t>East Carbon-Sunnyside city</t>
  </si>
  <si>
    <t>Carbon County</t>
  </si>
  <si>
    <t>Balance of Cache County</t>
  </si>
  <si>
    <t>Wellsville city</t>
  </si>
  <si>
    <t>Trenton town</t>
  </si>
  <si>
    <t>Smithfield city</t>
  </si>
  <si>
    <t>River Heights city</t>
  </si>
  <si>
    <t>Richmond city</t>
  </si>
  <si>
    <t>Providence city</t>
  </si>
  <si>
    <t>Paradise town</t>
  </si>
  <si>
    <t>North Logan city</t>
  </si>
  <si>
    <t>Nibley city</t>
  </si>
  <si>
    <t>Newton town</t>
  </si>
  <si>
    <t>Millville city</t>
  </si>
  <si>
    <t>Mendon city</t>
  </si>
  <si>
    <t>Logan city</t>
  </si>
  <si>
    <t>Lewiston city</t>
  </si>
  <si>
    <t>Hyrum city</t>
  </si>
  <si>
    <t>Hyde Park city</t>
  </si>
  <si>
    <t>Cornish town</t>
  </si>
  <si>
    <t>Clarkston town</t>
  </si>
  <si>
    <t>Amalga town</t>
  </si>
  <si>
    <t>Cache County</t>
  </si>
  <si>
    <t>Balance of Box Elder County</t>
  </si>
  <si>
    <t>Willard city</t>
  </si>
  <si>
    <t>Tremonton city</t>
  </si>
  <si>
    <t>Snowville town</t>
  </si>
  <si>
    <t>Portage town</t>
  </si>
  <si>
    <t>Plymouth town</t>
  </si>
  <si>
    <t>Perry city</t>
  </si>
  <si>
    <t>Mantua town</t>
  </si>
  <si>
    <t>Howell town</t>
  </si>
  <si>
    <t>Honeyville city</t>
  </si>
  <si>
    <t>Garland city</t>
  </si>
  <si>
    <t>Fielding town</t>
  </si>
  <si>
    <t>Elwood town</t>
  </si>
  <si>
    <t>Deweyville town</t>
  </si>
  <si>
    <t>Corinne city</t>
  </si>
  <si>
    <t>Brigham City city</t>
  </si>
  <si>
    <t>Bear River City city</t>
  </si>
  <si>
    <t>Box Elder County</t>
  </si>
  <si>
    <t>Balance of Beaver County</t>
  </si>
  <si>
    <t>Minersville town</t>
  </si>
  <si>
    <t>Milford city</t>
  </si>
  <si>
    <t>Beaver city</t>
  </si>
  <si>
    <t>Beaver County</t>
  </si>
  <si>
    <t>Base</t>
  </si>
  <si>
    <t>2010 Census</t>
  </si>
  <si>
    <t>Population Estimate (July 1)</t>
  </si>
  <si>
    <t>Estimates</t>
  </si>
  <si>
    <t xml:space="preserve">Change from </t>
  </si>
  <si>
    <t>Table 16.3Fall Semester 2015 (Third Week) Total Headcount Enrollment By County of Origin and Ethnicity</t>
  </si>
  <si>
    <t>4.1: Utah Population Estimates, Net Migration, Births and Deaths</t>
  </si>
  <si>
    <t>4.2: Utah Population Estimates by County</t>
  </si>
  <si>
    <t xml:space="preserve">4.3: U.S. Census Bureau National and State Population Estimates </t>
  </si>
  <si>
    <t>4.4: Rankings of States by Selected Age Groups as a Percent of Total Population: July 1, 2014</t>
  </si>
  <si>
    <t>4.5: Dependency Ratios by State: July 1, 2014</t>
  </si>
  <si>
    <t>4.6: Total Fertility Rates for Utah and the United States</t>
  </si>
  <si>
    <t>4.7: Housing Units, Households, and Persons Per Household by State</t>
  </si>
  <si>
    <t>4.8: County Population by Race in Utah: 2014</t>
  </si>
  <si>
    <t>4.9: Total Population by City</t>
  </si>
  <si>
    <t>Note: As a result of the revised standards for collecting data on race and ethnicity issued by the Office of Management and Budget in 1997, the federal government treats Hispanic origin and race as separate and distinct concepts.  Thus Hispanics may be of any race.  Also, respondents were allowed to select more than one race. Respondents who selected more than one race are included in the “Two or  More Races” category. For postcensal population estimates, the "Some Other Race" category was omitted.</t>
  </si>
  <si>
    <t>Note: The MCDs are multi-county districts and are divided as follows: Bear River MCD: Box Elder, Cache, and Rich counties; Central MCD: Juab, Millard, Piute, Sanpete, Sevier, and Wayne counties; Mountainland MCD: Summit, Utah, and Wasatch counties;Southeastern MCD: Carbon, Emery, Grand, and San Juan counties; Southwestern MCD: Beaver, Garfield, Iron, Kane and Washington counties; Uintah Basin MCD: Daggett, Duchesne, and Uintah counties; Wasatch Front MCD: Davis, Morgan, Salt Lake, Tooele, and Weber counties.</t>
  </si>
  <si>
    <t>Note: All dollar estimates are in current dollars (not adjusted for inflation).</t>
  </si>
  <si>
    <t>Notes: The major components of taxable sales are composed of NAICS categories as follows: Retail Trade Sales: All retail categories in NAICS Codes 44-45; Business Investment Purchases: Ag Forestry Fishing &amp; Hunting, Mining Quarrying &amp; Oil &amp; Gas Extraction, Construction, Manufacturing, Wholesale Trade, and Transportation &amp; Warehousing; Taxable Services: Information, Finance &amp; Insurance, Real Estate Rental &amp; Leasing, Professional Scientific &amp; Technical Services, Management of Companies &amp; Enterprises, Admin. &amp; Support &amp; Waste Manag. &amp; Remed. Services, Educational Services, Health Care  &amp; Social Assistance, Arts Entertainment &amp; Recreation, Accommodation, Food Services &amp; Drinking Places, Other Services, and Utilities; All Other: composed of all other NAICS categories as well as Private Motor Vehicle Sales, Special Event Sales, Nonclassifiable Sales and Prior Period Payments &amp; Refunds.</t>
  </si>
  <si>
    <t>Source: U.S. Census Bureau, Population Estimates and U.S. Census Bureau, American Community Survey</t>
  </si>
  <si>
    <t>Source: U.S. Bureau of Economic Analysis, State Gross Domestic Product</t>
  </si>
  <si>
    <t xml:space="preserve">1.  Federal Bureau of Investigation, "Crime in the United States, 2013" </t>
  </si>
  <si>
    <t>3. American Cancer Society, Cancer Facts and Figures 2015; Rate calculated by Kem C. Gardner</t>
  </si>
  <si>
    <t>Enrollment/Population</t>
  </si>
  <si>
    <t>Annual Change</t>
  </si>
  <si>
    <t>Fall Enrollment</t>
  </si>
  <si>
    <r>
      <t>Utah State University</t>
    </r>
    <r>
      <rPr>
        <vertAlign val="superscript"/>
        <sz val="10"/>
        <rFont val="Verdana"/>
        <family val="2"/>
      </rPr>
      <t>2</t>
    </r>
  </si>
  <si>
    <t>*Includes Post-Baccalaureate and Post-Master's Certificates for the University of Utah and Utah State University.</t>
  </si>
  <si>
    <t>Full-time Equivalent Students are based on Budget-related enrollments only (rounded).</t>
  </si>
  <si>
    <t>Source: University of Utah, David Eccles School of Business, Kem C. Gardner Policy Institute</t>
  </si>
  <si>
    <t>Source:  Utah Geological Survey, U.S. Energy Information Administration, Utah Division of Oil, Gas, and Mining</t>
  </si>
  <si>
    <t>Note:  Prices are in nominal dollars</t>
  </si>
  <si>
    <t>*Estimate</t>
  </si>
  <si>
    <t>$/ton</t>
  </si>
  <si>
    <t>Thousand tons</t>
  </si>
  <si>
    <t>Residential Electricity Price</t>
  </si>
  <si>
    <t>Consumption</t>
  </si>
  <si>
    <t>Total Generation</t>
  </si>
  <si>
    <t>Minemouth Price</t>
  </si>
  <si>
    <t>Wellhead Price</t>
  </si>
  <si>
    <t>Marketed Production</t>
  </si>
  <si>
    <t>Electricity</t>
  </si>
  <si>
    <t>Crude Oil and Petroleum Products</t>
  </si>
  <si>
    <t>Production, Consumption, and Selected Prices for Energy Sources in Utah</t>
  </si>
  <si>
    <r>
      <t>Generation from Fossil Fuels</t>
    </r>
    <r>
      <rPr>
        <vertAlign val="superscript"/>
        <sz val="8"/>
        <rFont val="Verdana"/>
        <family val="2"/>
      </rPr>
      <t>1</t>
    </r>
  </si>
  <si>
    <r>
      <t>Generation from Renewables</t>
    </r>
    <r>
      <rPr>
        <vertAlign val="superscript"/>
        <sz val="8"/>
        <rFont val="Verdana"/>
        <family val="2"/>
      </rPr>
      <t>2</t>
    </r>
  </si>
  <si>
    <r>
      <t>1</t>
    </r>
    <r>
      <rPr>
        <sz val="8"/>
        <rFont val="Verdana"/>
        <family val="2"/>
      </rPr>
      <t>Includes nonbiogenic municipal solid waste and other manufactured and waste gases derived from fossil fuels</t>
    </r>
  </si>
  <si>
    <r>
      <t>2</t>
    </r>
    <r>
      <rPr>
        <sz val="8"/>
        <rFont val="Verdana"/>
        <family val="2"/>
      </rPr>
      <t>Includes hydroelectric, geothermal, biomass, wind, and solar</t>
    </r>
  </si>
  <si>
    <t>Management and Budget; Governor's Office of Economic Development - Office of Tourism; D.K Shiflet and Associates Ltd; and TNS Global</t>
  </si>
  <si>
    <t>Arts, Culture &amp; Humanities</t>
  </si>
  <si>
    <t>Source: NCCS Core File (Public Charities, circa 2013); The Urban Institute, National Center for Charitable Statistics</t>
  </si>
  <si>
    <r>
      <t xml:space="preserve">State Health Ranking </t>
    </r>
    <r>
      <rPr>
        <vertAlign val="superscript"/>
        <sz val="10"/>
        <color theme="1"/>
        <rFont val="Verdana"/>
        <family val="2"/>
      </rPr>
      <t xml:space="preserve">4
</t>
    </r>
    <r>
      <rPr>
        <sz val="10"/>
        <color theme="1"/>
        <rFont val="Verdana"/>
        <family val="2"/>
      </rPr>
      <t>2014    2015</t>
    </r>
  </si>
  <si>
    <r>
      <t>Persons Without Health Insurance
2014</t>
    </r>
    <r>
      <rPr>
        <vertAlign val="superscript"/>
        <sz val="10"/>
        <color theme="1"/>
        <rFont val="Verdana"/>
        <family val="2"/>
      </rPr>
      <t>5</t>
    </r>
  </si>
  <si>
    <t>October 1</t>
  </si>
  <si>
    <t>July 1</t>
  </si>
  <si>
    <t>Enrollment/</t>
  </si>
  <si>
    <t>Enrollment</t>
  </si>
  <si>
    <t>State Pop</t>
  </si>
  <si>
    <t>1. Utah State Office of Education (enrollment counts)</t>
  </si>
  <si>
    <t>2. Interagency Common Data Committee (county-level single-year</t>
  </si>
  <si>
    <t>enrollment projections model), October 2015</t>
  </si>
  <si>
    <t>3. State Population and 2016 forecast:</t>
  </si>
  <si>
    <t>FY 2016 Rank</t>
  </si>
  <si>
    <t>District</t>
  </si>
  <si>
    <t>FY 2013
10/1/12</t>
  </si>
  <si>
    <t>FY 2014
10/1/13</t>
  </si>
  <si>
    <t>FY 2015
10/1/14</t>
  </si>
  <si>
    <t>FY 2016
10/1/15</t>
  </si>
  <si>
    <t>FY 2017f
10/1/16f</t>
  </si>
  <si>
    <t>FY13-14</t>
  </si>
  <si>
    <t>FY14-15</t>
  </si>
  <si>
    <t>FY15-16</t>
  </si>
  <si>
    <t>FY16-17f</t>
  </si>
  <si>
    <t>Total Change</t>
  </si>
  <si>
    <t>Alpine</t>
  </si>
  <si>
    <t>Canyons</t>
  </si>
  <si>
    <t>Granite</t>
  </si>
  <si>
    <t>Jordan</t>
  </si>
  <si>
    <t>Logan</t>
  </si>
  <si>
    <t>Murray</t>
  </si>
  <si>
    <t>Nebo</t>
  </si>
  <si>
    <t>North Sanpete</t>
  </si>
  <si>
    <t>North Summit</t>
  </si>
  <si>
    <t>Ogden</t>
  </si>
  <si>
    <t>Park City</t>
  </si>
  <si>
    <t>Provo</t>
  </si>
  <si>
    <t>South Sanpete</t>
  </si>
  <si>
    <t>South Summit</t>
  </si>
  <si>
    <t>Tintic</t>
  </si>
  <si>
    <t>Charter Schools</t>
  </si>
  <si>
    <t>Source: Utah State Office of Education, Data and Statistics</t>
  </si>
  <si>
    <t>FY 2016</t>
  </si>
  <si>
    <t>African American</t>
  </si>
  <si>
    <t>or Black</t>
  </si>
  <si>
    <t>American Indian</t>
  </si>
  <si>
    <t>Hispanic/Latino</t>
  </si>
  <si>
    <t>Two or More Races</t>
  </si>
  <si>
    <t>10/1/15</t>
  </si>
  <si>
    <t xml:space="preserve">Grand  </t>
  </si>
  <si>
    <t>Source: Utah State Office of Education, Data &amp; Statistics</t>
  </si>
  <si>
    <t xml:space="preserve">School Meal </t>
  </si>
  <si>
    <t>Class</t>
  </si>
  <si>
    <t>Applications</t>
  </si>
  <si>
    <t>Per Pupil</t>
  </si>
  <si>
    <t>of 2015</t>
  </si>
  <si>
    <t>Pupil-</t>
  </si>
  <si>
    <t>At or below</t>
  </si>
  <si>
    <t>Percent of</t>
  </si>
  <si>
    <t>Current</t>
  </si>
  <si>
    <t>Graduation</t>
  </si>
  <si>
    <t>Teacher</t>
  </si>
  <si>
    <t>185% of the</t>
  </si>
  <si>
    <t>Expenditures</t>
  </si>
  <si>
    <t>Poverty Level</t>
  </si>
  <si>
    <t>No. Sanpete</t>
  </si>
  <si>
    <t>No. Summit</t>
  </si>
  <si>
    <t>So. Sanpete</t>
  </si>
  <si>
    <t>So. Summit</t>
  </si>
  <si>
    <t>27%-100%</t>
  </si>
  <si>
    <t>Average ACT Scores by State: 2015</t>
  </si>
  <si>
    <t>% of</t>
  </si>
  <si>
    <t>Average</t>
  </si>
  <si>
    <t>Graduates</t>
  </si>
  <si>
    <t>English</t>
  </si>
  <si>
    <t>Math</t>
  </si>
  <si>
    <t>Reading</t>
  </si>
  <si>
    <t>Science</t>
  </si>
  <si>
    <t>Composite</t>
  </si>
  <si>
    <t>Tested</t>
  </si>
  <si>
    <t>Score</t>
  </si>
  <si>
    <t>New Hampshire</t>
  </si>
  <si>
    <t>New Jersey</t>
  </si>
  <si>
    <t>New Mexico</t>
  </si>
  <si>
    <t>New York</t>
  </si>
  <si>
    <t>North Carolina</t>
  </si>
  <si>
    <t>North Dakota</t>
  </si>
  <si>
    <t>Rhode Island</t>
  </si>
  <si>
    <t>South Carolina</t>
  </si>
  <si>
    <t>South Dakota</t>
  </si>
  <si>
    <t>West Virginia</t>
  </si>
  <si>
    <t>Source: ACT (http://www.act.org/newsroom/data/2015/states.html)</t>
  </si>
  <si>
    <t>15.1: Utah Public School Enrollment and State of Utah Population</t>
  </si>
  <si>
    <t xml:space="preserve">    Pam Perlich, Ph.D, Director of Demographic Research, Gardner Policy Institute, University of Utah</t>
  </si>
  <si>
    <t>Fall Enrollment by District</t>
  </si>
  <si>
    <t>Utah Public Education Enrollment by Race and Ethnicity</t>
  </si>
  <si>
    <t>FY 2015 Statewide Selected Data</t>
  </si>
  <si>
    <t>Source: Utah State Office of Education, School Finance (Expenditures)</t>
  </si>
  <si>
    <t>Utah State Office of Education, Child Nutrition Programs (School Meal Applications)</t>
  </si>
  <si>
    <t>Utah State Office of Education, Data and Statistics (Graduation Rate, Pupil-Teacher Ratio)</t>
  </si>
  <si>
    <t>College Entrance Exam Scores</t>
  </si>
  <si>
    <t>Selected Data by State - FY 2012</t>
  </si>
  <si>
    <t>Enrollment
Oct. 1, 2012</t>
  </si>
  <si>
    <t>Current Expenditures (Thousands)</t>
  </si>
  <si>
    <t>Current Expenditures Per Pupil</t>
  </si>
  <si>
    <t>CY 2012 Personal Income (Millions)</t>
  </si>
  <si>
    <t>Current Exp as % of Personal Income</t>
  </si>
  <si>
    <t>Pupil/
Teacher Ratio</t>
  </si>
  <si>
    <t xml:space="preserve">United States </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</si>
  <si>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</si>
  <si>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</si>
  <si>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</si>
  <si>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</si>
  <si>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</si>
  <si>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</si>
  <si>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</si>
  <si>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</si>
  <si>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</si>
  <si>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</si>
  <si>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</si>
  <si>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</si>
  <si>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</si>
  <si>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</si>
  <si>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</si>
  <si>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</si>
  <si>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</si>
  <si>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</si>
  <si>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</si>
  <si>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</si>
  <si>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</si>
  <si>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</si>
  <si>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</si>
  <si>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</si>
  <si>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</si>
  <si>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</si>
  <si>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</si>
  <si>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</si>
  <si>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</si>
  <si>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</si>
  <si>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</si>
  <si>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</si>
  <si>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</si>
  <si>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</si>
  <si>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</si>
  <si>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</si>
  <si>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</si>
  <si>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</si>
  <si>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</si>
  <si>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</si>
  <si>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</si>
  <si>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</si>
  <si>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</si>
  <si>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</si>
  <si>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Vermont </t>
  </si>
  <si>
    <t xml:space="preserve">Virginia </t>
  </si>
  <si>
    <t xml:space="preserve">West Virginia </t>
  </si>
  <si>
    <t xml:space="preserve">Wisconsin </t>
  </si>
  <si>
    <t xml:space="preserve">Wyoming </t>
  </si>
  <si>
    <t>Sources: National Center for Education Statistics Digest of Eduaction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</si>
</sst>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0.0_)"/>
    <numFmt numFmtId="169" formatCode="&quot;$&quot;#,##0"/>
    <numFmt numFmtId="170" formatCode="_(* #,##0.000000000_);_(* \(#,##0.000000000\);_(* &quot;-&quot;??_);_(@_)"/>
    <numFmt numFmtId="171" formatCode="0.000000000"/>
    <numFmt numFmtId="172" formatCode="0.00000000"/>
    <numFmt numFmtId="173" formatCode="0.000"/>
    <numFmt numFmtId="174" formatCode="&quot;$&quot;#,##0.00"/>
    <numFmt numFmtId="175" formatCode="&quot;$&quot;#,##0.0"/>
    <numFmt numFmtId="176" formatCode="_(&quot;$&quot;* #,##0_);_(&quot;$&quot;* \(#,##0\);_(&quot;$&quot;* &quot;-&quot;??_);_(@_)"/>
    <numFmt numFmtId="177" formatCode="#0.0"/>
    <numFmt numFmtId="178" formatCode="#,##0,"/>
    <numFmt numFmtId="179" formatCode="0.000000"/>
    <numFmt numFmtId="180" formatCode="#,##0.0\ "/>
    <numFmt numFmtId="181" formatCode="#,##0\ "/>
    <numFmt numFmtId="182" formatCode="0;[Red]0"/>
    <numFmt numFmtId="183" formatCode="_(* #,##0.0_);_(* \(#,##0.0\);_(* &quot;-&quot;?_);_(@_)"/>
    <numFmt numFmtId="184" formatCode="??,??0"/>
    <numFmt numFmtId="185" formatCode="0.0000000000000000%"/>
    <numFmt numFmtId="186" formatCode="#,##0.000"/>
    <numFmt numFmtId="187" formatCode="0.0000"/>
    <numFmt numFmtId="188" formatCode="_(* #,##0.000_);_(* \(#,##0.000\);_(* &quot;-&quot;??_);_(@_)"/>
    <numFmt numFmtId="189" formatCode="mmmm\ d\,\ yyyy"/>
    <numFmt numFmtId="190" formatCode="[$-409]mmmm\ d\,\ yyyy;@"/>
    <numFmt numFmtId="191" formatCode="_(* #,##0.0_);_(* \(#,##0.0\);_(* &quot;-&quot;??_);_(@_)"/>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font>
    <font>
      <sz val="12"/>
      <name val="Times New Roman"/>
      <family val="1"/>
    </font>
    <font>
      <b/>
      <sz val="18"/>
      <name val="Arial"/>
      <family val="2"/>
    </font>
    <font>
      <b/>
      <sz val="12"/>
      <name val="Arial"/>
      <family val="2"/>
    </font>
    <font>
      <sz val="10"/>
      <name val="Arial"/>
      <family val="2"/>
    </font>
    <font>
      <b/>
      <sz val="10"/>
      <color theme="1"/>
      <name val="Verdana"/>
      <family val="2"/>
    </font>
    <font>
      <sz val="10"/>
      <color theme="1"/>
      <name val="Verdana"/>
      <family val="2"/>
    </font>
    <font>
      <sz val="10"/>
      <color rgb="FFFF0000"/>
      <name val="Verdana"/>
      <family val="2"/>
    </font>
    <font>
      <b/>
      <sz val="10"/>
      <name val="Verdana"/>
      <family val="2"/>
    </font>
    <font>
      <sz val="10"/>
      <name val="Verdana"/>
      <family val="2"/>
    </font>
    <font>
      <b/>
      <sz val="8"/>
      <color theme="1"/>
      <name val="Verdana"/>
      <family val="2"/>
    </font>
    <font>
      <sz val="8"/>
      <color theme="1"/>
      <name val="Verdana"/>
      <family val="2"/>
    </font>
    <font>
      <sz val="10"/>
      <name val="Arial"/>
      <family val="2"/>
    </font>
    <font>
      <sz val="12"/>
      <name val="Arial MT"/>
    </font>
    <font>
      <sz val="12"/>
      <name val="Arial"/>
      <family val="2"/>
    </font>
    <font>
      <b/>
      <sz val="8"/>
      <name val="Verdana"/>
      <family val="2"/>
    </font>
    <font>
      <sz val="8"/>
      <name val="Verdana"/>
      <family val="2"/>
    </font>
    <font>
      <b/>
      <sz val="11"/>
      <name val="Verdana"/>
      <family val="2"/>
    </font>
    <font>
      <sz val="11"/>
      <name val="Verdana"/>
      <family val="2"/>
    </font>
    <font>
      <sz val="10"/>
      <name val="MS Sans Serif"/>
    </font>
    <font>
      <sz val="10"/>
      <name val="MS Sans Serif"/>
      <family val="2"/>
    </font>
    <font>
      <i/>
      <sz val="10"/>
      <name val="Verdana"/>
      <family val="2"/>
    </font>
    <font>
      <b/>
      <i/>
      <sz val="10"/>
      <name val="Verdana"/>
      <family val="2"/>
    </font>
    <font>
      <sz val="10"/>
      <color indexed="8"/>
      <name val="Verdana"/>
      <family val="2"/>
    </font>
    <font>
      <i/>
      <sz val="8"/>
      <name val="Verdana"/>
      <family val="2"/>
    </font>
    <font>
      <b/>
      <i/>
      <sz val="8"/>
      <name val="Verdana"/>
      <family val="2"/>
    </font>
    <font>
      <sz val="7"/>
      <name val="Verdana"/>
      <family val="2"/>
    </font>
    <font>
      <b/>
      <sz val="10"/>
      <name val="Arial"/>
      <family val="2"/>
    </font>
    <font>
      <sz val="11"/>
      <color indexed="8"/>
      <name val="Calibri"/>
      <family val="2"/>
    </font>
    <font>
      <sz val="11"/>
      <color indexed="8"/>
      <name val="Calibri"/>
      <family val="2"/>
      <scheme val="minor"/>
    </font>
    <font>
      <b/>
      <sz val="10"/>
      <color indexed="8"/>
      <name val="Verdana"/>
      <family val="2"/>
    </font>
    <font>
      <b/>
      <sz val="9"/>
      <name val="Verdana"/>
      <family val="2"/>
    </font>
    <font>
      <sz val="9"/>
      <name val="Verdana"/>
      <family val="2"/>
    </font>
    <font>
      <sz val="9"/>
      <color theme="1"/>
      <name val="Verdana"/>
      <family val="2"/>
    </font>
    <font>
      <b/>
      <i/>
      <sz val="9"/>
      <name val="Arial"/>
      <family val="2"/>
    </font>
    <font>
      <sz val="9"/>
      <color theme="1"/>
      <name val="Calibri"/>
      <family val="2"/>
      <scheme val="minor"/>
    </font>
    <font>
      <u/>
      <sz val="10"/>
      <color indexed="12"/>
      <name val="Arial"/>
      <family val="2"/>
    </font>
    <font>
      <u/>
      <sz val="8"/>
      <name val="Verdana"/>
      <family val="2"/>
    </font>
    <font>
      <sz val="8"/>
      <color theme="5"/>
      <name val="Verdana"/>
      <family val="2"/>
    </font>
    <font>
      <sz val="8"/>
      <color theme="0" tint="-0.14999847407452621"/>
      <name val="Verdana"/>
      <family val="2"/>
    </font>
    <font>
      <b/>
      <sz val="8"/>
      <color theme="5"/>
      <name val="Verdana"/>
      <family val="2"/>
    </font>
    <font>
      <vertAlign val="superscript"/>
      <sz val="10"/>
      <color theme="1"/>
      <name val="Verdana"/>
      <family val="2"/>
    </font>
    <font>
      <vertAlign val="superscript"/>
      <sz val="10"/>
      <name val="Verdana"/>
      <family val="2"/>
    </font>
    <font>
      <b/>
      <vertAlign val="superscript"/>
      <sz val="10"/>
      <name val="Verdana"/>
      <family val="2"/>
    </font>
    <font>
      <b/>
      <sz val="12"/>
      <name val="Verdana"/>
      <family val="2"/>
    </font>
    <font>
      <sz val="12"/>
      <name val="Verdana"/>
      <family val="2"/>
    </font>
    <font>
      <sz val="10"/>
      <name val="Times New Roman"/>
      <family val="1"/>
    </font>
    <font>
      <vertAlign val="superscript"/>
      <sz val="11"/>
      <name val="Verdana"/>
      <family val="2"/>
    </font>
    <font>
      <sz val="10"/>
      <color indexed="64"/>
      <name val="Arial"/>
      <family val="2"/>
    </font>
    <font>
      <sz val="10"/>
      <color indexed="64"/>
      <name val="Verdana"/>
      <family val="2"/>
    </font>
    <font>
      <b/>
      <sz val="11"/>
      <color theme="1"/>
      <name val="Verdana"/>
      <family val="2"/>
    </font>
    <font>
      <sz val="8"/>
      <color indexed="64"/>
      <name val="Verdana"/>
      <family val="2"/>
    </font>
    <font>
      <b/>
      <sz val="10"/>
      <color indexed="64"/>
      <name val="Arial"/>
      <family val="2"/>
    </font>
    <font>
      <sz val="9"/>
      <color indexed="64"/>
      <name val="Verdana"/>
      <family val="2"/>
    </font>
    <font>
      <sz val="10"/>
      <color indexed="0"/>
      <name val="Times New Roman"/>
      <family val="1"/>
    </font>
    <font>
      <sz val="8"/>
      <color indexed="0"/>
      <name val="Times New Roman"/>
      <family val="1"/>
    </font>
    <font>
      <sz val="11"/>
      <color indexed="0"/>
      <name val="Times New Roman"/>
      <family val="1"/>
    </font>
    <font>
      <sz val="10"/>
      <color rgb="FFFF0000"/>
      <name val="Myriad Pro"/>
      <family val="2"/>
    </font>
    <font>
      <sz val="10"/>
      <name val="Myriad Pro"/>
      <family val="2"/>
    </font>
    <font>
      <sz val="10"/>
      <color indexed="10"/>
      <name val="Verdana"/>
      <family val="2"/>
    </font>
    <font>
      <sz val="10"/>
      <name val="Arial"/>
    </font>
    <font>
      <sz val="8"/>
      <name val="Arial"/>
      <family val="2"/>
    </font>
    <font>
      <vertAlign val="superscript"/>
      <sz val="8"/>
      <name val="Verdana"/>
      <family val="2"/>
    </font>
    <font>
      <sz val="11"/>
      <color rgb="FFFF0000"/>
      <name val="Verdana"/>
      <family val="2"/>
    </font>
    <font>
      <sz val="11"/>
      <color theme="1"/>
      <name val="Verdana"/>
      <family val="2"/>
    </font>
    <font>
      <b/>
      <sz val="11"/>
      <color rgb="FFC00000"/>
      <name val="Arial"/>
      <family val="2"/>
    </font>
  </fonts>
  <fills count="12">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indexed="9"/>
        <bgColor indexed="24"/>
      </patternFill>
    </fill>
    <fill>
      <patternFill patternType="solid">
        <fgColor theme="0"/>
        <bgColor indexed="24"/>
      </patternFill>
    </fill>
    <fill>
      <patternFill patternType="solid">
        <fgColor indexed="9"/>
      </patternFill>
    </fill>
    <fill>
      <patternFill patternType="solid">
        <fgColor indexed="9"/>
        <bgColor indexed="17"/>
      </patternFill>
    </fill>
    <fill>
      <patternFill patternType="solid">
        <fgColor theme="0"/>
        <bgColor theme="4" tint="0.79998168889431442"/>
      </patternFill>
    </fill>
    <fill>
      <patternFill patternType="solid">
        <fgColor rgb="FFFFFFFF"/>
        <bgColor rgb="FF000000"/>
      </patternFill>
    </fill>
    <fill>
      <patternFill patternType="solid">
        <fgColor theme="0"/>
        <bgColor rgb="FF000000"/>
      </patternFill>
    </fill>
  </fills>
  <borders count="41">
    <border>
      <left/>
      <right/>
      <top/>
      <bottom/>
      <diagonal/>
    </border>
    <border>
      <left/>
      <right/>
      <top style="double">
        <color indexed="0"/>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ck">
        <color indexed="64"/>
      </bottom>
      <diagonal/>
    </border>
    <border>
      <left style="thin">
        <color indexed="64"/>
      </left>
      <right/>
      <top style="thin">
        <color indexed="64"/>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style="thin">
        <color indexed="9"/>
      </left>
      <right style="thin">
        <color indexed="64"/>
      </right>
      <top/>
      <bottom style="thin">
        <color indexed="9"/>
      </bottom>
      <diagonal/>
    </border>
    <border>
      <left style="thin">
        <color indexed="64"/>
      </left>
      <right style="thin">
        <color indexed="64"/>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9"/>
      </left>
      <right/>
      <top style="thin">
        <color indexed="64"/>
      </top>
      <bottom style="thin">
        <color indexed="9"/>
      </bottom>
      <diagonal/>
    </border>
    <border>
      <left/>
      <right style="thin">
        <color indexed="64"/>
      </right>
      <top style="thin">
        <color auto="1"/>
      </top>
      <bottom/>
      <diagonal/>
    </border>
    <border>
      <left/>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style="thin">
        <color indexed="64"/>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diagonal/>
    </border>
    <border>
      <left style="thin">
        <color indexed="9"/>
      </left>
      <right style="thin">
        <color indexed="9"/>
      </right>
      <top style="thin">
        <color indexed="9"/>
      </top>
      <bottom/>
      <diagonal/>
    </border>
    <border>
      <left/>
      <right style="thin">
        <color indexed="64"/>
      </right>
      <top style="thin">
        <color auto="1"/>
      </top>
      <bottom/>
      <diagonal/>
    </border>
    <border>
      <left/>
      <right/>
      <top style="thin">
        <color indexed="64"/>
      </top>
      <bottom/>
      <diagonal/>
    </border>
  </borders>
  <cellStyleXfs count="69">
    <xf numFmtId="0" fontId="0" fillId="0" borderId="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37" fontId="6" fillId="0" borderId="0" applyFont="0" applyFill="0" applyBorder="0" applyAlignment="0"/>
    <xf numFmtId="0" fontId="5" fillId="0" borderId="0" applyFont="0" applyFill="0" applyBorder="0" applyAlignment="0" applyProtection="0"/>
    <xf numFmtId="0" fontId="7" fillId="2" borderId="0"/>
    <xf numFmtId="2" fontId="5"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9" fontId="5" fillId="0" borderId="0" applyFont="0" applyFill="0" applyBorder="0" applyAlignment="0" applyProtection="0"/>
    <xf numFmtId="10" fontId="5" fillId="0" borderId="0" applyFont="0" applyFill="0" applyBorder="0" applyAlignment="0" applyProtection="0"/>
    <xf numFmtId="0" fontId="5" fillId="0" borderId="1" applyNumberFormat="0" applyFont="0" applyBorder="0" applyAlignment="0" applyProtection="0"/>
    <xf numFmtId="0" fontId="10" fillId="0" borderId="0"/>
    <xf numFmtId="9" fontId="10" fillId="0" borderId="0" applyFont="0" applyFill="0" applyBorder="0" applyAlignment="0" applyProtection="0"/>
    <xf numFmtId="0" fontId="5" fillId="0" borderId="0"/>
    <xf numFmtId="0" fontId="5" fillId="0" borderId="0">
      <alignment vertical="top"/>
    </xf>
    <xf numFmtId="2" fontId="19" fillId="7"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20" fillId="0" borderId="0" applyFill="0" applyBorder="0"/>
    <xf numFmtId="0" fontId="5" fillId="0" borderId="0"/>
    <xf numFmtId="9" fontId="5" fillId="0" borderId="0" applyFont="0" applyFill="0" applyBorder="0" applyAlignment="0" applyProtection="0"/>
    <xf numFmtId="0" fontId="5" fillId="0" borderId="0"/>
    <xf numFmtId="9" fontId="4" fillId="0" borderId="0" applyFont="0" applyFill="0" applyBorder="0" applyAlignment="0" applyProtection="0"/>
    <xf numFmtId="0" fontId="25" fillId="0" borderId="0"/>
    <xf numFmtId="44"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0" fontId="5" fillId="0" borderId="0" applyNumberFormat="0" applyFill="0" applyBorder="0" applyAlignment="0" applyProtection="0"/>
    <xf numFmtId="0" fontId="26" fillId="0" borderId="0"/>
    <xf numFmtId="9" fontId="33" fillId="0" borderId="0" applyFont="0" applyFill="0" applyBorder="0" applyAlignment="0" applyProtection="0"/>
    <xf numFmtId="0" fontId="34" fillId="0" borderId="0"/>
    <xf numFmtId="0" fontId="35" fillId="0" borderId="0"/>
    <xf numFmtId="0" fontId="4" fillId="0" borderId="0"/>
    <xf numFmtId="0" fontId="5" fillId="0" borderId="0"/>
    <xf numFmtId="43" fontId="34" fillId="0" borderId="0" applyFont="0" applyFill="0" applyBorder="0" applyAlignment="0" applyProtection="0"/>
    <xf numFmtId="43" fontId="4" fillId="0" borderId="0" applyFont="0" applyFill="0" applyBorder="0" applyAlignment="0" applyProtection="0"/>
    <xf numFmtId="9" fontId="34" fillId="0" borderId="0" applyFont="0" applyFill="0" applyBorder="0" applyAlignment="0" applyProtection="0"/>
    <xf numFmtId="0" fontId="42" fillId="0" borderId="0" applyNumberFormat="0" applyFill="0" applyBorder="0" applyAlignment="0" applyProtection="0">
      <alignment vertical="top"/>
      <protection locked="0"/>
    </xf>
    <xf numFmtId="44" fontId="4" fillId="0" borderId="0" applyFont="0" applyFill="0" applyBorder="0" applyAlignment="0" applyProtection="0"/>
    <xf numFmtId="44" fontId="34" fillId="0" borderId="0" applyFont="0" applyFill="0" applyBorder="0" applyAlignment="0" applyProtection="0"/>
    <xf numFmtId="0" fontId="5" fillId="0" borderId="0"/>
    <xf numFmtId="0" fontId="5" fillId="0" borderId="0"/>
    <xf numFmtId="0" fontId="5" fillId="0" borderId="0">
      <alignment vertical="top"/>
    </xf>
    <xf numFmtId="0" fontId="52" fillId="0" borderId="0"/>
    <xf numFmtId="0" fontId="18" fillId="0" borderId="0">
      <alignment vertical="top"/>
    </xf>
    <xf numFmtId="44" fontId="52" fillId="0" borderId="0" applyFont="0" applyFill="0" applyBorder="0" applyAlignment="0" applyProtection="0"/>
    <xf numFmtId="10" fontId="5"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0" fontId="54" fillId="0" borderId="0"/>
    <xf numFmtId="44" fontId="54" fillId="0" borderId="0" applyFont="0" applyFill="0" applyBorder="0" applyAlignment="0" applyProtection="0"/>
    <xf numFmtId="9" fontId="54" fillId="0" borderId="0" applyFont="0" applyFill="0" applyBorder="0" applyAlignment="0" applyProtection="0"/>
    <xf numFmtId="0" fontId="5"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66" fillId="0" borderId="0" applyFont="0" applyFill="0" applyBorder="0" applyAlignment="0" applyProtection="0"/>
    <xf numFmtId="44"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0" fontId="66" fillId="0" borderId="0">
      <alignment vertical="top"/>
    </xf>
  </cellStyleXfs>
  <cellXfs count="1532">
    <xf numFmtId="0" fontId="0" fillId="0" borderId="0" xfId="0"/>
    <xf numFmtId="0" fontId="11" fillId="3" borderId="0" xfId="0" applyFont="1" applyFill="1"/>
    <xf numFmtId="0" fontId="12" fillId="3" borderId="0" xfId="0" applyFont="1" applyFill="1"/>
    <xf numFmtId="0" fontId="12" fillId="3" borderId="0" xfId="0" applyFont="1" applyFill="1" applyBorder="1" applyAlignment="1">
      <alignment horizontal="right"/>
    </xf>
    <xf numFmtId="0" fontId="12" fillId="3" borderId="4" xfId="0" applyFont="1" applyFill="1" applyBorder="1"/>
    <xf numFmtId="0" fontId="12" fillId="3" borderId="6" xfId="0" applyFont="1" applyFill="1" applyBorder="1"/>
    <xf numFmtId="0" fontId="12" fillId="3" borderId="2" xfId="0" applyFont="1" applyFill="1" applyBorder="1" applyAlignment="1">
      <alignment horizontal="right"/>
    </xf>
    <xf numFmtId="0" fontId="12" fillId="3" borderId="6" xfId="0" applyFont="1" applyFill="1" applyBorder="1" applyAlignment="1">
      <alignment horizontal="right"/>
    </xf>
    <xf numFmtId="3" fontId="12" fillId="3" borderId="0" xfId="0" applyNumberFormat="1" applyFont="1" applyFill="1" applyAlignment="1">
      <alignment horizontal="right"/>
    </xf>
    <xf numFmtId="0" fontId="11" fillId="3" borderId="4" xfId="0" applyFont="1" applyFill="1" applyBorder="1"/>
    <xf numFmtId="3" fontId="12" fillId="3" borderId="0" xfId="0" applyNumberFormat="1" applyFont="1" applyFill="1"/>
    <xf numFmtId="3" fontId="12" fillId="3" borderId="0" xfId="0" applyNumberFormat="1" applyFont="1" applyFill="1" applyBorder="1"/>
    <xf numFmtId="0" fontId="12" fillId="3" borderId="0" xfId="0" applyFont="1" applyFill="1" applyBorder="1"/>
    <xf numFmtId="3" fontId="11" fillId="3" borderId="0" xfId="0" applyNumberFormat="1" applyFont="1" applyFill="1"/>
    <xf numFmtId="3" fontId="12" fillId="3" borderId="2" xfId="0" applyNumberFormat="1" applyFont="1" applyFill="1" applyBorder="1"/>
    <xf numFmtId="0" fontId="13" fillId="3" borderId="0" xfId="0" applyFont="1" applyFill="1"/>
    <xf numFmtId="3" fontId="12" fillId="3" borderId="2" xfId="0" applyNumberFormat="1" applyFont="1" applyFill="1" applyBorder="1" applyAlignment="1">
      <alignment horizontal="right" wrapText="1"/>
    </xf>
    <xf numFmtId="0" fontId="14" fillId="3" borderId="0" xfId="0" applyFont="1" applyFill="1"/>
    <xf numFmtId="0" fontId="15" fillId="3" borderId="0" xfId="0" applyFont="1" applyFill="1"/>
    <xf numFmtId="0" fontId="15" fillId="3" borderId="0" xfId="0" applyFont="1" applyFill="1" applyBorder="1"/>
    <xf numFmtId="3" fontId="15" fillId="3" borderId="0" xfId="0" applyNumberFormat="1" applyFont="1" applyFill="1" applyAlignment="1">
      <alignment horizontal="right"/>
    </xf>
    <xf numFmtId="165" fontId="15" fillId="3" borderId="0" xfId="0" applyNumberFormat="1" applyFont="1" applyFill="1" applyAlignment="1">
      <alignment horizontal="right"/>
    </xf>
    <xf numFmtId="3" fontId="15" fillId="3" borderId="4" xfId="0" applyNumberFormat="1" applyFont="1" applyFill="1" applyBorder="1"/>
    <xf numFmtId="3" fontId="15" fillId="3" borderId="0" xfId="0" applyNumberFormat="1" applyFont="1" applyFill="1" applyBorder="1"/>
    <xf numFmtId="3" fontId="15" fillId="3" borderId="0" xfId="0" applyNumberFormat="1" applyFont="1" applyFill="1"/>
    <xf numFmtId="0" fontId="13" fillId="3" borderId="0" xfId="0" applyFont="1" applyFill="1" applyBorder="1"/>
    <xf numFmtId="0" fontId="15" fillId="3" borderId="0" xfId="15" applyFont="1" applyFill="1"/>
    <xf numFmtId="0" fontId="15" fillId="3" borderId="0" xfId="15" applyFont="1" applyFill="1" applyBorder="1"/>
    <xf numFmtId="0" fontId="15" fillId="3" borderId="0" xfId="15" applyFont="1" applyFill="1" applyAlignment="1">
      <alignment horizontal="right"/>
    </xf>
    <xf numFmtId="0" fontId="15" fillId="3" borderId="0" xfId="15" applyFont="1" applyFill="1" applyBorder="1" applyAlignment="1">
      <alignment horizontal="center"/>
    </xf>
    <xf numFmtId="0" fontId="15" fillId="3" borderId="2" xfId="15" applyFont="1" applyFill="1" applyBorder="1"/>
    <xf numFmtId="0" fontId="15" fillId="3" borderId="2" xfId="15" applyFont="1" applyFill="1" applyBorder="1" applyAlignment="1">
      <alignment horizontal="right"/>
    </xf>
    <xf numFmtId="0" fontId="15" fillId="3" borderId="4" xfId="15" applyFont="1" applyFill="1" applyBorder="1"/>
    <xf numFmtId="0" fontId="15" fillId="3" borderId="0" xfId="15" applyFont="1" applyFill="1" applyBorder="1" applyAlignment="1">
      <alignment horizontal="right"/>
    </xf>
    <xf numFmtId="0" fontId="15" fillId="3" borderId="4" xfId="15" applyFont="1" applyFill="1" applyBorder="1" applyAlignment="1">
      <alignment horizontal="right"/>
    </xf>
    <xf numFmtId="1" fontId="15" fillId="3" borderId="0" xfId="15" applyNumberFormat="1" applyFont="1" applyFill="1" applyAlignment="1">
      <alignment horizontal="center"/>
    </xf>
    <xf numFmtId="1" fontId="15" fillId="3" borderId="4" xfId="15" applyNumberFormat="1" applyFont="1" applyFill="1" applyBorder="1" applyAlignment="1">
      <alignment horizontal="center"/>
    </xf>
    <xf numFmtId="3" fontId="15" fillId="3" borderId="0" xfId="15" applyNumberFormat="1" applyFont="1" applyFill="1"/>
    <xf numFmtId="167" fontId="15" fillId="3" borderId="0" xfId="15" applyNumberFormat="1" applyFont="1" applyFill="1"/>
    <xf numFmtId="164" fontId="15" fillId="3" borderId="0" xfId="15" applyNumberFormat="1" applyFont="1" applyFill="1" applyAlignment="1">
      <alignment horizontal="center"/>
    </xf>
    <xf numFmtId="164" fontId="15" fillId="3" borderId="0" xfId="15" applyNumberFormat="1" applyFont="1" applyFill="1" applyBorder="1" applyAlignment="1">
      <alignment horizontal="center"/>
    </xf>
    <xf numFmtId="1" fontId="15" fillId="3" borderId="0" xfId="15" applyNumberFormat="1" applyFont="1" applyFill="1" applyBorder="1" applyAlignment="1">
      <alignment horizontal="center"/>
    </xf>
    <xf numFmtId="0" fontId="15" fillId="3" borderId="0" xfId="15" applyNumberFormat="1" applyFont="1" applyFill="1" applyBorder="1" applyAlignment="1">
      <alignment horizontal="center"/>
    </xf>
    <xf numFmtId="0" fontId="15" fillId="3" borderId="4" xfId="15" applyFont="1" applyFill="1" applyBorder="1" applyAlignment="1">
      <alignment horizontal="center"/>
    </xf>
    <xf numFmtId="49" fontId="15" fillId="3" borderId="0" xfId="15" applyNumberFormat="1" applyFont="1" applyFill="1" applyBorder="1" applyAlignment="1">
      <alignment horizontal="center"/>
    </xf>
    <xf numFmtId="3" fontId="15" fillId="3" borderId="0" xfId="15" applyNumberFormat="1" applyFont="1" applyFill="1" applyAlignment="1">
      <alignment horizontal="right"/>
    </xf>
    <xf numFmtId="3" fontId="15" fillId="5" borderId="0" xfId="16" applyNumberFormat="1" applyFont="1" applyFill="1">
      <alignment vertical="top"/>
    </xf>
    <xf numFmtId="3" fontId="15" fillId="6" borderId="0" xfId="16" applyNumberFormat="1" applyFont="1" applyFill="1">
      <alignment vertical="top"/>
    </xf>
    <xf numFmtId="167" fontId="15" fillId="4" borderId="0" xfId="15" applyNumberFormat="1" applyFont="1" applyFill="1"/>
    <xf numFmtId="3" fontId="15" fillId="4" borderId="0" xfId="15" applyNumberFormat="1" applyFont="1" applyFill="1"/>
    <xf numFmtId="0" fontId="15" fillId="4" borderId="4" xfId="15" applyFont="1" applyFill="1" applyBorder="1"/>
    <xf numFmtId="164" fontId="15" fillId="4" borderId="0" xfId="15" applyNumberFormat="1" applyFont="1" applyFill="1" applyAlignment="1">
      <alignment horizontal="center"/>
    </xf>
    <xf numFmtId="0" fontId="15" fillId="3" borderId="2" xfId="15" applyNumberFormat="1" applyFont="1" applyFill="1" applyBorder="1" applyAlignment="1">
      <alignment horizontal="right"/>
    </xf>
    <xf numFmtId="1" fontId="15" fillId="3" borderId="2" xfId="15" applyNumberFormat="1" applyFont="1" applyFill="1" applyBorder="1" applyAlignment="1">
      <alignment horizontal="right"/>
    </xf>
    <xf numFmtId="2" fontId="15" fillId="3" borderId="2" xfId="15" applyNumberFormat="1" applyFont="1" applyFill="1" applyBorder="1" applyAlignment="1">
      <alignment horizontal="right"/>
    </xf>
    <xf numFmtId="0" fontId="15" fillId="3" borderId="2" xfId="15" applyNumberFormat="1" applyFont="1" applyFill="1" applyBorder="1" applyAlignment="1">
      <alignment horizontal="center"/>
    </xf>
    <xf numFmtId="37" fontId="15" fillId="7" borderId="0" xfId="17" applyNumberFormat="1" applyFont="1"/>
    <xf numFmtId="37" fontId="15" fillId="0" borderId="0" xfId="17" applyNumberFormat="1" applyFont="1" applyFill="1"/>
    <xf numFmtId="37" fontId="15" fillId="3" borderId="4" xfId="15" applyNumberFormat="1" applyFont="1" applyFill="1" applyBorder="1" applyProtection="1"/>
    <xf numFmtId="164" fontId="15" fillId="3" borderId="0" xfId="16" applyNumberFormat="1" applyFont="1" applyFill="1" applyAlignment="1" applyProtection="1">
      <alignment horizontal="right"/>
    </xf>
    <xf numFmtId="37" fontId="15" fillId="3" borderId="0" xfId="17" applyNumberFormat="1" applyFont="1" applyFill="1" applyProtection="1"/>
    <xf numFmtId="37" fontId="15" fillId="0" borderId="0" xfId="17" applyNumberFormat="1" applyFont="1" applyFill="1" applyProtection="1"/>
    <xf numFmtId="168" fontId="15" fillId="3" borderId="0" xfId="15" applyNumberFormat="1" applyFont="1" applyFill="1" applyProtection="1"/>
    <xf numFmtId="168" fontId="15" fillId="4" borderId="0" xfId="17" applyNumberFormat="1" applyFont="1" applyFill="1" applyAlignment="1" applyProtection="1">
      <alignment horizontal="right"/>
    </xf>
    <xf numFmtId="168" fontId="15" fillId="0" borderId="0" xfId="17" applyNumberFormat="1" applyFont="1" applyFill="1" applyAlignment="1" applyProtection="1">
      <alignment horizontal="right"/>
    </xf>
    <xf numFmtId="168" fontId="15" fillId="3" borderId="4" xfId="15" applyNumberFormat="1" applyFont="1" applyFill="1" applyBorder="1" applyProtection="1"/>
    <xf numFmtId="10" fontId="15" fillId="3" borderId="0" xfId="18" applyNumberFormat="1" applyFont="1" applyFill="1" applyProtection="1"/>
    <xf numFmtId="37" fontId="15" fillId="5" borderId="0" xfId="16" applyNumberFormat="1" applyFont="1" applyFill="1">
      <alignment vertical="top"/>
    </xf>
    <xf numFmtId="3" fontId="15" fillId="0" borderId="0" xfId="15" applyNumberFormat="1" applyFont="1" applyFill="1"/>
    <xf numFmtId="37" fontId="15" fillId="3" borderId="4" xfId="15" applyNumberFormat="1" applyFont="1" applyFill="1" applyBorder="1" applyAlignment="1" applyProtection="1">
      <alignment horizontal="right"/>
    </xf>
    <xf numFmtId="165" fontId="15" fillId="5" borderId="0" xfId="16" applyNumberFormat="1" applyFont="1" applyFill="1">
      <alignment vertical="top"/>
    </xf>
    <xf numFmtId="165" fontId="15" fillId="0" borderId="0" xfId="18" applyNumberFormat="1" applyFont="1" applyFill="1"/>
    <xf numFmtId="165" fontId="15" fillId="3" borderId="4" xfId="15" applyNumberFormat="1" applyFont="1" applyFill="1" applyBorder="1" applyProtection="1"/>
    <xf numFmtId="2" fontId="15" fillId="5" borderId="0" xfId="16" applyNumberFormat="1" applyFont="1" applyFill="1">
      <alignment vertical="top"/>
    </xf>
    <xf numFmtId="0" fontId="15" fillId="0" borderId="0" xfId="15" applyFont="1" applyFill="1"/>
    <xf numFmtId="164" fontId="15" fillId="3" borderId="0" xfId="19" applyNumberFormat="1" applyFont="1" applyFill="1"/>
    <xf numFmtId="164" fontId="15" fillId="0" borderId="0" xfId="19" applyNumberFormat="1" applyFont="1" applyFill="1"/>
    <xf numFmtId="164" fontId="15" fillId="3" borderId="4" xfId="15" applyNumberFormat="1" applyFont="1" applyFill="1" applyBorder="1"/>
    <xf numFmtId="5" fontId="15" fillId="3" borderId="4" xfId="15" applyNumberFormat="1" applyFont="1" applyFill="1" applyBorder="1" applyProtection="1"/>
    <xf numFmtId="169" fontId="15" fillId="5" borderId="0" xfId="16" applyNumberFormat="1" applyFont="1" applyFill="1">
      <alignment vertical="top"/>
    </xf>
    <xf numFmtId="169" fontId="15" fillId="0" borderId="0" xfId="16" applyNumberFormat="1" applyFont="1" applyFill="1">
      <alignment vertical="top"/>
    </xf>
    <xf numFmtId="37" fontId="15" fillId="3" borderId="0" xfId="19" applyNumberFormat="1" applyFont="1" applyFill="1"/>
    <xf numFmtId="37" fontId="15" fillId="0" borderId="0" xfId="19" applyNumberFormat="1" applyFont="1" applyFill="1"/>
    <xf numFmtId="170" fontId="15" fillId="3" borderId="0" xfId="20" applyNumberFormat="1" applyFont="1" applyFill="1"/>
    <xf numFmtId="0" fontId="22" fillId="4" borderId="0" xfId="21" applyFont="1" applyFill="1"/>
    <xf numFmtId="0" fontId="22" fillId="4" borderId="0" xfId="21" applyFont="1" applyFill="1" applyBorder="1"/>
    <xf numFmtId="0" fontId="22" fillId="4" borderId="0" xfId="21" applyFont="1" applyFill="1" applyAlignment="1">
      <alignment horizontal="right"/>
    </xf>
    <xf numFmtId="0" fontId="22" fillId="4" borderId="0" xfId="21" applyFont="1" applyFill="1" applyAlignment="1" applyProtection="1">
      <alignment horizontal="center"/>
    </xf>
    <xf numFmtId="0" fontId="22" fillId="4" borderId="0" xfId="21" applyFont="1" applyFill="1" applyAlignment="1" applyProtection="1">
      <alignment horizontal="right"/>
    </xf>
    <xf numFmtId="0" fontId="22" fillId="4" borderId="2" xfId="21" applyFont="1" applyFill="1" applyBorder="1" applyAlignment="1" applyProtection="1">
      <alignment horizontal="center"/>
    </xf>
    <xf numFmtId="0" fontId="22" fillId="4" borderId="4" xfId="21" applyFont="1" applyFill="1" applyBorder="1" applyAlignment="1" applyProtection="1">
      <alignment horizontal="center"/>
    </xf>
    <xf numFmtId="169" fontId="22" fillId="4" borderId="0" xfId="21" applyNumberFormat="1" applyFont="1" applyFill="1" applyProtection="1"/>
    <xf numFmtId="10" fontId="22" fillId="4" borderId="0" xfId="18" applyNumberFormat="1" applyFont="1" applyFill="1" applyProtection="1"/>
    <xf numFmtId="5" fontId="22" fillId="4" borderId="4" xfId="21" applyNumberFormat="1" applyFont="1" applyFill="1" applyBorder="1" applyProtection="1"/>
    <xf numFmtId="165" fontId="22" fillId="4" borderId="0" xfId="21" applyNumberFormat="1" applyFont="1" applyFill="1" applyProtection="1"/>
    <xf numFmtId="168" fontId="22" fillId="4" borderId="4" xfId="21" applyNumberFormat="1" applyFont="1" applyFill="1" applyBorder="1" applyProtection="1"/>
    <xf numFmtId="165" fontId="22" fillId="4" borderId="0" xfId="18" applyNumberFormat="1" applyFont="1" applyFill="1" applyProtection="1"/>
    <xf numFmtId="3" fontId="22" fillId="4" borderId="0" xfId="21" applyNumberFormat="1" applyFont="1" applyFill="1" applyProtection="1"/>
    <xf numFmtId="37" fontId="22" fillId="4" borderId="4" xfId="21" applyNumberFormat="1" applyFont="1" applyFill="1" applyBorder="1" applyProtection="1"/>
    <xf numFmtId="165" fontId="22" fillId="4" borderId="0" xfId="21" applyNumberFormat="1" applyFont="1" applyFill="1"/>
    <xf numFmtId="171" fontId="22" fillId="4" borderId="4" xfId="21" applyNumberFormat="1" applyFont="1" applyFill="1" applyBorder="1" applyProtection="1"/>
    <xf numFmtId="172" fontId="22" fillId="4" borderId="4" xfId="21" applyNumberFormat="1" applyFont="1" applyFill="1" applyBorder="1" applyProtection="1"/>
    <xf numFmtId="3" fontId="22" fillId="4" borderId="0" xfId="21" applyNumberFormat="1" applyFont="1" applyFill="1"/>
    <xf numFmtId="3" fontId="22" fillId="4" borderId="3" xfId="21" applyNumberFormat="1" applyFont="1" applyFill="1" applyBorder="1"/>
    <xf numFmtId="3" fontId="22" fillId="4" borderId="0" xfId="19" applyNumberFormat="1" applyFont="1" applyFill="1"/>
    <xf numFmtId="0" fontId="22" fillId="4" borderId="0" xfId="21" applyFont="1" applyFill="1" applyBorder="1" applyAlignment="1" applyProtection="1">
      <alignment horizontal="center"/>
    </xf>
    <xf numFmtId="0" fontId="22" fillId="4" borderId="4" xfId="21" applyFont="1" applyFill="1" applyBorder="1"/>
    <xf numFmtId="3" fontId="22" fillId="4" borderId="0" xfId="21" applyNumberFormat="1" applyFont="1" applyFill="1" applyBorder="1"/>
    <xf numFmtId="37" fontId="22" fillId="4" borderId="0" xfId="21" applyNumberFormat="1" applyFont="1" applyFill="1" applyBorder="1" applyProtection="1"/>
    <xf numFmtId="165" fontId="22" fillId="4" borderId="0" xfId="21" applyNumberFormat="1" applyFont="1" applyFill="1" applyBorder="1" applyProtection="1"/>
    <xf numFmtId="0" fontId="22" fillId="4" borderId="0" xfId="21" applyFont="1" applyFill="1" applyAlignment="1">
      <alignment horizontal="left"/>
    </xf>
    <xf numFmtId="0" fontId="22" fillId="4" borderId="0" xfId="22" applyFont="1" applyFill="1"/>
    <xf numFmtId="10" fontId="22" fillId="4" borderId="0" xfId="21" applyNumberFormat="1" applyFont="1" applyFill="1"/>
    <xf numFmtId="0" fontId="22" fillId="4" borderId="0" xfId="21" applyFont="1" applyFill="1" applyAlignment="1">
      <alignment horizontal="left" indent="1"/>
    </xf>
    <xf numFmtId="0" fontId="22" fillId="4" borderId="0" xfId="19" applyFont="1" applyFill="1"/>
    <xf numFmtId="0" fontId="22" fillId="4" borderId="2" xfId="19" applyFont="1" applyFill="1" applyBorder="1"/>
    <xf numFmtId="0" fontId="22" fillId="4" borderId="2" xfId="19" applyFont="1" applyFill="1" applyBorder="1" applyAlignment="1">
      <alignment horizontal="right"/>
    </xf>
    <xf numFmtId="0" fontId="22" fillId="4" borderId="4" xfId="19" applyFont="1" applyFill="1" applyBorder="1"/>
    <xf numFmtId="169" fontId="22" fillId="4" borderId="0" xfId="19" applyNumberFormat="1" applyFont="1" applyFill="1"/>
    <xf numFmtId="169" fontId="22" fillId="4" borderId="0" xfId="19" applyNumberFormat="1" applyFont="1" applyFill="1" applyBorder="1"/>
    <xf numFmtId="169" fontId="22" fillId="4" borderId="4" xfId="19" applyNumberFormat="1" applyFont="1" applyFill="1" applyBorder="1"/>
    <xf numFmtId="165" fontId="22" fillId="4" borderId="0" xfId="18" applyNumberFormat="1" applyFont="1" applyFill="1"/>
    <xf numFmtId="3" fontId="22" fillId="4" borderId="0" xfId="19" applyNumberFormat="1" applyFont="1" applyFill="1" applyBorder="1"/>
    <xf numFmtId="3" fontId="22" fillId="4" borderId="4" xfId="19" applyNumberFormat="1" applyFont="1" applyFill="1" applyBorder="1"/>
    <xf numFmtId="0" fontId="15" fillId="4" borderId="0" xfId="19" applyFont="1" applyFill="1"/>
    <xf numFmtId="0" fontId="15" fillId="4" borderId="0" xfId="19" applyFont="1" applyFill="1" applyAlignment="1">
      <alignment horizontal="right"/>
    </xf>
    <xf numFmtId="9" fontId="15" fillId="4" borderId="0" xfId="23" applyFont="1" applyFill="1" applyAlignment="1">
      <alignment horizontal="right"/>
    </xf>
    <xf numFmtId="0" fontId="15" fillId="4" borderId="2" xfId="19" applyFont="1" applyFill="1" applyBorder="1"/>
    <xf numFmtId="0" fontId="15" fillId="4" borderId="2" xfId="19" applyNumberFormat="1" applyFont="1" applyFill="1" applyBorder="1"/>
    <xf numFmtId="0" fontId="15" fillId="4" borderId="2" xfId="19" applyFont="1" applyFill="1" applyBorder="1" applyAlignment="1">
      <alignment horizontal="right"/>
    </xf>
    <xf numFmtId="9" fontId="15" fillId="4" borderId="2" xfId="23" applyFont="1" applyFill="1" applyBorder="1" applyAlignment="1">
      <alignment horizontal="right"/>
    </xf>
    <xf numFmtId="0" fontId="15" fillId="4" borderId="0" xfId="19" applyNumberFormat="1" applyFont="1" applyFill="1"/>
    <xf numFmtId="0" fontId="15" fillId="4" borderId="4" xfId="19" applyFont="1" applyFill="1" applyBorder="1"/>
    <xf numFmtId="169" fontId="15" fillId="4" borderId="0" xfId="19" applyNumberFormat="1" applyFont="1" applyFill="1"/>
    <xf numFmtId="169" fontId="15" fillId="4" borderId="0" xfId="19" applyNumberFormat="1" applyFont="1" applyFill="1" applyBorder="1"/>
    <xf numFmtId="165" fontId="15" fillId="4" borderId="0" xfId="23" applyNumberFormat="1" applyFont="1" applyFill="1"/>
    <xf numFmtId="3" fontId="15" fillId="4" borderId="0" xfId="19" applyNumberFormat="1" applyFont="1" applyFill="1"/>
    <xf numFmtId="3" fontId="15" fillId="4" borderId="0" xfId="19" applyNumberFormat="1" applyFont="1" applyFill="1" applyBorder="1"/>
    <xf numFmtId="165" fontId="15" fillId="4" borderId="0" xfId="23" applyNumberFormat="1" applyFont="1" applyFill="1" applyBorder="1"/>
    <xf numFmtId="0" fontId="15" fillId="4" borderId="11" xfId="19" applyFont="1" applyFill="1" applyBorder="1"/>
    <xf numFmtId="3" fontId="15" fillId="4" borderId="5" xfId="19" applyNumberFormat="1" applyFont="1" applyFill="1" applyBorder="1"/>
    <xf numFmtId="0" fontId="15" fillId="4" borderId="10" xfId="19" applyFont="1" applyFill="1" applyBorder="1"/>
    <xf numFmtId="165" fontId="15" fillId="4" borderId="5" xfId="23" applyNumberFormat="1" applyFont="1" applyFill="1" applyBorder="1"/>
    <xf numFmtId="165" fontId="15" fillId="4" borderId="10" xfId="23" applyNumberFormat="1" applyFont="1" applyFill="1" applyBorder="1"/>
    <xf numFmtId="165" fontId="15" fillId="4" borderId="0" xfId="19" applyNumberFormat="1" applyFont="1" applyFill="1"/>
    <xf numFmtId="0" fontId="23" fillId="3" borderId="0" xfId="19" applyFont="1" applyFill="1"/>
    <xf numFmtId="0" fontId="24" fillId="3" borderId="0" xfId="19" applyFont="1" applyFill="1"/>
    <xf numFmtId="0" fontId="24" fillId="3" borderId="0" xfId="19" applyFont="1" applyFill="1" applyAlignment="1">
      <alignment horizontal="right"/>
    </xf>
    <xf numFmtId="0" fontId="24" fillId="3" borderId="0" xfId="19" applyFont="1" applyFill="1" applyAlignment="1">
      <alignment horizontal="center"/>
    </xf>
    <xf numFmtId="0" fontId="24" fillId="3" borderId="2" xfId="19" applyFont="1" applyFill="1" applyBorder="1" applyAlignment="1">
      <alignment horizontal="left"/>
    </xf>
    <xf numFmtId="0" fontId="24" fillId="3" borderId="2" xfId="19" applyFont="1" applyFill="1" applyBorder="1" applyAlignment="1">
      <alignment horizontal="right"/>
    </xf>
    <xf numFmtId="0" fontId="24" fillId="3" borderId="0" xfId="19" applyFont="1" applyFill="1" applyBorder="1" applyAlignment="1">
      <alignment horizontal="left"/>
    </xf>
    <xf numFmtId="5" fontId="24" fillId="3" borderId="3" xfId="19" applyNumberFormat="1" applyFont="1" applyFill="1" applyBorder="1"/>
    <xf numFmtId="5" fontId="24" fillId="3" borderId="0" xfId="19" applyNumberFormat="1" applyFont="1" applyFill="1"/>
    <xf numFmtId="37" fontId="24" fillId="3" borderId="0" xfId="19" applyNumberFormat="1" applyFont="1" applyFill="1"/>
    <xf numFmtId="164" fontId="24" fillId="3" borderId="0" xfId="19" applyNumberFormat="1" applyFont="1" applyFill="1"/>
    <xf numFmtId="37" fontId="24" fillId="3" borderId="3" xfId="19" applyNumberFormat="1" applyFont="1" applyFill="1" applyBorder="1"/>
    <xf numFmtId="0" fontId="24" fillId="3" borderId="0" xfId="19" applyFont="1" applyFill="1" applyBorder="1" applyAlignment="1">
      <alignment horizontal="center"/>
    </xf>
    <xf numFmtId="0" fontId="24" fillId="3" borderId="0" xfId="19" applyFont="1" applyFill="1" applyAlignment="1">
      <alignment vertical="top"/>
    </xf>
    <xf numFmtId="173" fontId="24" fillId="3" borderId="0" xfId="19" applyNumberFormat="1" applyFont="1" applyFill="1"/>
    <xf numFmtId="9" fontId="24" fillId="3" borderId="0" xfId="23" applyFont="1" applyFill="1"/>
    <xf numFmtId="165" fontId="24" fillId="3" borderId="0" xfId="23" applyNumberFormat="1" applyFont="1" applyFill="1"/>
    <xf numFmtId="0" fontId="24" fillId="3" borderId="0" xfId="24" applyFont="1" applyFill="1"/>
    <xf numFmtId="0" fontId="24" fillId="3" borderId="2" xfId="24" applyFont="1" applyFill="1" applyBorder="1"/>
    <xf numFmtId="0" fontId="24" fillId="3" borderId="2" xfId="24" applyFont="1" applyFill="1" applyBorder="1" applyAlignment="1">
      <alignment horizontal="center"/>
    </xf>
    <xf numFmtId="0" fontId="24" fillId="3" borderId="9" xfId="24" applyFont="1" applyFill="1" applyBorder="1"/>
    <xf numFmtId="0" fontId="24" fillId="3" borderId="14" xfId="24" applyFont="1" applyFill="1" applyBorder="1"/>
    <xf numFmtId="49" fontId="24" fillId="3" borderId="4" xfId="24" applyNumberFormat="1" applyFont="1" applyFill="1" applyBorder="1"/>
    <xf numFmtId="167" fontId="24" fillId="3" borderId="0" xfId="24" applyNumberFormat="1" applyFont="1" applyFill="1"/>
    <xf numFmtId="165" fontId="24" fillId="3" borderId="7" xfId="24" applyNumberFormat="1" applyFont="1" applyFill="1" applyBorder="1"/>
    <xf numFmtId="165" fontId="24" fillId="3" borderId="3" xfId="24" applyNumberFormat="1" applyFont="1" applyFill="1" applyBorder="1"/>
    <xf numFmtId="0" fontId="24" fillId="3" borderId="0" xfId="24" applyFont="1" applyFill="1" applyBorder="1"/>
    <xf numFmtId="169" fontId="24" fillId="3" borderId="0" xfId="24" applyNumberFormat="1" applyFont="1" applyFill="1"/>
    <xf numFmtId="174" fontId="24" fillId="3" borderId="0" xfId="24" applyNumberFormat="1" applyFont="1" applyFill="1"/>
    <xf numFmtId="0" fontId="14" fillId="3" borderId="0" xfId="26" applyFont="1" applyFill="1" applyBorder="1"/>
    <xf numFmtId="0" fontId="15" fillId="3" borderId="0" xfId="26" applyFont="1" applyFill="1" applyBorder="1"/>
    <xf numFmtId="0" fontId="14" fillId="3" borderId="2" xfId="26" applyFont="1" applyFill="1" applyBorder="1"/>
    <xf numFmtId="0" fontId="14" fillId="3" borderId="2" xfId="26" applyFont="1" applyFill="1" applyBorder="1" applyAlignment="1">
      <alignment horizontal="right"/>
    </xf>
    <xf numFmtId="0" fontId="14" fillId="3" borderId="5" xfId="26" applyFont="1" applyFill="1" applyBorder="1" applyAlignment="1">
      <alignment horizontal="right"/>
    </xf>
    <xf numFmtId="0" fontId="14" fillId="3" borderId="0" xfId="26" applyFont="1" applyFill="1" applyBorder="1" applyAlignment="1">
      <alignment horizontal="center"/>
    </xf>
    <xf numFmtId="0" fontId="15" fillId="3" borderId="4" xfId="26" applyFont="1" applyFill="1" applyBorder="1"/>
    <xf numFmtId="175" fontId="15" fillId="3" borderId="0" xfId="26" applyNumberFormat="1" applyFont="1" applyFill="1" applyBorder="1"/>
    <xf numFmtId="175" fontId="15" fillId="3" borderId="0" xfId="27" applyNumberFormat="1" applyFont="1" applyFill="1" applyBorder="1"/>
    <xf numFmtId="167" fontId="27" fillId="3" borderId="0" xfId="26" applyNumberFormat="1" applyFont="1" applyFill="1" applyBorder="1"/>
    <xf numFmtId="167" fontId="27" fillId="4" borderId="0" xfId="26" applyNumberFormat="1" applyFont="1" applyFill="1" applyBorder="1"/>
    <xf numFmtId="164" fontId="27" fillId="4" borderId="0" xfId="26" applyNumberFormat="1" applyFont="1" applyFill="1" applyBorder="1"/>
    <xf numFmtId="164" fontId="27" fillId="3" borderId="0" xfId="26" applyNumberFormat="1" applyFont="1" applyFill="1" applyBorder="1"/>
    <xf numFmtId="167" fontId="15" fillId="3" borderId="0" xfId="26" applyNumberFormat="1" applyFont="1" applyFill="1" applyBorder="1"/>
    <xf numFmtId="164" fontId="15" fillId="3" borderId="0" xfId="26" applyNumberFormat="1" applyFont="1" applyFill="1" applyBorder="1"/>
    <xf numFmtId="167" fontId="15" fillId="4" borderId="0" xfId="26" applyNumberFormat="1" applyFont="1" applyFill="1" applyBorder="1"/>
    <xf numFmtId="164" fontId="15" fillId="4" borderId="0" xfId="26" applyNumberFormat="1" applyFont="1" applyFill="1" applyBorder="1"/>
    <xf numFmtId="0" fontId="14" fillId="3" borderId="4" xfId="26" applyFont="1" applyFill="1" applyBorder="1"/>
    <xf numFmtId="167" fontId="14" fillId="3" borderId="0" xfId="26" applyNumberFormat="1" applyFont="1" applyFill="1" applyBorder="1"/>
    <xf numFmtId="167" fontId="28" fillId="3" borderId="0" xfId="26" applyNumberFormat="1" applyFont="1" applyFill="1" applyBorder="1"/>
    <xf numFmtId="167" fontId="27" fillId="4" borderId="0" xfId="28" applyNumberFormat="1" applyFont="1" applyFill="1" applyBorder="1"/>
    <xf numFmtId="164" fontId="27" fillId="4" borderId="0" xfId="29" applyNumberFormat="1" applyFont="1" applyFill="1" applyBorder="1"/>
    <xf numFmtId="165" fontId="15" fillId="3" borderId="0" xfId="29" applyNumberFormat="1" applyFont="1" applyFill="1" applyBorder="1"/>
    <xf numFmtId="0" fontId="30" fillId="3" borderId="4" xfId="26" applyFont="1" applyFill="1" applyBorder="1" applyAlignment="1">
      <alignment horizontal="left" indent="1"/>
    </xf>
    <xf numFmtId="167" fontId="30" fillId="3" borderId="0" xfId="26" applyNumberFormat="1" applyFont="1" applyFill="1" applyBorder="1"/>
    <xf numFmtId="0" fontId="31" fillId="3" borderId="4" xfId="26" applyFont="1" applyFill="1" applyBorder="1"/>
    <xf numFmtId="167" fontId="31" fillId="3" borderId="0" xfId="26" applyNumberFormat="1" applyFont="1" applyFill="1" applyBorder="1"/>
    <xf numFmtId="167" fontId="32" fillId="3" borderId="0" xfId="26" applyNumberFormat="1" applyFont="1" applyFill="1" applyBorder="1"/>
    <xf numFmtId="0" fontId="22" fillId="3" borderId="0" xfId="26" applyFont="1" applyFill="1" applyBorder="1"/>
    <xf numFmtId="0" fontId="22" fillId="3" borderId="2" xfId="26" applyFont="1" applyFill="1" applyBorder="1" applyAlignment="1">
      <alignment horizontal="center" wrapText="1"/>
    </xf>
    <xf numFmtId="0" fontId="22" fillId="3" borderId="2" xfId="26" applyFont="1" applyFill="1" applyBorder="1" applyAlignment="1">
      <alignment wrapText="1"/>
    </xf>
    <xf numFmtId="0" fontId="22" fillId="3" borderId="0" xfId="26" applyFont="1" applyFill="1" applyBorder="1" applyAlignment="1">
      <alignment wrapText="1"/>
    </xf>
    <xf numFmtId="0" fontId="22" fillId="3" borderId="0" xfId="26" applyFont="1" applyFill="1" applyBorder="1" applyAlignment="1">
      <alignment horizontal="center" wrapText="1"/>
    </xf>
    <xf numFmtId="0" fontId="22" fillId="3" borderId="4" xfId="26" quotePrefix="1" applyFont="1" applyFill="1" applyBorder="1" applyAlignment="1">
      <alignment horizontal="center"/>
    </xf>
    <xf numFmtId="0" fontId="22" fillId="3" borderId="0" xfId="26" quotePrefix="1" applyFont="1" applyFill="1" applyBorder="1" applyAlignment="1">
      <alignment horizontal="center"/>
    </xf>
    <xf numFmtId="0" fontId="22" fillId="3" borderId="4" xfId="26" quotePrefix="1" applyFont="1" applyFill="1" applyBorder="1"/>
    <xf numFmtId="0" fontId="22" fillId="3" borderId="4" xfId="26" applyFont="1" applyFill="1" applyBorder="1" applyAlignment="1">
      <alignment horizontal="center"/>
    </xf>
    <xf numFmtId="0" fontId="22" fillId="3" borderId="0" xfId="26" applyFont="1" applyFill="1" applyBorder="1" applyAlignment="1">
      <alignment horizontal="center"/>
    </xf>
    <xf numFmtId="0" fontId="22" fillId="3" borderId="4" xfId="26" applyFont="1" applyFill="1" applyBorder="1" applyAlignment="1">
      <alignment wrapText="1"/>
    </xf>
    <xf numFmtId="0" fontId="22" fillId="3" borderId="0" xfId="26" quotePrefix="1" applyFont="1" applyFill="1" applyBorder="1"/>
    <xf numFmtId="0" fontId="21" fillId="4" borderId="0" xfId="30" applyFont="1" applyFill="1" applyBorder="1"/>
    <xf numFmtId="0" fontId="22" fillId="3" borderId="2" xfId="26" applyFont="1" applyFill="1" applyBorder="1" applyAlignment="1">
      <alignment horizontal="right" wrapText="1"/>
    </xf>
    <xf numFmtId="0" fontId="22" fillId="3" borderId="4" xfId="26" applyFont="1" applyFill="1" applyBorder="1" applyAlignment="1">
      <alignment horizontal="center" wrapText="1"/>
    </xf>
    <xf numFmtId="175" fontId="22" fillId="3" borderId="0" xfId="34" applyNumberFormat="1" applyFont="1" applyFill="1"/>
    <xf numFmtId="169" fontId="22" fillId="3" borderId="4" xfId="26" quotePrefix="1" applyNumberFormat="1" applyFont="1" applyFill="1" applyBorder="1"/>
    <xf numFmtId="175" fontId="22" fillId="3" borderId="0" xfId="26" quotePrefix="1" applyNumberFormat="1" applyFont="1" applyFill="1" applyBorder="1"/>
    <xf numFmtId="175" fontId="22" fillId="3" borderId="3" xfId="34" applyNumberFormat="1" applyFont="1" applyFill="1" applyBorder="1"/>
    <xf numFmtId="3" fontId="22" fillId="3" borderId="4" xfId="26" quotePrefix="1" applyNumberFormat="1" applyFont="1" applyFill="1" applyBorder="1"/>
    <xf numFmtId="175" fontId="22" fillId="3" borderId="0" xfId="28" quotePrefix="1" applyNumberFormat="1" applyFont="1" applyFill="1" applyBorder="1"/>
    <xf numFmtId="4" fontId="22" fillId="3" borderId="0" xfId="26" quotePrefix="1" applyNumberFormat="1" applyFont="1" applyFill="1" applyBorder="1"/>
    <xf numFmtId="174" fontId="22" fillId="3" borderId="0" xfId="26" applyNumberFormat="1" applyFont="1" applyFill="1" applyBorder="1"/>
    <xf numFmtId="2" fontId="22" fillId="3" borderId="0" xfId="26" applyNumberFormat="1" applyFont="1" applyFill="1" applyBorder="1"/>
    <xf numFmtId="4" fontId="22" fillId="3" borderId="0" xfId="26" applyNumberFormat="1" applyFont="1" applyFill="1" applyBorder="1"/>
    <xf numFmtId="0" fontId="29" fillId="4" borderId="0" xfId="35" applyFont="1" applyFill="1" applyBorder="1"/>
    <xf numFmtId="0" fontId="29" fillId="4" borderId="0" xfId="35" applyFont="1" applyFill="1" applyBorder="1" applyAlignment="1">
      <alignment horizontal="left"/>
    </xf>
    <xf numFmtId="0" fontId="29" fillId="4" borderId="0" xfId="35" applyFont="1" applyFill="1" applyBorder="1" applyAlignment="1">
      <alignment horizontal="right"/>
    </xf>
    <xf numFmtId="0" fontId="29" fillId="4" borderId="2" xfId="35" applyFont="1" applyFill="1" applyBorder="1" applyAlignment="1">
      <alignment horizontal="left"/>
    </xf>
    <xf numFmtId="0" fontId="29" fillId="4" borderId="2" xfId="35" applyFont="1" applyFill="1" applyBorder="1" applyAlignment="1">
      <alignment horizontal="right"/>
    </xf>
    <xf numFmtId="0" fontId="29" fillId="4" borderId="4" xfId="35" applyFont="1" applyFill="1" applyBorder="1" applyAlignment="1">
      <alignment horizontal="left"/>
    </xf>
    <xf numFmtId="164" fontId="29" fillId="4" borderId="0" xfId="35" applyNumberFormat="1" applyFont="1" applyFill="1" applyBorder="1" applyAlignment="1">
      <alignment horizontal="right"/>
    </xf>
    <xf numFmtId="164" fontId="29" fillId="4" borderId="4" xfId="35" applyNumberFormat="1" applyFont="1" applyFill="1" applyBorder="1" applyAlignment="1">
      <alignment horizontal="right"/>
    </xf>
    <xf numFmtId="165" fontId="29" fillId="4" borderId="0" xfId="35" applyNumberFormat="1" applyFont="1" applyFill="1" applyBorder="1" applyAlignment="1">
      <alignment horizontal="right"/>
    </xf>
    <xf numFmtId="0" fontId="21" fillId="4" borderId="0" xfId="37" applyFont="1" applyFill="1" applyBorder="1" applyAlignment="1">
      <alignment vertical="center"/>
    </xf>
    <xf numFmtId="166" fontId="21" fillId="4" borderId="0" xfId="38" applyNumberFormat="1" applyFont="1" applyFill="1" applyBorder="1" applyAlignment="1">
      <alignment vertical="center"/>
    </xf>
    <xf numFmtId="10" fontId="21" fillId="4" borderId="0" xfId="40" applyNumberFormat="1" applyFont="1" applyFill="1" applyBorder="1" applyAlignment="1">
      <alignment vertical="center"/>
    </xf>
    <xf numFmtId="2" fontId="21" fillId="4" borderId="0" xfId="37" applyNumberFormat="1" applyFont="1" applyFill="1" applyBorder="1" applyAlignment="1">
      <alignment vertical="center"/>
    </xf>
    <xf numFmtId="0" fontId="22" fillId="4" borderId="0" xfId="37" applyFont="1" applyFill="1" applyBorder="1" applyAlignment="1">
      <alignment vertical="center"/>
    </xf>
    <xf numFmtId="10" fontId="22" fillId="4" borderId="0" xfId="40" applyNumberFormat="1" applyFont="1" applyFill="1" applyBorder="1" applyAlignment="1">
      <alignment vertical="center"/>
    </xf>
    <xf numFmtId="166" fontId="22" fillId="4" borderId="0" xfId="38" applyNumberFormat="1" applyFont="1" applyFill="1" applyBorder="1" applyAlignment="1">
      <alignment vertical="center"/>
    </xf>
    <xf numFmtId="10" fontId="22" fillId="4" borderId="0" xfId="40" applyNumberFormat="1" applyFont="1" applyFill="1" applyBorder="1" applyAlignment="1">
      <alignment horizontal="right" vertical="center"/>
    </xf>
    <xf numFmtId="166" fontId="22" fillId="4" borderId="0" xfId="38" applyNumberFormat="1" applyFont="1" applyFill="1" applyBorder="1" applyAlignment="1">
      <alignment horizontal="right" vertical="center"/>
    </xf>
    <xf numFmtId="0" fontId="22" fillId="4" borderId="0" xfId="37" applyFont="1" applyFill="1" applyBorder="1" applyAlignment="1">
      <alignment horizontal="right" vertical="center"/>
    </xf>
    <xf numFmtId="1" fontId="22" fillId="4" borderId="0" xfId="38" applyNumberFormat="1" applyFont="1" applyFill="1" applyBorder="1" applyAlignment="1">
      <alignment vertical="center"/>
    </xf>
    <xf numFmtId="0" fontId="22" fillId="4" borderId="2" xfId="37" applyFont="1" applyFill="1" applyBorder="1" applyAlignment="1">
      <alignment vertical="center"/>
    </xf>
    <xf numFmtId="1" fontId="22" fillId="4" borderId="2" xfId="38" applyNumberFormat="1" applyFont="1" applyFill="1" applyBorder="1" applyAlignment="1">
      <alignment horizontal="right" vertical="center"/>
    </xf>
    <xf numFmtId="10" fontId="22" fillId="4" borderId="2" xfId="40" applyNumberFormat="1" applyFont="1" applyFill="1" applyBorder="1" applyAlignment="1">
      <alignment horizontal="right" vertical="center"/>
    </xf>
    <xf numFmtId="0" fontId="22" fillId="4" borderId="2" xfId="37" applyFont="1" applyFill="1" applyBorder="1" applyAlignment="1">
      <alignment horizontal="right" vertical="center"/>
    </xf>
    <xf numFmtId="166" fontId="17" fillId="4" borderId="0" xfId="38" applyNumberFormat="1" applyFont="1" applyFill="1" applyBorder="1" applyAlignment="1">
      <alignment vertical="center"/>
    </xf>
    <xf numFmtId="2" fontId="22" fillId="4" borderId="0" xfId="19" applyNumberFormat="1" applyFont="1" applyFill="1" applyBorder="1" applyAlignment="1">
      <alignment vertical="center"/>
    </xf>
    <xf numFmtId="166" fontId="16" fillId="4" borderId="0" xfId="38" applyNumberFormat="1" applyFont="1" applyFill="1" applyBorder="1" applyAlignment="1">
      <alignment vertical="center"/>
    </xf>
    <xf numFmtId="2" fontId="21" fillId="4" borderId="0" xfId="19" applyNumberFormat="1" applyFont="1" applyFill="1" applyBorder="1" applyAlignment="1">
      <alignment vertical="center"/>
    </xf>
    <xf numFmtId="166" fontId="21" fillId="4" borderId="0" xfId="38" applyNumberFormat="1" applyFont="1" applyFill="1" applyBorder="1" applyAlignment="1" applyProtection="1">
      <alignment vertical="center"/>
      <protection locked="0"/>
    </xf>
    <xf numFmtId="10" fontId="21" fillId="4" borderId="0" xfId="40" applyNumberFormat="1" applyFont="1" applyFill="1" applyBorder="1" applyAlignment="1" applyProtection="1">
      <alignment vertical="center"/>
      <protection locked="0"/>
    </xf>
    <xf numFmtId="0" fontId="43" fillId="4" borderId="0" xfId="41" applyFont="1" applyFill="1" applyBorder="1" applyAlignment="1" applyProtection="1">
      <alignment vertical="center"/>
      <protection locked="0"/>
    </xf>
    <xf numFmtId="0" fontId="43" fillId="4" borderId="0" xfId="41" applyFont="1" applyFill="1" applyBorder="1" applyAlignment="1" applyProtection="1">
      <alignment vertical="center"/>
    </xf>
    <xf numFmtId="166" fontId="22" fillId="4" borderId="0" xfId="38" applyNumberFormat="1" applyFont="1" applyFill="1" applyBorder="1" applyAlignment="1" applyProtection="1">
      <alignment vertical="center"/>
      <protection locked="0"/>
    </xf>
    <xf numFmtId="10" fontId="22" fillId="4" borderId="0" xfId="40" applyNumberFormat="1" applyFont="1" applyFill="1" applyBorder="1" applyAlignment="1" applyProtection="1">
      <alignment vertical="center"/>
      <protection locked="0"/>
    </xf>
    <xf numFmtId="0" fontId="21" fillId="3" borderId="0" xfId="37" applyFont="1" applyFill="1" applyBorder="1" applyAlignment="1">
      <alignment vertical="center"/>
    </xf>
    <xf numFmtId="0" fontId="22" fillId="3" borderId="0" xfId="37" applyFont="1" applyFill="1" applyBorder="1" applyAlignment="1">
      <alignment vertical="center"/>
    </xf>
    <xf numFmtId="0" fontId="17" fillId="3" borderId="0" xfId="37" applyFont="1" applyFill="1" applyBorder="1" applyAlignment="1">
      <alignment horizontal="center" vertical="center"/>
    </xf>
    <xf numFmtId="0" fontId="22" fillId="4" borderId="0" xfId="37" applyFont="1" applyFill="1" applyBorder="1" applyAlignment="1">
      <alignment horizontal="center" vertical="center"/>
    </xf>
    <xf numFmtId="0" fontId="22" fillId="3" borderId="2" xfId="37" applyFont="1" applyFill="1" applyBorder="1" applyAlignment="1">
      <alignment vertical="center"/>
    </xf>
    <xf numFmtId="5" fontId="22" fillId="3" borderId="0" xfId="43" applyNumberFormat="1" applyFont="1" applyFill="1" applyBorder="1" applyAlignment="1">
      <alignment vertical="center"/>
    </xf>
    <xf numFmtId="0" fontId="43" fillId="3" borderId="0" xfId="41" applyFont="1" applyFill="1" applyBorder="1" applyAlignment="1" applyProtection="1">
      <alignment vertical="center"/>
    </xf>
    <xf numFmtId="2" fontId="43" fillId="3" borderId="0" xfId="41" applyNumberFormat="1" applyFont="1" applyFill="1" applyBorder="1" applyAlignment="1" applyProtection="1">
      <alignment vertical="center"/>
    </xf>
    <xf numFmtId="0" fontId="22" fillId="3" borderId="0" xfId="36" applyFont="1" applyFill="1" applyBorder="1"/>
    <xf numFmtId="0" fontId="22" fillId="3" borderId="0" xfId="36" applyFont="1" applyFill="1"/>
    <xf numFmtId="0" fontId="17" fillId="4" borderId="0" xfId="36" applyFont="1" applyFill="1"/>
    <xf numFmtId="0" fontId="17" fillId="4" borderId="0" xfId="36" applyFont="1" applyFill="1" applyBorder="1" applyAlignment="1">
      <alignment horizontal="right"/>
    </xf>
    <xf numFmtId="0" fontId="17" fillId="4" borderId="2" xfId="36" applyFont="1" applyFill="1" applyBorder="1" applyAlignment="1">
      <alignment horizontal="right"/>
    </xf>
    <xf numFmtId="0" fontId="22" fillId="4" borderId="2" xfId="36" applyFont="1" applyFill="1" applyBorder="1" applyAlignment="1">
      <alignment horizontal="right"/>
    </xf>
    <xf numFmtId="0" fontId="12" fillId="3" borderId="2" xfId="0" applyFont="1" applyFill="1" applyBorder="1" applyAlignment="1">
      <alignment horizontal="centerContinuous"/>
    </xf>
    <xf numFmtId="0" fontId="12" fillId="3" borderId="6" xfId="0" applyFont="1" applyFill="1" applyBorder="1" applyAlignment="1">
      <alignment horizontal="centerContinuous"/>
    </xf>
    <xf numFmtId="0" fontId="13" fillId="3" borderId="0" xfId="0" applyFont="1" applyFill="1" applyAlignment="1">
      <alignment horizontal="right"/>
    </xf>
    <xf numFmtId="0" fontId="13" fillId="3" borderId="4" xfId="0" applyFont="1" applyFill="1" applyBorder="1" applyAlignment="1">
      <alignment horizontal="right"/>
    </xf>
    <xf numFmtId="0" fontId="13" fillId="3" borderId="0" xfId="0" applyFont="1" applyFill="1" applyBorder="1" applyAlignment="1">
      <alignment horizontal="right"/>
    </xf>
    <xf numFmtId="180" fontId="12" fillId="3" borderId="0" xfId="0" applyNumberFormat="1" applyFont="1" applyFill="1" applyBorder="1" applyAlignment="1">
      <alignment horizontal="right"/>
    </xf>
    <xf numFmtId="181" fontId="12" fillId="3" borderId="4" xfId="0" applyNumberFormat="1" applyFont="1" applyFill="1" applyBorder="1" applyAlignment="1">
      <alignment horizontal="right"/>
    </xf>
    <xf numFmtId="164" fontId="12" fillId="4" borderId="0" xfId="0" applyNumberFormat="1" applyFont="1" applyFill="1" applyBorder="1" applyAlignment="1">
      <alignment horizontal="right"/>
    </xf>
    <xf numFmtId="181" fontId="12" fillId="3" borderId="0" xfId="0" applyNumberFormat="1" applyFont="1" applyFill="1" applyBorder="1" applyAlignment="1">
      <alignment horizontal="right"/>
    </xf>
    <xf numFmtId="164" fontId="12" fillId="4" borderId="0" xfId="0" applyNumberFormat="1" applyFont="1" applyFill="1" applyBorder="1"/>
    <xf numFmtId="164" fontId="12" fillId="3" borderId="0" xfId="0" applyNumberFormat="1" applyFont="1" applyFill="1" applyBorder="1"/>
    <xf numFmtId="164" fontId="12" fillId="3" borderId="0" xfId="0" applyNumberFormat="1" applyFont="1" applyFill="1"/>
    <xf numFmtId="180" fontId="12" fillId="3" borderId="4" xfId="0" applyNumberFormat="1" applyFont="1" applyFill="1" applyBorder="1"/>
    <xf numFmtId="0" fontId="12" fillId="4" borderId="0" xfId="0" applyFont="1" applyFill="1" applyBorder="1"/>
    <xf numFmtId="0" fontId="13" fillId="3" borderId="4" xfId="0" applyFont="1" applyFill="1" applyBorder="1"/>
    <xf numFmtId="164" fontId="13" fillId="3" borderId="0" xfId="0" applyNumberFormat="1" applyFont="1" applyFill="1"/>
    <xf numFmtId="180" fontId="12" fillId="3" borderId="0" xfId="0" applyNumberFormat="1" applyFont="1" applyFill="1"/>
    <xf numFmtId="180" fontId="11" fillId="3" borderId="0" xfId="0" applyNumberFormat="1" applyFont="1" applyFill="1"/>
    <xf numFmtId="164" fontId="11" fillId="4" borderId="0" xfId="0" applyNumberFormat="1" applyFont="1" applyFill="1" applyBorder="1"/>
    <xf numFmtId="0" fontId="11" fillId="3" borderId="0" xfId="0" applyFont="1" applyFill="1" applyBorder="1"/>
    <xf numFmtId="164" fontId="11" fillId="3" borderId="0" xfId="0" applyNumberFormat="1" applyFont="1" applyFill="1" applyBorder="1"/>
    <xf numFmtId="164" fontId="11" fillId="3" borderId="0" xfId="0" applyNumberFormat="1" applyFont="1" applyFill="1"/>
    <xf numFmtId="180" fontId="12" fillId="3" borderId="0" xfId="0" applyNumberFormat="1" applyFont="1" applyFill="1" applyBorder="1"/>
    <xf numFmtId="180" fontId="12" fillId="3" borderId="2" xfId="0" applyNumberFormat="1" applyFont="1" applyFill="1" applyBorder="1"/>
    <xf numFmtId="164" fontId="12" fillId="4" borderId="2" xfId="0" applyNumberFormat="1" applyFont="1" applyFill="1" applyBorder="1"/>
    <xf numFmtId="0" fontId="12" fillId="3" borderId="2" xfId="0" applyFont="1" applyFill="1" applyBorder="1"/>
    <xf numFmtId="164" fontId="12" fillId="3" borderId="2" xfId="0" applyNumberFormat="1" applyFont="1" applyFill="1" applyBorder="1"/>
    <xf numFmtId="180" fontId="13" fillId="3" borderId="0" xfId="0" applyNumberFormat="1" applyFont="1" applyFill="1"/>
    <xf numFmtId="167" fontId="13" fillId="3" borderId="0" xfId="0" applyNumberFormat="1" applyFont="1" applyFill="1"/>
    <xf numFmtId="0" fontId="12" fillId="3" borderId="0" xfId="0" applyFont="1" applyFill="1" applyAlignment="1">
      <alignment horizontal="center"/>
    </xf>
    <xf numFmtId="0" fontId="12" fillId="4" borderId="0" xfId="0" applyFont="1" applyFill="1" applyBorder="1" applyAlignment="1">
      <alignment horizontal="center"/>
    </xf>
    <xf numFmtId="0" fontId="12" fillId="4" borderId="4" xfId="0" applyFont="1" applyFill="1" applyBorder="1"/>
    <xf numFmtId="0" fontId="12" fillId="4" borderId="6" xfId="0" applyFont="1" applyFill="1" applyBorder="1"/>
    <xf numFmtId="180" fontId="12" fillId="4" borderId="0" xfId="0" applyNumberFormat="1" applyFont="1" applyFill="1" applyBorder="1" applyAlignment="1">
      <alignment horizontal="right"/>
    </xf>
    <xf numFmtId="181" fontId="12" fillId="4" borderId="0" xfId="0" applyNumberFormat="1" applyFont="1" applyFill="1" applyBorder="1" applyAlignment="1">
      <alignment horizontal="right"/>
    </xf>
    <xf numFmtId="180" fontId="12" fillId="4" borderId="3" xfId="0" applyNumberFormat="1" applyFont="1" applyFill="1" applyBorder="1" applyAlignment="1">
      <alignment horizontal="right"/>
    </xf>
    <xf numFmtId="181" fontId="12" fillId="4" borderId="4" xfId="0" applyNumberFormat="1" applyFont="1" applyFill="1" applyBorder="1" applyAlignment="1">
      <alignment horizontal="right"/>
    </xf>
    <xf numFmtId="181" fontId="12" fillId="4" borderId="0" xfId="0" applyNumberFormat="1" applyFont="1" applyFill="1" applyBorder="1" applyAlignment="1">
      <alignment horizontal="center"/>
    </xf>
    <xf numFmtId="181" fontId="12" fillId="4" borderId="4" xfId="0" applyNumberFormat="1" applyFont="1" applyFill="1" applyBorder="1" applyAlignment="1">
      <alignment horizontal="center"/>
    </xf>
    <xf numFmtId="180" fontId="12" fillId="4" borderId="0" xfId="0" applyNumberFormat="1" applyFont="1" applyFill="1"/>
    <xf numFmtId="181" fontId="12" fillId="4" borderId="0" xfId="0" applyNumberFormat="1" applyFont="1" applyFill="1"/>
    <xf numFmtId="180" fontId="12" fillId="4" borderId="3" xfId="0" applyNumberFormat="1" applyFont="1" applyFill="1" applyBorder="1"/>
    <xf numFmtId="181" fontId="12" fillId="4" borderId="4" xfId="0" applyNumberFormat="1" applyFont="1" applyFill="1" applyBorder="1"/>
    <xf numFmtId="0" fontId="12" fillId="4" borderId="0" xfId="0" applyNumberFormat="1" applyFont="1" applyFill="1" applyBorder="1" applyAlignment="1">
      <alignment horizontal="center"/>
    </xf>
    <xf numFmtId="0" fontId="12" fillId="4" borderId="4" xfId="0" applyNumberFormat="1" applyFont="1" applyFill="1" applyBorder="1" applyAlignment="1">
      <alignment horizontal="center"/>
    </xf>
    <xf numFmtId="164" fontId="12" fillId="4" borderId="0" xfId="0" applyNumberFormat="1" applyFont="1" applyFill="1"/>
    <xf numFmtId="181" fontId="12" fillId="4" borderId="0" xfId="0" applyNumberFormat="1" applyFont="1" applyFill="1" applyBorder="1"/>
    <xf numFmtId="0" fontId="11" fillId="4" borderId="4" xfId="0" applyFont="1" applyFill="1" applyBorder="1"/>
    <xf numFmtId="180" fontId="11" fillId="4" borderId="0" xfId="0" applyNumberFormat="1" applyFont="1" applyFill="1"/>
    <xf numFmtId="181" fontId="11" fillId="4" borderId="0" xfId="0" applyNumberFormat="1" applyFont="1" applyFill="1"/>
    <xf numFmtId="180" fontId="11" fillId="4" borderId="3" xfId="0" applyNumberFormat="1" applyFont="1" applyFill="1" applyBorder="1"/>
    <xf numFmtId="181" fontId="11" fillId="4" borderId="4" xfId="0" applyNumberFormat="1" applyFont="1" applyFill="1" applyBorder="1"/>
    <xf numFmtId="0" fontId="11" fillId="4" borderId="0" xfId="0" applyNumberFormat="1" applyFont="1" applyFill="1" applyBorder="1" applyAlignment="1">
      <alignment horizontal="center"/>
    </xf>
    <xf numFmtId="0" fontId="11" fillId="4" borderId="4" xfId="0" applyNumberFormat="1" applyFont="1" applyFill="1" applyBorder="1" applyAlignment="1">
      <alignment horizontal="center"/>
    </xf>
    <xf numFmtId="164" fontId="11" fillId="4" borderId="0" xfId="0" applyNumberFormat="1" applyFont="1" applyFill="1"/>
    <xf numFmtId="181" fontId="11" fillId="4" borderId="0" xfId="0" applyNumberFormat="1" applyFont="1" applyFill="1" applyBorder="1"/>
    <xf numFmtId="180" fontId="12" fillId="4" borderId="2" xfId="0" applyNumberFormat="1" applyFont="1" applyFill="1" applyBorder="1"/>
    <xf numFmtId="181" fontId="12" fillId="4" borderId="2" xfId="0" applyNumberFormat="1" applyFont="1" applyFill="1" applyBorder="1"/>
    <xf numFmtId="180" fontId="12" fillId="4" borderId="12" xfId="0" applyNumberFormat="1" applyFont="1" applyFill="1" applyBorder="1"/>
    <xf numFmtId="181" fontId="12" fillId="4" borderId="6" xfId="0" applyNumberFormat="1" applyFont="1" applyFill="1" applyBorder="1"/>
    <xf numFmtId="0" fontId="12" fillId="4" borderId="2" xfId="0" applyNumberFormat="1" applyFont="1" applyFill="1" applyBorder="1" applyAlignment="1">
      <alignment horizontal="center"/>
    </xf>
    <xf numFmtId="0" fontId="12" fillId="4" borderId="6" xfId="0" applyNumberFormat="1" applyFont="1" applyFill="1" applyBorder="1" applyAlignment="1">
      <alignment horizontal="center"/>
    </xf>
    <xf numFmtId="0" fontId="12" fillId="4" borderId="0" xfId="0" applyFont="1" applyFill="1"/>
    <xf numFmtId="164" fontId="13" fillId="4" borderId="0" xfId="0" applyNumberFormat="1" applyFont="1" applyFill="1"/>
    <xf numFmtId="0" fontId="13" fillId="4" borderId="0" xfId="0" applyFont="1" applyFill="1"/>
    <xf numFmtId="168" fontId="12" fillId="4" borderId="0" xfId="0" applyNumberFormat="1" applyFont="1" applyFill="1"/>
    <xf numFmtId="0" fontId="12" fillId="4" borderId="0" xfId="0" applyFont="1" applyFill="1" applyAlignment="1">
      <alignment horizontal="center"/>
    </xf>
    <xf numFmtId="169" fontId="12" fillId="3" borderId="2" xfId="0" applyNumberFormat="1" applyFont="1" applyFill="1" applyBorder="1" applyAlignment="1">
      <alignment horizontal="right" wrapText="1"/>
    </xf>
    <xf numFmtId="169" fontId="12" fillId="3" borderId="2" xfId="0" applyNumberFormat="1" applyFont="1" applyFill="1" applyBorder="1" applyAlignment="1">
      <alignment horizontal="right"/>
    </xf>
    <xf numFmtId="164" fontId="12" fillId="3" borderId="0" xfId="0" applyNumberFormat="1" applyFont="1" applyFill="1" applyBorder="1" applyAlignment="1">
      <alignment horizontal="right"/>
    </xf>
    <xf numFmtId="167" fontId="12" fillId="3" borderId="0" xfId="0" applyNumberFormat="1" applyFont="1" applyFill="1" applyAlignment="1">
      <alignment horizontal="right"/>
    </xf>
    <xf numFmtId="164" fontId="12" fillId="3" borderId="0" xfId="0" applyNumberFormat="1" applyFont="1" applyFill="1" applyAlignment="1">
      <alignment horizontal="right"/>
    </xf>
    <xf numFmtId="181" fontId="12" fillId="3" borderId="4" xfId="0" applyNumberFormat="1" applyFont="1" applyFill="1" applyBorder="1"/>
    <xf numFmtId="167" fontId="12" fillId="3" borderId="0" xfId="0" applyNumberFormat="1" applyFont="1" applyFill="1"/>
    <xf numFmtId="181" fontId="12" fillId="3" borderId="0" xfId="0" applyNumberFormat="1" applyFont="1" applyFill="1" applyBorder="1"/>
    <xf numFmtId="181" fontId="11" fillId="3" borderId="4" xfId="0" applyNumberFormat="1" applyFont="1" applyFill="1" applyBorder="1"/>
    <xf numFmtId="167" fontId="11" fillId="3" borderId="0" xfId="0" applyNumberFormat="1" applyFont="1" applyFill="1"/>
    <xf numFmtId="181" fontId="11" fillId="3" borderId="0" xfId="0" applyNumberFormat="1" applyFont="1" applyFill="1" applyBorder="1"/>
    <xf numFmtId="167" fontId="12" fillId="3" borderId="0" xfId="0" applyNumberFormat="1" applyFont="1" applyFill="1" applyBorder="1"/>
    <xf numFmtId="181" fontId="12" fillId="3" borderId="6" xfId="0" applyNumberFormat="1" applyFont="1" applyFill="1" applyBorder="1"/>
    <xf numFmtId="167" fontId="12" fillId="3" borderId="2" xfId="0" applyNumberFormat="1" applyFont="1" applyFill="1" applyBorder="1"/>
    <xf numFmtId="181" fontId="12" fillId="3" borderId="2" xfId="0" applyNumberFormat="1" applyFont="1" applyFill="1" applyBorder="1"/>
    <xf numFmtId="37" fontId="12" fillId="3" borderId="0" xfId="0" applyNumberFormat="1" applyFont="1" applyFill="1"/>
    <xf numFmtId="0" fontId="12" fillId="3" borderId="0" xfId="0" applyFont="1" applyFill="1" applyAlignment="1">
      <alignment horizontal="left"/>
    </xf>
    <xf numFmtId="0" fontId="15" fillId="3" borderId="0" xfId="0" applyFont="1" applyFill="1" applyAlignment="1">
      <alignment horizontal="right"/>
    </xf>
    <xf numFmtId="0" fontId="15" fillId="3" borderId="2" xfId="0" applyFont="1" applyFill="1" applyBorder="1" applyAlignment="1">
      <alignment horizontal="center"/>
    </xf>
    <xf numFmtId="0" fontId="15" fillId="3" borderId="2" xfId="0" applyFont="1" applyFill="1" applyBorder="1" applyAlignment="1">
      <alignment horizontal="right"/>
    </xf>
    <xf numFmtId="0" fontId="15" fillId="3" borderId="2" xfId="0" applyFont="1" applyFill="1" applyBorder="1" applyAlignment="1">
      <alignment horizontal="center" wrapText="1"/>
    </xf>
    <xf numFmtId="0" fontId="15" fillId="3" borderId="23" xfId="0" applyFont="1" applyFill="1" applyBorder="1" applyAlignment="1">
      <alignment horizontal="center"/>
    </xf>
    <xf numFmtId="0" fontId="15" fillId="3" borderId="0" xfId="0" applyFont="1" applyFill="1" applyBorder="1" applyAlignment="1">
      <alignment horizontal="right"/>
    </xf>
    <xf numFmtId="0" fontId="15" fillId="3" borderId="23" xfId="0" applyFont="1" applyFill="1" applyBorder="1" applyAlignment="1">
      <alignment horizontal="right"/>
    </xf>
    <xf numFmtId="0" fontId="15" fillId="3" borderId="4" xfId="0" applyFont="1" applyFill="1" applyBorder="1" applyAlignment="1">
      <alignment horizontal="center"/>
    </xf>
    <xf numFmtId="41" fontId="15" fillId="3" borderId="0" xfId="0" applyNumberFormat="1" applyFont="1" applyFill="1"/>
    <xf numFmtId="0" fontId="15" fillId="3" borderId="4" xfId="0" applyFont="1" applyFill="1" applyBorder="1"/>
    <xf numFmtId="165" fontId="15" fillId="3" borderId="0" xfId="0" applyNumberFormat="1" applyFont="1" applyFill="1"/>
    <xf numFmtId="165" fontId="15" fillId="3" borderId="4" xfId="0" applyNumberFormat="1" applyFont="1" applyFill="1" applyBorder="1"/>
    <xf numFmtId="0" fontId="15" fillId="3" borderId="0" xfId="0" quotePrefix="1" applyFont="1" applyFill="1"/>
    <xf numFmtId="166" fontId="15" fillId="3" borderId="0" xfId="20" applyNumberFormat="1" applyFont="1" applyFill="1"/>
    <xf numFmtId="0" fontId="15" fillId="3" borderId="0" xfId="0" applyFont="1" applyFill="1" applyBorder="1" applyAlignment="1">
      <alignment horizontal="center"/>
    </xf>
    <xf numFmtId="165" fontId="15" fillId="3" borderId="0" xfId="0" applyNumberFormat="1" applyFont="1" applyFill="1" applyBorder="1"/>
    <xf numFmtId="0" fontId="15" fillId="3" borderId="0" xfId="0" applyFont="1" applyFill="1" applyAlignment="1">
      <alignment horizontal="left" indent="1"/>
    </xf>
    <xf numFmtId="49" fontId="15" fillId="3" borderId="2" xfId="0" applyNumberFormat="1" applyFont="1" applyFill="1" applyBorder="1" applyAlignment="1">
      <alignment horizontal="centerContinuous"/>
    </xf>
    <xf numFmtId="49" fontId="15" fillId="3" borderId="0" xfId="0" applyNumberFormat="1" applyFont="1" applyFill="1"/>
    <xf numFmtId="0" fontId="15" fillId="3" borderId="2" xfId="0" applyFont="1" applyFill="1" applyBorder="1" applyAlignment="1">
      <alignment horizontal="centerContinuous"/>
    </xf>
    <xf numFmtId="49" fontId="15" fillId="3" borderId="0" xfId="0" applyNumberFormat="1" applyFont="1" applyFill="1" applyBorder="1" applyAlignment="1">
      <alignment horizontal="right"/>
    </xf>
    <xf numFmtId="0" fontId="15" fillId="3" borderId="2" xfId="0" applyFont="1" applyFill="1" applyBorder="1"/>
    <xf numFmtId="0" fontId="15" fillId="3" borderId="4" xfId="0" applyFont="1" applyFill="1" applyBorder="1" applyAlignment="1">
      <alignment horizontal="right"/>
    </xf>
    <xf numFmtId="0" fontId="15" fillId="3" borderId="0" xfId="0" applyFont="1" applyFill="1" applyBorder="1" applyAlignment="1">
      <alignment horizontal="right" wrapText="1"/>
    </xf>
    <xf numFmtId="41" fontId="15" fillId="3" borderId="4" xfId="0" applyNumberFormat="1" applyFont="1" applyFill="1" applyBorder="1"/>
    <xf numFmtId="1" fontId="15" fillId="3" borderId="0" xfId="0" applyNumberFormat="1" applyFont="1" applyFill="1"/>
    <xf numFmtId="41" fontId="15" fillId="3" borderId="0" xfId="0" applyNumberFormat="1" applyFont="1" applyFill="1" applyBorder="1"/>
    <xf numFmtId="9" fontId="15" fillId="3" borderId="0" xfId="10" applyFont="1" applyFill="1"/>
    <xf numFmtId="3" fontId="14" fillId="2" borderId="0" xfId="0" applyNumberFormat="1" applyFont="1" applyFill="1" applyBorder="1" applyAlignment="1"/>
    <xf numFmtId="182" fontId="15" fillId="3" borderId="0" xfId="0" applyNumberFormat="1" applyFont="1" applyFill="1" applyBorder="1"/>
    <xf numFmtId="182" fontId="15" fillId="3" borderId="0" xfId="0" applyNumberFormat="1" applyFont="1" applyFill="1"/>
    <xf numFmtId="0" fontId="14" fillId="3" borderId="2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26" xfId="0" applyFont="1" applyFill="1" applyBorder="1" applyAlignment="1">
      <alignment horizontal="centerContinuous"/>
    </xf>
    <xf numFmtId="3" fontId="15" fillId="2" borderId="5" xfId="0" applyNumberFormat="1" applyFont="1" applyFill="1" applyBorder="1" applyAlignment="1">
      <alignment horizontal="centerContinuous"/>
    </xf>
    <xf numFmtId="3" fontId="15" fillId="2" borderId="10" xfId="0" applyNumberFormat="1" applyFont="1" applyFill="1" applyBorder="1" applyAlignment="1">
      <alignment horizontal="centerContinuous"/>
    </xf>
    <xf numFmtId="0" fontId="14" fillId="3" borderId="5" xfId="0" applyFont="1" applyFill="1" applyBorder="1" applyAlignment="1">
      <alignment horizontal="centerContinuous"/>
    </xf>
    <xf numFmtId="3" fontId="15" fillId="2" borderId="6" xfId="0" applyNumberFormat="1" applyFont="1" applyFill="1" applyBorder="1" applyAlignment="1">
      <alignment horizontal="centerContinuous"/>
    </xf>
    <xf numFmtId="0" fontId="14" fillId="3" borderId="26" xfId="0" applyFont="1" applyFill="1" applyBorder="1" applyAlignment="1">
      <alignment horizontal="center"/>
    </xf>
    <xf numFmtId="0" fontId="14" fillId="3" borderId="10" xfId="0" applyFont="1" applyFill="1" applyBorder="1" applyAlignment="1">
      <alignment horizontal="center"/>
    </xf>
    <xf numFmtId="0" fontId="14" fillId="3" borderId="5" xfId="0" applyFont="1" applyFill="1" applyBorder="1" applyAlignment="1">
      <alignment horizontal="center"/>
    </xf>
    <xf numFmtId="0" fontId="14" fillId="3" borderId="4" xfId="0" applyFont="1" applyFill="1" applyBorder="1" applyAlignment="1">
      <alignment horizontal="center"/>
    </xf>
    <xf numFmtId="0" fontId="14" fillId="3" borderId="0" xfId="0" applyFont="1" applyFill="1" applyBorder="1" applyAlignment="1">
      <alignment horizontal="center"/>
    </xf>
    <xf numFmtId="0" fontId="14" fillId="3" borderId="24" xfId="0" applyFont="1" applyFill="1" applyBorder="1" applyAlignment="1">
      <alignment horizontal="center"/>
    </xf>
    <xf numFmtId="0" fontId="14" fillId="3" borderId="3" xfId="0" applyFont="1" applyFill="1" applyBorder="1" applyAlignment="1">
      <alignment horizontal="center"/>
    </xf>
    <xf numFmtId="182" fontId="14" fillId="3" borderId="0" xfId="0" applyNumberFormat="1" applyFont="1" applyFill="1" applyBorder="1" applyAlignment="1">
      <alignment horizontal="center"/>
    </xf>
    <xf numFmtId="37" fontId="15" fillId="3" borderId="0" xfId="0" applyNumberFormat="1" applyFont="1" applyFill="1" applyBorder="1"/>
    <xf numFmtId="37" fontId="15" fillId="3" borderId="3" xfId="0" applyNumberFormat="1" applyFont="1" applyFill="1" applyBorder="1"/>
    <xf numFmtId="0" fontId="24" fillId="3" borderId="0" xfId="0" applyFont="1" applyFill="1"/>
    <xf numFmtId="0" fontId="24" fillId="3" borderId="0" xfId="0" applyFont="1" applyFill="1" applyBorder="1" applyAlignment="1">
      <alignment horizontal="centerContinuous"/>
    </xf>
    <xf numFmtId="0" fontId="24" fillId="0" borderId="0" xfId="0" applyFont="1"/>
    <xf numFmtId="0" fontId="24" fillId="3" borderId="2" xfId="0" applyFont="1" applyFill="1" applyBorder="1" applyAlignment="1">
      <alignment horizontal="right" wrapText="1"/>
    </xf>
    <xf numFmtId="0" fontId="24" fillId="3" borderId="0" xfId="0" applyFont="1" applyFill="1" applyAlignment="1">
      <alignment horizontal="right" wrapText="1"/>
    </xf>
    <xf numFmtId="0" fontId="24" fillId="3" borderId="0" xfId="0" applyFont="1" applyFill="1" applyBorder="1" applyAlignment="1">
      <alignment horizontal="right" wrapText="1"/>
    </xf>
    <xf numFmtId="0" fontId="24" fillId="3" borderId="4" xfId="0" applyFont="1" applyFill="1" applyBorder="1" applyAlignment="1">
      <alignment horizontal="right" wrapText="1"/>
    </xf>
    <xf numFmtId="0" fontId="24" fillId="3" borderId="4" xfId="0" applyFont="1" applyFill="1" applyBorder="1"/>
    <xf numFmtId="3" fontId="24" fillId="3" borderId="0" xfId="0" applyNumberFormat="1" applyFont="1" applyFill="1"/>
    <xf numFmtId="0" fontId="15" fillId="3" borderId="0" xfId="0" applyFont="1" applyFill="1" applyAlignment="1">
      <alignment horizontal="center"/>
    </xf>
    <xf numFmtId="0" fontId="15" fillId="3" borderId="23" xfId="0" applyFont="1" applyFill="1" applyBorder="1"/>
    <xf numFmtId="0" fontId="15" fillId="3" borderId="9" xfId="0" applyFont="1" applyFill="1" applyBorder="1" applyAlignment="1">
      <alignment horizontal="center"/>
    </xf>
    <xf numFmtId="0" fontId="15" fillId="3" borderId="7" xfId="0" applyFont="1" applyFill="1" applyBorder="1" applyAlignment="1">
      <alignment horizontal="center"/>
    </xf>
    <xf numFmtId="5" fontId="15" fillId="3" borderId="0" xfId="0" applyNumberFormat="1" applyFont="1" applyFill="1"/>
    <xf numFmtId="183" fontId="15" fillId="3" borderId="0" xfId="0" applyNumberFormat="1" applyFont="1" applyFill="1"/>
    <xf numFmtId="37" fontId="15" fillId="3" borderId="0" xfId="0" applyNumberFormat="1" applyFont="1" applyFill="1"/>
    <xf numFmtId="0" fontId="15" fillId="3" borderId="7" xfId="0" applyFont="1" applyFill="1" applyBorder="1"/>
    <xf numFmtId="14" fontId="15" fillId="3" borderId="2" xfId="0" applyNumberFormat="1" applyFont="1" applyFill="1" applyBorder="1" applyAlignment="1">
      <alignment horizontal="right"/>
    </xf>
    <xf numFmtId="0" fontId="15" fillId="3" borderId="4" xfId="0" applyFont="1" applyFill="1" applyBorder="1" applyAlignment="1">
      <alignment horizontal="left" indent="1"/>
    </xf>
    <xf numFmtId="169" fontId="15" fillId="3" borderId="0" xfId="0" applyNumberFormat="1" applyFont="1" applyFill="1"/>
    <xf numFmtId="6" fontId="15" fillId="3" borderId="0" xfId="0" applyNumberFormat="1" applyFont="1" applyFill="1"/>
    <xf numFmtId="0" fontId="15" fillId="3" borderId="0" xfId="0" applyFont="1" applyFill="1" applyAlignment="1">
      <alignment horizontal="left" indent="2"/>
    </xf>
    <xf numFmtId="3" fontId="15" fillId="3" borderId="2" xfId="0" applyNumberFormat="1" applyFont="1" applyFill="1" applyBorder="1"/>
    <xf numFmtId="165" fontId="15" fillId="3" borderId="2" xfId="0" applyNumberFormat="1" applyFont="1" applyFill="1" applyBorder="1"/>
    <xf numFmtId="165" fontId="15" fillId="3" borderId="0" xfId="10" applyNumberFormat="1" applyFont="1" applyFill="1"/>
    <xf numFmtId="0" fontId="15" fillId="3" borderId="0" xfId="0" applyNumberFormat="1" applyFont="1" applyFill="1"/>
    <xf numFmtId="0" fontId="15" fillId="3" borderId="2" xfId="0" applyFont="1" applyFill="1" applyBorder="1" applyAlignment="1">
      <alignment horizontal="right" wrapText="1"/>
    </xf>
    <xf numFmtId="0" fontId="15" fillId="3" borderId="4" xfId="45" applyFont="1" applyFill="1" applyBorder="1"/>
    <xf numFmtId="184" fontId="29" fillId="3" borderId="0" xfId="46" applyNumberFormat="1" applyFont="1" applyFill="1" applyAlignment="1">
      <alignment horizontal="center"/>
    </xf>
    <xf numFmtId="184" fontId="29" fillId="3" borderId="0" xfId="46" applyNumberFormat="1" applyFont="1" applyFill="1" applyAlignment="1">
      <alignment horizontal="right"/>
    </xf>
    <xf numFmtId="184" fontId="29" fillId="3" borderId="0" xfId="46" applyNumberFormat="1" applyFont="1" applyFill="1" applyBorder="1" applyAlignment="1">
      <alignment horizontal="center"/>
    </xf>
    <xf numFmtId="184" fontId="29" fillId="3" borderId="0" xfId="46" applyNumberFormat="1" applyFont="1" applyFill="1" applyBorder="1" applyAlignment="1">
      <alignment horizontal="right"/>
    </xf>
    <xf numFmtId="0" fontId="15" fillId="3" borderId="0" xfId="45" applyFont="1" applyFill="1" applyBorder="1"/>
    <xf numFmtId="3" fontId="15" fillId="3" borderId="0" xfId="0" applyNumberFormat="1" applyFont="1" applyFill="1" applyBorder="1" applyAlignment="1"/>
    <xf numFmtId="0" fontId="23" fillId="3" borderId="0" xfId="0" applyFont="1" applyFill="1" applyBorder="1"/>
    <xf numFmtId="0" fontId="24" fillId="3" borderId="0" xfId="0" applyFont="1" applyFill="1" applyBorder="1"/>
    <xf numFmtId="0" fontId="24" fillId="3" borderId="2" xfId="0" applyFont="1" applyFill="1" applyBorder="1"/>
    <xf numFmtId="0" fontId="24" fillId="3" borderId="2" xfId="0" applyFont="1" applyFill="1" applyBorder="1" applyAlignment="1">
      <alignment horizontal="center"/>
    </xf>
    <xf numFmtId="0" fontId="24" fillId="3" borderId="23" xfId="0" applyFont="1" applyFill="1" applyBorder="1"/>
    <xf numFmtId="166" fontId="24" fillId="3" borderId="0" xfId="20" applyNumberFormat="1" applyFont="1" applyFill="1" applyBorder="1"/>
    <xf numFmtId="0" fontId="24" fillId="3" borderId="24" xfId="0" applyFont="1" applyFill="1" applyBorder="1"/>
    <xf numFmtId="10" fontId="24" fillId="3" borderId="0" xfId="10" applyNumberFormat="1" applyFont="1" applyFill="1" applyBorder="1"/>
    <xf numFmtId="10" fontId="24" fillId="3" borderId="0" xfId="0" applyNumberFormat="1" applyFont="1" applyFill="1" applyBorder="1"/>
    <xf numFmtId="166" fontId="24" fillId="3" borderId="0" xfId="0" applyNumberFormat="1" applyFont="1" applyFill="1" applyBorder="1"/>
    <xf numFmtId="0" fontId="37" fillId="3" borderId="0" xfId="19" applyFont="1" applyFill="1"/>
    <xf numFmtId="0" fontId="38" fillId="3" borderId="0" xfId="19" applyFont="1" applyFill="1"/>
    <xf numFmtId="0" fontId="38" fillId="3" borderId="0" xfId="19" applyFont="1" applyFill="1" applyAlignment="1">
      <alignment horizontal="right"/>
    </xf>
    <xf numFmtId="0" fontId="38" fillId="3" borderId="0" xfId="19" applyFont="1" applyFill="1" applyBorder="1"/>
    <xf numFmtId="0" fontId="38" fillId="3" borderId="0" xfId="19" applyFont="1" applyFill="1" applyBorder="1" applyAlignment="1">
      <alignment horizontal="right"/>
    </xf>
    <xf numFmtId="0" fontId="38" fillId="3" borderId="2" xfId="19" applyFont="1" applyFill="1" applyBorder="1" applyAlignment="1">
      <alignment horizontal="center"/>
    </xf>
    <xf numFmtId="0" fontId="38" fillId="3" borderId="2" xfId="19" applyFont="1" applyFill="1" applyBorder="1" applyAlignment="1">
      <alignment horizontal="right"/>
    </xf>
    <xf numFmtId="0" fontId="38" fillId="3" borderId="23" xfId="19" applyFont="1" applyFill="1" applyBorder="1" applyAlignment="1">
      <alignment horizontal="center"/>
    </xf>
    <xf numFmtId="0" fontId="38" fillId="3" borderId="23" xfId="19" applyFont="1" applyFill="1" applyBorder="1"/>
    <xf numFmtId="0" fontId="38" fillId="3" borderId="4" xfId="19" applyFont="1" applyFill="1" applyBorder="1" applyAlignment="1">
      <alignment horizontal="center"/>
    </xf>
    <xf numFmtId="3" fontId="38" fillId="3" borderId="0" xfId="19" applyNumberFormat="1" applyFont="1" applyFill="1"/>
    <xf numFmtId="0" fontId="38" fillId="3" borderId="4" xfId="19" applyFont="1" applyFill="1" applyBorder="1"/>
    <xf numFmtId="175" fontId="38" fillId="3" borderId="0" xfId="19" applyNumberFormat="1" applyFont="1" applyFill="1"/>
    <xf numFmtId="167" fontId="38" fillId="3" borderId="0" xfId="19" applyNumberFormat="1" applyFont="1" applyFill="1"/>
    <xf numFmtId="3" fontId="38" fillId="3" borderId="4" xfId="19" applyNumberFormat="1" applyFont="1" applyFill="1" applyBorder="1"/>
    <xf numFmtId="167" fontId="38" fillId="3" borderId="0" xfId="23" applyNumberFormat="1" applyFont="1" applyFill="1"/>
    <xf numFmtId="0" fontId="38" fillId="3" borderId="0" xfId="19" applyFont="1" applyFill="1" applyAlignment="1">
      <alignment horizontal="center"/>
    </xf>
    <xf numFmtId="0" fontId="38" fillId="3" borderId="0" xfId="19" applyFont="1" applyFill="1" applyBorder="1" applyAlignment="1">
      <alignment horizontal="left"/>
    </xf>
    <xf numFmtId="165" fontId="38" fillId="3" borderId="0" xfId="23" applyNumberFormat="1" applyFont="1" applyFill="1"/>
    <xf numFmtId="0" fontId="38" fillId="3" borderId="0" xfId="19" applyFont="1" applyFill="1" applyAlignment="1">
      <alignment horizontal="left"/>
    </xf>
    <xf numFmtId="9" fontId="38" fillId="3" borderId="0" xfId="19" applyNumberFormat="1" applyFont="1" applyFill="1"/>
    <xf numFmtId="185" fontId="38" fillId="3" borderId="0" xfId="19" applyNumberFormat="1" applyFont="1" applyFill="1"/>
    <xf numFmtId="49" fontId="38" fillId="3" borderId="0" xfId="19" applyNumberFormat="1" applyFont="1" applyFill="1"/>
    <xf numFmtId="165" fontId="38" fillId="3" borderId="0" xfId="19" applyNumberFormat="1" applyFont="1" applyFill="1"/>
    <xf numFmtId="0" fontId="50" fillId="3" borderId="0" xfId="19" applyFont="1" applyFill="1"/>
    <xf numFmtId="0" fontId="51" fillId="3" borderId="0" xfId="19" applyFont="1" applyFill="1"/>
    <xf numFmtId="0" fontId="51" fillId="3" borderId="0" xfId="19" applyFont="1" applyFill="1" applyAlignment="1">
      <alignment horizontal="center"/>
    </xf>
    <xf numFmtId="0" fontId="51" fillId="3" borderId="0" xfId="19" applyFont="1" applyFill="1" applyAlignment="1">
      <alignment horizontal="right"/>
    </xf>
    <xf numFmtId="0" fontId="51" fillId="3" borderId="2" xfId="19" applyFont="1" applyFill="1" applyBorder="1" applyAlignment="1">
      <alignment horizontal="center"/>
    </xf>
    <xf numFmtId="0" fontId="51" fillId="3" borderId="2" xfId="19" applyFont="1" applyFill="1" applyBorder="1" applyAlignment="1">
      <alignment horizontal="right"/>
    </xf>
    <xf numFmtId="0" fontId="51" fillId="3" borderId="0" xfId="19" applyFont="1" applyFill="1" applyBorder="1" applyAlignment="1">
      <alignment horizontal="right"/>
    </xf>
    <xf numFmtId="0" fontId="51" fillId="3" borderId="23" xfId="19" applyFont="1" applyFill="1" applyBorder="1" applyAlignment="1">
      <alignment horizontal="center"/>
    </xf>
    <xf numFmtId="0" fontId="51" fillId="3" borderId="24" xfId="19" applyFont="1" applyFill="1" applyBorder="1"/>
    <xf numFmtId="0" fontId="51" fillId="3" borderId="0" xfId="19" applyFont="1" applyFill="1" applyBorder="1"/>
    <xf numFmtId="0" fontId="51" fillId="3" borderId="23" xfId="19" applyFont="1" applyFill="1" applyBorder="1"/>
    <xf numFmtId="0" fontId="51" fillId="3" borderId="4" xfId="19" applyFont="1" applyFill="1" applyBorder="1" applyAlignment="1">
      <alignment horizontal="center"/>
    </xf>
    <xf numFmtId="10" fontId="51" fillId="3" borderId="0" xfId="19" applyNumberFormat="1" applyFont="1" applyFill="1" applyBorder="1"/>
    <xf numFmtId="10" fontId="51" fillId="3" borderId="0" xfId="19" applyNumberFormat="1" applyFont="1" applyFill="1"/>
    <xf numFmtId="1" fontId="51" fillId="3" borderId="4" xfId="19" applyNumberFormat="1" applyFont="1" applyFill="1" applyBorder="1" applyAlignment="1">
      <alignment horizontal="center"/>
    </xf>
    <xf numFmtId="0" fontId="51" fillId="3" borderId="0" xfId="19" applyFont="1" applyFill="1" applyAlignment="1">
      <alignment horizontal="left"/>
    </xf>
    <xf numFmtId="0" fontId="24" fillId="3" borderId="2" xfId="19" applyFont="1" applyFill="1" applyBorder="1" applyAlignment="1">
      <alignment horizontal="center"/>
    </xf>
    <xf numFmtId="0" fontId="24" fillId="3" borderId="0" xfId="19" applyFont="1" applyFill="1" applyBorder="1" applyAlignment="1">
      <alignment horizontal="right"/>
    </xf>
    <xf numFmtId="0" fontId="24" fillId="3" borderId="23" xfId="19" applyFont="1" applyFill="1" applyBorder="1" applyAlignment="1">
      <alignment horizontal="center"/>
    </xf>
    <xf numFmtId="0" fontId="24" fillId="3" borderId="23" xfId="19" applyFont="1" applyFill="1" applyBorder="1"/>
    <xf numFmtId="0" fontId="24" fillId="3" borderId="4" xfId="19" applyFont="1" applyFill="1" applyBorder="1" applyAlignment="1">
      <alignment horizontal="center"/>
    </xf>
    <xf numFmtId="167" fontId="24" fillId="3" borderId="0" xfId="19" applyNumberFormat="1" applyFont="1" applyFill="1"/>
    <xf numFmtId="165" fontId="24" fillId="3" borderId="0" xfId="19" applyNumberFormat="1" applyFont="1" applyFill="1"/>
    <xf numFmtId="0" fontId="24" fillId="3" borderId="0" xfId="19" applyFont="1" applyFill="1" applyAlignment="1">
      <alignment horizontal="left"/>
    </xf>
    <xf numFmtId="0" fontId="24" fillId="3" borderId="0" xfId="19" applyFont="1" applyFill="1" applyAlignment="1">
      <alignment horizontal="left" indent="1"/>
    </xf>
    <xf numFmtId="0" fontId="23" fillId="3" borderId="0" xfId="47" applyFont="1" applyFill="1" applyAlignment="1">
      <alignment vertical="center"/>
    </xf>
    <xf numFmtId="0" fontId="24" fillId="3" borderId="0" xfId="47" applyFont="1" applyFill="1" applyAlignment="1">
      <alignment vertical="center"/>
    </xf>
    <xf numFmtId="0" fontId="24" fillId="3" borderId="2" xfId="47" applyFont="1" applyFill="1" applyBorder="1" applyAlignment="1">
      <alignment vertical="center"/>
    </xf>
    <xf numFmtId="0" fontId="24" fillId="3" borderId="12" xfId="47" applyFont="1" applyFill="1" applyBorder="1" applyAlignment="1">
      <alignment horizontal="center" vertical="center" wrapText="1"/>
    </xf>
    <xf numFmtId="0" fontId="24" fillId="3" borderId="12" xfId="47" applyFont="1" applyFill="1" applyBorder="1" applyAlignment="1">
      <alignment horizontal="center" vertical="center"/>
    </xf>
    <xf numFmtId="0" fontId="24" fillId="0" borderId="26" xfId="47" applyFont="1" applyFill="1" applyBorder="1" applyAlignment="1">
      <alignment horizontal="right" vertical="center" wrapText="1"/>
    </xf>
    <xf numFmtId="0" fontId="24" fillId="3" borderId="5" xfId="47" applyFont="1" applyFill="1" applyBorder="1" applyAlignment="1">
      <alignment horizontal="center" vertical="center" wrapText="1"/>
    </xf>
    <xf numFmtId="0" fontId="24" fillId="0" borderId="26" xfId="47" applyFont="1" applyFill="1" applyBorder="1" applyAlignment="1">
      <alignment horizontal="right" vertical="center"/>
    </xf>
    <xf numFmtId="0" fontId="24" fillId="3" borderId="0" xfId="47" applyFont="1" applyFill="1" applyAlignment="1">
      <alignment horizontal="center" vertical="center"/>
    </xf>
    <xf numFmtId="3" fontId="24" fillId="0" borderId="3" xfId="49" applyNumberFormat="1" applyFont="1" applyFill="1" applyBorder="1" applyAlignment="1">
      <alignment horizontal="right" vertical="center"/>
    </xf>
    <xf numFmtId="3" fontId="24" fillId="0" borderId="0" xfId="47" applyNumberFormat="1" applyFont="1" applyFill="1" applyBorder="1" applyAlignment="1">
      <alignment horizontal="right" vertical="center"/>
    </xf>
    <xf numFmtId="3" fontId="24" fillId="0" borderId="0" xfId="47" quotePrefix="1" applyNumberFormat="1" applyFont="1" applyFill="1" applyBorder="1" applyAlignment="1">
      <alignment horizontal="right" vertical="center"/>
    </xf>
    <xf numFmtId="3" fontId="24" fillId="0" borderId="3" xfId="47" applyNumberFormat="1" applyFont="1" applyFill="1" applyBorder="1" applyAlignment="1">
      <alignment horizontal="right" vertical="center"/>
    </xf>
    <xf numFmtId="4" fontId="24" fillId="0" borderId="3" xfId="49" applyNumberFormat="1" applyFont="1" applyFill="1" applyBorder="1" applyAlignment="1">
      <alignment horizontal="right" vertical="center"/>
    </xf>
    <xf numFmtId="167" fontId="24" fillId="0" borderId="3" xfId="47" applyNumberFormat="1" applyFont="1" applyFill="1" applyBorder="1" applyAlignment="1">
      <alignment vertical="center"/>
    </xf>
    <xf numFmtId="3" fontId="24" fillId="0" borderId="0" xfId="47" applyNumberFormat="1" applyFont="1" applyFill="1" applyAlignment="1">
      <alignment horizontal="right" vertical="center"/>
    </xf>
    <xf numFmtId="4" fontId="24" fillId="0" borderId="3" xfId="6" applyNumberFormat="1" applyFont="1" applyFill="1" applyBorder="1" applyAlignment="1">
      <alignment horizontal="right" vertical="center"/>
    </xf>
    <xf numFmtId="4" fontId="24" fillId="0" borderId="3" xfId="47" applyNumberFormat="1" applyFont="1" applyFill="1" applyBorder="1" applyAlignment="1">
      <alignment horizontal="right" vertical="center"/>
    </xf>
    <xf numFmtId="0" fontId="24" fillId="0" borderId="3" xfId="47" applyFont="1" applyFill="1" applyBorder="1" applyAlignment="1">
      <alignment horizontal="right" vertical="center"/>
    </xf>
    <xf numFmtId="2" fontId="24" fillId="0" borderId="3" xfId="47" applyNumberFormat="1" applyFont="1" applyFill="1" applyBorder="1" applyAlignment="1">
      <alignment horizontal="right" vertical="center"/>
    </xf>
    <xf numFmtId="3" fontId="24" fillId="0" borderId="0" xfId="47" applyNumberFormat="1" applyFont="1" applyFill="1" applyAlignment="1">
      <alignment vertical="center"/>
    </xf>
    <xf numFmtId="2" fontId="24" fillId="0" borderId="7" xfId="47" applyNumberFormat="1" applyFont="1" applyFill="1" applyBorder="1" applyAlignment="1">
      <alignment horizontal="right" vertical="center"/>
    </xf>
    <xf numFmtId="0" fontId="24" fillId="3" borderId="0" xfId="47" applyFont="1" applyFill="1" applyBorder="1" applyAlignment="1">
      <alignment horizontal="center" vertical="center"/>
    </xf>
    <xf numFmtId="3" fontId="24" fillId="0" borderId="0" xfId="47" applyNumberFormat="1" applyFont="1" applyFill="1" applyBorder="1" applyAlignment="1">
      <alignment vertical="center"/>
    </xf>
    <xf numFmtId="0" fontId="24" fillId="3" borderId="0" xfId="47" applyFont="1" applyFill="1" applyBorder="1" applyAlignment="1">
      <alignment vertical="center"/>
    </xf>
    <xf numFmtId="186" fontId="24" fillId="3" borderId="0" xfId="47" applyNumberFormat="1" applyFont="1" applyFill="1" applyBorder="1" applyAlignment="1">
      <alignment vertical="center"/>
    </xf>
    <xf numFmtId="3" fontId="24" fillId="3" borderId="0" xfId="47" applyNumberFormat="1" applyFont="1" applyFill="1" applyBorder="1" applyAlignment="1">
      <alignment vertical="center"/>
    </xf>
    <xf numFmtId="0" fontId="24" fillId="3" borderId="0" xfId="47" applyFont="1" applyFill="1" applyAlignment="1">
      <alignment vertical="center" wrapText="1"/>
    </xf>
    <xf numFmtId="167" fontId="24" fillId="0" borderId="0" xfId="48" applyNumberFormat="1" applyFont="1" applyAlignment="1">
      <alignment vertical="center" wrapText="1"/>
    </xf>
    <xf numFmtId="165" fontId="24" fillId="3" borderId="0" xfId="51" applyNumberFormat="1" applyFont="1" applyFill="1" applyAlignment="1">
      <alignment vertical="center"/>
    </xf>
    <xf numFmtId="0" fontId="15" fillId="3" borderId="0" xfId="47" applyFont="1" applyFill="1" applyAlignment="1">
      <alignment vertical="center"/>
    </xf>
    <xf numFmtId="0" fontId="15" fillId="3" borderId="0" xfId="47" applyFont="1" applyFill="1" applyBorder="1" applyAlignment="1">
      <alignment vertical="center"/>
    </xf>
    <xf numFmtId="0" fontId="15" fillId="3" borderId="2" xfId="47" applyFont="1" applyFill="1" applyBorder="1" applyAlignment="1">
      <alignment vertical="center"/>
    </xf>
    <xf numFmtId="0" fontId="15" fillId="3" borderId="12" xfId="47" applyFont="1" applyFill="1" applyBorder="1" applyAlignment="1">
      <alignment horizontal="center" vertical="center"/>
    </xf>
    <xf numFmtId="0" fontId="15" fillId="3" borderId="5" xfId="47" applyFont="1" applyFill="1" applyBorder="1" applyAlignment="1">
      <alignment horizontal="center" vertical="center" wrapText="1"/>
    </xf>
    <xf numFmtId="0" fontId="22" fillId="3" borderId="26" xfId="47" applyFont="1" applyFill="1" applyBorder="1" applyAlignment="1">
      <alignment horizontal="right" vertical="center" wrapText="1"/>
    </xf>
    <xf numFmtId="0" fontId="15" fillId="3" borderId="0" xfId="47" applyFont="1" applyFill="1" applyAlignment="1">
      <alignment horizontal="center" vertical="center"/>
    </xf>
    <xf numFmtId="3" fontId="15" fillId="0" borderId="3" xfId="49" applyNumberFormat="1" applyFont="1" applyFill="1" applyBorder="1" applyAlignment="1">
      <alignment horizontal="right" vertical="center"/>
    </xf>
    <xf numFmtId="3" fontId="15" fillId="0" borderId="0" xfId="47" applyNumberFormat="1" applyFont="1" applyFill="1" applyBorder="1" applyAlignment="1">
      <alignment horizontal="right" vertical="center"/>
    </xf>
    <xf numFmtId="3" fontId="15" fillId="0" borderId="3" xfId="47" applyNumberFormat="1" applyFont="1" applyFill="1" applyBorder="1" applyAlignment="1">
      <alignment horizontal="right" vertical="center"/>
    </xf>
    <xf numFmtId="2" fontId="15" fillId="0" borderId="3" xfId="47" applyNumberFormat="1" applyFont="1" applyFill="1" applyBorder="1" applyAlignment="1">
      <alignment vertical="center"/>
    </xf>
    <xf numFmtId="2" fontId="15" fillId="0" borderId="0" xfId="47" applyNumberFormat="1" applyFont="1" applyFill="1" applyBorder="1" applyAlignment="1">
      <alignment vertical="center"/>
    </xf>
    <xf numFmtId="3" fontId="15" fillId="0" borderId="3" xfId="6" applyNumberFormat="1" applyFont="1" applyFill="1" applyBorder="1" applyAlignment="1">
      <alignment horizontal="right" vertical="center"/>
    </xf>
    <xf numFmtId="3" fontId="15" fillId="0" borderId="7" xfId="47" applyNumberFormat="1" applyFont="1" applyFill="1" applyBorder="1" applyAlignment="1">
      <alignment horizontal="right" vertical="center"/>
    </xf>
    <xf numFmtId="1" fontId="15" fillId="3" borderId="0" xfId="50" applyNumberFormat="1" applyFont="1" applyFill="1" applyBorder="1" applyAlignment="1">
      <alignment vertical="center"/>
    </xf>
    <xf numFmtId="0" fontId="15" fillId="3" borderId="0" xfId="47" applyFont="1" applyFill="1" applyBorder="1" applyAlignment="1">
      <alignment horizontal="center" vertical="center"/>
    </xf>
    <xf numFmtId="2" fontId="15" fillId="0" borderId="0" xfId="47" applyNumberFormat="1" applyFont="1" applyFill="1" applyAlignment="1">
      <alignment vertical="center"/>
    </xf>
    <xf numFmtId="2" fontId="15" fillId="3" borderId="0" xfId="50" applyNumberFormat="1" applyFont="1" applyFill="1" applyBorder="1" applyAlignment="1">
      <alignment vertical="center"/>
    </xf>
    <xf numFmtId="0" fontId="48" fillId="3" borderId="0" xfId="47" applyFont="1" applyFill="1" applyAlignment="1">
      <alignment vertical="center"/>
    </xf>
    <xf numFmtId="1" fontId="15" fillId="3" borderId="0" xfId="47" applyNumberFormat="1" applyFont="1" applyFill="1" applyAlignment="1">
      <alignment vertical="center"/>
    </xf>
    <xf numFmtId="1" fontId="15" fillId="3" borderId="0" xfId="50" applyNumberFormat="1" applyFont="1" applyFill="1" applyAlignment="1">
      <alignment vertical="center"/>
    </xf>
    <xf numFmtId="173" fontId="15" fillId="3" borderId="0" xfId="50" applyNumberFormat="1" applyFont="1" applyFill="1" applyAlignment="1">
      <alignment vertical="center"/>
    </xf>
    <xf numFmtId="10" fontId="15" fillId="3" borderId="0" xfId="50" applyFont="1" applyFill="1" applyAlignment="1">
      <alignment vertical="center"/>
    </xf>
    <xf numFmtId="0" fontId="13" fillId="3" borderId="0" xfId="47" applyFont="1" applyFill="1" applyAlignment="1">
      <alignment vertical="center"/>
    </xf>
    <xf numFmtId="173" fontId="15" fillId="3" borderId="0" xfId="47" applyNumberFormat="1" applyFont="1" applyFill="1" applyAlignment="1">
      <alignment vertical="center"/>
    </xf>
    <xf numFmtId="179" fontId="15" fillId="3" borderId="0" xfId="47" applyNumberFormat="1" applyFont="1" applyFill="1" applyAlignment="1">
      <alignment vertical="center"/>
    </xf>
    <xf numFmtId="3" fontId="15" fillId="3" borderId="0" xfId="47" applyNumberFormat="1" applyFont="1" applyFill="1" applyAlignment="1">
      <alignment vertical="center"/>
    </xf>
    <xf numFmtId="0" fontId="15" fillId="0" borderId="2" xfId="47" applyFont="1" applyFill="1" applyBorder="1" applyAlignment="1">
      <alignment vertical="center"/>
    </xf>
    <xf numFmtId="0" fontId="15" fillId="0" borderId="3" xfId="47" applyFont="1" applyFill="1" applyBorder="1" applyAlignment="1">
      <alignment horizontal="center" vertical="center"/>
    </xf>
    <xf numFmtId="0" fontId="15" fillId="0" borderId="0" xfId="47" applyFont="1" applyFill="1" applyAlignment="1">
      <alignment vertical="center"/>
    </xf>
    <xf numFmtId="0" fontId="15" fillId="0" borderId="5" xfId="47" applyFont="1" applyFill="1" applyBorder="1" applyAlignment="1">
      <alignment horizontal="center" vertical="center" wrapText="1"/>
    </xf>
    <xf numFmtId="167" fontId="22" fillId="0" borderId="11" xfId="48" applyNumberFormat="1" applyFont="1" applyFill="1" applyBorder="1" applyAlignment="1">
      <alignment horizontal="right" vertical="center" wrapText="1"/>
    </xf>
    <xf numFmtId="0" fontId="22" fillId="0" borderId="26" xfId="47" applyFont="1" applyFill="1" applyBorder="1" applyAlignment="1">
      <alignment horizontal="right" vertical="center"/>
    </xf>
    <xf numFmtId="0" fontId="15" fillId="0" borderId="0" xfId="47" applyFont="1" applyFill="1" applyAlignment="1">
      <alignment horizontal="center" vertical="center"/>
    </xf>
    <xf numFmtId="3" fontId="15" fillId="0" borderId="0" xfId="49" applyNumberFormat="1" applyFont="1" applyFill="1" applyBorder="1" applyAlignment="1">
      <alignment horizontal="right" vertical="center"/>
    </xf>
    <xf numFmtId="3" fontId="15" fillId="0" borderId="7" xfId="49" applyNumberFormat="1" applyFont="1" applyFill="1" applyBorder="1" applyAlignment="1">
      <alignment horizontal="right" vertical="center"/>
    </xf>
    <xf numFmtId="4" fontId="15" fillId="0" borderId="3" xfId="49" applyNumberFormat="1" applyFont="1" applyFill="1" applyBorder="1" applyAlignment="1">
      <alignment horizontal="right" vertical="center"/>
    </xf>
    <xf numFmtId="2" fontId="15" fillId="0" borderId="0" xfId="47" applyNumberFormat="1" applyFont="1" applyFill="1" applyBorder="1" applyAlignment="1">
      <alignment horizontal="right" vertical="center"/>
    </xf>
    <xf numFmtId="4" fontId="15" fillId="0" borderId="0" xfId="47" applyNumberFormat="1" applyFont="1" applyFill="1" applyBorder="1" applyAlignment="1">
      <alignment horizontal="right" vertical="center"/>
    </xf>
    <xf numFmtId="4" fontId="15" fillId="0" borderId="7" xfId="47" applyNumberFormat="1" applyFont="1" applyFill="1" applyBorder="1" applyAlignment="1">
      <alignment horizontal="right" vertical="center"/>
    </xf>
    <xf numFmtId="167" fontId="15" fillId="0" borderId="3" xfId="47" applyNumberFormat="1" applyFont="1" applyFill="1" applyBorder="1" applyAlignment="1">
      <alignment vertical="center"/>
    </xf>
    <xf numFmtId="3" fontId="15" fillId="0" borderId="0" xfId="6" applyNumberFormat="1" applyFont="1" applyFill="1" applyBorder="1" applyAlignment="1">
      <alignment horizontal="right" vertical="center"/>
    </xf>
    <xf numFmtId="3" fontId="15" fillId="0" borderId="7" xfId="6" applyNumberFormat="1" applyFont="1" applyFill="1" applyBorder="1" applyAlignment="1">
      <alignment horizontal="right" vertical="center"/>
    </xf>
    <xf numFmtId="4" fontId="15" fillId="0" borderId="3" xfId="6" applyNumberFormat="1" applyFont="1" applyFill="1" applyBorder="1" applyAlignment="1">
      <alignment horizontal="right" vertical="center"/>
    </xf>
    <xf numFmtId="4" fontId="15" fillId="0" borderId="3" xfId="47" applyNumberFormat="1" applyFont="1" applyFill="1" applyBorder="1" applyAlignment="1">
      <alignment horizontal="right" vertical="center"/>
    </xf>
    <xf numFmtId="0" fontId="15" fillId="0" borderId="0" xfId="47" applyFont="1" applyFill="1" applyBorder="1" applyAlignment="1">
      <alignment horizontal="right" vertical="center"/>
    </xf>
    <xf numFmtId="173" fontId="15" fillId="0" borderId="0" xfId="47" applyNumberFormat="1" applyFont="1" applyFill="1" applyAlignment="1">
      <alignment vertical="center"/>
    </xf>
    <xf numFmtId="165" fontId="15" fillId="0" borderId="0" xfId="50" applyNumberFormat="1" applyFont="1" applyFill="1" applyAlignment="1">
      <alignment vertical="center"/>
    </xf>
    <xf numFmtId="2" fontId="15" fillId="0" borderId="7" xfId="47" applyNumberFormat="1" applyFont="1" applyFill="1" applyBorder="1" applyAlignment="1">
      <alignment horizontal="right" vertical="center"/>
    </xf>
    <xf numFmtId="0" fontId="15" fillId="0" borderId="0" xfId="47" applyFont="1" applyFill="1" applyBorder="1" applyAlignment="1">
      <alignment horizontal="center" vertical="center"/>
    </xf>
    <xf numFmtId="10" fontId="15" fillId="0" borderId="0" xfId="50" applyFont="1" applyFill="1" applyAlignment="1">
      <alignment vertical="center"/>
    </xf>
    <xf numFmtId="186" fontId="15" fillId="3" borderId="0" xfId="47" applyNumberFormat="1" applyFont="1" applyFill="1" applyAlignment="1">
      <alignment vertical="center"/>
    </xf>
    <xf numFmtId="0" fontId="15" fillId="0" borderId="0" xfId="48" applyFont="1" applyFill="1" applyBorder="1" applyAlignment="1">
      <alignment vertical="center"/>
    </xf>
    <xf numFmtId="9" fontId="15" fillId="3" borderId="0" xfId="50" applyNumberFormat="1" applyFont="1" applyFill="1" applyAlignment="1">
      <alignment vertical="center"/>
    </xf>
    <xf numFmtId="165" fontId="15" fillId="3" borderId="0" xfId="50" applyNumberFormat="1" applyFont="1" applyFill="1" applyAlignment="1">
      <alignment vertical="center"/>
    </xf>
    <xf numFmtId="187" fontId="15" fillId="3" borderId="0" xfId="47" applyNumberFormat="1" applyFont="1" applyFill="1" applyAlignment="1">
      <alignment vertical="center"/>
    </xf>
    <xf numFmtId="165" fontId="15" fillId="3" borderId="0" xfId="51" applyNumberFormat="1" applyFont="1" applyFill="1" applyAlignment="1">
      <alignment vertical="center"/>
    </xf>
    <xf numFmtId="0" fontId="15" fillId="0" borderId="0" xfId="48" applyFont="1">
      <alignment vertical="top"/>
    </xf>
    <xf numFmtId="0" fontId="15" fillId="3" borderId="3" xfId="47" applyFont="1" applyFill="1" applyBorder="1" applyAlignment="1">
      <alignment horizontal="center" vertical="center"/>
    </xf>
    <xf numFmtId="0" fontId="22" fillId="3" borderId="11" xfId="47" applyFont="1" applyFill="1" applyBorder="1" applyAlignment="1">
      <alignment horizontal="right" vertical="center" wrapText="1"/>
    </xf>
    <xf numFmtId="0" fontId="22" fillId="3" borderId="26" xfId="47" applyFont="1" applyFill="1" applyBorder="1" applyAlignment="1">
      <alignment horizontal="right" vertical="center"/>
    </xf>
    <xf numFmtId="3" fontId="15" fillId="3" borderId="3" xfId="47" applyNumberFormat="1" applyFont="1" applyFill="1" applyBorder="1" applyAlignment="1">
      <alignment horizontal="right" vertical="center"/>
    </xf>
    <xf numFmtId="3" fontId="15" fillId="3" borderId="0" xfId="49" applyNumberFormat="1" applyFont="1" applyFill="1" applyBorder="1" applyAlignment="1">
      <alignment horizontal="right" vertical="center"/>
    </xf>
    <xf numFmtId="3" fontId="15" fillId="3" borderId="7" xfId="49" applyNumberFormat="1" applyFont="1" applyFill="1" applyBorder="1" applyAlignment="1">
      <alignment horizontal="right" vertical="center"/>
    </xf>
    <xf numFmtId="3" fontId="15" fillId="3" borderId="0" xfId="47" applyNumberFormat="1" applyFont="1" applyFill="1" applyBorder="1" applyAlignment="1">
      <alignment horizontal="right" vertical="center"/>
    </xf>
    <xf numFmtId="0" fontId="15" fillId="3" borderId="0" xfId="47" applyFont="1" applyFill="1" applyAlignment="1">
      <alignment horizontal="right" vertical="center"/>
    </xf>
    <xf numFmtId="4" fontId="15" fillId="3" borderId="3" xfId="47" applyNumberFormat="1" applyFont="1" applyFill="1" applyBorder="1" applyAlignment="1">
      <alignment horizontal="right" vertical="center"/>
    </xf>
    <xf numFmtId="164" fontId="15" fillId="3" borderId="3" xfId="47" applyNumberFormat="1" applyFont="1" applyFill="1" applyBorder="1" applyAlignment="1">
      <alignment vertical="center"/>
    </xf>
    <xf numFmtId="4" fontId="15" fillId="3" borderId="0" xfId="47" applyNumberFormat="1" applyFont="1" applyFill="1" applyAlignment="1">
      <alignment vertical="center"/>
    </xf>
    <xf numFmtId="3" fontId="15" fillId="8" borderId="0" xfId="47" applyNumberFormat="1" applyFont="1" applyFill="1" applyBorder="1" applyAlignment="1">
      <alignment horizontal="right" vertical="center"/>
    </xf>
    <xf numFmtId="164" fontId="15" fillId="0" borderId="3" xfId="47" applyNumberFormat="1" applyFont="1" applyFill="1" applyBorder="1" applyAlignment="1">
      <alignment vertical="center"/>
    </xf>
    <xf numFmtId="2" fontId="15" fillId="0" borderId="3" xfId="47" applyNumberFormat="1" applyFont="1" applyFill="1" applyBorder="1" applyAlignment="1">
      <alignment horizontal="right" vertical="center"/>
    </xf>
    <xf numFmtId="3" fontId="15" fillId="3" borderId="0" xfId="47" applyNumberFormat="1" applyFont="1" applyFill="1" applyBorder="1" applyAlignment="1">
      <alignment vertical="center"/>
    </xf>
    <xf numFmtId="0" fontId="15" fillId="3" borderId="8" xfId="47" applyFont="1" applyFill="1" applyBorder="1" applyAlignment="1">
      <alignment vertical="center"/>
    </xf>
    <xf numFmtId="167" fontId="22" fillId="0" borderId="11" xfId="48" applyNumberFormat="1" applyFont="1" applyBorder="1" applyAlignment="1">
      <alignment horizontal="right" vertical="center" wrapText="1"/>
    </xf>
    <xf numFmtId="3" fontId="15" fillId="0" borderId="0" xfId="49" quotePrefix="1" applyNumberFormat="1" applyFont="1" applyFill="1" applyBorder="1" applyAlignment="1">
      <alignment horizontal="right" vertical="center"/>
    </xf>
    <xf numFmtId="3" fontId="15" fillId="0" borderId="0" xfId="47" applyNumberFormat="1" applyFont="1" applyFill="1" applyAlignment="1">
      <alignment horizontal="right" vertical="center"/>
    </xf>
    <xf numFmtId="164" fontId="15" fillId="0" borderId="3" xfId="47" applyNumberFormat="1" applyFont="1" applyFill="1" applyBorder="1" applyAlignment="1">
      <alignment horizontal="right" vertical="center"/>
    </xf>
    <xf numFmtId="164" fontId="15" fillId="0" borderId="0" xfId="47" applyNumberFormat="1" applyFont="1" applyFill="1" applyBorder="1" applyAlignment="1">
      <alignment horizontal="right" vertical="center"/>
    </xf>
    <xf numFmtId="164" fontId="15" fillId="0" borderId="0" xfId="47" applyNumberFormat="1" applyFont="1" applyFill="1" applyBorder="1" applyAlignment="1">
      <alignment horizontal="right" vertical="center" wrapText="1"/>
    </xf>
    <xf numFmtId="2" fontId="15" fillId="3" borderId="0" xfId="47" applyNumberFormat="1" applyFont="1" applyFill="1" applyAlignment="1">
      <alignment vertical="center"/>
    </xf>
    <xf numFmtId="3" fontId="15" fillId="0" borderId="0" xfId="47" applyNumberFormat="1" applyFont="1" applyFill="1" applyBorder="1" applyAlignment="1">
      <alignment horizontal="right"/>
    </xf>
    <xf numFmtId="164" fontId="15" fillId="0" borderId="0" xfId="47" applyNumberFormat="1" applyFont="1" applyFill="1" applyBorder="1" applyAlignment="1">
      <alignment horizontal="right"/>
    </xf>
    <xf numFmtId="10" fontId="15" fillId="3" borderId="0" xfId="50" applyFont="1" applyFill="1" applyBorder="1" applyAlignment="1">
      <alignment vertical="center"/>
    </xf>
    <xf numFmtId="186" fontId="15" fillId="3" borderId="0" xfId="49" applyNumberFormat="1" applyFont="1" applyFill="1" applyBorder="1" applyAlignment="1">
      <alignment horizontal="right" vertical="center"/>
    </xf>
    <xf numFmtId="165" fontId="15" fillId="3" borderId="0" xfId="47" applyNumberFormat="1" applyFont="1" applyFill="1" applyAlignment="1">
      <alignment vertical="center"/>
    </xf>
    <xf numFmtId="3" fontId="15" fillId="3" borderId="0" xfId="47" applyNumberFormat="1" applyFont="1" applyFill="1" applyAlignment="1">
      <alignment horizontal="center" vertical="center"/>
    </xf>
    <xf numFmtId="165" fontId="15" fillId="3" borderId="0" xfId="51" applyNumberFormat="1" applyFont="1" applyFill="1" applyAlignment="1">
      <alignment horizontal="center" vertical="center"/>
    </xf>
    <xf numFmtId="0" fontId="21" fillId="4" borderId="0" xfId="36" applyFont="1" applyFill="1"/>
    <xf numFmtId="0" fontId="22" fillId="4" borderId="0" xfId="36" applyFont="1" applyFill="1"/>
    <xf numFmtId="0" fontId="22" fillId="4" borderId="0" xfId="36" applyFont="1" applyFill="1" applyAlignment="1">
      <alignment horizontal="right"/>
    </xf>
    <xf numFmtId="0" fontId="22" fillId="4" borderId="0" xfId="36" applyFont="1" applyFill="1" applyBorder="1" applyAlignment="1">
      <alignment horizontal="right"/>
    </xf>
    <xf numFmtId="0" fontId="22" fillId="4" borderId="2" xfId="36" applyFont="1" applyFill="1" applyBorder="1" applyAlignment="1">
      <alignment horizontal="center"/>
    </xf>
    <xf numFmtId="0" fontId="22" fillId="4" borderId="2" xfId="36" applyFont="1" applyFill="1" applyBorder="1"/>
    <xf numFmtId="0" fontId="22" fillId="4" borderId="24" xfId="36" applyFont="1" applyFill="1" applyBorder="1" applyAlignment="1">
      <alignment horizontal="center"/>
    </xf>
    <xf numFmtId="0" fontId="22" fillId="4" borderId="23" xfId="36" applyFont="1" applyFill="1" applyBorder="1"/>
    <xf numFmtId="0" fontId="22" fillId="4" borderId="0" xfId="36" applyFont="1" applyFill="1" applyBorder="1" applyAlignment="1">
      <alignment horizontal="center"/>
    </xf>
    <xf numFmtId="0" fontId="22" fillId="3" borderId="0" xfId="36" applyFont="1" applyFill="1" applyBorder="1" applyAlignment="1">
      <alignment horizontal="center"/>
    </xf>
    <xf numFmtId="0" fontId="22" fillId="3" borderId="4" xfId="36" applyFont="1" applyFill="1" applyBorder="1"/>
    <xf numFmtId="169" fontId="22" fillId="3" borderId="0" xfId="36" applyNumberFormat="1" applyFont="1" applyFill="1" applyBorder="1" applyAlignment="1">
      <alignment horizontal="right"/>
    </xf>
    <xf numFmtId="3" fontId="22" fillId="3" borderId="0" xfId="36" applyNumberFormat="1" applyFont="1" applyFill="1" applyBorder="1" applyAlignment="1">
      <alignment horizontal="right"/>
    </xf>
    <xf numFmtId="165" fontId="22" fillId="3" borderId="0" xfId="36" applyNumberFormat="1" applyFont="1" applyFill="1" applyBorder="1" applyAlignment="1">
      <alignment horizontal="right"/>
    </xf>
    <xf numFmtId="169" fontId="22" fillId="3" borderId="3" xfId="36" applyNumberFormat="1" applyFont="1" applyFill="1" applyBorder="1" applyAlignment="1">
      <alignment horizontal="right"/>
    </xf>
    <xf numFmtId="3" fontId="22" fillId="0" borderId="0" xfId="36" applyNumberFormat="1" applyFont="1" applyBorder="1"/>
    <xf numFmtId="169" fontId="22" fillId="0" borderId="0" xfId="36" applyNumberFormat="1" applyFont="1" applyBorder="1"/>
    <xf numFmtId="0" fontId="22" fillId="3" borderId="2" xfId="36" applyFont="1" applyFill="1" applyBorder="1"/>
    <xf numFmtId="0" fontId="22" fillId="3" borderId="2" xfId="36" applyFont="1" applyFill="1" applyBorder="1" applyAlignment="1">
      <alignment horizontal="right"/>
    </xf>
    <xf numFmtId="4" fontId="22" fillId="3" borderId="0" xfId="36" applyNumberFormat="1" applyFont="1" applyFill="1" applyBorder="1" applyAlignment="1">
      <alignment horizontal="right"/>
    </xf>
    <xf numFmtId="0" fontId="22" fillId="3" borderId="0" xfId="36" applyFont="1" applyFill="1" applyAlignment="1">
      <alignment horizontal="center"/>
    </xf>
    <xf numFmtId="0" fontId="22" fillId="3" borderId="23" xfId="36" applyFont="1" applyFill="1" applyBorder="1"/>
    <xf numFmtId="165" fontId="22" fillId="3" borderId="24" xfId="36" applyNumberFormat="1" applyFont="1" applyFill="1" applyBorder="1" applyAlignment="1">
      <alignment horizontal="right"/>
    </xf>
    <xf numFmtId="0" fontId="22" fillId="3" borderId="0" xfId="36" applyFont="1" applyFill="1" applyBorder="1" applyAlignment="1">
      <alignment horizontal="right"/>
    </xf>
    <xf numFmtId="165" fontId="22" fillId="3" borderId="0" xfId="36" applyNumberFormat="1" applyFont="1" applyFill="1" applyAlignment="1">
      <alignment horizontal="right"/>
    </xf>
    <xf numFmtId="0" fontId="22" fillId="3" borderId="0" xfId="36" applyFont="1" applyFill="1" applyAlignment="1">
      <alignment horizontal="right"/>
    </xf>
    <xf numFmtId="0" fontId="17" fillId="0" borderId="0" xfId="36" applyFont="1"/>
    <xf numFmtId="0" fontId="15" fillId="3" borderId="0" xfId="53" applyFont="1" applyFill="1" applyBorder="1"/>
    <xf numFmtId="0" fontId="15" fillId="3" borderId="0" xfId="53" applyFont="1" applyFill="1" applyBorder="1" applyAlignment="1">
      <alignment horizontal="right"/>
    </xf>
    <xf numFmtId="0" fontId="55" fillId="0" borderId="0" xfId="53" applyFont="1"/>
    <xf numFmtId="0" fontId="15" fillId="3" borderId="2" xfId="53" applyFont="1" applyFill="1" applyBorder="1" applyAlignment="1">
      <alignment wrapText="1"/>
    </xf>
    <xf numFmtId="0" fontId="56" fillId="0" borderId="0" xfId="53" applyFont="1" applyAlignment="1">
      <alignment wrapText="1"/>
    </xf>
    <xf numFmtId="0" fontId="15" fillId="3" borderId="4" xfId="53" applyFont="1" applyFill="1" applyBorder="1"/>
    <xf numFmtId="0" fontId="24" fillId="0" borderId="0" xfId="53" applyFont="1"/>
    <xf numFmtId="174" fontId="55" fillId="0" borderId="0" xfId="54" applyNumberFormat="1" applyFont="1"/>
    <xf numFmtId="174" fontId="55" fillId="0" borderId="0" xfId="53" applyNumberFormat="1" applyFont="1"/>
    <xf numFmtId="174" fontId="24" fillId="0" borderId="0" xfId="53" applyNumberFormat="1" applyFont="1"/>
    <xf numFmtId="0" fontId="11" fillId="0" borderId="0" xfId="53" applyFont="1"/>
    <xf numFmtId="0" fontId="57" fillId="0" borderId="0" xfId="53" applyFont="1"/>
    <xf numFmtId="174" fontId="57" fillId="0" borderId="0" xfId="54" applyNumberFormat="1" applyFont="1"/>
    <xf numFmtId="174" fontId="57" fillId="0" borderId="0" xfId="53" applyNumberFormat="1" applyFont="1"/>
    <xf numFmtId="174" fontId="22" fillId="0" borderId="0" xfId="53" applyNumberFormat="1" applyFont="1"/>
    <xf numFmtId="0" fontId="57" fillId="0" borderId="0" xfId="53" applyFont="1" applyAlignment="1">
      <alignment horizontal="left" indent="1"/>
    </xf>
    <xf numFmtId="0" fontId="57" fillId="0" borderId="0" xfId="53" applyFont="1" applyAlignment="1">
      <alignment horizontal="left"/>
    </xf>
    <xf numFmtId="0" fontId="57" fillId="0" borderId="0" xfId="53" applyFont="1" applyAlignment="1">
      <alignment horizontal="center"/>
    </xf>
    <xf numFmtId="0" fontId="14" fillId="3" borderId="0" xfId="53" applyFont="1" applyFill="1" applyBorder="1"/>
    <xf numFmtId="0" fontId="54" fillId="0" borderId="0" xfId="53"/>
    <xf numFmtId="9" fontId="15" fillId="3" borderId="4" xfId="55" applyFont="1" applyFill="1" applyBorder="1"/>
    <xf numFmtId="0" fontId="58" fillId="0" borderId="0" xfId="53" applyFont="1"/>
    <xf numFmtId="0" fontId="33" fillId="0" borderId="0" xfId="53" applyFont="1" applyAlignment="1">
      <alignment wrapText="1"/>
    </xf>
    <xf numFmtId="0" fontId="55" fillId="0" borderId="0" xfId="53" applyFont="1" applyAlignment="1">
      <alignment wrapText="1"/>
    </xf>
    <xf numFmtId="0" fontId="60" fillId="0" borderId="0" xfId="53" applyFont="1"/>
    <xf numFmtId="9" fontId="0" fillId="0" borderId="0" xfId="55" applyFont="1"/>
    <xf numFmtId="0" fontId="61" fillId="0" borderId="0" xfId="53" applyFont="1"/>
    <xf numFmtId="0" fontId="62" fillId="0" borderId="0" xfId="53" applyFont="1"/>
    <xf numFmtId="9" fontId="62" fillId="0" borderId="0" xfId="55" applyFont="1"/>
    <xf numFmtId="165" fontId="15" fillId="3" borderId="0" xfId="29" applyNumberFormat="1" applyFont="1" applyFill="1" applyBorder="1" applyAlignment="1">
      <alignment horizontal="right"/>
    </xf>
    <xf numFmtId="0" fontId="15" fillId="3" borderId="2" xfId="26" applyFont="1" applyFill="1" applyBorder="1" applyAlignment="1">
      <alignment horizontal="center" wrapText="1"/>
    </xf>
    <xf numFmtId="0" fontId="15" fillId="3" borderId="2" xfId="26" applyFont="1" applyFill="1" applyBorder="1" applyAlignment="1">
      <alignment wrapText="1"/>
    </xf>
    <xf numFmtId="0" fontId="15" fillId="3" borderId="2" xfId="26" quotePrefix="1" applyFont="1" applyFill="1" applyBorder="1" applyAlignment="1">
      <alignment wrapText="1"/>
    </xf>
    <xf numFmtId="0" fontId="15" fillId="3" borderId="0" xfId="26" applyFont="1" applyFill="1" applyBorder="1" applyAlignment="1">
      <alignment wrapText="1"/>
    </xf>
    <xf numFmtId="0" fontId="15" fillId="3" borderId="0" xfId="26" applyFont="1" applyFill="1" applyBorder="1" applyAlignment="1">
      <alignment horizontal="center" wrapText="1"/>
    </xf>
    <xf numFmtId="0" fontId="15" fillId="3" borderId="0" xfId="26" quotePrefix="1" applyFont="1" applyFill="1" applyBorder="1" applyAlignment="1">
      <alignment wrapText="1"/>
    </xf>
    <xf numFmtId="165" fontId="15" fillId="3" borderId="0" xfId="29" applyNumberFormat="1" applyFont="1" applyFill="1" applyBorder="1" applyAlignment="1">
      <alignment horizontal="right" wrapText="1"/>
    </xf>
    <xf numFmtId="0" fontId="15" fillId="3" borderId="4" xfId="26" quotePrefix="1" applyFont="1" applyFill="1" applyBorder="1" applyAlignment="1">
      <alignment horizontal="center"/>
    </xf>
    <xf numFmtId="0" fontId="15" fillId="3" borderId="0" xfId="26" quotePrefix="1" applyFont="1" applyFill="1" applyBorder="1" applyAlignment="1">
      <alignment horizontal="center"/>
    </xf>
    <xf numFmtId="0" fontId="15" fillId="3" borderId="4" xfId="26" quotePrefix="1" applyFont="1" applyFill="1" applyBorder="1"/>
    <xf numFmtId="169" fontId="15" fillId="3" borderId="0" xfId="26" quotePrefix="1" applyNumberFormat="1" applyFont="1" applyFill="1" applyBorder="1"/>
    <xf numFmtId="167" fontId="15" fillId="3" borderId="4" xfId="26" quotePrefix="1" applyNumberFormat="1" applyFont="1" applyFill="1" applyBorder="1"/>
    <xf numFmtId="165" fontId="15" fillId="3" borderId="0" xfId="29" quotePrefix="1" applyNumberFormat="1" applyFont="1" applyFill="1" applyBorder="1" applyAlignment="1">
      <alignment horizontal="right"/>
    </xf>
    <xf numFmtId="3" fontId="15" fillId="3" borderId="0" xfId="26" quotePrefix="1" applyNumberFormat="1" applyFont="1" applyFill="1" applyBorder="1"/>
    <xf numFmtId="175" fontId="15" fillId="3" borderId="4" xfId="26" quotePrefix="1" applyNumberFormat="1" applyFont="1" applyFill="1" applyBorder="1"/>
    <xf numFmtId="0" fontId="15" fillId="3" borderId="4" xfId="26" applyFont="1" applyFill="1" applyBorder="1" applyAlignment="1">
      <alignment horizontal="center"/>
    </xf>
    <xf numFmtId="0" fontId="15" fillId="3" borderId="0" xfId="26" applyFont="1" applyFill="1" applyBorder="1" applyAlignment="1">
      <alignment horizontal="center"/>
    </xf>
    <xf numFmtId="0" fontId="15" fillId="3" borderId="0" xfId="30" applyFont="1" applyFill="1" applyBorder="1" applyAlignment="1"/>
    <xf numFmtId="0" fontId="15" fillId="3" borderId="15" xfId="26" applyFont="1" applyFill="1" applyBorder="1" applyAlignment="1">
      <alignment horizontal="center" wrapText="1"/>
    </xf>
    <xf numFmtId="0" fontId="15" fillId="3" borderId="16" xfId="26" applyFont="1" applyFill="1" applyBorder="1" applyAlignment="1">
      <alignment wrapText="1"/>
    </xf>
    <xf numFmtId="0" fontId="15" fillId="3" borderId="15" xfId="26" quotePrefix="1" applyFont="1" applyFill="1" applyBorder="1" applyAlignment="1">
      <alignment wrapText="1"/>
    </xf>
    <xf numFmtId="0" fontId="15" fillId="3" borderId="17" xfId="26" applyFont="1" applyFill="1" applyBorder="1" applyAlignment="1">
      <alignment horizontal="center" wrapText="1"/>
    </xf>
    <xf numFmtId="0" fontId="15" fillId="3" borderId="18" xfId="26" applyFont="1" applyFill="1" applyBorder="1" applyAlignment="1">
      <alignment horizontal="center" wrapText="1"/>
    </xf>
    <xf numFmtId="0" fontId="15" fillId="3" borderId="19" xfId="26" applyFont="1" applyFill="1" applyBorder="1" applyAlignment="1">
      <alignment horizontal="center" wrapText="1"/>
    </xf>
    <xf numFmtId="0" fontId="15" fillId="3" borderId="20" xfId="26" applyFont="1" applyFill="1" applyBorder="1" applyAlignment="1">
      <alignment wrapText="1"/>
    </xf>
    <xf numFmtId="0" fontId="15" fillId="3" borderId="4" xfId="26" applyFont="1" applyFill="1" applyBorder="1" applyAlignment="1">
      <alignment wrapText="1"/>
    </xf>
    <xf numFmtId="0" fontId="15" fillId="3" borderId="21" xfId="26" quotePrefix="1" applyFont="1" applyFill="1" applyBorder="1" applyAlignment="1">
      <alignment wrapText="1"/>
    </xf>
    <xf numFmtId="0" fontId="15" fillId="3" borderId="22" xfId="26" quotePrefix="1" applyFont="1" applyFill="1" applyBorder="1" applyAlignment="1">
      <alignment wrapText="1"/>
    </xf>
    <xf numFmtId="0" fontId="15" fillId="3" borderId="3" xfId="26" quotePrefix="1" applyFont="1" applyFill="1" applyBorder="1" applyAlignment="1">
      <alignment horizontal="right" wrapText="1"/>
    </xf>
    <xf numFmtId="0" fontId="15" fillId="3" borderId="19" xfId="26" quotePrefix="1" applyFont="1" applyFill="1" applyBorder="1" applyAlignment="1">
      <alignment horizontal="right" wrapText="1"/>
    </xf>
    <xf numFmtId="167" fontId="15" fillId="3" borderId="0" xfId="31" applyNumberFormat="1" applyFont="1" applyFill="1"/>
    <xf numFmtId="165" fontId="15" fillId="3" borderId="3" xfId="29" quotePrefix="1" applyNumberFormat="1" applyFont="1" applyFill="1" applyBorder="1" applyAlignment="1">
      <alignment horizontal="right"/>
    </xf>
    <xf numFmtId="164" fontId="15" fillId="3" borderId="0" xfId="31" applyNumberFormat="1" applyFont="1" applyFill="1"/>
    <xf numFmtId="42" fontId="15" fillId="3" borderId="0" xfId="31" applyNumberFormat="1" applyFont="1" applyFill="1"/>
    <xf numFmtId="5" fontId="15" fillId="3" borderId="0" xfId="31" applyNumberFormat="1" applyFont="1" applyFill="1"/>
    <xf numFmtId="0" fontId="15" fillId="3" borderId="21" xfId="26" applyFont="1" applyFill="1" applyBorder="1" applyAlignment="1">
      <alignment horizontal="right"/>
    </xf>
    <xf numFmtId="0" fontId="23" fillId="3" borderId="0" xfId="32" applyFont="1" applyFill="1"/>
    <xf numFmtId="0" fontId="24" fillId="3" borderId="15" xfId="26" quotePrefix="1" applyFont="1" applyFill="1" applyBorder="1" applyAlignment="1">
      <alignment wrapText="1"/>
    </xf>
    <xf numFmtId="0" fontId="24" fillId="3" borderId="17" xfId="26" applyFont="1" applyFill="1" applyBorder="1" applyAlignment="1">
      <alignment horizontal="center" wrapText="1"/>
    </xf>
    <xf numFmtId="0" fontId="24" fillId="3" borderId="19" xfId="26" applyFont="1" applyFill="1" applyBorder="1" applyAlignment="1">
      <alignment horizontal="center" wrapText="1"/>
    </xf>
    <xf numFmtId="0" fontId="24" fillId="3" borderId="17" xfId="26" applyFont="1" applyFill="1" applyBorder="1" applyAlignment="1">
      <alignment wrapText="1"/>
    </xf>
    <xf numFmtId="0" fontId="24" fillId="3" borderId="21" xfId="26" quotePrefix="1" applyFont="1" applyFill="1" applyBorder="1" applyAlignment="1">
      <alignment wrapText="1"/>
    </xf>
    <xf numFmtId="0" fontId="24" fillId="3" borderId="20" xfId="26" quotePrefix="1" applyFont="1" applyFill="1" applyBorder="1" applyAlignment="1">
      <alignment wrapText="1"/>
    </xf>
    <xf numFmtId="0" fontId="24" fillId="3" borderId="17" xfId="26" quotePrefix="1" applyFont="1" applyFill="1" applyBorder="1" applyAlignment="1">
      <alignment wrapText="1"/>
    </xf>
    <xf numFmtId="0" fontId="24" fillId="3" borderId="19" xfId="26" applyFont="1" applyFill="1" applyBorder="1" applyAlignment="1">
      <alignment horizontal="right" wrapText="1"/>
    </xf>
    <xf numFmtId="0" fontId="24" fillId="3" borderId="21" xfId="26" applyFont="1" applyFill="1" applyBorder="1" applyAlignment="1">
      <alignment horizontal="right" wrapText="1"/>
    </xf>
    <xf numFmtId="165" fontId="24" fillId="3" borderId="0" xfId="33" applyNumberFormat="1" applyFont="1" applyFill="1"/>
    <xf numFmtId="1" fontId="24" fillId="0" borderId="0" xfId="26" applyNumberFormat="1" applyFont="1"/>
    <xf numFmtId="0" fontId="24" fillId="3" borderId="0" xfId="26" quotePrefix="1" applyFont="1" applyFill="1" applyBorder="1" applyAlignment="1">
      <alignment horizontal="center"/>
    </xf>
    <xf numFmtId="0" fontId="24" fillId="3" borderId="3" xfId="26" quotePrefix="1" applyFont="1" applyFill="1" applyBorder="1" applyAlignment="1">
      <alignment horizontal="center"/>
    </xf>
    <xf numFmtId="0" fontId="24" fillId="3" borderId="4" xfId="26" quotePrefix="1" applyFont="1" applyFill="1" applyBorder="1"/>
    <xf numFmtId="167" fontId="24" fillId="3" borderId="0" xfId="26" quotePrefix="1" applyNumberFormat="1" applyFont="1" applyFill="1" applyBorder="1"/>
    <xf numFmtId="167" fontId="24" fillId="3" borderId="4" xfId="26" quotePrefix="1" applyNumberFormat="1" applyFont="1" applyFill="1" applyBorder="1"/>
    <xf numFmtId="165" fontId="24" fillId="3" borderId="0" xfId="29" quotePrefix="1" applyNumberFormat="1" applyFont="1" applyFill="1" applyBorder="1" applyAlignment="1">
      <alignment horizontal="right"/>
    </xf>
    <xf numFmtId="0" fontId="24" fillId="3" borderId="0" xfId="26" quotePrefix="1" applyFont="1" applyFill="1" applyBorder="1"/>
    <xf numFmtId="165" fontId="24" fillId="3" borderId="0" xfId="29" quotePrefix="1" applyNumberFormat="1" applyFont="1" applyFill="1" applyBorder="1" applyAlignment="1">
      <alignment horizontal="center"/>
    </xf>
    <xf numFmtId="0" fontId="22" fillId="3" borderId="0" xfId="0" applyFont="1" applyFill="1"/>
    <xf numFmtId="9" fontId="15" fillId="3" borderId="0" xfId="0" applyNumberFormat="1" applyFont="1" applyFill="1"/>
    <xf numFmtId="0" fontId="64" fillId="3" borderId="0" xfId="19" applyFont="1" applyFill="1"/>
    <xf numFmtId="0" fontId="14" fillId="3" borderId="0" xfId="19" applyFont="1" applyFill="1"/>
    <xf numFmtId="0" fontId="15" fillId="3" borderId="0" xfId="19" applyFont="1" applyFill="1"/>
    <xf numFmtId="0" fontId="15" fillId="3" borderId="0" xfId="19" applyFont="1" applyFill="1" applyBorder="1"/>
    <xf numFmtId="0" fontId="15" fillId="3" borderId="4" xfId="19" applyFont="1" applyFill="1" applyBorder="1" applyAlignment="1">
      <alignment horizontal="left"/>
    </xf>
    <xf numFmtId="3" fontId="15" fillId="3" borderId="0" xfId="19" applyNumberFormat="1" applyFont="1" applyFill="1" applyAlignment="1">
      <alignment horizontal="right"/>
    </xf>
    <xf numFmtId="165" fontId="15" fillId="3" borderId="0" xfId="19" applyNumberFormat="1" applyFont="1" applyFill="1" applyAlignment="1">
      <alignment horizontal="right"/>
    </xf>
    <xf numFmtId="3" fontId="15" fillId="3" borderId="4" xfId="19" applyNumberFormat="1" applyFont="1" applyFill="1" applyBorder="1" applyAlignment="1">
      <alignment horizontal="right"/>
    </xf>
    <xf numFmtId="0" fontId="15" fillId="3" borderId="6" xfId="19" applyFont="1" applyFill="1" applyBorder="1" applyAlignment="1">
      <alignment horizontal="left"/>
    </xf>
    <xf numFmtId="3" fontId="15" fillId="3" borderId="2" xfId="19" applyNumberFormat="1" applyFont="1" applyFill="1" applyBorder="1" applyAlignment="1">
      <alignment horizontal="right"/>
    </xf>
    <xf numFmtId="165" fontId="15" fillId="3" borderId="2" xfId="19" applyNumberFormat="1" applyFont="1" applyFill="1" applyBorder="1" applyAlignment="1">
      <alignment horizontal="right"/>
    </xf>
    <xf numFmtId="3" fontId="15" fillId="3" borderId="6" xfId="19" applyNumberFormat="1" applyFont="1" applyFill="1" applyBorder="1" applyAlignment="1">
      <alignment horizontal="right"/>
    </xf>
    <xf numFmtId="3" fontId="15" fillId="3" borderId="0" xfId="19" applyNumberFormat="1" applyFont="1" applyFill="1" applyBorder="1" applyAlignment="1">
      <alignment horizontal="right"/>
    </xf>
    <xf numFmtId="3" fontId="15" fillId="3" borderId="4" xfId="19" applyNumberFormat="1" applyFont="1" applyFill="1" applyBorder="1"/>
    <xf numFmtId="3" fontId="15" fillId="3" borderId="0" xfId="19" applyNumberFormat="1" applyFont="1" applyFill="1" applyBorder="1"/>
    <xf numFmtId="3" fontId="15" fillId="3" borderId="0" xfId="19" applyNumberFormat="1" applyFont="1" applyFill="1"/>
    <xf numFmtId="0" fontId="12" fillId="3" borderId="4" xfId="19" applyFont="1" applyFill="1" applyBorder="1" applyAlignment="1">
      <alignment horizontal="left"/>
    </xf>
    <xf numFmtId="3" fontId="12" fillId="3" borderId="0" xfId="19" applyNumberFormat="1" applyFont="1" applyFill="1"/>
    <xf numFmtId="165" fontId="12" fillId="3" borderId="0" xfId="19" applyNumberFormat="1" applyFont="1" applyFill="1" applyAlignment="1">
      <alignment horizontal="right"/>
    </xf>
    <xf numFmtId="3" fontId="12" fillId="3" borderId="0" xfId="19" applyNumberFormat="1" applyFont="1" applyFill="1" applyAlignment="1">
      <alignment horizontal="right"/>
    </xf>
    <xf numFmtId="3" fontId="12" fillId="3" borderId="4" xfId="19" applyNumberFormat="1" applyFont="1" applyFill="1" applyBorder="1"/>
    <xf numFmtId="3" fontId="12" fillId="3" borderId="0" xfId="19" applyNumberFormat="1" applyFont="1" applyFill="1" applyBorder="1"/>
    <xf numFmtId="0" fontId="63" fillId="3" borderId="0" xfId="19" applyFont="1" applyFill="1"/>
    <xf numFmtId="3" fontId="12" fillId="3" borderId="2" xfId="19" applyNumberFormat="1" applyFont="1" applyFill="1" applyBorder="1"/>
    <xf numFmtId="165" fontId="12" fillId="3" borderId="2" xfId="19" applyNumberFormat="1" applyFont="1" applyFill="1" applyBorder="1" applyAlignment="1">
      <alignment horizontal="right"/>
    </xf>
    <xf numFmtId="3" fontId="12" fillId="3" borderId="2" xfId="19" applyNumberFormat="1" applyFont="1" applyFill="1" applyBorder="1" applyAlignment="1">
      <alignment horizontal="right"/>
    </xf>
    <xf numFmtId="3" fontId="12" fillId="3" borderId="6" xfId="19" applyNumberFormat="1" applyFont="1" applyFill="1" applyBorder="1"/>
    <xf numFmtId="0" fontId="12" fillId="3" borderId="0" xfId="19" applyFont="1" applyFill="1"/>
    <xf numFmtId="0" fontId="12" fillId="3" borderId="0" xfId="56" applyFont="1" applyFill="1" applyAlignment="1">
      <alignment horizontal="left"/>
    </xf>
    <xf numFmtId="165" fontId="12" fillId="3" borderId="0" xfId="56" applyNumberFormat="1" applyFont="1" applyFill="1"/>
    <xf numFmtId="3" fontId="12" fillId="3" borderId="0" xfId="56" applyNumberFormat="1" applyFont="1" applyFill="1"/>
    <xf numFmtId="0" fontId="12" fillId="3" borderId="0" xfId="56" applyFont="1" applyFill="1" applyBorder="1"/>
    <xf numFmtId="0" fontId="12" fillId="3" borderId="0" xfId="56" applyFont="1" applyFill="1" applyAlignment="1">
      <alignment horizontal="left" indent="1"/>
    </xf>
    <xf numFmtId="0" fontId="12" fillId="3" borderId="0" xfId="56" applyFont="1" applyFill="1" applyAlignment="1">
      <alignment horizontal="left" indent="2"/>
    </xf>
    <xf numFmtId="0" fontId="12" fillId="3" borderId="0" xfId="19" applyFont="1" applyFill="1" applyAlignment="1">
      <alignment horizontal="left" indent="1"/>
    </xf>
    <xf numFmtId="0" fontId="12" fillId="3" borderId="0" xfId="19" applyFont="1" applyFill="1" applyBorder="1"/>
    <xf numFmtId="0" fontId="12" fillId="3" borderId="0" xfId="56" applyFont="1" applyFill="1"/>
    <xf numFmtId="0" fontId="63" fillId="3" borderId="0" xfId="19" applyFont="1" applyFill="1" applyBorder="1"/>
    <xf numFmtId="0" fontId="15" fillId="3" borderId="0" xfId="19" applyFont="1" applyFill="1" applyAlignment="1">
      <alignment horizontal="right"/>
    </xf>
    <xf numFmtId="0" fontId="65" fillId="3" borderId="0" xfId="19" applyFont="1" applyFill="1"/>
    <xf numFmtId="0" fontId="15" fillId="3" borderId="4" xfId="19" applyFont="1" applyFill="1" applyBorder="1" applyAlignment="1">
      <alignment horizontal="right"/>
    </xf>
    <xf numFmtId="0" fontId="15" fillId="3" borderId="4" xfId="19" applyFont="1" applyFill="1" applyBorder="1"/>
    <xf numFmtId="0" fontId="15" fillId="3" borderId="7" xfId="19" applyFont="1" applyFill="1" applyBorder="1" applyAlignment="1">
      <alignment horizontal="right"/>
    </xf>
    <xf numFmtId="49" fontId="15" fillId="3" borderId="7" xfId="19" applyNumberFormat="1" applyFont="1" applyFill="1" applyBorder="1" applyAlignment="1">
      <alignment horizontal="right"/>
    </xf>
    <xf numFmtId="0" fontId="15" fillId="3" borderId="6" xfId="19" applyFont="1" applyFill="1" applyBorder="1"/>
    <xf numFmtId="0" fontId="15" fillId="3" borderId="8" xfId="19" applyFont="1" applyFill="1" applyBorder="1" applyAlignment="1">
      <alignment horizontal="right"/>
    </xf>
    <xf numFmtId="0" fontId="15" fillId="3" borderId="2" xfId="19" applyFont="1" applyFill="1" applyBorder="1" applyAlignment="1">
      <alignment horizontal="right"/>
    </xf>
    <xf numFmtId="0" fontId="15" fillId="3" borderId="6" xfId="19" applyFont="1" applyFill="1" applyBorder="1" applyAlignment="1">
      <alignment horizontal="right"/>
    </xf>
    <xf numFmtId="3" fontId="15" fillId="3" borderId="7" xfId="19" applyNumberFormat="1" applyFont="1" applyFill="1" applyBorder="1" applyAlignment="1">
      <alignment horizontal="right"/>
    </xf>
    <xf numFmtId="165" fontId="15" fillId="3" borderId="4" xfId="19" applyNumberFormat="1" applyFont="1" applyFill="1" applyBorder="1" applyAlignment="1">
      <alignment horizontal="right"/>
    </xf>
    <xf numFmtId="165" fontId="15" fillId="3" borderId="0" xfId="19" applyNumberFormat="1" applyFont="1" applyFill="1" applyBorder="1" applyAlignment="1">
      <alignment horizontal="right"/>
    </xf>
    <xf numFmtId="0" fontId="15" fillId="3" borderId="10" xfId="19" applyFont="1" applyFill="1" applyBorder="1"/>
    <xf numFmtId="3" fontId="15" fillId="3" borderId="11" xfId="19" applyNumberFormat="1" applyFont="1" applyFill="1" applyBorder="1" applyAlignment="1">
      <alignment horizontal="right"/>
    </xf>
    <xf numFmtId="3" fontId="15" fillId="3" borderId="5" xfId="19" applyNumberFormat="1" applyFont="1" applyFill="1" applyBorder="1" applyAlignment="1">
      <alignment horizontal="right"/>
    </xf>
    <xf numFmtId="3" fontId="15" fillId="3" borderId="10" xfId="19" applyNumberFormat="1" applyFont="1" applyFill="1" applyBorder="1" applyAlignment="1">
      <alignment horizontal="right"/>
    </xf>
    <xf numFmtId="165" fontId="15" fillId="3" borderId="10" xfId="19" applyNumberFormat="1" applyFont="1" applyFill="1" applyBorder="1" applyAlignment="1">
      <alignment horizontal="right"/>
    </xf>
    <xf numFmtId="165" fontId="15" fillId="3" borderId="5" xfId="19" applyNumberFormat="1" applyFont="1" applyFill="1" applyBorder="1" applyAlignment="1">
      <alignment horizontal="right"/>
    </xf>
    <xf numFmtId="1" fontId="15" fillId="3" borderId="0" xfId="19" applyNumberFormat="1" applyFont="1" applyFill="1" applyAlignment="1">
      <alignment horizontal="right"/>
    </xf>
    <xf numFmtId="165" fontId="65" fillId="3" borderId="0" xfId="18" applyNumberFormat="1" applyFont="1" applyFill="1"/>
    <xf numFmtId="0" fontId="15" fillId="3" borderId="0" xfId="19" applyFont="1" applyFill="1" applyAlignment="1"/>
    <xf numFmtId="0" fontId="15" fillId="3" borderId="0" xfId="19" applyFont="1" applyFill="1" applyAlignment="1">
      <alignment horizontal="left"/>
    </xf>
    <xf numFmtId="0" fontId="15" fillId="3" borderId="0" xfId="19" applyFont="1" applyFill="1" applyAlignment="1">
      <alignment horizontal="left" indent="1"/>
    </xf>
    <xf numFmtId="0" fontId="15" fillId="3" borderId="0" xfId="19" applyFont="1" applyFill="1" applyAlignment="1">
      <alignment horizontal="left" indent="3"/>
    </xf>
    <xf numFmtId="0" fontId="65" fillId="3" borderId="0" xfId="19" applyFont="1" applyFill="1" applyAlignment="1"/>
    <xf numFmtId="0" fontId="11" fillId="3" borderId="0" xfId="19" applyFont="1" applyFill="1"/>
    <xf numFmtId="0" fontId="12" fillId="3" borderId="0" xfId="19" applyFont="1" applyFill="1" applyAlignment="1">
      <alignment horizontal="right"/>
    </xf>
    <xf numFmtId="0" fontId="12" fillId="3" borderId="0" xfId="19" applyFont="1" applyFill="1" applyBorder="1" applyAlignment="1">
      <alignment horizontal="right"/>
    </xf>
    <xf numFmtId="0" fontId="12" fillId="3" borderId="4" xfId="19" applyFont="1" applyFill="1" applyBorder="1" applyAlignment="1">
      <alignment horizontal="right"/>
    </xf>
    <xf numFmtId="0" fontId="12" fillId="3" borderId="4" xfId="19" applyFont="1" applyFill="1" applyBorder="1"/>
    <xf numFmtId="0" fontId="12" fillId="3" borderId="6" xfId="19" applyFont="1" applyFill="1" applyBorder="1"/>
    <xf numFmtId="0" fontId="12" fillId="3" borderId="2" xfId="19" applyFont="1" applyFill="1" applyBorder="1" applyAlignment="1">
      <alignment horizontal="right"/>
    </xf>
    <xf numFmtId="0" fontId="12" fillId="3" borderId="6" xfId="19" applyFont="1" applyFill="1" applyBorder="1" applyAlignment="1">
      <alignment horizontal="right"/>
    </xf>
    <xf numFmtId="3" fontId="12" fillId="3" borderId="0" xfId="19" quotePrefix="1" applyNumberFormat="1" applyFont="1" applyFill="1" applyBorder="1" applyAlignment="1" applyProtection="1">
      <alignment horizontal="right"/>
      <protection locked="0"/>
    </xf>
    <xf numFmtId="0" fontId="11" fillId="3" borderId="4" xfId="19" applyFont="1" applyFill="1" applyBorder="1"/>
    <xf numFmtId="188" fontId="12" fillId="3" borderId="0" xfId="19" applyNumberFormat="1" applyFont="1" applyFill="1"/>
    <xf numFmtId="3" fontId="12" fillId="3" borderId="0" xfId="19" applyNumberFormat="1" applyFont="1" applyFill="1" applyBorder="1" applyAlignment="1">
      <alignment horizontal="right"/>
    </xf>
    <xf numFmtId="165" fontId="12" fillId="3" borderId="0" xfId="19" applyNumberFormat="1" applyFont="1" applyFill="1" applyBorder="1" applyAlignment="1">
      <alignment horizontal="right"/>
    </xf>
    <xf numFmtId="3" fontId="11" fillId="3" borderId="0" xfId="19" quotePrefix="1" applyNumberFormat="1" applyFont="1" applyFill="1" applyBorder="1" applyAlignment="1" applyProtection="1">
      <alignment horizontal="right"/>
      <protection locked="0"/>
    </xf>
    <xf numFmtId="3" fontId="11" fillId="3" borderId="0" xfId="19" applyNumberFormat="1" applyFont="1" applyFill="1"/>
    <xf numFmtId="3" fontId="11" fillId="3" borderId="4" xfId="19" applyNumberFormat="1" applyFont="1" applyFill="1" applyBorder="1"/>
    <xf numFmtId="3" fontId="11" fillId="3" borderId="0" xfId="19" applyNumberFormat="1" applyFont="1" applyFill="1" applyAlignment="1">
      <alignment horizontal="right"/>
    </xf>
    <xf numFmtId="165" fontId="11" fillId="3" borderId="0" xfId="19" applyNumberFormat="1" applyFont="1" applyFill="1" applyAlignment="1">
      <alignment horizontal="right"/>
    </xf>
    <xf numFmtId="3" fontId="12" fillId="3" borderId="2" xfId="19" quotePrefix="1" applyNumberFormat="1" applyFont="1" applyFill="1" applyBorder="1" applyAlignment="1" applyProtection="1">
      <alignment horizontal="right"/>
      <protection locked="0"/>
    </xf>
    <xf numFmtId="1" fontId="12" fillId="3" borderId="0" xfId="19" applyNumberFormat="1" applyFont="1" applyFill="1"/>
    <xf numFmtId="0" fontId="16" fillId="3" borderId="0" xfId="56" applyFont="1" applyFill="1" applyAlignment="1">
      <alignment horizontal="left"/>
    </xf>
    <xf numFmtId="0" fontId="17" fillId="3" borderId="0" xfId="56" applyFont="1" applyFill="1"/>
    <xf numFmtId="0" fontId="17" fillId="3" borderId="0" xfId="56" applyFont="1" applyFill="1" applyAlignment="1">
      <alignment horizontal="center"/>
    </xf>
    <xf numFmtId="0" fontId="17" fillId="3" borderId="0" xfId="56" applyFont="1" applyFill="1" applyBorder="1"/>
    <xf numFmtId="0" fontId="17" fillId="3" borderId="4" xfId="56" applyFont="1" applyFill="1" applyBorder="1"/>
    <xf numFmtId="0" fontId="17" fillId="3" borderId="3" xfId="56" applyFont="1" applyFill="1" applyBorder="1"/>
    <xf numFmtId="0" fontId="17" fillId="3" borderId="4" xfId="56" applyFont="1" applyFill="1" applyBorder="1" applyAlignment="1">
      <alignment horizontal="center"/>
    </xf>
    <xf numFmtId="0" fontId="17" fillId="3" borderId="4" xfId="56" applyFont="1" applyFill="1" applyBorder="1" applyAlignment="1">
      <alignment horizontal="right"/>
    </xf>
    <xf numFmtId="0" fontId="17" fillId="3" borderId="0" xfId="56" applyFont="1" applyFill="1" applyAlignment="1">
      <alignment horizontal="right"/>
    </xf>
    <xf numFmtId="0" fontId="17" fillId="3" borderId="6" xfId="56" applyFont="1" applyFill="1" applyBorder="1" applyAlignment="1">
      <alignment horizontal="center"/>
    </xf>
    <xf numFmtId="0" fontId="17" fillId="3" borderId="12" xfId="56" applyFont="1" applyFill="1" applyBorder="1"/>
    <xf numFmtId="0" fontId="17" fillId="3" borderId="6" xfId="56" applyFont="1" applyFill="1" applyBorder="1" applyAlignment="1">
      <alignment horizontal="right"/>
    </xf>
    <xf numFmtId="0" fontId="17" fillId="3" borderId="2" xfId="56" applyFont="1" applyFill="1" applyBorder="1"/>
    <xf numFmtId="0" fontId="17" fillId="3" borderId="2" xfId="56" applyFont="1" applyFill="1" applyBorder="1" applyAlignment="1">
      <alignment horizontal="right"/>
    </xf>
    <xf numFmtId="0" fontId="17" fillId="3" borderId="23" xfId="56" applyFont="1" applyFill="1" applyBorder="1" applyAlignment="1">
      <alignment horizontal="center"/>
    </xf>
    <xf numFmtId="0" fontId="17" fillId="3" borderId="23" xfId="56" applyFont="1" applyFill="1" applyBorder="1"/>
    <xf numFmtId="3" fontId="17" fillId="3" borderId="4" xfId="19" quotePrefix="1" applyNumberFormat="1" applyFont="1" applyFill="1" applyBorder="1" applyAlignment="1">
      <alignment horizontal="right"/>
    </xf>
    <xf numFmtId="3" fontId="17" fillId="3" borderId="0" xfId="19" quotePrefix="1" applyNumberFormat="1" applyFont="1" applyFill="1" applyBorder="1" applyAlignment="1">
      <alignment horizontal="right"/>
    </xf>
    <xf numFmtId="165" fontId="17" fillId="3" borderId="4" xfId="56" applyNumberFormat="1" applyFont="1" applyFill="1" applyBorder="1"/>
    <xf numFmtId="3" fontId="17" fillId="3" borderId="0" xfId="56" quotePrefix="1" applyNumberFormat="1" applyFont="1" applyFill="1" applyBorder="1" applyAlignment="1" applyProtection="1">
      <alignment horizontal="right"/>
      <protection locked="0"/>
    </xf>
    <xf numFmtId="3" fontId="17" fillId="3" borderId="0" xfId="19" applyNumberFormat="1" applyFont="1" applyFill="1" applyBorder="1"/>
    <xf numFmtId="164" fontId="17" fillId="3" borderId="0" xfId="56" applyNumberFormat="1" applyFont="1" applyFill="1"/>
    <xf numFmtId="3" fontId="17" fillId="3" borderId="4" xfId="56" quotePrefix="1" applyNumberFormat="1" applyFont="1" applyFill="1" applyBorder="1" applyAlignment="1" applyProtection="1">
      <alignment horizontal="right"/>
      <protection locked="0"/>
    </xf>
    <xf numFmtId="3" fontId="17" fillId="3" borderId="0" xfId="56" applyNumberFormat="1" applyFont="1" applyFill="1" applyBorder="1"/>
    <xf numFmtId="0" fontId="17" fillId="3" borderId="3" xfId="19" applyNumberFormat="1" applyFont="1" applyFill="1" applyBorder="1" applyAlignment="1">
      <alignment horizontal="left"/>
    </xf>
    <xf numFmtId="0" fontId="16" fillId="3" borderId="0" xfId="19" applyNumberFormat="1" applyFont="1" applyFill="1" applyBorder="1" applyAlignment="1">
      <alignment horizontal="left"/>
    </xf>
    <xf numFmtId="3" fontId="16" fillId="3" borderId="0" xfId="19" quotePrefix="1" applyNumberFormat="1" applyFont="1" applyFill="1" applyBorder="1" applyAlignment="1">
      <alignment horizontal="right"/>
    </xf>
    <xf numFmtId="165" fontId="16" fillId="3" borderId="4" xfId="56" applyNumberFormat="1" applyFont="1" applyFill="1" applyBorder="1"/>
    <xf numFmtId="0" fontId="16" fillId="3" borderId="3" xfId="19" applyNumberFormat="1" applyFont="1" applyFill="1" applyBorder="1" applyAlignment="1">
      <alignment horizontal="left"/>
    </xf>
    <xf numFmtId="3" fontId="16" fillId="3" borderId="0" xfId="56" quotePrefix="1" applyNumberFormat="1" applyFont="1" applyFill="1" applyBorder="1" applyAlignment="1" applyProtection="1">
      <alignment horizontal="right"/>
      <protection locked="0"/>
    </xf>
    <xf numFmtId="0" fontId="17" fillId="3" borderId="0" xfId="19" applyFont="1" applyFill="1"/>
    <xf numFmtId="164" fontId="17" fillId="3" borderId="0" xfId="56" quotePrefix="1" applyNumberFormat="1" applyFont="1" applyFill="1" applyBorder="1" applyAlignment="1" applyProtection="1">
      <alignment horizontal="right"/>
      <protection locked="0"/>
    </xf>
    <xf numFmtId="3" fontId="17" fillId="3" borderId="0" xfId="56" applyNumberFormat="1" applyFont="1" applyFill="1"/>
    <xf numFmtId="0" fontId="17" fillId="3" borderId="0" xfId="19" applyNumberFormat="1" applyFont="1" applyFill="1" applyBorder="1" applyAlignment="1">
      <alignment horizontal="left"/>
    </xf>
    <xf numFmtId="164" fontId="17" fillId="3" borderId="0" xfId="56" applyNumberFormat="1" applyFont="1" applyFill="1" applyBorder="1"/>
    <xf numFmtId="3" fontId="16" fillId="3" borderId="4" xfId="19" quotePrefix="1" applyNumberFormat="1" applyFont="1" applyFill="1" applyBorder="1" applyAlignment="1">
      <alignment horizontal="right"/>
    </xf>
    <xf numFmtId="0" fontId="17" fillId="3" borderId="12" xfId="19" applyNumberFormat="1" applyFont="1" applyFill="1" applyBorder="1" applyAlignment="1">
      <alignment horizontal="left"/>
    </xf>
    <xf numFmtId="3" fontId="17" fillId="3" borderId="6" xfId="19" quotePrefix="1" applyNumberFormat="1" applyFont="1" applyFill="1" applyBorder="1" applyAlignment="1">
      <alignment horizontal="right"/>
    </xf>
    <xf numFmtId="0" fontId="17" fillId="3" borderId="2" xfId="19" applyNumberFormat="1" applyFont="1" applyFill="1" applyBorder="1" applyAlignment="1">
      <alignment horizontal="left"/>
    </xf>
    <xf numFmtId="3" fontId="17" fillId="3" borderId="2" xfId="19" quotePrefix="1" applyNumberFormat="1" applyFont="1" applyFill="1" applyBorder="1" applyAlignment="1">
      <alignment horizontal="right"/>
    </xf>
    <xf numFmtId="165" fontId="17" fillId="3" borderId="6" xfId="56" applyNumberFormat="1" applyFont="1" applyFill="1" applyBorder="1"/>
    <xf numFmtId="3" fontId="17" fillId="3" borderId="2" xfId="56" quotePrefix="1" applyNumberFormat="1" applyFont="1" applyFill="1" applyBorder="1" applyAlignment="1" applyProtection="1">
      <alignment horizontal="right"/>
      <protection locked="0"/>
    </xf>
    <xf numFmtId="0" fontId="16" fillId="3" borderId="12" xfId="19" applyNumberFormat="1" applyFont="1" applyFill="1" applyBorder="1" applyAlignment="1">
      <alignment horizontal="left"/>
    </xf>
    <xf numFmtId="3" fontId="16" fillId="3" borderId="2" xfId="56" applyNumberFormat="1" applyFont="1" applyFill="1" applyBorder="1"/>
    <xf numFmtId="165" fontId="16" fillId="3" borderId="6" xfId="56" applyNumberFormat="1" applyFont="1" applyFill="1" applyBorder="1"/>
    <xf numFmtId="0" fontId="16" fillId="3" borderId="2" xfId="19" applyFont="1" applyFill="1" applyBorder="1"/>
    <xf numFmtId="164" fontId="16" fillId="3" borderId="2" xfId="56" quotePrefix="1" applyNumberFormat="1" applyFont="1" applyFill="1" applyBorder="1" applyAlignment="1" applyProtection="1">
      <alignment horizontal="right"/>
      <protection locked="0"/>
    </xf>
    <xf numFmtId="0" fontId="17" fillId="3" borderId="0" xfId="56" applyFont="1" applyFill="1" applyAlignment="1">
      <alignment horizontal="left"/>
    </xf>
    <xf numFmtId="1" fontId="17" fillId="3" borderId="0" xfId="56" applyNumberFormat="1" applyFont="1" applyFill="1" applyBorder="1" applyAlignment="1">
      <alignment horizontal="left"/>
    </xf>
    <xf numFmtId="0" fontId="11" fillId="2" borderId="0" xfId="19" applyFont="1" applyFill="1"/>
    <xf numFmtId="0" fontId="12" fillId="2" borderId="0" xfId="19" applyFont="1" applyFill="1"/>
    <xf numFmtId="0" fontId="12" fillId="2" borderId="0" xfId="19" applyFont="1" applyFill="1" applyBorder="1"/>
    <xf numFmtId="0" fontId="12" fillId="2" borderId="6" xfId="19" applyFont="1" applyFill="1" applyBorder="1" applyAlignment="1">
      <alignment horizontal="left"/>
    </xf>
    <xf numFmtId="0" fontId="12" fillId="2" borderId="10" xfId="19" applyFont="1" applyFill="1" applyBorder="1" applyAlignment="1">
      <alignment horizontal="center"/>
    </xf>
    <xf numFmtId="0" fontId="12" fillId="2" borderId="5" xfId="19" applyFont="1" applyFill="1" applyBorder="1"/>
    <xf numFmtId="164" fontId="12" fillId="2" borderId="10" xfId="19" applyNumberFormat="1" applyFont="1" applyFill="1" applyBorder="1"/>
    <xf numFmtId="164" fontId="12" fillId="2" borderId="5" xfId="19" applyNumberFormat="1" applyFont="1" applyFill="1" applyBorder="1"/>
    <xf numFmtId="0" fontId="12" fillId="2" borderId="4" xfId="19" applyFont="1" applyFill="1" applyBorder="1" applyAlignment="1">
      <alignment horizontal="center"/>
    </xf>
    <xf numFmtId="164" fontId="11" fillId="2" borderId="4" xfId="19" applyNumberFormat="1" applyFont="1" applyFill="1" applyBorder="1"/>
    <xf numFmtId="164" fontId="12" fillId="2" borderId="4" xfId="19" applyNumberFormat="1" applyFont="1" applyFill="1" applyBorder="1"/>
    <xf numFmtId="164" fontId="11" fillId="2" borderId="0" xfId="19" applyNumberFormat="1" applyFont="1" applyFill="1"/>
    <xf numFmtId="164" fontId="12" fillId="2" borderId="0" xfId="19" applyNumberFormat="1" applyFont="1" applyFill="1"/>
    <xf numFmtId="0" fontId="12" fillId="2" borderId="6" xfId="19" applyFont="1" applyFill="1" applyBorder="1" applyAlignment="1">
      <alignment horizontal="center"/>
    </xf>
    <xf numFmtId="0" fontId="12" fillId="2" borderId="2" xfId="19" applyFont="1" applyFill="1" applyBorder="1"/>
    <xf numFmtId="164" fontId="12" fillId="2" borderId="6" xfId="19" applyNumberFormat="1" applyFont="1" applyFill="1" applyBorder="1"/>
    <xf numFmtId="164" fontId="12" fillId="2" borderId="2" xfId="19" applyNumberFormat="1" applyFont="1" applyFill="1" applyBorder="1"/>
    <xf numFmtId="0" fontId="12" fillId="3" borderId="6" xfId="56" applyFont="1" applyFill="1" applyBorder="1" applyAlignment="1">
      <alignment horizontal="center"/>
    </xf>
    <xf numFmtId="0" fontId="12" fillId="3" borderId="2" xfId="56" applyFont="1" applyFill="1" applyBorder="1" applyAlignment="1">
      <alignment horizontal="center"/>
    </xf>
    <xf numFmtId="0" fontId="12" fillId="3" borderId="0" xfId="56" applyFont="1" applyFill="1" applyBorder="1" applyAlignment="1">
      <alignment horizontal="center"/>
    </xf>
    <xf numFmtId="0" fontId="12" fillId="3" borderId="4" xfId="56" applyFont="1" applyFill="1" applyBorder="1" applyAlignment="1">
      <alignment horizontal="center"/>
    </xf>
    <xf numFmtId="2" fontId="12" fillId="3" borderId="0" xfId="56" applyNumberFormat="1" applyFont="1" applyFill="1" applyAlignment="1">
      <alignment horizontal="center"/>
    </xf>
    <xf numFmtId="2" fontId="12" fillId="3" borderId="0" xfId="56" applyNumberFormat="1" applyFont="1" applyFill="1" applyBorder="1" applyAlignment="1">
      <alignment horizontal="center"/>
    </xf>
    <xf numFmtId="2" fontId="12" fillId="3" borderId="2" xfId="56" applyNumberFormat="1" applyFont="1" applyFill="1" applyBorder="1" applyAlignment="1">
      <alignment horizontal="center"/>
    </xf>
    <xf numFmtId="0" fontId="11" fillId="3" borderId="0" xfId="19" applyFont="1" applyFill="1" applyAlignment="1"/>
    <xf numFmtId="0" fontId="12" fillId="3" borderId="4" xfId="56" applyFont="1" applyFill="1" applyBorder="1"/>
    <xf numFmtId="0" fontId="12" fillId="3" borderId="0" xfId="56" applyFont="1" applyFill="1" applyAlignment="1">
      <alignment horizontal="centerContinuous"/>
    </xf>
    <xf numFmtId="1" fontId="12" fillId="3" borderId="2" xfId="56" applyNumberFormat="1" applyFont="1" applyFill="1" applyBorder="1" applyAlignment="1">
      <alignment horizontal="centerContinuous"/>
    </xf>
    <xf numFmtId="189" fontId="12" fillId="3" borderId="2" xfId="56" applyNumberFormat="1" applyFont="1" applyFill="1" applyBorder="1" applyAlignment="1">
      <alignment horizontal="centerContinuous"/>
    </xf>
    <xf numFmtId="189" fontId="12" fillId="3" borderId="6" xfId="56" applyNumberFormat="1" applyFont="1" applyFill="1" applyBorder="1" applyAlignment="1">
      <alignment horizontal="centerContinuous"/>
    </xf>
    <xf numFmtId="0" fontId="12" fillId="3" borderId="2" xfId="56" applyFont="1" applyFill="1" applyBorder="1" applyAlignment="1">
      <alignment horizontal="centerContinuous"/>
    </xf>
    <xf numFmtId="0" fontId="12" fillId="3" borderId="0" xfId="56" applyFont="1" applyFill="1" applyAlignment="1">
      <alignment horizontal="right"/>
    </xf>
    <xf numFmtId="0" fontId="12" fillId="3" borderId="23" xfId="56" applyFont="1" applyFill="1" applyBorder="1" applyAlignment="1">
      <alignment horizontal="right"/>
    </xf>
    <xf numFmtId="0" fontId="12" fillId="3" borderId="4" xfId="56" applyFont="1" applyFill="1" applyBorder="1" applyAlignment="1">
      <alignment horizontal="right"/>
    </xf>
    <xf numFmtId="0" fontId="12" fillId="3" borderId="6" xfId="56" applyFont="1" applyFill="1" applyBorder="1"/>
    <xf numFmtId="0" fontId="12" fillId="3" borderId="2" xfId="56" applyFont="1" applyFill="1" applyBorder="1" applyAlignment="1">
      <alignment horizontal="right"/>
    </xf>
    <xf numFmtId="0" fontId="12" fillId="3" borderId="6" xfId="56" applyFont="1" applyFill="1" applyBorder="1" applyAlignment="1">
      <alignment horizontal="right"/>
    </xf>
    <xf numFmtId="2" fontId="12" fillId="3" borderId="0" xfId="56" applyNumberFormat="1" applyFont="1" applyFill="1"/>
    <xf numFmtId="166" fontId="12" fillId="3" borderId="0" xfId="19" applyNumberFormat="1" applyFont="1" applyFill="1"/>
    <xf numFmtId="166" fontId="12" fillId="3" borderId="0" xfId="56" applyNumberFormat="1" applyFont="1" applyFill="1"/>
    <xf numFmtId="2" fontId="12" fillId="3" borderId="0" xfId="19" applyNumberFormat="1" applyFont="1" applyFill="1" applyBorder="1" applyAlignment="1">
      <alignment horizontal="right" wrapText="1"/>
    </xf>
    <xf numFmtId="3" fontId="12" fillId="3" borderId="0" xfId="19" applyNumberFormat="1" applyFont="1" applyFill="1" applyBorder="1" applyAlignment="1">
      <alignment horizontal="right" wrapText="1"/>
    </xf>
    <xf numFmtId="165" fontId="12" fillId="3" borderId="0" xfId="19" applyNumberFormat="1" applyFont="1" applyFill="1"/>
    <xf numFmtId="165" fontId="11" fillId="3" borderId="0" xfId="19" applyNumberFormat="1" applyFont="1" applyFill="1"/>
    <xf numFmtId="3" fontId="12" fillId="3" borderId="2" xfId="56" applyNumberFormat="1" applyFont="1" applyFill="1" applyBorder="1"/>
    <xf numFmtId="3" fontId="12" fillId="3" borderId="2" xfId="19" applyNumberFormat="1" applyFont="1" applyFill="1" applyBorder="1" applyAlignment="1">
      <alignment horizontal="right" wrapText="1"/>
    </xf>
    <xf numFmtId="2" fontId="12" fillId="3" borderId="2" xfId="56" applyNumberFormat="1" applyFont="1" applyFill="1" applyBorder="1"/>
    <xf numFmtId="166" fontId="12" fillId="3" borderId="2" xfId="19" applyNumberFormat="1" applyFont="1" applyFill="1" applyBorder="1"/>
    <xf numFmtId="166" fontId="12" fillId="3" borderId="2" xfId="56" applyNumberFormat="1" applyFont="1" applyFill="1" applyBorder="1"/>
    <xf numFmtId="2" fontId="12" fillId="3" borderId="2" xfId="19" applyNumberFormat="1" applyFont="1" applyFill="1" applyBorder="1" applyAlignment="1">
      <alignment horizontal="right" wrapText="1"/>
    </xf>
    <xf numFmtId="165" fontId="12" fillId="3" borderId="2" xfId="56" applyNumberFormat="1" applyFont="1" applyFill="1" applyBorder="1"/>
    <xf numFmtId="0" fontId="12" fillId="3" borderId="0" xfId="19" applyFont="1" applyFill="1" applyBorder="1" applyAlignment="1">
      <alignment horizontal="right" wrapText="1"/>
    </xf>
    <xf numFmtId="3" fontId="12" fillId="3" borderId="0" xfId="56" applyNumberFormat="1" applyFont="1" applyFill="1" applyBorder="1"/>
    <xf numFmtId="3" fontId="12" fillId="3" borderId="7" xfId="56" applyNumberFormat="1" applyFont="1" applyFill="1" applyBorder="1"/>
    <xf numFmtId="3" fontId="12" fillId="3" borderId="2" xfId="56" applyNumberFormat="1" applyFont="1" applyFill="1" applyBorder="1" applyAlignment="1">
      <alignment horizontal="centerContinuous"/>
    </xf>
    <xf numFmtId="3" fontId="12" fillId="3" borderId="6" xfId="56" applyNumberFormat="1" applyFont="1" applyFill="1" applyBorder="1" applyAlignment="1">
      <alignment horizontal="centerContinuous"/>
    </xf>
    <xf numFmtId="3" fontId="12" fillId="3" borderId="2" xfId="56" applyNumberFormat="1" applyFont="1" applyFill="1" applyBorder="1" applyAlignment="1"/>
    <xf numFmtId="3" fontId="12" fillId="3" borderId="2" xfId="56" applyNumberFormat="1" applyFont="1" applyFill="1" applyBorder="1" applyAlignment="1">
      <alignment horizontal="center" wrapText="1"/>
    </xf>
    <xf numFmtId="49" fontId="12" fillId="3" borderId="2" xfId="56" applyNumberFormat="1" applyFont="1" applyFill="1" applyBorder="1" applyAlignment="1">
      <alignment horizontal="center" wrapText="1"/>
    </xf>
    <xf numFmtId="3" fontId="12" fillId="3" borderId="10" xfId="56" applyNumberFormat="1" applyFont="1" applyFill="1" applyBorder="1" applyAlignment="1">
      <alignment horizontal="center" wrapText="1"/>
    </xf>
    <xf numFmtId="0" fontId="12" fillId="3" borderId="2" xfId="19" applyFont="1" applyFill="1" applyBorder="1" applyAlignment="1">
      <alignment horizontal="center" wrapText="1"/>
    </xf>
    <xf numFmtId="3" fontId="12" fillId="3" borderId="27" xfId="56" applyNumberFormat="1" applyFont="1" applyFill="1" applyBorder="1"/>
    <xf numFmtId="3" fontId="12" fillId="3" borderId="9" xfId="56" applyNumberFormat="1" applyFont="1" applyFill="1" applyBorder="1"/>
    <xf numFmtId="49" fontId="12" fillId="3" borderId="0" xfId="56" applyNumberFormat="1" applyFont="1" applyFill="1" applyBorder="1"/>
    <xf numFmtId="3" fontId="12" fillId="3" borderId="4" xfId="56" applyNumberFormat="1" applyFont="1" applyFill="1" applyBorder="1"/>
    <xf numFmtId="3" fontId="12" fillId="3" borderId="23" xfId="56" applyNumberFormat="1" applyFont="1" applyFill="1" applyBorder="1"/>
    <xf numFmtId="3" fontId="12" fillId="3" borderId="7" xfId="19" quotePrefix="1" applyNumberFormat="1" applyFont="1" applyFill="1" applyBorder="1" applyAlignment="1">
      <alignment horizontal="right"/>
    </xf>
    <xf numFmtId="0" fontId="12" fillId="3" borderId="0" xfId="19" applyNumberFormat="1" applyFont="1" applyFill="1" applyBorder="1"/>
    <xf numFmtId="3" fontId="12" fillId="3" borderId="0" xfId="19" quotePrefix="1" applyNumberFormat="1" applyFont="1" applyFill="1" applyBorder="1" applyAlignment="1">
      <alignment horizontal="right"/>
    </xf>
    <xf numFmtId="3" fontId="12" fillId="3" borderId="4" xfId="19" quotePrefix="1" applyNumberFormat="1" applyFont="1" applyFill="1" applyBorder="1" applyAlignment="1">
      <alignment horizontal="right"/>
    </xf>
    <xf numFmtId="165" fontId="12" fillId="3" borderId="7" xfId="56" applyNumberFormat="1" applyFont="1" applyFill="1" applyBorder="1"/>
    <xf numFmtId="165" fontId="12" fillId="3" borderId="0" xfId="56" applyNumberFormat="1" applyFont="1" applyFill="1" applyBorder="1"/>
    <xf numFmtId="165" fontId="12" fillId="3" borderId="4" xfId="56" applyNumberFormat="1" applyFont="1" applyFill="1" applyBorder="1"/>
    <xf numFmtId="0" fontId="12" fillId="3" borderId="2" xfId="56" applyFont="1" applyFill="1" applyBorder="1"/>
    <xf numFmtId="3" fontId="12" fillId="3" borderId="8" xfId="56" applyNumberFormat="1" applyFont="1" applyFill="1" applyBorder="1"/>
    <xf numFmtId="3" fontId="12" fillId="3" borderId="6" xfId="56" applyNumberFormat="1" applyFont="1" applyFill="1" applyBorder="1"/>
    <xf numFmtId="1" fontId="12" fillId="3" borderId="0" xfId="56" applyNumberFormat="1" applyFont="1" applyFill="1" applyBorder="1"/>
    <xf numFmtId="0" fontId="14" fillId="4" borderId="0" xfId="19" applyFont="1" applyFill="1"/>
    <xf numFmtId="1" fontId="15" fillId="4" borderId="0" xfId="19" applyNumberFormat="1" applyFont="1" applyFill="1"/>
    <xf numFmtId="1" fontId="15" fillId="4" borderId="0" xfId="19" applyNumberFormat="1" applyFont="1" applyFill="1" applyBorder="1"/>
    <xf numFmtId="1" fontId="15" fillId="4" borderId="4" xfId="19" applyNumberFormat="1" applyFont="1" applyFill="1" applyBorder="1"/>
    <xf numFmtId="0" fontId="15" fillId="4" borderId="0" xfId="19" applyFont="1" applyFill="1" applyBorder="1"/>
    <xf numFmtId="1" fontId="15" fillId="4" borderId="0" xfId="19" applyNumberFormat="1" applyFont="1" applyFill="1" applyBorder="1" applyAlignment="1">
      <alignment horizontal="center"/>
    </xf>
    <xf numFmtId="1" fontId="15" fillId="4" borderId="4" xfId="19" applyNumberFormat="1" applyFont="1" applyFill="1" applyBorder="1" applyAlignment="1">
      <alignment horizontal="center"/>
    </xf>
    <xf numFmtId="190" fontId="15" fillId="4" borderId="3" xfId="19" applyNumberFormat="1" applyFont="1" applyFill="1" applyBorder="1" applyAlignment="1">
      <alignment horizontal="center"/>
    </xf>
    <xf numFmtId="190" fontId="15" fillId="4" borderId="4" xfId="19" applyNumberFormat="1" applyFont="1" applyFill="1" applyBorder="1" applyAlignment="1">
      <alignment horizontal="right"/>
    </xf>
    <xf numFmtId="0" fontId="15" fillId="4" borderId="6" xfId="19" applyFont="1" applyFill="1" applyBorder="1" applyAlignment="1"/>
    <xf numFmtId="1" fontId="15" fillId="4" borderId="12" xfId="19" applyNumberFormat="1" applyFont="1" applyFill="1" applyBorder="1" applyAlignment="1">
      <alignment horizontal="right"/>
    </xf>
    <xf numFmtId="1" fontId="15" fillId="4" borderId="6" xfId="19" applyNumberFormat="1" applyFont="1" applyFill="1" applyBorder="1" applyAlignment="1">
      <alignment horizontal="right"/>
    </xf>
    <xf numFmtId="1" fontId="15" fillId="4" borderId="2" xfId="19" applyNumberFormat="1" applyFont="1" applyFill="1" applyBorder="1" applyAlignment="1"/>
    <xf numFmtId="1" fontId="15" fillId="4" borderId="6" xfId="19" applyNumberFormat="1" applyFont="1" applyFill="1" applyBorder="1" applyAlignment="1"/>
    <xf numFmtId="0" fontId="15" fillId="4" borderId="0" xfId="19" applyFont="1" applyFill="1" applyAlignment="1"/>
    <xf numFmtId="0" fontId="15" fillId="4" borderId="4" xfId="19" applyFont="1" applyFill="1" applyBorder="1" applyAlignment="1">
      <alignment wrapText="1"/>
    </xf>
    <xf numFmtId="1" fontId="15" fillId="4" borderId="3" xfId="19" applyNumberFormat="1" applyFont="1" applyFill="1" applyBorder="1" applyAlignment="1">
      <alignment horizontal="right" wrapText="1"/>
    </xf>
    <xf numFmtId="1" fontId="15" fillId="4" borderId="4" xfId="19" applyNumberFormat="1" applyFont="1" applyFill="1" applyBorder="1" applyAlignment="1">
      <alignment horizontal="right" wrapText="1"/>
    </xf>
    <xf numFmtId="190" fontId="15" fillId="4" borderId="0" xfId="19" applyNumberFormat="1" applyFont="1" applyFill="1" applyBorder="1"/>
    <xf numFmtId="190" fontId="15" fillId="4" borderId="4" xfId="19" applyNumberFormat="1" applyFont="1" applyFill="1" applyBorder="1"/>
    <xf numFmtId="0" fontId="15" fillId="4" borderId="0" xfId="19" applyFont="1" applyFill="1" applyAlignment="1">
      <alignment wrapText="1"/>
    </xf>
    <xf numFmtId="3" fontId="15" fillId="4" borderId="3" xfId="19" applyNumberFormat="1" applyFont="1" applyFill="1" applyBorder="1"/>
    <xf numFmtId="3" fontId="15" fillId="4" borderId="4" xfId="19" applyNumberFormat="1" applyFont="1" applyFill="1" applyBorder="1"/>
    <xf numFmtId="3" fontId="15" fillId="4" borderId="3" xfId="19" applyNumberFormat="1" applyFont="1" applyFill="1" applyBorder="1" applyAlignment="1">
      <alignment horizontal="right"/>
    </xf>
    <xf numFmtId="3" fontId="15" fillId="4" borderId="0" xfId="19" applyNumberFormat="1" applyFont="1" applyFill="1" applyAlignment="1">
      <alignment horizontal="right"/>
    </xf>
    <xf numFmtId="3" fontId="15" fillId="4" borderId="4" xfId="19" applyNumberFormat="1" applyFont="1" applyFill="1" applyBorder="1" applyAlignment="1">
      <alignment horizontal="right"/>
    </xf>
    <xf numFmtId="3" fontId="15" fillId="4" borderId="0" xfId="19" applyNumberFormat="1" applyFont="1" applyFill="1" applyBorder="1" applyAlignment="1">
      <alignment horizontal="right"/>
    </xf>
    <xf numFmtId="0" fontId="15" fillId="4" borderId="6" xfId="19" applyFont="1" applyFill="1" applyBorder="1"/>
    <xf numFmtId="3" fontId="15" fillId="4" borderId="12" xfId="19" applyNumberFormat="1" applyFont="1" applyFill="1" applyBorder="1"/>
    <xf numFmtId="3" fontId="15" fillId="4" borderId="6" xfId="19" applyNumberFormat="1" applyFont="1" applyFill="1" applyBorder="1"/>
    <xf numFmtId="3" fontId="15" fillId="4" borderId="2" xfId="19" applyNumberFormat="1" applyFont="1" applyFill="1" applyBorder="1"/>
    <xf numFmtId="3" fontId="12" fillId="3" borderId="8" xfId="56" applyNumberFormat="1" applyFont="1" applyFill="1" applyBorder="1" applyAlignment="1">
      <alignment horizontal="center" wrapText="1"/>
    </xf>
    <xf numFmtId="0" fontId="15" fillId="3" borderId="2" xfId="15" applyFont="1" applyFill="1" applyBorder="1" applyAlignment="1">
      <alignment horizontal="center"/>
    </xf>
    <xf numFmtId="0" fontId="15" fillId="3" borderId="0" xfId="15" applyFont="1" applyFill="1" applyAlignment="1">
      <alignment horizontal="center"/>
    </xf>
    <xf numFmtId="0" fontId="22" fillId="4" borderId="0" xfId="21" applyFont="1" applyFill="1" applyAlignment="1">
      <alignment horizontal="center"/>
    </xf>
    <xf numFmtId="0" fontId="22" fillId="4" borderId="0" xfId="21" applyFont="1" applyFill="1" applyBorder="1" applyAlignment="1">
      <alignment horizontal="center"/>
    </xf>
    <xf numFmtId="0" fontId="22" fillId="4" borderId="2" xfId="37" applyFont="1" applyFill="1" applyBorder="1" applyAlignment="1">
      <alignment horizontal="center" vertical="center"/>
    </xf>
    <xf numFmtId="0" fontId="22" fillId="3" borderId="2" xfId="37" applyFont="1" applyFill="1" applyBorder="1" applyAlignment="1">
      <alignment horizontal="center" vertical="center"/>
    </xf>
    <xf numFmtId="0" fontId="22" fillId="3" borderId="0" xfId="37" applyFont="1" applyFill="1" applyBorder="1" applyAlignment="1">
      <alignment horizontal="center" vertical="center"/>
    </xf>
    <xf numFmtId="0" fontId="17" fillId="3" borderId="2" xfId="37" applyFont="1" applyFill="1" applyBorder="1" applyAlignment="1">
      <alignment horizontal="center" vertical="center"/>
    </xf>
    <xf numFmtId="0" fontId="12" fillId="3" borderId="2" xfId="0" applyFont="1" applyFill="1" applyBorder="1" applyAlignment="1">
      <alignment horizontal="center"/>
    </xf>
    <xf numFmtId="0" fontId="15" fillId="3" borderId="0" xfId="19" applyFont="1" applyFill="1" applyBorder="1" applyAlignment="1">
      <alignment horizontal="right"/>
    </xf>
    <xf numFmtId="0" fontId="65" fillId="3" borderId="0" xfId="19" applyFont="1" applyFill="1" applyBorder="1"/>
    <xf numFmtId="0" fontId="17" fillId="3" borderId="0" xfId="56" applyFont="1" applyFill="1" applyBorder="1" applyAlignment="1">
      <alignment horizontal="center"/>
    </xf>
    <xf numFmtId="165" fontId="17" fillId="3" borderId="0" xfId="56" applyNumberFormat="1" applyFont="1" applyFill="1" applyBorder="1"/>
    <xf numFmtId="0" fontId="12" fillId="4" borderId="4" xfId="19" applyFont="1" applyFill="1" applyBorder="1" applyAlignment="1">
      <alignment horizontal="center"/>
    </xf>
    <xf numFmtId="0" fontId="12" fillId="4" borderId="0" xfId="19" applyFont="1" applyFill="1" applyBorder="1" applyAlignment="1">
      <alignment horizontal="center"/>
    </xf>
    <xf numFmtId="2" fontId="12" fillId="4" borderId="0" xfId="19" applyNumberFormat="1" applyFont="1" applyFill="1" applyBorder="1" applyAlignment="1">
      <alignment horizontal="center"/>
    </xf>
    <xf numFmtId="0" fontId="12" fillId="4" borderId="4" xfId="19" applyFont="1" applyFill="1" applyBorder="1"/>
    <xf numFmtId="0" fontId="12" fillId="4" borderId="0" xfId="19" applyFont="1" applyFill="1"/>
    <xf numFmtId="0" fontId="12" fillId="4" borderId="6" xfId="19" applyFont="1" applyFill="1" applyBorder="1"/>
    <xf numFmtId="0" fontId="12" fillId="4" borderId="2" xfId="19" applyFont="1" applyFill="1" applyBorder="1"/>
    <xf numFmtId="0" fontId="22" fillId="3" borderId="5" xfId="47" applyFont="1" applyFill="1" applyBorder="1" applyAlignment="1">
      <alignment horizontal="center" vertical="center" wrapText="1"/>
    </xf>
    <xf numFmtId="165" fontId="17" fillId="3" borderId="0" xfId="18" applyNumberFormat="1" applyFont="1" applyFill="1"/>
    <xf numFmtId="165" fontId="15" fillId="4" borderId="0" xfId="18" applyNumberFormat="1" applyFont="1" applyFill="1"/>
    <xf numFmtId="165" fontId="15" fillId="4" borderId="0" xfId="18" applyNumberFormat="1" applyFont="1" applyFill="1" applyAlignment="1">
      <alignment horizontal="right"/>
    </xf>
    <xf numFmtId="165" fontId="15" fillId="4" borderId="2" xfId="18" applyNumberFormat="1" applyFont="1" applyFill="1" applyBorder="1"/>
    <xf numFmtId="0" fontId="15" fillId="3" borderId="23" xfId="15" applyFont="1" applyFill="1" applyBorder="1"/>
    <xf numFmtId="0" fontId="22" fillId="4" borderId="23" xfId="21" applyFont="1" applyFill="1" applyBorder="1" applyAlignment="1">
      <alignment horizontal="center"/>
    </xf>
    <xf numFmtId="0" fontId="22" fillId="4" borderId="23" xfId="21" applyFont="1" applyFill="1" applyBorder="1"/>
    <xf numFmtId="0" fontId="22" fillId="4" borderId="23" xfId="19" applyFont="1" applyFill="1" applyBorder="1"/>
    <xf numFmtId="0" fontId="22" fillId="4" borderId="27" xfId="19" applyFont="1" applyFill="1" applyBorder="1"/>
    <xf numFmtId="0" fontId="15" fillId="4" borderId="23" xfId="19" applyFont="1" applyFill="1" applyBorder="1"/>
    <xf numFmtId="0" fontId="15" fillId="4" borderId="27" xfId="19" applyNumberFormat="1" applyFont="1" applyFill="1" applyBorder="1"/>
    <xf numFmtId="0" fontId="24" fillId="3" borderId="23" xfId="19" applyFont="1" applyFill="1" applyBorder="1" applyAlignment="1">
      <alignment horizontal="left"/>
    </xf>
    <xf numFmtId="0" fontId="24" fillId="3" borderId="23" xfId="24" applyFont="1" applyFill="1" applyBorder="1"/>
    <xf numFmtId="0" fontId="14" fillId="3" borderId="23" xfId="26" applyFont="1" applyFill="1" applyBorder="1"/>
    <xf numFmtId="0" fontId="15" fillId="3" borderId="23" xfId="26" applyFont="1" applyFill="1" applyBorder="1" applyAlignment="1">
      <alignment horizontal="center" wrapText="1"/>
    </xf>
    <xf numFmtId="0" fontId="15" fillId="3" borderId="23" xfId="26" applyFont="1" applyFill="1" applyBorder="1" applyAlignment="1">
      <alignment wrapText="1"/>
    </xf>
    <xf numFmtId="0" fontId="15" fillId="3" borderId="27" xfId="26" quotePrefix="1" applyFont="1" applyFill="1" applyBorder="1" applyAlignment="1">
      <alignment wrapText="1"/>
    </xf>
    <xf numFmtId="0" fontId="15" fillId="3" borderId="23" xfId="26" quotePrefix="1" applyFont="1" applyFill="1" applyBorder="1" applyAlignment="1">
      <alignment wrapText="1"/>
    </xf>
    <xf numFmtId="0" fontId="14" fillId="3" borderId="28" xfId="26" applyFont="1" applyFill="1" applyBorder="1"/>
    <xf numFmtId="0" fontId="15" fillId="3" borderId="28" xfId="26" applyFont="1" applyFill="1" applyBorder="1"/>
    <xf numFmtId="0" fontId="15" fillId="3" borderId="29" xfId="26" applyFont="1" applyFill="1" applyBorder="1"/>
    <xf numFmtId="0" fontId="15" fillId="3" borderId="28" xfId="26" applyFont="1" applyFill="1" applyBorder="1" applyAlignment="1">
      <alignment horizontal="right"/>
    </xf>
    <xf numFmtId="0" fontId="15" fillId="3" borderId="31" xfId="26" quotePrefix="1" applyFont="1" applyFill="1" applyBorder="1" applyAlignment="1">
      <alignment wrapText="1"/>
    </xf>
    <xf numFmtId="0" fontId="15" fillId="3" borderId="31" xfId="26" applyFont="1" applyFill="1" applyBorder="1" applyAlignment="1">
      <alignment horizontal="right" wrapText="1"/>
    </xf>
    <xf numFmtId="0" fontId="15" fillId="3" borderId="28" xfId="26" quotePrefix="1" applyFont="1" applyFill="1" applyBorder="1"/>
    <xf numFmtId="0" fontId="15" fillId="3" borderId="35" xfId="26" quotePrefix="1" applyFont="1" applyFill="1" applyBorder="1" applyAlignment="1">
      <alignment horizontal="center"/>
    </xf>
    <xf numFmtId="0" fontId="15" fillId="3" borderId="30" xfId="26" quotePrefix="1" applyFont="1" applyFill="1" applyBorder="1" applyAlignment="1">
      <alignment horizontal="center"/>
    </xf>
    <xf numFmtId="0" fontId="15" fillId="3" borderId="29" xfId="26" quotePrefix="1" applyFont="1" applyFill="1" applyBorder="1"/>
    <xf numFmtId="167" fontId="15" fillId="3" borderId="29" xfId="26" quotePrefix="1" applyNumberFormat="1" applyFont="1" applyFill="1" applyBorder="1"/>
    <xf numFmtId="165" fontId="15" fillId="3" borderId="30" xfId="29" quotePrefix="1" applyNumberFormat="1" applyFont="1" applyFill="1" applyBorder="1" applyAlignment="1">
      <alignment horizontal="right"/>
    </xf>
    <xf numFmtId="169" fontId="15" fillId="3" borderId="29" xfId="26" quotePrefix="1" applyNumberFormat="1" applyFont="1" applyFill="1" applyBorder="1"/>
    <xf numFmtId="44" fontId="15" fillId="3" borderId="28" xfId="26" applyNumberFormat="1" applyFont="1" applyFill="1" applyBorder="1"/>
    <xf numFmtId="2" fontId="15" fillId="3" borderId="28" xfId="26" applyNumberFormat="1" applyFont="1" applyFill="1" applyBorder="1"/>
    <xf numFmtId="0" fontId="15" fillId="3" borderId="35" xfId="26" applyFont="1" applyFill="1" applyBorder="1" applyAlignment="1">
      <alignment horizontal="center"/>
    </xf>
    <xf numFmtId="0" fontId="15" fillId="3" borderId="36" xfId="26" quotePrefix="1" applyFont="1" applyFill="1" applyBorder="1" applyAlignment="1">
      <alignment horizontal="center"/>
    </xf>
    <xf numFmtId="3" fontId="15" fillId="3" borderId="28" xfId="26" quotePrefix="1" applyNumberFormat="1" applyFont="1" applyFill="1" applyBorder="1"/>
    <xf numFmtId="176" fontId="15" fillId="3" borderId="29" xfId="26" quotePrefix="1" applyNumberFormat="1" applyFont="1" applyFill="1" applyBorder="1"/>
    <xf numFmtId="3" fontId="15" fillId="3" borderId="29" xfId="26" quotePrefix="1" applyNumberFormat="1" applyFont="1" applyFill="1" applyBorder="1"/>
    <xf numFmtId="0" fontId="15" fillId="3" borderId="36" xfId="26" applyFont="1" applyFill="1" applyBorder="1" applyAlignment="1">
      <alignment horizontal="center"/>
    </xf>
    <xf numFmtId="0" fontId="15" fillId="3" borderId="30" xfId="26" applyFont="1" applyFill="1" applyBorder="1" applyAlignment="1">
      <alignment horizontal="center"/>
    </xf>
    <xf numFmtId="165" fontId="15" fillId="3" borderId="28" xfId="29" applyNumberFormat="1" applyFont="1" applyFill="1" applyBorder="1"/>
    <xf numFmtId="176" fontId="15" fillId="3" borderId="28" xfId="29" applyNumberFormat="1" applyFont="1" applyFill="1" applyBorder="1"/>
    <xf numFmtId="7" fontId="15" fillId="3" borderId="28" xfId="26" applyNumberFormat="1" applyFont="1" applyFill="1" applyBorder="1"/>
    <xf numFmtId="176" fontId="15" fillId="3" borderId="28" xfId="26" applyNumberFormat="1" applyFont="1" applyFill="1" applyBorder="1"/>
    <xf numFmtId="0" fontId="24" fillId="3" borderId="28" xfId="26" applyFont="1" applyFill="1" applyBorder="1"/>
    <xf numFmtId="0" fontId="24" fillId="3" borderId="28" xfId="26" applyFont="1" applyFill="1" applyBorder="1" applyAlignment="1">
      <alignment horizontal="right"/>
    </xf>
    <xf numFmtId="0" fontId="24" fillId="3" borderId="31" xfId="26" applyFont="1" applyFill="1" applyBorder="1" applyAlignment="1">
      <alignment horizontal="center" wrapText="1"/>
    </xf>
    <xf numFmtId="0" fontId="24" fillId="3" borderId="31" xfId="26" applyFont="1" applyFill="1" applyBorder="1" applyAlignment="1">
      <alignment wrapText="1"/>
    </xf>
    <xf numFmtId="0" fontId="24" fillId="3" borderId="31" xfId="26" quotePrefix="1" applyFont="1" applyFill="1" applyBorder="1" applyAlignment="1">
      <alignment wrapText="1"/>
    </xf>
    <xf numFmtId="0" fontId="24" fillId="3" borderId="36" xfId="26" quotePrefix="1" applyFont="1" applyFill="1" applyBorder="1" applyAlignment="1">
      <alignment horizontal="center"/>
    </xf>
    <xf numFmtId="0" fontId="24" fillId="3" borderId="30" xfId="26" quotePrefix="1" applyFont="1" applyFill="1" applyBorder="1" applyAlignment="1">
      <alignment horizontal="center"/>
    </xf>
    <xf numFmtId="0" fontId="24" fillId="3" borderId="36" xfId="26" quotePrefix="1" applyFont="1" applyFill="1" applyBorder="1"/>
    <xf numFmtId="175" fontId="24" fillId="3" borderId="28" xfId="26" quotePrefix="1" applyNumberFormat="1" applyFont="1" applyFill="1" applyBorder="1"/>
    <xf numFmtId="175" fontId="24" fillId="3" borderId="36" xfId="26" quotePrefix="1" applyNumberFormat="1" applyFont="1" applyFill="1" applyBorder="1"/>
    <xf numFmtId="165" fontId="24" fillId="3" borderId="30" xfId="29" quotePrefix="1" applyNumberFormat="1" applyFont="1" applyFill="1" applyBorder="1" applyAlignment="1">
      <alignment horizontal="right"/>
    </xf>
    <xf numFmtId="167" fontId="24" fillId="3" borderId="28" xfId="26" quotePrefix="1" applyNumberFormat="1" applyFont="1" applyFill="1" applyBorder="1"/>
    <xf numFmtId="167" fontId="24" fillId="3" borderId="36" xfId="26" quotePrefix="1" applyNumberFormat="1" applyFont="1" applyFill="1" applyBorder="1"/>
    <xf numFmtId="0" fontId="24" fillId="3" borderId="36" xfId="26" applyFont="1" applyFill="1" applyBorder="1"/>
    <xf numFmtId="0" fontId="24" fillId="3" borderId="37" xfId="26" quotePrefix="1" applyFont="1" applyFill="1" applyBorder="1" applyAlignment="1">
      <alignment horizontal="center"/>
    </xf>
    <xf numFmtId="0" fontId="24" fillId="3" borderId="32" xfId="26" quotePrefix="1" applyFont="1" applyFill="1" applyBorder="1" applyAlignment="1">
      <alignment horizontal="center"/>
    </xf>
    <xf numFmtId="0" fontId="24" fillId="3" borderId="37" xfId="26" quotePrefix="1" applyFont="1" applyFill="1" applyBorder="1"/>
    <xf numFmtId="167" fontId="24" fillId="3" borderId="38" xfId="26" quotePrefix="1" applyNumberFormat="1" applyFont="1" applyFill="1" applyBorder="1"/>
    <xf numFmtId="167" fontId="24" fillId="3" borderId="37" xfId="26" quotePrefix="1" applyNumberFormat="1" applyFont="1" applyFill="1" applyBorder="1"/>
    <xf numFmtId="0" fontId="24" fillId="3" borderId="38" xfId="26" applyFont="1" applyFill="1" applyBorder="1"/>
    <xf numFmtId="165" fontId="24" fillId="3" borderId="32" xfId="29" quotePrefix="1" applyNumberFormat="1" applyFont="1" applyFill="1" applyBorder="1" applyAlignment="1">
      <alignment horizontal="center"/>
    </xf>
    <xf numFmtId="0" fontId="24" fillId="4" borderId="28" xfId="30" applyFont="1" applyFill="1" applyBorder="1"/>
    <xf numFmtId="176" fontId="24" fillId="3" borderId="28" xfId="26" applyNumberFormat="1" applyFont="1" applyFill="1" applyBorder="1"/>
    <xf numFmtId="167" fontId="24" fillId="3" borderId="28" xfId="26" applyNumberFormat="1" applyFont="1" applyFill="1" applyBorder="1"/>
    <xf numFmtId="0" fontId="24" fillId="3" borderId="28" xfId="26" quotePrefix="1" applyFont="1" applyFill="1" applyBorder="1"/>
    <xf numFmtId="0" fontId="22" fillId="3" borderId="28" xfId="26" applyFont="1" applyFill="1" applyBorder="1"/>
    <xf numFmtId="0" fontId="29" fillId="4" borderId="39" xfId="35" applyFont="1" applyFill="1" applyBorder="1" applyAlignment="1">
      <alignment horizontal="right"/>
    </xf>
    <xf numFmtId="165" fontId="29" fillId="4" borderId="0" xfId="57" applyNumberFormat="1" applyFont="1" applyFill="1" applyBorder="1"/>
    <xf numFmtId="177" fontId="29" fillId="0" borderId="0" xfId="58" applyNumberFormat="1" applyFont="1" applyFill="1" applyAlignment="1">
      <alignment horizontal="right"/>
    </xf>
    <xf numFmtId="0" fontId="37" fillId="4" borderId="0" xfId="58" applyFont="1" applyFill="1" applyAlignment="1"/>
    <xf numFmtId="0" fontId="38" fillId="4" borderId="0" xfId="58" applyFont="1" applyFill="1" applyAlignment="1"/>
    <xf numFmtId="0" fontId="38" fillId="4" borderId="0" xfId="58" applyFont="1" applyFill="1"/>
    <xf numFmtId="0" fontId="39" fillId="4" borderId="0" xfId="58" applyFont="1" applyFill="1"/>
    <xf numFmtId="0" fontId="38" fillId="4" borderId="0" xfId="58" applyFont="1" applyFill="1" applyAlignment="1">
      <alignment horizontal="center"/>
    </xf>
    <xf numFmtId="0" fontId="39" fillId="4" borderId="0" xfId="58" applyFont="1" applyFill="1" applyAlignment="1">
      <alignment horizontal="center" vertical="center"/>
    </xf>
    <xf numFmtId="0" fontId="38" fillId="4" borderId="14" xfId="58" applyFont="1" applyFill="1" applyBorder="1"/>
    <xf numFmtId="0" fontId="38" fillId="4" borderId="40" xfId="58" applyFont="1" applyFill="1" applyBorder="1"/>
    <xf numFmtId="0" fontId="39" fillId="4" borderId="0" xfId="58" applyFont="1" applyFill="1" applyBorder="1" applyAlignment="1">
      <alignment horizontal="center" vertical="center"/>
    </xf>
    <xf numFmtId="0" fontId="38" fillId="4" borderId="3" xfId="58" applyFont="1" applyFill="1" applyBorder="1"/>
    <xf numFmtId="0" fontId="40" fillId="4" borderId="0" xfId="58" applyFont="1" applyFill="1" applyAlignment="1">
      <alignment wrapText="1"/>
    </xf>
    <xf numFmtId="0" fontId="41" fillId="4" borderId="0" xfId="58" applyFont="1" applyFill="1" applyAlignment="1"/>
    <xf numFmtId="0" fontId="41" fillId="4" borderId="0" xfId="58" applyFont="1" applyFill="1"/>
    <xf numFmtId="0" fontId="22" fillId="4" borderId="0" xfId="58" applyFont="1" applyFill="1"/>
    <xf numFmtId="166" fontId="21" fillId="4" borderId="0" xfId="59" applyNumberFormat="1" applyFont="1" applyFill="1" applyBorder="1" applyAlignment="1">
      <alignment vertical="center"/>
    </xf>
    <xf numFmtId="0" fontId="22" fillId="4" borderId="0" xfId="58" applyFont="1" applyFill="1" applyBorder="1" applyAlignment="1">
      <alignment vertical="center"/>
    </xf>
    <xf numFmtId="166" fontId="22" fillId="4" borderId="0" xfId="59" applyNumberFormat="1" applyFont="1" applyFill="1" applyBorder="1" applyAlignment="1">
      <alignment vertical="center"/>
    </xf>
    <xf numFmtId="0" fontId="17" fillId="4" borderId="0" xfId="58" applyFont="1" applyFill="1" applyBorder="1" applyAlignment="1">
      <alignment vertical="center"/>
    </xf>
    <xf numFmtId="166" fontId="22" fillId="4" borderId="0" xfId="59" applyNumberFormat="1" applyFont="1" applyFill="1" applyBorder="1" applyAlignment="1">
      <alignment horizontal="right" vertical="center"/>
    </xf>
    <xf numFmtId="0" fontId="22" fillId="4" borderId="2" xfId="59" applyNumberFormat="1" applyFont="1" applyFill="1" applyBorder="1" applyAlignment="1">
      <alignment horizontal="right" vertical="center"/>
    </xf>
    <xf numFmtId="0" fontId="22" fillId="4" borderId="2" xfId="58" applyFont="1" applyFill="1" applyBorder="1" applyAlignment="1">
      <alignment horizontal="right" vertical="center"/>
    </xf>
    <xf numFmtId="1" fontId="22" fillId="4" borderId="2" xfId="58" applyNumberFormat="1" applyFont="1" applyFill="1" applyBorder="1" applyAlignment="1">
      <alignment vertical="center"/>
    </xf>
    <xf numFmtId="1" fontId="22" fillId="4" borderId="2" xfId="58" applyNumberFormat="1" applyFont="1" applyFill="1" applyBorder="1" applyAlignment="1">
      <alignment horizontal="right" vertical="center"/>
    </xf>
    <xf numFmtId="0" fontId="22" fillId="4" borderId="39" xfId="58" applyFont="1" applyFill="1" applyBorder="1" applyAlignment="1">
      <alignment vertical="center"/>
    </xf>
    <xf numFmtId="10" fontId="22" fillId="4" borderId="40" xfId="40" applyNumberFormat="1" applyFont="1" applyFill="1" applyBorder="1" applyAlignment="1">
      <alignment vertical="center"/>
    </xf>
    <xf numFmtId="0" fontId="22" fillId="4" borderId="40" xfId="58" applyFont="1" applyFill="1" applyBorder="1" applyAlignment="1">
      <alignment vertical="center"/>
    </xf>
    <xf numFmtId="10" fontId="22" fillId="4" borderId="39" xfId="40" applyNumberFormat="1" applyFont="1" applyFill="1" applyBorder="1" applyAlignment="1">
      <alignment vertical="center"/>
    </xf>
    <xf numFmtId="2" fontId="22" fillId="4" borderId="0" xfId="58" applyNumberFormat="1" applyFont="1" applyFill="1" applyBorder="1" applyAlignment="1">
      <alignment vertical="center"/>
    </xf>
    <xf numFmtId="0" fontId="22" fillId="4" borderId="4" xfId="58" applyFont="1" applyFill="1" applyBorder="1" applyAlignment="1" applyProtection="1">
      <alignment vertical="center"/>
      <protection locked="0"/>
    </xf>
    <xf numFmtId="166" fontId="17" fillId="0" borderId="0" xfId="59" applyNumberFormat="1" applyFont="1" applyFill="1" applyBorder="1" applyAlignment="1">
      <alignment vertical="center"/>
    </xf>
    <xf numFmtId="0" fontId="22" fillId="4" borderId="0" xfId="58" applyFont="1" applyFill="1" applyBorder="1" applyAlignment="1">
      <alignment horizontal="right" vertical="center"/>
    </xf>
    <xf numFmtId="165" fontId="22" fillId="4" borderId="0" xfId="58" applyNumberFormat="1" applyFont="1" applyFill="1" applyBorder="1" applyAlignment="1">
      <alignment horizontal="right" vertical="center"/>
    </xf>
    <xf numFmtId="165" fontId="22" fillId="4" borderId="4" xfId="58" applyNumberFormat="1" applyFont="1" applyFill="1" applyBorder="1" applyAlignment="1">
      <alignment horizontal="right" vertical="center"/>
    </xf>
    <xf numFmtId="166" fontId="17" fillId="0" borderId="0" xfId="59" applyNumberFormat="1" applyFont="1" applyAlignment="1">
      <alignment vertical="center"/>
    </xf>
    <xf numFmtId="0" fontId="3" fillId="0" borderId="0" xfId="58" applyAlignment="1">
      <alignment vertical="center"/>
    </xf>
    <xf numFmtId="0" fontId="21" fillId="4" borderId="4" xfId="58" quotePrefix="1" applyFont="1" applyFill="1" applyBorder="1" applyAlignment="1" applyProtection="1">
      <alignment horizontal="left" vertical="center" indent="1"/>
      <protection locked="0"/>
    </xf>
    <xf numFmtId="166" fontId="22" fillId="0" borderId="0" xfId="59" applyNumberFormat="1" applyFont="1" applyFill="1" applyBorder="1" applyAlignment="1">
      <alignment vertical="center"/>
    </xf>
    <xf numFmtId="0" fontId="22" fillId="4" borderId="4" xfId="58" applyFont="1" applyFill="1" applyBorder="1" applyAlignment="1" applyProtection="1">
      <alignment horizontal="left" vertical="center" indent="1"/>
      <protection locked="0"/>
    </xf>
    <xf numFmtId="0" fontId="21" fillId="4" borderId="4" xfId="58" applyFont="1" applyFill="1" applyBorder="1" applyAlignment="1" applyProtection="1">
      <alignment horizontal="left" vertical="center" indent="1"/>
      <protection locked="0"/>
    </xf>
    <xf numFmtId="166" fontId="16" fillId="0" borderId="0" xfId="59" applyNumberFormat="1" applyFont="1" applyFill="1" applyBorder="1" applyAlignment="1">
      <alignment vertical="center"/>
    </xf>
    <xf numFmtId="0" fontId="21" fillId="4" borderId="0" xfId="58" applyFont="1" applyFill="1" applyBorder="1" applyAlignment="1">
      <alignment vertical="center"/>
    </xf>
    <xf numFmtId="165" fontId="21" fillId="4" borderId="0" xfId="58" applyNumberFormat="1" applyFont="1" applyFill="1" applyBorder="1" applyAlignment="1">
      <alignment horizontal="right" vertical="center"/>
    </xf>
    <xf numFmtId="165" fontId="21" fillId="4" borderId="4" xfId="58" applyNumberFormat="1" applyFont="1" applyFill="1" applyBorder="1" applyAlignment="1">
      <alignment horizontal="right" vertical="center"/>
    </xf>
    <xf numFmtId="166" fontId="16" fillId="0" borderId="0" xfId="59" applyNumberFormat="1" applyFont="1" applyAlignment="1">
      <alignment vertical="center"/>
    </xf>
    <xf numFmtId="166" fontId="17" fillId="4" borderId="0" xfId="59" applyNumberFormat="1" applyFont="1" applyFill="1" applyBorder="1" applyAlignment="1">
      <alignment vertical="center"/>
    </xf>
    <xf numFmtId="0" fontId="21" fillId="4" borderId="0" xfId="58" applyFont="1" applyFill="1" applyBorder="1" applyAlignment="1" applyProtection="1">
      <alignment vertical="center"/>
      <protection locked="0"/>
    </xf>
    <xf numFmtId="166" fontId="21" fillId="4" borderId="0" xfId="59" applyNumberFormat="1" applyFont="1" applyFill="1" applyBorder="1" applyAlignment="1" applyProtection="1">
      <alignment vertical="center"/>
      <protection locked="0"/>
    </xf>
    <xf numFmtId="2" fontId="21" fillId="4" borderId="0" xfId="58" applyNumberFormat="1" applyFont="1" applyFill="1" applyBorder="1" applyAlignment="1" applyProtection="1">
      <alignment vertical="center"/>
      <protection locked="0"/>
    </xf>
    <xf numFmtId="0" fontId="22" fillId="4" borderId="0" xfId="58" applyFont="1" applyFill="1" applyBorder="1" applyAlignment="1" applyProtection="1">
      <alignment vertical="center"/>
      <protection locked="0"/>
    </xf>
    <xf numFmtId="166" fontId="22" fillId="4" borderId="0" xfId="59" applyNumberFormat="1" applyFont="1" applyFill="1" applyBorder="1" applyAlignment="1" applyProtection="1">
      <alignment vertical="center"/>
      <protection locked="0"/>
    </xf>
    <xf numFmtId="2" fontId="22" fillId="4" borderId="0" xfId="58" applyNumberFormat="1" applyFont="1" applyFill="1" applyBorder="1" applyAlignment="1" applyProtection="1">
      <alignment vertical="center"/>
      <protection locked="0"/>
    </xf>
    <xf numFmtId="166" fontId="22" fillId="3" borderId="0" xfId="59" applyNumberFormat="1" applyFont="1" applyFill="1" applyBorder="1" applyAlignment="1">
      <alignment vertical="center"/>
    </xf>
    <xf numFmtId="0" fontId="44" fillId="3" borderId="0" xfId="58" applyFont="1" applyFill="1" applyBorder="1" applyAlignment="1">
      <alignment vertical="center"/>
    </xf>
    <xf numFmtId="0" fontId="22" fillId="3" borderId="0" xfId="58" applyFont="1" applyFill="1" applyBorder="1" applyAlignment="1">
      <alignment vertical="center"/>
    </xf>
    <xf numFmtId="166" fontId="22" fillId="3" borderId="0" xfId="59" applyNumberFormat="1" applyFont="1" applyFill="1" applyBorder="1" applyAlignment="1">
      <alignment horizontal="center" vertical="center"/>
    </xf>
    <xf numFmtId="0" fontId="22" fillId="3" borderId="0" xfId="58" applyFont="1" applyFill="1" applyBorder="1" applyAlignment="1">
      <alignment horizontal="center" vertical="center"/>
    </xf>
    <xf numFmtId="0" fontId="22" fillId="3" borderId="0" xfId="58" applyFont="1" applyFill="1" applyBorder="1" applyAlignment="1">
      <alignment horizontal="right" vertical="center"/>
    </xf>
    <xf numFmtId="0" fontId="22" fillId="3" borderId="2" xfId="59" applyNumberFormat="1" applyFont="1" applyFill="1" applyBorder="1" applyAlignment="1">
      <alignment horizontal="center" vertical="center"/>
    </xf>
    <xf numFmtId="0" fontId="22" fillId="3" borderId="39" xfId="58" applyFont="1" applyFill="1" applyBorder="1" applyAlignment="1">
      <alignment vertical="center"/>
    </xf>
    <xf numFmtId="0" fontId="22" fillId="3" borderId="40" xfId="58" applyFont="1" applyFill="1" applyBorder="1" applyAlignment="1">
      <alignment vertical="center"/>
    </xf>
    <xf numFmtId="0" fontId="45" fillId="4" borderId="0" xfId="58" applyFont="1" applyFill="1" applyBorder="1" applyAlignment="1">
      <alignment vertical="center"/>
    </xf>
    <xf numFmtId="0" fontId="17" fillId="3" borderId="0" xfId="58" applyFont="1" applyFill="1" applyBorder="1" applyAlignment="1">
      <alignment vertical="center"/>
    </xf>
    <xf numFmtId="0" fontId="22" fillId="3" borderId="4" xfId="58" applyFont="1" applyFill="1" applyBorder="1" applyAlignment="1">
      <alignment vertical="center"/>
    </xf>
    <xf numFmtId="176" fontId="17" fillId="0" borderId="0" xfId="60" applyNumberFormat="1" applyFont="1" applyFill="1" applyBorder="1" applyAlignment="1">
      <alignment vertical="center"/>
    </xf>
    <xf numFmtId="165" fontId="22" fillId="3" borderId="0" xfId="57" applyNumberFormat="1" applyFont="1" applyFill="1" applyBorder="1" applyAlignment="1">
      <alignment vertical="center"/>
    </xf>
    <xf numFmtId="0" fontId="22" fillId="3" borderId="4" xfId="58" applyFont="1" applyFill="1" applyBorder="1" applyAlignment="1">
      <alignment horizontal="right" vertical="center"/>
    </xf>
    <xf numFmtId="176" fontId="17" fillId="0" borderId="0" xfId="60" applyNumberFormat="1" applyFont="1" applyAlignment="1">
      <alignment vertical="center"/>
    </xf>
    <xf numFmtId="165" fontId="22" fillId="4" borderId="0" xfId="58" applyNumberFormat="1" applyFont="1" applyFill="1" applyBorder="1" applyAlignment="1">
      <alignment vertical="center"/>
    </xf>
    <xf numFmtId="178" fontId="44" fillId="3" borderId="0" xfId="58" applyNumberFormat="1" applyFont="1" applyFill="1" applyBorder="1" applyAlignment="1">
      <alignment vertical="center"/>
    </xf>
    <xf numFmtId="166" fontId="44" fillId="3" borderId="0" xfId="59" applyNumberFormat="1" applyFont="1" applyFill="1" applyBorder="1" applyAlignment="1">
      <alignment vertical="center"/>
    </xf>
    <xf numFmtId="0" fontId="22" fillId="3" borderId="4" xfId="58" applyFont="1" applyFill="1" applyBorder="1" applyAlignment="1">
      <alignment horizontal="left" vertical="center" indent="1"/>
    </xf>
    <xf numFmtId="178" fontId="17" fillId="0" borderId="0" xfId="58" applyNumberFormat="1" applyFont="1" applyAlignment="1">
      <alignment vertical="center"/>
    </xf>
    <xf numFmtId="0" fontId="21" fillId="3" borderId="4" xfId="58" applyFont="1" applyFill="1" applyBorder="1" applyAlignment="1">
      <alignment horizontal="left" vertical="center" indent="1"/>
    </xf>
    <xf numFmtId="165" fontId="21" fillId="3" borderId="0" xfId="57" applyNumberFormat="1" applyFont="1" applyFill="1" applyBorder="1" applyAlignment="1">
      <alignment vertical="center"/>
    </xf>
    <xf numFmtId="0" fontId="21" fillId="3" borderId="0" xfId="58" applyFont="1" applyFill="1" applyBorder="1" applyAlignment="1">
      <alignment vertical="center"/>
    </xf>
    <xf numFmtId="0" fontId="21" fillId="3" borderId="4" xfId="58" applyFont="1" applyFill="1" applyBorder="1" applyAlignment="1">
      <alignment vertical="center"/>
    </xf>
    <xf numFmtId="165" fontId="21" fillId="4" borderId="0" xfId="58" applyNumberFormat="1" applyFont="1" applyFill="1" applyBorder="1" applyAlignment="1">
      <alignment vertical="center"/>
    </xf>
    <xf numFmtId="178" fontId="16" fillId="0" borderId="0" xfId="58" applyNumberFormat="1" applyFont="1" applyAlignment="1">
      <alignment vertical="center"/>
    </xf>
    <xf numFmtId="166" fontId="21" fillId="3" borderId="0" xfId="59" applyNumberFormat="1" applyFont="1" applyFill="1" applyBorder="1" applyAlignment="1">
      <alignment vertical="center"/>
    </xf>
    <xf numFmtId="0" fontId="46" fillId="3" borderId="0" xfId="58" applyFont="1" applyFill="1" applyBorder="1" applyAlignment="1">
      <alignment vertical="center"/>
    </xf>
    <xf numFmtId="3" fontId="22" fillId="3" borderId="0" xfId="58" applyNumberFormat="1" applyFont="1" applyFill="1" applyBorder="1" applyAlignment="1">
      <alignment vertical="center"/>
    </xf>
    <xf numFmtId="3" fontId="22" fillId="4" borderId="0" xfId="58" applyNumberFormat="1" applyFont="1" applyFill="1" applyBorder="1" applyAlignment="1">
      <alignment vertical="center"/>
    </xf>
    <xf numFmtId="0" fontId="17" fillId="0" borderId="0" xfId="58" applyFont="1" applyBorder="1" applyAlignment="1">
      <alignment vertical="center"/>
    </xf>
    <xf numFmtId="0" fontId="12" fillId="3" borderId="39" xfId="0" applyFont="1" applyFill="1" applyBorder="1"/>
    <xf numFmtId="167" fontId="39" fillId="0" borderId="0" xfId="58" applyNumberFormat="1" applyFont="1"/>
    <xf numFmtId="165" fontId="15" fillId="3" borderId="0" xfId="29" applyNumberFormat="1" applyFont="1" applyFill="1" applyBorder="1" applyAlignment="1">
      <alignment horizontal="center"/>
    </xf>
    <xf numFmtId="0" fontId="15" fillId="3" borderId="0" xfId="29" applyNumberFormat="1" applyFont="1" applyFill="1" applyBorder="1" applyAlignment="1">
      <alignment horizontal="center"/>
    </xf>
    <xf numFmtId="165" fontId="15" fillId="3" borderId="2" xfId="29" applyNumberFormat="1" applyFont="1" applyFill="1" applyBorder="1" applyAlignment="1">
      <alignment horizontal="center" wrapText="1"/>
    </xf>
    <xf numFmtId="0" fontId="24" fillId="3" borderId="28" xfId="26" applyFont="1" applyFill="1" applyBorder="1" applyAlignment="1">
      <alignment horizontal="center"/>
    </xf>
    <xf numFmtId="0" fontId="14" fillId="3" borderId="39" xfId="0" applyFont="1" applyFill="1" applyBorder="1" applyAlignment="1">
      <alignment horizontal="center" vertical="center" wrapText="1"/>
    </xf>
    <xf numFmtId="14" fontId="15" fillId="3" borderId="2" xfId="0" applyNumberFormat="1" applyFont="1" applyFill="1" applyBorder="1" applyAlignment="1">
      <alignment horizontal="center"/>
    </xf>
    <xf numFmtId="0" fontId="24" fillId="3" borderId="2" xfId="47" applyFont="1" applyFill="1" applyBorder="1" applyAlignment="1">
      <alignment horizontal="center" wrapText="1"/>
    </xf>
    <xf numFmtId="0" fontId="24" fillId="0" borderId="12" xfId="47" applyFont="1" applyFill="1" applyBorder="1" applyAlignment="1">
      <alignment horizontal="right" wrapText="1"/>
    </xf>
    <xf numFmtId="0" fontId="24" fillId="0" borderId="2" xfId="47" applyFont="1" applyFill="1" applyBorder="1" applyAlignment="1">
      <alignment horizontal="right" wrapText="1"/>
    </xf>
    <xf numFmtId="0" fontId="24" fillId="0" borderId="26" xfId="47" applyFont="1" applyFill="1" applyBorder="1" applyAlignment="1">
      <alignment horizontal="right" wrapText="1"/>
    </xf>
    <xf numFmtId="0" fontId="15" fillId="3" borderId="2" xfId="47" applyFont="1" applyFill="1" applyBorder="1" applyAlignment="1">
      <alignment horizontal="center" wrapText="1"/>
    </xf>
    <xf numFmtId="0" fontId="15" fillId="3" borderId="12" xfId="47" applyFont="1" applyFill="1" applyBorder="1" applyAlignment="1">
      <alignment horizontal="right" wrapText="1"/>
    </xf>
    <xf numFmtId="0" fontId="15" fillId="0" borderId="2" xfId="47" applyFont="1" applyFill="1" applyBorder="1" applyAlignment="1">
      <alignment horizontal="right" wrapText="1"/>
    </xf>
    <xf numFmtId="0" fontId="15" fillId="3" borderId="2" xfId="47" applyFont="1" applyFill="1" applyBorder="1" applyAlignment="1">
      <alignment horizontal="right" wrapText="1"/>
    </xf>
    <xf numFmtId="0" fontId="15" fillId="0" borderId="12" xfId="47" applyFont="1" applyFill="1" applyBorder="1" applyAlignment="1">
      <alignment horizontal="right" wrapText="1"/>
    </xf>
    <xf numFmtId="0" fontId="15" fillId="0" borderId="2" xfId="47" applyFont="1" applyFill="1" applyBorder="1" applyAlignment="1">
      <alignment horizontal="right"/>
    </xf>
    <xf numFmtId="0" fontId="15" fillId="0" borderId="26" xfId="47" applyFont="1" applyFill="1" applyBorder="1" applyAlignment="1">
      <alignment horizontal="right" wrapText="1"/>
    </xf>
    <xf numFmtId="0" fontId="15" fillId="0" borderId="2" xfId="47" applyFont="1" applyFill="1" applyBorder="1" applyAlignment="1">
      <alignment horizontal="center" wrapText="1"/>
    </xf>
    <xf numFmtId="0" fontId="15" fillId="0" borderId="5" xfId="47" applyFont="1" applyFill="1" applyBorder="1" applyAlignment="1">
      <alignment horizontal="right" wrapText="1"/>
    </xf>
    <xf numFmtId="0" fontId="15" fillId="0" borderId="7" xfId="47" applyFont="1" applyFill="1" applyBorder="1" applyAlignment="1">
      <alignment horizontal="right" wrapText="1"/>
    </xf>
    <xf numFmtId="0" fontId="15" fillId="0" borderId="11" xfId="47" applyFont="1" applyFill="1" applyBorder="1" applyAlignment="1">
      <alignment horizontal="right" wrapText="1"/>
    </xf>
    <xf numFmtId="0" fontId="15" fillId="3" borderId="8" xfId="47" applyFont="1" applyFill="1" applyBorder="1" applyAlignment="1">
      <alignment horizontal="right" wrapText="1"/>
    </xf>
    <xf numFmtId="0" fontId="15" fillId="3" borderId="5" xfId="47" applyFont="1" applyFill="1" applyBorder="1" applyAlignment="1">
      <alignment horizontal="right" wrapText="1"/>
    </xf>
    <xf numFmtId="0" fontId="15" fillId="3" borderId="26" xfId="47" applyFont="1" applyFill="1" applyBorder="1" applyAlignment="1">
      <alignment horizontal="right" wrapText="1"/>
    </xf>
    <xf numFmtId="167" fontId="67" fillId="0" borderId="0" xfId="46" applyNumberFormat="1" applyFont="1" applyAlignment="1"/>
    <xf numFmtId="167" fontId="67" fillId="0" borderId="0" xfId="46" applyNumberFormat="1" applyFont="1" applyBorder="1" applyAlignment="1"/>
    <xf numFmtId="4" fontId="67" fillId="0" borderId="0" xfId="46" applyNumberFormat="1" applyFont="1" applyBorder="1" applyAlignment="1"/>
    <xf numFmtId="186" fontId="67" fillId="0" borderId="0" xfId="46" applyNumberFormat="1" applyFont="1" applyBorder="1" applyAlignment="1"/>
    <xf numFmtId="10" fontId="67" fillId="0" borderId="0" xfId="50" applyFont="1" applyBorder="1" applyAlignment="1"/>
    <xf numFmtId="0" fontId="67" fillId="3" borderId="0" xfId="47" applyFont="1" applyFill="1" applyAlignment="1">
      <alignment vertical="center"/>
    </xf>
    <xf numFmtId="167" fontId="67" fillId="0" borderId="0" xfId="46" applyNumberFormat="1" applyFont="1" applyBorder="1" applyAlignment="1">
      <alignment horizontal="center"/>
    </xf>
    <xf numFmtId="0" fontId="14" fillId="3" borderId="0" xfId="47" applyFont="1" applyFill="1" applyAlignment="1">
      <alignment vertical="center"/>
    </xf>
    <xf numFmtId="167" fontId="22" fillId="0" borderId="0" xfId="46" applyNumberFormat="1" applyFont="1" applyBorder="1" applyAlignment="1"/>
    <xf numFmtId="0" fontId="22" fillId="3" borderId="5" xfId="47" applyFont="1" applyFill="1" applyBorder="1" applyAlignment="1">
      <alignment horizontal="right" vertical="center" wrapText="1"/>
    </xf>
    <xf numFmtId="0" fontId="22" fillId="3" borderId="10" xfId="47" applyFont="1" applyFill="1" applyBorder="1" applyAlignment="1">
      <alignment horizontal="right" vertical="center" wrapText="1"/>
    </xf>
    <xf numFmtId="0" fontId="22" fillId="3" borderId="0" xfId="47" applyFont="1" applyFill="1" applyBorder="1" applyAlignment="1">
      <alignment horizontal="center" vertical="center"/>
    </xf>
    <xf numFmtId="3" fontId="22" fillId="3" borderId="3" xfId="49" applyNumberFormat="1" applyFont="1" applyFill="1" applyBorder="1" applyAlignment="1">
      <alignment horizontal="right" vertical="center"/>
    </xf>
    <xf numFmtId="3" fontId="22" fillId="3" borderId="0" xfId="47" applyNumberFormat="1" applyFont="1" applyFill="1" applyBorder="1" applyAlignment="1">
      <alignment horizontal="right" vertical="center"/>
    </xf>
    <xf numFmtId="4" fontId="22" fillId="3" borderId="4" xfId="49" applyNumberFormat="1" applyFont="1" applyFill="1" applyBorder="1" applyAlignment="1">
      <alignment horizontal="right" vertical="center"/>
    </xf>
    <xf numFmtId="3" fontId="22" fillId="0" borderId="0" xfId="49" applyNumberFormat="1" applyFont="1" applyFill="1" applyBorder="1" applyAlignment="1">
      <alignment horizontal="right" vertical="center"/>
    </xf>
    <xf numFmtId="3" fontId="22" fillId="0" borderId="0" xfId="46" applyNumberFormat="1" applyFont="1" applyBorder="1" applyAlignment="1"/>
    <xf numFmtId="4" fontId="22" fillId="0" borderId="4" xfId="49" applyNumberFormat="1" applyFont="1" applyFill="1" applyBorder="1" applyAlignment="1">
      <alignment horizontal="right" vertical="center"/>
    </xf>
    <xf numFmtId="3" fontId="22" fillId="3" borderId="3" xfId="47" applyNumberFormat="1" applyFont="1" applyFill="1" applyBorder="1" applyAlignment="1">
      <alignment horizontal="right" vertical="center"/>
    </xf>
    <xf numFmtId="4" fontId="22" fillId="3" borderId="4" xfId="47" applyNumberFormat="1" applyFont="1" applyFill="1" applyBorder="1" applyAlignment="1">
      <alignment horizontal="right" vertical="center"/>
    </xf>
    <xf numFmtId="3" fontId="22" fillId="3" borderId="0" xfId="49" applyNumberFormat="1" applyFont="1" applyFill="1" applyBorder="1" applyAlignment="1">
      <alignment horizontal="right" vertical="center"/>
    </xf>
    <xf numFmtId="4" fontId="22" fillId="3" borderId="4" xfId="6" applyNumberFormat="1" applyFont="1" applyFill="1" applyBorder="1" applyAlignment="1">
      <alignment horizontal="right" vertical="center"/>
    </xf>
    <xf numFmtId="3" fontId="22" fillId="0" borderId="0" xfId="6" applyNumberFormat="1" applyFont="1" applyFill="1" applyBorder="1" applyAlignment="1">
      <alignment horizontal="right" vertical="center"/>
    </xf>
    <xf numFmtId="4" fontId="22" fillId="0" borderId="4" xfId="6" applyNumberFormat="1" applyFont="1" applyFill="1" applyBorder="1" applyAlignment="1">
      <alignment horizontal="right" vertical="center"/>
    </xf>
    <xf numFmtId="3" fontId="22" fillId="0" borderId="0" xfId="47" applyNumberFormat="1" applyFont="1" applyFill="1" applyBorder="1" applyAlignment="1">
      <alignment horizontal="right" vertical="center"/>
    </xf>
    <xf numFmtId="4" fontId="22" fillId="0" borderId="4" xfId="47" applyNumberFormat="1" applyFont="1" applyFill="1" applyBorder="1" applyAlignment="1">
      <alignment horizontal="right" vertical="center"/>
    </xf>
    <xf numFmtId="0" fontId="22" fillId="3" borderId="4" xfId="47" applyFont="1" applyFill="1" applyBorder="1" applyAlignment="1">
      <alignment horizontal="right" vertical="center"/>
    </xf>
    <xf numFmtId="2" fontId="22" fillId="3" borderId="4" xfId="47" applyNumberFormat="1" applyFont="1" applyFill="1" applyBorder="1" applyAlignment="1">
      <alignment horizontal="right" vertical="center"/>
    </xf>
    <xf numFmtId="3" fontId="22" fillId="0" borderId="3" xfId="49" applyNumberFormat="1" applyFont="1" applyFill="1" applyBorder="1" applyAlignment="1">
      <alignment horizontal="right" vertical="center"/>
    </xf>
    <xf numFmtId="2" fontId="22" fillId="0" borderId="4" xfId="47" applyNumberFormat="1" applyFont="1" applyFill="1" applyBorder="1" applyAlignment="1">
      <alignment horizontal="right" vertical="center"/>
    </xf>
    <xf numFmtId="3" fontId="22" fillId="0" borderId="0" xfId="46" applyNumberFormat="1" applyFont="1" applyFill="1" applyBorder="1" applyAlignment="1"/>
    <xf numFmtId="3" fontId="22" fillId="0" borderId="3" xfId="47" applyNumberFormat="1" applyFont="1" applyFill="1" applyBorder="1" applyAlignment="1">
      <alignment horizontal="right" vertical="center"/>
    </xf>
    <xf numFmtId="167" fontId="22" fillId="0" borderId="0" xfId="46" applyNumberFormat="1" applyFont="1" applyFill="1" applyBorder="1" applyAlignment="1"/>
    <xf numFmtId="3" fontId="22" fillId="0" borderId="3" xfId="47" applyNumberFormat="1" applyFont="1" applyFill="1" applyBorder="1" applyAlignment="1">
      <alignment vertical="center"/>
    </xf>
    <xf numFmtId="2" fontId="22" fillId="0" borderId="0" xfId="47" applyNumberFormat="1" applyFont="1" applyFill="1" applyBorder="1" applyAlignment="1">
      <alignment horizontal="right" vertical="center"/>
    </xf>
    <xf numFmtId="4" fontId="22" fillId="0" borderId="0" xfId="47" applyNumberFormat="1" applyFont="1" applyFill="1" applyBorder="1" applyAlignment="1">
      <alignment horizontal="right" vertical="center"/>
    </xf>
    <xf numFmtId="0" fontId="22" fillId="3" borderId="5" xfId="47" applyFont="1" applyFill="1" applyBorder="1" applyAlignment="1">
      <alignment horizontal="center" wrapText="1"/>
    </xf>
    <xf numFmtId="0" fontId="22" fillId="3" borderId="26" xfId="47" applyFont="1" applyFill="1" applyBorder="1" applyAlignment="1">
      <alignment horizontal="right" wrapText="1"/>
    </xf>
    <xf numFmtId="0" fontId="22" fillId="3" borderId="5" xfId="47" applyFont="1" applyFill="1" applyBorder="1" applyAlignment="1">
      <alignment horizontal="right" wrapText="1"/>
    </xf>
    <xf numFmtId="0" fontId="22" fillId="3" borderId="10" xfId="47" applyFont="1" applyFill="1" applyBorder="1" applyAlignment="1">
      <alignment horizontal="right" wrapText="1"/>
    </xf>
    <xf numFmtId="0" fontId="22" fillId="0" borderId="26" xfId="47" applyFont="1" applyFill="1" applyBorder="1" applyAlignment="1">
      <alignment horizontal="right" wrapText="1"/>
    </xf>
    <xf numFmtId="0" fontId="22" fillId="0" borderId="5" xfId="47" applyFont="1" applyFill="1" applyBorder="1" applyAlignment="1">
      <alignment horizontal="right" wrapText="1"/>
    </xf>
    <xf numFmtId="0" fontId="22" fillId="0" borderId="10" xfId="47" applyFont="1" applyFill="1" applyBorder="1" applyAlignment="1">
      <alignment horizontal="right" wrapText="1"/>
    </xf>
    <xf numFmtId="4" fontId="22" fillId="0" borderId="0" xfId="46" applyNumberFormat="1" applyFont="1" applyBorder="1" applyAlignment="1"/>
    <xf numFmtId="0" fontId="68" fillId="3" borderId="0" xfId="47" applyFont="1" applyFill="1" applyAlignment="1">
      <alignment vertical="center"/>
    </xf>
    <xf numFmtId="167" fontId="68" fillId="0" borderId="0" xfId="46" applyNumberFormat="1" applyFont="1" applyBorder="1" applyAlignment="1"/>
    <xf numFmtId="0" fontId="22" fillId="3" borderId="0" xfId="47" applyFont="1" applyFill="1" applyAlignment="1">
      <alignment vertical="center"/>
    </xf>
    <xf numFmtId="0" fontId="22" fillId="3" borderId="0" xfId="47" applyFont="1" applyFill="1" applyAlignment="1">
      <alignment horizontal="center" vertical="center"/>
    </xf>
    <xf numFmtId="169" fontId="15" fillId="3" borderId="4" xfId="62" applyNumberFormat="1" applyFont="1" applyFill="1" applyBorder="1"/>
    <xf numFmtId="0" fontId="15" fillId="3" borderId="2" xfId="53" applyFont="1" applyFill="1" applyBorder="1" applyAlignment="1">
      <alignment horizontal="center" wrapText="1"/>
    </xf>
    <xf numFmtId="166" fontId="15" fillId="3" borderId="4" xfId="61" applyNumberFormat="1" applyFont="1" applyFill="1" applyBorder="1"/>
    <xf numFmtId="0" fontId="15" fillId="3" borderId="11" xfId="53" applyFont="1" applyFill="1" applyBorder="1" applyAlignment="1">
      <alignment wrapText="1"/>
    </xf>
    <xf numFmtId="0" fontId="15" fillId="3" borderId="39" xfId="53" applyFont="1" applyFill="1" applyBorder="1"/>
    <xf numFmtId="0" fontId="12" fillId="4" borderId="26" xfId="0" applyFont="1" applyFill="1" applyBorder="1" applyAlignment="1">
      <alignment horizontal="center"/>
    </xf>
    <xf numFmtId="0" fontId="12" fillId="4" borderId="10" xfId="0" applyFont="1" applyFill="1" applyBorder="1" applyAlignment="1">
      <alignment horizontal="center"/>
    </xf>
    <xf numFmtId="0" fontId="12" fillId="4" borderId="5" xfId="0" applyFont="1" applyFill="1" applyBorder="1" applyAlignment="1">
      <alignment horizontal="center"/>
    </xf>
    <xf numFmtId="0" fontId="12" fillId="4" borderId="0" xfId="0" applyFont="1" applyFill="1" applyBorder="1" applyAlignment="1">
      <alignment wrapText="1"/>
    </xf>
    <xf numFmtId="0" fontId="15" fillId="4" borderId="0" xfId="19" applyFont="1" applyFill="1" applyBorder="1" applyAlignment="1">
      <alignment horizontal="center" wrapText="1"/>
    </xf>
    <xf numFmtId="0" fontId="15" fillId="4" borderId="2" xfId="19" applyFont="1" applyFill="1" applyBorder="1" applyAlignment="1">
      <alignment horizontal="center" wrapText="1"/>
    </xf>
    <xf numFmtId="0" fontId="15" fillId="4" borderId="2" xfId="19" applyFont="1" applyFill="1" applyBorder="1" applyAlignment="1">
      <alignment horizontal="center"/>
    </xf>
    <xf numFmtId="0" fontId="15" fillId="4" borderId="0" xfId="19" applyFont="1" applyFill="1" applyBorder="1" applyAlignment="1">
      <alignment horizontal="center"/>
    </xf>
    <xf numFmtId="165" fontId="15" fillId="4" borderId="0" xfId="19" applyNumberFormat="1" applyFont="1" applyFill="1" applyBorder="1"/>
    <xf numFmtId="165" fontId="15" fillId="4" borderId="4" xfId="19" applyNumberFormat="1" applyFont="1" applyFill="1" applyBorder="1"/>
    <xf numFmtId="0" fontId="15" fillId="11" borderId="0" xfId="19" applyFont="1" applyFill="1" applyBorder="1"/>
    <xf numFmtId="0" fontId="15" fillId="4" borderId="0" xfId="19" applyFont="1" applyFill="1" applyBorder="1" applyAlignment="1">
      <alignment horizontal="right"/>
    </xf>
    <xf numFmtId="0" fontId="15" fillId="10" borderId="0" xfId="19" applyFont="1" applyFill="1" applyBorder="1"/>
    <xf numFmtId="0" fontId="15" fillId="10" borderId="0" xfId="19" applyFont="1" applyFill="1" applyBorder="1" applyAlignment="1">
      <alignment horizontal="right"/>
    </xf>
    <xf numFmtId="0" fontId="15" fillId="4" borderId="9" xfId="19" applyFont="1" applyFill="1" applyBorder="1" applyAlignment="1">
      <alignment horizontal="center" wrapText="1"/>
    </xf>
    <xf numFmtId="0" fontId="15" fillId="4" borderId="7" xfId="19" applyFont="1" applyFill="1" applyBorder="1"/>
    <xf numFmtId="0" fontId="15" fillId="4" borderId="25" xfId="19" applyFont="1" applyFill="1" applyBorder="1" applyAlignment="1">
      <alignment horizontal="center" wrapText="1"/>
    </xf>
    <xf numFmtId="37" fontId="15" fillId="4" borderId="0" xfId="19" applyNumberFormat="1" applyFont="1" applyFill="1" applyBorder="1"/>
    <xf numFmtId="3" fontId="13" fillId="11" borderId="0" xfId="19" applyNumberFormat="1" applyFont="1" applyFill="1" applyBorder="1" applyAlignment="1">
      <alignment horizontal="right"/>
    </xf>
    <xf numFmtId="0" fontId="15" fillId="4" borderId="4" xfId="19" applyFont="1" applyFill="1" applyBorder="1" applyAlignment="1">
      <alignment horizontal="center"/>
    </xf>
    <xf numFmtId="3" fontId="15" fillId="4" borderId="0" xfId="19" applyNumberFormat="1" applyFont="1" applyFill="1" applyBorder="1" applyAlignment="1">
      <alignment horizontal="right" vertical="top"/>
    </xf>
    <xf numFmtId="165" fontId="15" fillId="4" borderId="4" xfId="23" applyNumberFormat="1" applyFont="1" applyFill="1" applyBorder="1"/>
    <xf numFmtId="3" fontId="15" fillId="0" borderId="0" xfId="19" applyNumberFormat="1" applyFont="1" applyFill="1" applyBorder="1" applyAlignment="1">
      <alignment horizontal="right" vertical="top"/>
    </xf>
    <xf numFmtId="3" fontId="15" fillId="4" borderId="0" xfId="63" applyNumberFormat="1" applyFont="1" applyFill="1" applyBorder="1"/>
    <xf numFmtId="3" fontId="15" fillId="0" borderId="0" xfId="63" applyNumberFormat="1" applyFont="1" applyFill="1" applyBorder="1"/>
    <xf numFmtId="166" fontId="15" fillId="4" borderId="0" xfId="64" applyNumberFormat="1" applyFont="1" applyFill="1" applyBorder="1"/>
    <xf numFmtId="0" fontId="15" fillId="4" borderId="0" xfId="19" applyFont="1" applyFill="1" applyBorder="1" applyAlignment="1">
      <alignment horizontal="left"/>
    </xf>
    <xf numFmtId="0" fontId="15" fillId="4" borderId="0" xfId="19" applyFont="1" applyFill="1" applyAlignment="1">
      <alignment horizontal="left" indent="1"/>
    </xf>
    <xf numFmtId="0" fontId="15" fillId="0" borderId="0" xfId="19" applyFont="1" applyFill="1" applyAlignment="1">
      <alignment horizontal="left" indent="1"/>
    </xf>
    <xf numFmtId="165" fontId="22" fillId="4" borderId="0" xfId="10" applyNumberFormat="1" applyFont="1" applyFill="1"/>
    <xf numFmtId="0" fontId="15" fillId="3" borderId="0" xfId="19" quotePrefix="1" applyFont="1" applyFill="1"/>
    <xf numFmtId="0" fontId="15" fillId="3" borderId="0" xfId="19" quotePrefix="1" applyFont="1" applyFill="1" applyBorder="1"/>
    <xf numFmtId="0" fontId="38" fillId="0" borderId="0" xfId="19" applyFont="1" applyFill="1" applyAlignment="1">
      <alignment horizontal="left" indent="1"/>
    </xf>
    <xf numFmtId="0" fontId="14" fillId="4" borderId="0" xfId="19" applyFont="1" applyFill="1" applyBorder="1"/>
    <xf numFmtId="0" fontId="23" fillId="4" borderId="0" xfId="19" applyFont="1" applyFill="1"/>
    <xf numFmtId="0" fontId="23" fillId="4" borderId="0" xfId="19" applyFont="1" applyFill="1" applyBorder="1"/>
    <xf numFmtId="37" fontId="24" fillId="4" borderId="0" xfId="19" applyNumberFormat="1" applyFont="1" applyFill="1" applyBorder="1"/>
    <xf numFmtId="37" fontId="24" fillId="4" borderId="0" xfId="19" applyNumberFormat="1" applyFont="1" applyFill="1" applyBorder="1" applyAlignment="1">
      <alignment horizontal="center" wrapText="1"/>
    </xf>
    <xf numFmtId="0" fontId="24" fillId="4" borderId="0" xfId="19" applyFont="1" applyFill="1" applyBorder="1" applyAlignment="1">
      <alignment horizontal="center" wrapText="1"/>
    </xf>
    <xf numFmtId="49" fontId="24" fillId="4" borderId="2" xfId="19" applyNumberFormat="1" applyFont="1" applyFill="1" applyBorder="1" applyAlignment="1">
      <alignment horizontal="left"/>
    </xf>
    <xf numFmtId="0" fontId="24" fillId="4" borderId="2" xfId="19" applyNumberFormat="1" applyFont="1" applyFill="1" applyBorder="1" applyAlignment="1">
      <alignment horizontal="center" wrapText="1"/>
    </xf>
    <xf numFmtId="49" fontId="24" fillId="4" borderId="2" xfId="19" applyNumberFormat="1" applyFont="1" applyFill="1" applyBorder="1" applyAlignment="1">
      <alignment horizontal="center" wrapText="1"/>
    </xf>
    <xf numFmtId="49" fontId="24" fillId="4" borderId="4" xfId="19" applyNumberFormat="1" applyFont="1" applyFill="1" applyBorder="1" applyAlignment="1">
      <alignment horizontal="center"/>
    </xf>
    <xf numFmtId="49" fontId="24" fillId="4" borderId="40" xfId="19" applyNumberFormat="1" applyFont="1" applyFill="1" applyBorder="1" applyAlignment="1">
      <alignment horizontal="center"/>
    </xf>
    <xf numFmtId="49" fontId="24" fillId="4" borderId="23" xfId="19" applyNumberFormat="1" applyFont="1" applyFill="1" applyBorder="1" applyAlignment="1">
      <alignment horizontal="center"/>
    </xf>
    <xf numFmtId="49" fontId="24" fillId="4" borderId="0" xfId="19" applyNumberFormat="1" applyFont="1" applyFill="1" applyBorder="1" applyAlignment="1">
      <alignment horizontal="center"/>
    </xf>
    <xf numFmtId="49" fontId="24" fillId="4" borderId="4" xfId="64" applyNumberFormat="1" applyFont="1" applyFill="1" applyBorder="1"/>
    <xf numFmtId="3" fontId="24" fillId="4" borderId="0" xfId="19" applyNumberFormat="1" applyFont="1" applyFill="1"/>
    <xf numFmtId="37" fontId="24" fillId="4" borderId="4" xfId="19" applyNumberFormat="1" applyFont="1" applyFill="1" applyBorder="1"/>
    <xf numFmtId="3" fontId="24" fillId="4" borderId="0" xfId="64" applyNumberFormat="1" applyFont="1" applyFill="1"/>
    <xf numFmtId="3" fontId="24" fillId="4" borderId="4" xfId="64" applyNumberFormat="1" applyFont="1" applyFill="1" applyBorder="1"/>
    <xf numFmtId="165" fontId="24" fillId="4" borderId="0" xfId="19" applyNumberFormat="1" applyFont="1" applyFill="1" applyBorder="1"/>
    <xf numFmtId="165" fontId="24" fillId="4" borderId="4" xfId="19" applyNumberFormat="1" applyFont="1" applyFill="1" applyBorder="1"/>
    <xf numFmtId="0" fontId="24" fillId="4" borderId="0" xfId="19" applyFont="1" applyFill="1"/>
    <xf numFmtId="0" fontId="24" fillId="0" borderId="0" xfId="19" applyFont="1" applyFill="1"/>
    <xf numFmtId="49" fontId="14" fillId="4" borderId="0" xfId="64" applyNumberFormat="1" applyFont="1" applyFill="1" applyBorder="1"/>
    <xf numFmtId="0" fontId="24" fillId="4" borderId="4" xfId="19" applyFont="1" applyFill="1" applyBorder="1"/>
    <xf numFmtId="37" fontId="24" fillId="0" borderId="0" xfId="19" applyNumberFormat="1" applyFont="1" applyFill="1" applyBorder="1" applyAlignment="1"/>
    <xf numFmtId="37" fontId="24" fillId="4" borderId="0" xfId="19" applyNumberFormat="1" applyFont="1" applyFill="1" applyBorder="1" applyAlignment="1"/>
    <xf numFmtId="166" fontId="24" fillId="0" borderId="0" xfId="64" applyNumberFormat="1" applyFont="1" applyFill="1" applyBorder="1" applyAlignment="1"/>
    <xf numFmtId="0" fontId="24" fillId="4" borderId="0" xfId="19" applyFont="1" applyFill="1" applyBorder="1"/>
    <xf numFmtId="49" fontId="12" fillId="9" borderId="0" xfId="66" applyNumberFormat="1" applyFont="1" applyFill="1" applyBorder="1" applyAlignment="1">
      <alignment horizontal="center" wrapText="1"/>
    </xf>
    <xf numFmtId="49" fontId="12" fillId="9" borderId="2" xfId="66" applyNumberFormat="1" applyFont="1" applyFill="1" applyBorder="1" applyAlignment="1">
      <alignment wrapText="1"/>
    </xf>
    <xf numFmtId="49" fontId="12" fillId="9" borderId="2" xfId="66" applyNumberFormat="1" applyFont="1" applyFill="1" applyBorder="1" applyAlignment="1">
      <alignment horizontal="center" wrapText="1"/>
    </xf>
    <xf numFmtId="49" fontId="12" fillId="9" borderId="40" xfId="66" applyNumberFormat="1" applyFont="1" applyFill="1" applyBorder="1" applyAlignment="1">
      <alignment wrapText="1"/>
    </xf>
    <xf numFmtId="49" fontId="12" fillId="9" borderId="25" xfId="66" applyNumberFormat="1" applyFont="1" applyFill="1" applyBorder="1" applyAlignment="1">
      <alignment horizontal="right" wrapText="1"/>
    </xf>
    <xf numFmtId="49" fontId="12" fillId="9" borderId="23" xfId="66" applyNumberFormat="1" applyFont="1" applyFill="1" applyBorder="1" applyAlignment="1">
      <alignment horizontal="center" wrapText="1"/>
    </xf>
    <xf numFmtId="49" fontId="12" fillId="9" borderId="40" xfId="66" applyNumberFormat="1" applyFont="1" applyFill="1" applyBorder="1" applyAlignment="1">
      <alignment horizontal="center" wrapText="1"/>
    </xf>
    <xf numFmtId="49" fontId="12" fillId="9" borderId="25" xfId="66" applyNumberFormat="1" applyFont="1" applyFill="1" applyBorder="1" applyAlignment="1">
      <alignment horizontal="center" wrapText="1"/>
    </xf>
    <xf numFmtId="0" fontId="12" fillId="9" borderId="4" xfId="66" applyFont="1" applyFill="1" applyBorder="1" applyAlignment="1">
      <alignment horizontal="left"/>
    </xf>
    <xf numFmtId="3" fontId="12" fillId="9" borderId="4" xfId="66" applyNumberFormat="1" applyFont="1" applyFill="1" applyBorder="1" applyAlignment="1">
      <alignment horizontal="right"/>
    </xf>
    <xf numFmtId="3" fontId="12" fillId="9" borderId="0" xfId="66" applyNumberFormat="1" applyFont="1" applyFill="1" applyBorder="1" applyAlignment="1">
      <alignment horizontal="right"/>
    </xf>
    <xf numFmtId="49" fontId="12" fillId="9" borderId="0" xfId="66" applyNumberFormat="1" applyFont="1" applyFill="1" applyBorder="1" applyAlignment="1">
      <alignment wrapText="1"/>
    </xf>
    <xf numFmtId="49" fontId="12" fillId="9" borderId="3" xfId="66" applyNumberFormat="1" applyFont="1" applyFill="1" applyBorder="1" applyAlignment="1">
      <alignment horizontal="center" wrapText="1"/>
    </xf>
    <xf numFmtId="49" fontId="12" fillId="9" borderId="4" xfId="66" applyNumberFormat="1" applyFont="1" applyFill="1" applyBorder="1" applyAlignment="1">
      <alignment horizontal="center" wrapText="1"/>
    </xf>
    <xf numFmtId="0" fontId="12" fillId="4" borderId="0" xfId="66" applyFont="1" applyFill="1" applyBorder="1" applyAlignment="1">
      <alignment horizontal="left"/>
    </xf>
    <xf numFmtId="3" fontId="12" fillId="4" borderId="4" xfId="66" applyNumberFormat="1" applyFont="1" applyFill="1" applyBorder="1" applyAlignment="1">
      <alignment horizontal="right"/>
    </xf>
    <xf numFmtId="3" fontId="12" fillId="4" borderId="0" xfId="66" applyNumberFormat="1" applyFont="1" applyFill="1" applyBorder="1" applyAlignment="1">
      <alignment horizontal="right"/>
    </xf>
    <xf numFmtId="0" fontId="12" fillId="4" borderId="4" xfId="66" applyFont="1" applyFill="1" applyBorder="1" applyAlignment="1">
      <alignment horizontal="left"/>
    </xf>
    <xf numFmtId="0" fontId="38" fillId="4" borderId="0" xfId="19" applyFont="1" applyFill="1" applyBorder="1"/>
    <xf numFmtId="0" fontId="23" fillId="10" borderId="0" xfId="19" applyFont="1" applyFill="1" applyBorder="1"/>
    <xf numFmtId="0" fontId="24" fillId="10" borderId="0" xfId="19" applyFont="1" applyFill="1" applyBorder="1" applyAlignment="1">
      <alignment horizontal="right"/>
    </xf>
    <xf numFmtId="3" fontId="69" fillId="11" borderId="0" xfId="19" applyNumberFormat="1" applyFont="1" applyFill="1" applyBorder="1" applyAlignment="1">
      <alignment horizontal="right"/>
    </xf>
    <xf numFmtId="0" fontId="24" fillId="10" borderId="0" xfId="19" applyFont="1" applyFill="1" applyBorder="1"/>
    <xf numFmtId="0" fontId="24" fillId="11" borderId="0" xfId="19" applyFont="1" applyFill="1" applyBorder="1" applyAlignment="1">
      <alignment horizontal="right"/>
    </xf>
    <xf numFmtId="3" fontId="24" fillId="4" borderId="0" xfId="19" applyNumberFormat="1" applyFont="1" applyFill="1" applyBorder="1" applyAlignment="1">
      <alignment horizontal="center"/>
    </xf>
    <xf numFmtId="0" fontId="24" fillId="0" borderId="0" xfId="19" applyFont="1" applyFill="1" applyBorder="1"/>
    <xf numFmtId="0" fontId="15" fillId="0" borderId="0" xfId="19" applyFont="1" applyFill="1" applyBorder="1"/>
    <xf numFmtId="0" fontId="24" fillId="11" borderId="0" xfId="19" applyFont="1" applyFill="1" applyBorder="1" applyAlignment="1">
      <alignment horizontal="center"/>
    </xf>
    <xf numFmtId="0" fontId="24" fillId="4" borderId="0" xfId="19" applyFont="1" applyFill="1" applyBorder="1" applyAlignment="1">
      <alignment horizontal="center"/>
    </xf>
    <xf numFmtId="0" fontId="24" fillId="10" borderId="0" xfId="19" applyFont="1" applyFill="1" applyBorder="1" applyAlignment="1">
      <alignment horizontal="center"/>
    </xf>
    <xf numFmtId="0" fontId="24" fillId="4" borderId="0" xfId="19" applyFont="1" applyFill="1" applyBorder="1" applyAlignment="1">
      <alignment horizontal="right"/>
    </xf>
    <xf numFmtId="0" fontId="24" fillId="10" borderId="2" xfId="19" applyFont="1" applyFill="1" applyBorder="1"/>
    <xf numFmtId="0" fontId="24" fillId="11" borderId="2" xfId="19" applyFont="1" applyFill="1" applyBorder="1" applyAlignment="1"/>
    <xf numFmtId="0" fontId="24" fillId="11" borderId="2" xfId="19" applyFont="1" applyFill="1" applyBorder="1" applyAlignment="1">
      <alignment horizontal="right"/>
    </xf>
    <xf numFmtId="0" fontId="24" fillId="10" borderId="2" xfId="19" applyFont="1" applyFill="1" applyBorder="1" applyAlignment="1">
      <alignment horizontal="right"/>
    </xf>
    <xf numFmtId="3" fontId="69" fillId="4" borderId="2" xfId="19" applyNumberFormat="1" applyFont="1" applyFill="1" applyBorder="1" applyAlignment="1">
      <alignment horizontal="right"/>
    </xf>
    <xf numFmtId="0" fontId="24" fillId="10" borderId="23" xfId="19" applyFont="1" applyFill="1" applyBorder="1"/>
    <xf numFmtId="0" fontId="24" fillId="11" borderId="25" xfId="19" applyFont="1" applyFill="1" applyBorder="1" applyAlignment="1"/>
    <xf numFmtId="0" fontId="24" fillId="11" borderId="40" xfId="19" applyFont="1" applyFill="1" applyBorder="1" applyAlignment="1">
      <alignment horizontal="right"/>
    </xf>
    <xf numFmtId="0" fontId="24" fillId="10" borderId="23" xfId="19" applyFont="1" applyFill="1" applyBorder="1" applyAlignment="1">
      <alignment horizontal="right"/>
    </xf>
    <xf numFmtId="0" fontId="24" fillId="11" borderId="23" xfId="19" applyFont="1" applyFill="1" applyBorder="1" applyAlignment="1">
      <alignment horizontal="right"/>
    </xf>
    <xf numFmtId="3" fontId="69" fillId="4" borderId="0" xfId="19" applyNumberFormat="1" applyFont="1" applyFill="1" applyBorder="1" applyAlignment="1">
      <alignment horizontal="right"/>
    </xf>
    <xf numFmtId="0" fontId="24" fillId="10" borderId="4" xfId="19" applyFont="1" applyFill="1" applyBorder="1"/>
    <xf numFmtId="169" fontId="24" fillId="11" borderId="3" xfId="19" applyNumberFormat="1" applyFont="1" applyFill="1" applyBorder="1" applyAlignment="1"/>
    <xf numFmtId="0" fontId="24" fillId="10" borderId="4" xfId="19" applyFont="1" applyFill="1" applyBorder="1" applyAlignment="1">
      <alignment horizontal="right"/>
    </xf>
    <xf numFmtId="165" fontId="24" fillId="10" borderId="0" xfId="19" applyNumberFormat="1" applyFont="1" applyFill="1" applyBorder="1"/>
    <xf numFmtId="191" fontId="24" fillId="10" borderId="0" xfId="64" applyNumberFormat="1" applyFont="1" applyFill="1" applyBorder="1" applyAlignment="1">
      <alignment horizontal="right"/>
    </xf>
    <xf numFmtId="0" fontId="24" fillId="11" borderId="4" xfId="19" applyFont="1" applyFill="1" applyBorder="1" applyAlignment="1">
      <alignment horizontal="right"/>
    </xf>
    <xf numFmtId="165" fontId="24" fillId="4" borderId="0" xfId="66" applyNumberFormat="1" applyFont="1" applyFill="1" applyBorder="1" applyAlignment="1"/>
    <xf numFmtId="0" fontId="70" fillId="4" borderId="0" xfId="66" applyFont="1" applyFill="1" applyAlignment="1">
      <alignment horizontal="right"/>
    </xf>
    <xf numFmtId="0" fontId="24" fillId="11" borderId="3" xfId="19" applyFont="1" applyFill="1" applyBorder="1" applyAlignment="1"/>
    <xf numFmtId="9" fontId="24" fillId="10" borderId="0" xfId="23" applyNumberFormat="1" applyFont="1" applyFill="1" applyBorder="1" applyAlignment="1">
      <alignment horizontal="right"/>
    </xf>
    <xf numFmtId="0" fontId="71" fillId="4" borderId="0" xfId="66" quotePrefix="1" applyFont="1" applyFill="1" applyAlignment="1">
      <alignment horizontal="center"/>
    </xf>
    <xf numFmtId="165" fontId="23" fillId="4" borderId="0" xfId="66" applyNumberFormat="1" applyFont="1" applyFill="1" applyBorder="1" applyAlignment="1"/>
    <xf numFmtId="0" fontId="70" fillId="4" borderId="0" xfId="66" applyFont="1" applyFill="1"/>
    <xf numFmtId="166" fontId="24" fillId="11" borderId="3" xfId="64" applyNumberFormat="1" applyFont="1" applyFill="1" applyBorder="1" applyAlignment="1">
      <alignment horizontal="right"/>
    </xf>
    <xf numFmtId="0" fontId="24" fillId="11" borderId="0" xfId="19" applyFont="1" applyFill="1" applyBorder="1"/>
    <xf numFmtId="0" fontId="27" fillId="10" borderId="0" xfId="19" applyFont="1" applyFill="1" applyBorder="1"/>
    <xf numFmtId="0" fontId="24" fillId="11" borderId="3" xfId="19" applyFont="1" applyFill="1" applyBorder="1"/>
    <xf numFmtId="165" fontId="24" fillId="10" borderId="0" xfId="23" applyNumberFormat="1" applyFont="1" applyFill="1" applyBorder="1" applyAlignment="1">
      <alignment horizontal="right"/>
    </xf>
    <xf numFmtId="165" fontId="70" fillId="4" borderId="0" xfId="66" applyNumberFormat="1" applyFont="1" applyFill="1"/>
    <xf numFmtId="165" fontId="24" fillId="10" borderId="0" xfId="23" quotePrefix="1" applyNumberFormat="1" applyFont="1" applyFill="1" applyBorder="1" applyAlignment="1">
      <alignment horizontal="right"/>
    </xf>
    <xf numFmtId="0" fontId="24" fillId="10" borderId="0" xfId="19" quotePrefix="1" applyFont="1" applyFill="1" applyBorder="1" applyAlignment="1">
      <alignment horizontal="right"/>
    </xf>
    <xf numFmtId="166" fontId="24" fillId="10" borderId="0" xfId="64" applyNumberFormat="1" applyFont="1" applyFill="1" applyBorder="1" applyAlignment="1">
      <alignment horizontal="right"/>
    </xf>
    <xf numFmtId="3" fontId="24" fillId="11" borderId="0" xfId="19" applyNumberFormat="1" applyFont="1" applyFill="1" applyBorder="1"/>
    <xf numFmtId="0" fontId="15" fillId="4" borderId="7" xfId="66" applyFont="1" applyFill="1" applyBorder="1" applyAlignment="1">
      <alignment horizontal="center" vertical="center" wrapText="1"/>
    </xf>
    <xf numFmtId="164" fontId="15" fillId="4" borderId="0" xfId="66" applyNumberFormat="1" applyFont="1" applyFill="1" applyBorder="1" applyAlignment="1">
      <alignment horizontal="center" vertical="center" wrapText="1"/>
    </xf>
    <xf numFmtId="164" fontId="15" fillId="4" borderId="4" xfId="66" applyNumberFormat="1" applyFont="1" applyFill="1" applyBorder="1" applyAlignment="1">
      <alignment horizontal="center" vertical="center" wrapText="1"/>
    </xf>
    <xf numFmtId="0" fontId="15" fillId="4" borderId="0" xfId="66" quotePrefix="1" applyFont="1" applyFill="1" applyBorder="1" applyAlignment="1">
      <alignment horizontal="center"/>
    </xf>
    <xf numFmtId="0" fontId="15" fillId="4" borderId="0" xfId="66" applyFont="1" applyFill="1" applyBorder="1"/>
    <xf numFmtId="0" fontId="15" fillId="4" borderId="7" xfId="66" applyFont="1" applyFill="1" applyBorder="1" applyAlignment="1">
      <alignment horizontal="center" vertical="top" wrapText="1"/>
    </xf>
    <xf numFmtId="164" fontId="15" fillId="4" borderId="0" xfId="66" applyNumberFormat="1" applyFont="1" applyFill="1" applyBorder="1" applyAlignment="1">
      <alignment horizontal="center" vertical="top" wrapText="1"/>
    </xf>
    <xf numFmtId="164" fontId="15" fillId="4" borderId="4" xfId="66" applyNumberFormat="1" applyFont="1" applyFill="1" applyBorder="1" applyAlignment="1">
      <alignment horizontal="center" vertical="top" wrapText="1"/>
    </xf>
    <xf numFmtId="1" fontId="15" fillId="4" borderId="0" xfId="66" applyNumberFormat="1" applyFont="1" applyFill="1" applyBorder="1" applyAlignment="1">
      <alignment horizontal="center"/>
    </xf>
    <xf numFmtId="1" fontId="15" fillId="4" borderId="0" xfId="66" applyNumberFormat="1" applyFont="1" applyFill="1" applyBorder="1" applyAlignment="1">
      <alignment horizontal="center" vertical="top" wrapText="1"/>
    </xf>
    <xf numFmtId="0" fontId="38" fillId="4" borderId="0" xfId="66" applyFont="1" applyFill="1" applyBorder="1"/>
    <xf numFmtId="0" fontId="15" fillId="11" borderId="2" xfId="19" applyFont="1" applyFill="1" applyBorder="1" applyAlignment="1">
      <alignment horizontal="left"/>
    </xf>
    <xf numFmtId="0" fontId="15" fillId="11" borderId="23" xfId="19" applyFont="1" applyFill="1" applyBorder="1"/>
    <xf numFmtId="0" fontId="15" fillId="11" borderId="9" xfId="19" applyFont="1" applyFill="1" applyBorder="1"/>
    <xf numFmtId="0" fontId="15" fillId="11" borderId="25" xfId="19" applyFont="1" applyFill="1" applyBorder="1"/>
    <xf numFmtId="0" fontId="15" fillId="11" borderId="40" xfId="19" applyFont="1" applyFill="1" applyBorder="1"/>
    <xf numFmtId="0" fontId="15" fillId="11" borderId="4" xfId="19" applyFont="1" applyFill="1" applyBorder="1"/>
    <xf numFmtId="3" fontId="15" fillId="4" borderId="7" xfId="19" applyNumberFormat="1" applyFont="1" applyFill="1" applyBorder="1"/>
    <xf numFmtId="169" fontId="15" fillId="4" borderId="3" xfId="19" applyNumberFormat="1" applyFont="1" applyFill="1" applyBorder="1"/>
    <xf numFmtId="176" fontId="15" fillId="4" borderId="0" xfId="67" applyNumberFormat="1" applyFont="1" applyFill="1" applyBorder="1"/>
    <xf numFmtId="0" fontId="15" fillId="4" borderId="4" xfId="19" applyFont="1" applyFill="1" applyBorder="1" applyAlignment="1">
      <alignment horizontal="right"/>
    </xf>
    <xf numFmtId="164" fontId="15" fillId="4" borderId="3" xfId="19" applyNumberFormat="1" applyFont="1" applyFill="1" applyBorder="1"/>
    <xf numFmtId="0" fontId="38" fillId="11" borderId="4" xfId="19" applyFont="1" applyFill="1" applyBorder="1"/>
    <xf numFmtId="0" fontId="15" fillId="11" borderId="6" xfId="19" applyFont="1" applyFill="1" applyBorder="1"/>
    <xf numFmtId="3" fontId="15" fillId="4" borderId="8" xfId="19" applyNumberFormat="1" applyFont="1" applyFill="1" applyBorder="1"/>
    <xf numFmtId="165" fontId="15" fillId="4" borderId="2" xfId="23" applyNumberFormat="1" applyFont="1" applyFill="1" applyBorder="1"/>
    <xf numFmtId="164" fontId="15" fillId="4" borderId="12" xfId="19" applyNumberFormat="1" applyFont="1" applyFill="1" applyBorder="1"/>
    <xf numFmtId="164" fontId="15" fillId="4" borderId="0" xfId="19" applyNumberFormat="1" applyFont="1" applyFill="1" applyBorder="1"/>
    <xf numFmtId="43" fontId="22" fillId="3" borderId="0" xfId="61" applyFont="1" applyFill="1"/>
    <xf numFmtId="0" fontId="15" fillId="3" borderId="0" xfId="47" applyFont="1" applyFill="1" applyBorder="1" applyAlignment="1">
      <alignment horizontal="center" vertical="center"/>
    </xf>
    <xf numFmtId="165" fontId="12" fillId="3" borderId="0" xfId="10" applyNumberFormat="1" applyFont="1" applyFill="1"/>
    <xf numFmtId="165" fontId="22" fillId="4" borderId="0" xfId="10" applyNumberFormat="1" applyFont="1" applyFill="1" applyBorder="1"/>
    <xf numFmtId="0" fontId="15" fillId="3" borderId="12" xfId="19" applyFont="1" applyFill="1" applyBorder="1" applyAlignment="1">
      <alignment horizontal="center"/>
    </xf>
    <xf numFmtId="0" fontId="15" fillId="3" borderId="6" xfId="19" applyFont="1" applyFill="1" applyBorder="1" applyAlignment="1">
      <alignment horizontal="center"/>
    </xf>
    <xf numFmtId="0" fontId="15" fillId="3" borderId="5" xfId="19" applyFont="1" applyFill="1" applyBorder="1" applyAlignment="1">
      <alignment horizontal="left"/>
    </xf>
    <xf numFmtId="0" fontId="15" fillId="3" borderId="0" xfId="19" applyFont="1" applyFill="1" applyAlignment="1">
      <alignment horizontal="left" vertical="top" wrapText="1"/>
    </xf>
    <xf numFmtId="0" fontId="12" fillId="3" borderId="2" xfId="19" applyFont="1" applyFill="1" applyBorder="1" applyAlignment="1">
      <alignment horizontal="center"/>
    </xf>
    <xf numFmtId="49" fontId="12" fillId="3" borderId="2" xfId="19" applyNumberFormat="1" applyFont="1" applyFill="1" applyBorder="1" applyAlignment="1">
      <alignment horizontal="center"/>
    </xf>
    <xf numFmtId="49" fontId="12" fillId="3" borderId="6" xfId="19" applyNumberFormat="1" applyFont="1" applyFill="1" applyBorder="1" applyAlignment="1">
      <alignment horizontal="center"/>
    </xf>
    <xf numFmtId="0" fontId="17" fillId="3" borderId="2" xfId="56" applyFont="1" applyFill="1" applyBorder="1" applyAlignment="1">
      <alignment horizontal="center"/>
    </xf>
    <xf numFmtId="0" fontId="12" fillId="2" borderId="12" xfId="19" applyFont="1" applyFill="1" applyBorder="1" applyAlignment="1">
      <alignment horizontal="center" vertical="top" wrapText="1"/>
    </xf>
    <xf numFmtId="0" fontId="12" fillId="2" borderId="6" xfId="19" applyFont="1" applyFill="1" applyBorder="1" applyAlignment="1">
      <alignment horizontal="center" vertical="top" wrapText="1"/>
    </xf>
    <xf numFmtId="0" fontId="12" fillId="2" borderId="12" xfId="19" applyFont="1" applyFill="1" applyBorder="1" applyAlignment="1">
      <alignment horizontal="center" wrapText="1"/>
    </xf>
    <xf numFmtId="0" fontId="12" fillId="2" borderId="2" xfId="19" applyFont="1" applyFill="1" applyBorder="1" applyAlignment="1">
      <alignment horizontal="center" wrapText="1"/>
    </xf>
    <xf numFmtId="3" fontId="12" fillId="3" borderId="7" xfId="56" applyNumberFormat="1" applyFont="1" applyFill="1" applyBorder="1" applyAlignment="1">
      <alignment horizontal="center" wrapText="1"/>
    </xf>
    <xf numFmtId="3" fontId="12" fillId="3" borderId="8" xfId="56" applyNumberFormat="1" applyFont="1" applyFill="1" applyBorder="1" applyAlignment="1">
      <alignment horizontal="center" wrapText="1"/>
    </xf>
    <xf numFmtId="0" fontId="12" fillId="3" borderId="0" xfId="56" applyFont="1" applyFill="1" applyBorder="1" applyAlignment="1">
      <alignment horizontal="left" vertical="top" wrapText="1"/>
    </xf>
    <xf numFmtId="190" fontId="15" fillId="4" borderId="12" xfId="19" applyNumberFormat="1" applyFont="1" applyFill="1" applyBorder="1" applyAlignment="1">
      <alignment horizontal="center"/>
    </xf>
    <xf numFmtId="190" fontId="15" fillId="4" borderId="6" xfId="19" applyNumberFormat="1" applyFont="1" applyFill="1" applyBorder="1" applyAlignment="1">
      <alignment horizontal="center"/>
    </xf>
    <xf numFmtId="0" fontId="15" fillId="4" borderId="0" xfId="19" applyFont="1" applyFill="1" applyBorder="1" applyAlignment="1">
      <alignment horizontal="center" wrapText="1"/>
    </xf>
    <xf numFmtId="1" fontId="15" fillId="4" borderId="2" xfId="19" applyNumberFormat="1" applyFont="1" applyFill="1" applyBorder="1" applyAlignment="1">
      <alignment horizontal="center"/>
    </xf>
    <xf numFmtId="1" fontId="15" fillId="4" borderId="6" xfId="19" applyNumberFormat="1" applyFont="1" applyFill="1" applyBorder="1" applyAlignment="1">
      <alignment horizontal="center"/>
    </xf>
    <xf numFmtId="0" fontId="15" fillId="4" borderId="2" xfId="19" applyFont="1" applyFill="1" applyBorder="1" applyAlignment="1">
      <alignment horizontal="center" wrapText="1"/>
    </xf>
    <xf numFmtId="0" fontId="15" fillId="3" borderId="2" xfId="15" applyFont="1" applyFill="1" applyBorder="1" applyAlignment="1">
      <alignment horizontal="center"/>
    </xf>
    <xf numFmtId="0" fontId="15" fillId="3" borderId="0" xfId="15" applyFont="1" applyFill="1" applyAlignment="1">
      <alignment horizontal="center"/>
    </xf>
    <xf numFmtId="0" fontId="15" fillId="3" borderId="0" xfId="15" applyFont="1" applyFill="1" applyAlignment="1"/>
    <xf numFmtId="0" fontId="22" fillId="4" borderId="0" xfId="21" applyFont="1" applyFill="1" applyAlignment="1">
      <alignment horizontal="center"/>
    </xf>
    <xf numFmtId="0" fontId="22" fillId="4" borderId="0" xfId="21" applyFont="1" applyFill="1" applyBorder="1" applyAlignment="1">
      <alignment horizontal="center"/>
    </xf>
    <xf numFmtId="0" fontId="22" fillId="4" borderId="2" xfId="19" applyFont="1" applyFill="1" applyBorder="1" applyAlignment="1">
      <alignment horizontal="center"/>
    </xf>
    <xf numFmtId="0" fontId="15" fillId="4" borderId="2" xfId="19" applyFont="1" applyFill="1" applyBorder="1" applyAlignment="1">
      <alignment horizontal="center"/>
    </xf>
    <xf numFmtId="0" fontId="24" fillId="3" borderId="13" xfId="19" applyFont="1" applyFill="1" applyBorder="1" applyAlignment="1">
      <alignment horizontal="center"/>
    </xf>
    <xf numFmtId="37" fontId="24" fillId="3" borderId="13" xfId="19" applyNumberFormat="1" applyFont="1" applyFill="1" applyBorder="1" applyAlignment="1">
      <alignment horizontal="center"/>
    </xf>
    <xf numFmtId="0" fontId="24" fillId="3" borderId="0" xfId="19" applyFont="1" applyFill="1" applyAlignment="1">
      <alignment horizontal="left" vertical="top" wrapText="1"/>
    </xf>
    <xf numFmtId="0" fontId="24" fillId="3" borderId="13" xfId="24" applyFont="1" applyFill="1" applyBorder="1" applyAlignment="1">
      <alignment horizontal="center" vertical="center" wrapText="1"/>
    </xf>
    <xf numFmtId="0" fontId="24" fillId="3" borderId="0" xfId="24" applyFont="1" applyFill="1" applyAlignment="1">
      <alignment horizontal="right" wrapText="1"/>
    </xf>
    <xf numFmtId="0" fontId="24" fillId="3" borderId="2" xfId="24" applyFont="1" applyFill="1" applyBorder="1" applyAlignment="1">
      <alignment horizontal="right" wrapText="1"/>
    </xf>
    <xf numFmtId="0" fontId="14" fillId="3" borderId="2" xfId="26" applyFont="1" applyFill="1" applyBorder="1" applyAlignment="1">
      <alignment horizontal="center"/>
    </xf>
    <xf numFmtId="0" fontId="15" fillId="3" borderId="2" xfId="26" applyFont="1" applyFill="1" applyBorder="1" applyAlignment="1">
      <alignment horizontal="center"/>
    </xf>
    <xf numFmtId="0" fontId="15" fillId="3" borderId="31" xfId="26" applyFont="1" applyFill="1" applyBorder="1" applyAlignment="1">
      <alignment horizontal="center"/>
    </xf>
    <xf numFmtId="0" fontId="15" fillId="3" borderId="33" xfId="26" applyFont="1" applyFill="1" applyBorder="1" applyAlignment="1">
      <alignment horizontal="center"/>
    </xf>
    <xf numFmtId="0" fontId="15" fillId="3" borderId="34" xfId="26" applyFont="1" applyFill="1" applyBorder="1" applyAlignment="1">
      <alignment horizontal="center"/>
    </xf>
    <xf numFmtId="0" fontId="24" fillId="3" borderId="33" xfId="26" applyFont="1" applyFill="1" applyBorder="1" applyAlignment="1">
      <alignment horizontal="center"/>
    </xf>
    <xf numFmtId="0" fontId="24" fillId="3" borderId="34" xfId="26" applyFont="1" applyFill="1" applyBorder="1" applyAlignment="1">
      <alignment horizontal="center"/>
    </xf>
    <xf numFmtId="0" fontId="22" fillId="3" borderId="2" xfId="26" applyFont="1" applyFill="1" applyBorder="1" applyAlignment="1">
      <alignment horizontal="center"/>
    </xf>
    <xf numFmtId="0" fontId="36" fillId="4" borderId="0" xfId="35" applyFont="1" applyFill="1" applyBorder="1" applyAlignment="1">
      <alignment horizontal="left"/>
    </xf>
    <xf numFmtId="0" fontId="38" fillId="4" borderId="0" xfId="58" applyFont="1" applyFill="1" applyAlignment="1">
      <alignment horizontal="center"/>
    </xf>
    <xf numFmtId="0" fontId="38" fillId="4" borderId="2" xfId="58" applyFont="1" applyFill="1" applyBorder="1" applyAlignment="1">
      <alignment horizontal="center"/>
    </xf>
    <xf numFmtId="0" fontId="22" fillId="4" borderId="0" xfId="58" applyFont="1" applyFill="1" applyBorder="1" applyAlignment="1">
      <alignment horizontal="left" vertical="top" wrapText="1"/>
    </xf>
    <xf numFmtId="0" fontId="17" fillId="4" borderId="2" xfId="58" applyFont="1" applyFill="1" applyBorder="1" applyAlignment="1">
      <alignment horizontal="center" vertical="center"/>
    </xf>
    <xf numFmtId="0" fontId="22" fillId="4" borderId="2" xfId="37" applyFont="1" applyFill="1" applyBorder="1" applyAlignment="1">
      <alignment horizontal="center" vertical="center"/>
    </xf>
    <xf numFmtId="10" fontId="22" fillId="4" borderId="40" xfId="40" applyNumberFormat="1" applyFont="1" applyFill="1" applyBorder="1" applyAlignment="1">
      <alignment horizontal="center" vertical="center"/>
    </xf>
    <xf numFmtId="2" fontId="22" fillId="4" borderId="40" xfId="37" applyNumberFormat="1" applyFont="1" applyFill="1" applyBorder="1" applyAlignment="1">
      <alignment horizontal="right" vertical="center"/>
    </xf>
    <xf numFmtId="10" fontId="22" fillId="4" borderId="0" xfId="40" applyNumberFormat="1" applyFont="1" applyFill="1" applyBorder="1" applyAlignment="1">
      <alignment horizontal="center" vertical="center"/>
    </xf>
    <xf numFmtId="2" fontId="22" fillId="4" borderId="2" xfId="37" applyNumberFormat="1" applyFont="1" applyFill="1" applyBorder="1" applyAlignment="1">
      <alignment horizontal="right" vertical="center"/>
    </xf>
    <xf numFmtId="0" fontId="22" fillId="3" borderId="0" xfId="37" applyFont="1" applyFill="1" applyBorder="1" applyAlignment="1">
      <alignment horizontal="center" vertical="center"/>
    </xf>
    <xf numFmtId="0" fontId="22" fillId="3" borderId="2" xfId="37" applyFont="1" applyFill="1" applyBorder="1" applyAlignment="1">
      <alignment horizontal="center" vertical="center"/>
    </xf>
    <xf numFmtId="0" fontId="22" fillId="3" borderId="40" xfId="37" applyFont="1" applyFill="1" applyBorder="1" applyAlignment="1">
      <alignment horizontal="center" vertical="center"/>
    </xf>
    <xf numFmtId="0" fontId="22" fillId="3" borderId="2" xfId="37" applyFont="1" applyFill="1" applyBorder="1" applyAlignment="1">
      <alignment horizontal="right" vertical="center"/>
    </xf>
    <xf numFmtId="0" fontId="12" fillId="3" borderId="3" xfId="0" applyFont="1" applyFill="1" applyBorder="1" applyAlignment="1">
      <alignment horizontal="center" wrapText="1"/>
    </xf>
    <xf numFmtId="0" fontId="12" fillId="3" borderId="4" xfId="0" applyFont="1" applyFill="1" applyBorder="1" applyAlignment="1">
      <alignment horizontal="center" wrapText="1"/>
    </xf>
    <xf numFmtId="0" fontId="12" fillId="3" borderId="12" xfId="0" applyFont="1" applyFill="1" applyBorder="1" applyAlignment="1">
      <alignment horizontal="center" wrapText="1"/>
    </xf>
    <xf numFmtId="0" fontId="12" fillId="3" borderId="6" xfId="0" applyFont="1" applyFill="1" applyBorder="1" applyAlignment="1">
      <alignment horizontal="center" wrapText="1"/>
    </xf>
    <xf numFmtId="0" fontId="12" fillId="3" borderId="2" xfId="0" applyFont="1" applyFill="1" applyBorder="1" applyAlignment="1">
      <alignment horizontal="center"/>
    </xf>
    <xf numFmtId="0" fontId="12" fillId="3" borderId="6" xfId="0" applyFont="1" applyFill="1" applyBorder="1" applyAlignment="1">
      <alignment horizontal="center"/>
    </xf>
    <xf numFmtId="0" fontId="12" fillId="3" borderId="0" xfId="0" applyFont="1" applyFill="1" applyBorder="1" applyAlignment="1">
      <alignment horizontal="center" wrapText="1"/>
    </xf>
    <xf numFmtId="0" fontId="12" fillId="3" borderId="2" xfId="0" applyFont="1" applyFill="1" applyBorder="1" applyAlignment="1">
      <alignment horizontal="center" wrapText="1"/>
    </xf>
    <xf numFmtId="0" fontId="12" fillId="4" borderId="3" xfId="0" applyFont="1" applyFill="1" applyBorder="1" applyAlignment="1">
      <alignment horizontal="center" wrapText="1"/>
    </xf>
    <xf numFmtId="0" fontId="12" fillId="4" borderId="4" xfId="0" applyFont="1" applyFill="1" applyBorder="1" applyAlignment="1">
      <alignment horizontal="center" wrapText="1"/>
    </xf>
    <xf numFmtId="0" fontId="12" fillId="4" borderId="12" xfId="0" applyFont="1" applyFill="1" applyBorder="1" applyAlignment="1">
      <alignment horizontal="center" wrapText="1"/>
    </xf>
    <xf numFmtId="0" fontId="12" fillId="4" borderId="6" xfId="0" applyFont="1" applyFill="1" applyBorder="1" applyAlignment="1">
      <alignment horizontal="center" wrapText="1"/>
    </xf>
    <xf numFmtId="0" fontId="12" fillId="4" borderId="0" xfId="44" applyFont="1" applyFill="1" applyBorder="1" applyAlignment="1">
      <alignment horizontal="center" wrapText="1"/>
    </xf>
    <xf numFmtId="0" fontId="12" fillId="4" borderId="0" xfId="0" applyFont="1" applyFill="1" applyBorder="1" applyAlignment="1">
      <alignment horizontal="center" wrapText="1"/>
    </xf>
    <xf numFmtId="0" fontId="12" fillId="4" borderId="3" xfId="44" applyFont="1" applyFill="1" applyBorder="1" applyAlignment="1">
      <alignment horizontal="center" wrapText="1"/>
    </xf>
    <xf numFmtId="0" fontId="12" fillId="4" borderId="4" xfId="44" applyFont="1" applyFill="1" applyBorder="1" applyAlignment="1">
      <alignment horizontal="center" wrapText="1"/>
    </xf>
    <xf numFmtId="0" fontId="12" fillId="4" borderId="0" xfId="0" applyFont="1" applyFill="1" applyAlignment="1">
      <alignment horizontal="center" wrapText="1"/>
    </xf>
    <xf numFmtId="37" fontId="24" fillId="4" borderId="2" xfId="19" applyNumberFormat="1" applyFont="1" applyFill="1" applyBorder="1" applyAlignment="1">
      <alignment horizontal="center" wrapText="1"/>
    </xf>
    <xf numFmtId="0" fontId="24" fillId="4" borderId="2" xfId="19" applyFont="1" applyFill="1" applyBorder="1" applyAlignment="1">
      <alignment horizontal="center" wrapText="1"/>
    </xf>
    <xf numFmtId="49" fontId="12" fillId="9" borderId="2" xfId="66" applyNumberFormat="1" applyFont="1" applyFill="1" applyBorder="1" applyAlignment="1">
      <alignment horizontal="center" wrapText="1"/>
    </xf>
    <xf numFmtId="49" fontId="12" fillId="9" borderId="0" xfId="66" applyNumberFormat="1" applyFont="1" applyFill="1" applyBorder="1" applyAlignment="1">
      <alignment horizontal="center" wrapText="1"/>
    </xf>
    <xf numFmtId="0" fontId="14" fillId="10" borderId="0" xfId="19" applyFont="1" applyFill="1" applyBorder="1" applyAlignment="1">
      <alignment horizontal="center"/>
    </xf>
    <xf numFmtId="0" fontId="14" fillId="11" borderId="0" xfId="19" applyFont="1" applyFill="1" applyBorder="1" applyAlignment="1">
      <alignment horizontal="center"/>
    </xf>
    <xf numFmtId="0" fontId="15" fillId="11" borderId="0" xfId="19" applyFont="1" applyFill="1" applyBorder="1" applyAlignment="1">
      <alignment horizontal="center" wrapText="1"/>
    </xf>
    <xf numFmtId="0" fontId="15" fillId="11" borderId="0" xfId="19" applyFont="1" applyFill="1" applyBorder="1" applyAlignment="1">
      <alignment horizontal="center"/>
    </xf>
    <xf numFmtId="0" fontId="15" fillId="11" borderId="2" xfId="19" applyFont="1" applyFill="1" applyBorder="1" applyAlignment="1">
      <alignment horizontal="center"/>
    </xf>
    <xf numFmtId="0" fontId="15" fillId="11" borderId="2" xfId="19" applyFont="1" applyFill="1" applyBorder="1" applyAlignment="1">
      <alignment horizontal="center" wrapText="1"/>
    </xf>
    <xf numFmtId="0" fontId="15" fillId="3" borderId="24" xfId="0" applyFont="1" applyFill="1" applyBorder="1" applyAlignment="1">
      <alignment horizontal="right"/>
    </xf>
    <xf numFmtId="0" fontId="15" fillId="3" borderId="2" xfId="0" applyFont="1" applyFill="1" applyBorder="1" applyAlignment="1">
      <alignment horizontal="right"/>
    </xf>
    <xf numFmtId="0" fontId="15" fillId="3" borderId="24" xfId="0" applyFont="1" applyFill="1" applyBorder="1" applyAlignment="1">
      <alignment horizontal="right" wrapText="1"/>
    </xf>
    <xf numFmtId="0" fontId="15" fillId="3" borderId="2" xfId="0" applyFont="1" applyFill="1" applyBorder="1" applyAlignment="1">
      <alignment horizontal="right" wrapText="1"/>
    </xf>
    <xf numFmtId="49" fontId="14" fillId="3" borderId="24"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0" fontId="15" fillId="3" borderId="0" xfId="0" applyFont="1" applyFill="1" applyAlignment="1">
      <alignment horizontal="left" vertical="top" wrapText="1"/>
    </xf>
    <xf numFmtId="0" fontId="14" fillId="3" borderId="2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25"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2" xfId="0" applyFont="1" applyFill="1" applyBorder="1" applyAlignment="1">
      <alignment horizontal="center" vertical="center" wrapText="1"/>
    </xf>
    <xf numFmtId="49" fontId="14" fillId="3" borderId="25" xfId="0" applyNumberFormat="1" applyFont="1" applyFill="1" applyBorder="1" applyAlignment="1">
      <alignment horizontal="center" vertical="center" wrapText="1"/>
    </xf>
    <xf numFmtId="49" fontId="14" fillId="3" borderId="12" xfId="0" applyNumberFormat="1" applyFont="1" applyFill="1" applyBorder="1" applyAlignment="1">
      <alignment horizontal="center" vertical="center" wrapText="1"/>
    </xf>
    <xf numFmtId="0" fontId="15" fillId="3" borderId="0" xfId="0" applyFont="1" applyFill="1" applyAlignment="1">
      <alignment wrapText="1"/>
    </xf>
    <xf numFmtId="0" fontId="24" fillId="3" borderId="2" xfId="0" applyFont="1" applyFill="1" applyBorder="1" applyAlignment="1">
      <alignment horizontal="center"/>
    </xf>
    <xf numFmtId="0" fontId="38" fillId="3" borderId="0" xfId="19" applyFont="1" applyFill="1" applyAlignment="1">
      <alignment horizontal="left" vertical="top" wrapText="1"/>
    </xf>
    <xf numFmtId="0" fontId="53" fillId="3" borderId="0" xfId="47" applyFont="1" applyFill="1" applyAlignment="1">
      <alignment vertical="center" wrapText="1"/>
    </xf>
    <xf numFmtId="167" fontId="24" fillId="0" borderId="0" xfId="48" applyNumberFormat="1" applyFont="1" applyAlignment="1">
      <alignment vertical="center" wrapText="1"/>
    </xf>
    <xf numFmtId="0" fontId="24" fillId="3" borderId="12" xfId="47" applyFont="1" applyFill="1" applyBorder="1" applyAlignment="1">
      <alignment horizontal="center" vertical="center"/>
    </xf>
    <xf numFmtId="0" fontId="24" fillId="3" borderId="2" xfId="47" applyFont="1" applyFill="1" applyBorder="1" applyAlignment="1">
      <alignment horizontal="center" vertical="center"/>
    </xf>
    <xf numFmtId="0" fontId="24" fillId="3" borderId="6" xfId="47" applyFont="1" applyFill="1" applyBorder="1" applyAlignment="1">
      <alignment horizontal="center" vertical="center"/>
    </xf>
    <xf numFmtId="167" fontId="24" fillId="0" borderId="6" xfId="48" applyNumberFormat="1" applyFont="1" applyBorder="1" applyAlignment="1">
      <alignment horizontal="center" vertical="center"/>
    </xf>
    <xf numFmtId="0" fontId="24" fillId="0" borderId="26" xfId="47" applyFont="1" applyFill="1" applyBorder="1" applyAlignment="1">
      <alignment horizontal="center" vertical="center" wrapText="1"/>
    </xf>
    <xf numFmtId="167" fontId="24" fillId="0" borderId="5" xfId="48" applyNumberFormat="1" applyFont="1" applyFill="1" applyBorder="1" applyAlignment="1">
      <alignment horizontal="center" vertical="center" wrapText="1"/>
    </xf>
    <xf numFmtId="167" fontId="24" fillId="0" borderId="10" xfId="48" applyNumberFormat="1" applyFont="1" applyFill="1" applyBorder="1" applyAlignment="1">
      <alignment horizontal="center" vertical="center" wrapText="1"/>
    </xf>
    <xf numFmtId="0" fontId="53" fillId="3" borderId="0" xfId="47" applyFont="1" applyFill="1" applyAlignment="1">
      <alignment horizontal="left" vertical="top" wrapText="1"/>
    </xf>
    <xf numFmtId="0" fontId="48" fillId="3" borderId="0" xfId="47" applyFont="1" applyFill="1" applyAlignment="1">
      <alignment vertical="center" wrapText="1"/>
    </xf>
    <xf numFmtId="167" fontId="15" fillId="0" borderId="0" xfId="48" applyNumberFormat="1" applyFont="1" applyAlignment="1">
      <alignment vertical="center" wrapText="1"/>
    </xf>
    <xf numFmtId="0" fontId="15" fillId="3" borderId="12" xfId="47" applyFont="1" applyFill="1" applyBorder="1" applyAlignment="1">
      <alignment horizontal="center" vertical="center"/>
    </xf>
    <xf numFmtId="0" fontId="15" fillId="3" borderId="2" xfId="47" applyFont="1" applyFill="1" applyBorder="1" applyAlignment="1">
      <alignment horizontal="center" vertical="center"/>
    </xf>
    <xf numFmtId="0" fontId="15" fillId="3" borderId="6" xfId="47" applyFont="1" applyFill="1" applyBorder="1" applyAlignment="1">
      <alignment horizontal="center" vertical="center"/>
    </xf>
    <xf numFmtId="167" fontId="15" fillId="0" borderId="2" xfId="48" applyNumberFormat="1" applyFont="1" applyBorder="1" applyAlignment="1">
      <alignment vertical="center"/>
    </xf>
    <xf numFmtId="0" fontId="22" fillId="3" borderId="26" xfId="47" applyFont="1" applyFill="1" applyBorder="1" applyAlignment="1">
      <alignment horizontal="center" vertical="center" wrapText="1"/>
    </xf>
    <xf numFmtId="167" fontId="22" fillId="0" borderId="5" xfId="48" applyNumberFormat="1" applyFont="1" applyBorder="1" applyAlignment="1">
      <alignment horizontal="center" vertical="center" wrapText="1"/>
    </xf>
    <xf numFmtId="167" fontId="22" fillId="0" borderId="10" xfId="48" applyNumberFormat="1" applyFont="1" applyBorder="1" applyAlignment="1">
      <alignment horizontal="center" vertical="center" wrapText="1"/>
    </xf>
    <xf numFmtId="167" fontId="22" fillId="0" borderId="5" xfId="48" applyNumberFormat="1" applyFont="1" applyBorder="1" applyAlignment="1">
      <alignment horizontal="center" vertical="center"/>
    </xf>
    <xf numFmtId="167" fontId="22" fillId="0" borderId="10" xfId="48" applyNumberFormat="1" applyFont="1" applyBorder="1" applyAlignment="1">
      <alignment horizontal="center" vertical="center"/>
    </xf>
    <xf numFmtId="0" fontId="22" fillId="3" borderId="26" xfId="47" applyFont="1" applyFill="1" applyBorder="1" applyAlignment="1">
      <alignment horizontal="center" vertical="center"/>
    </xf>
    <xf numFmtId="0" fontId="15" fillId="0" borderId="12" xfId="47" applyFont="1" applyFill="1" applyBorder="1" applyAlignment="1">
      <alignment horizontal="center" vertical="center"/>
    </xf>
    <xf numFmtId="0" fontId="15" fillId="0" borderId="2" xfId="47" applyFont="1" applyFill="1" applyBorder="1" applyAlignment="1">
      <alignment horizontal="center" vertical="center"/>
    </xf>
    <xf numFmtId="167" fontId="15" fillId="0" borderId="6" xfId="48" applyNumberFormat="1" applyFont="1" applyBorder="1" applyAlignment="1">
      <alignment horizontal="center" vertical="center"/>
    </xf>
    <xf numFmtId="0" fontId="15" fillId="0" borderId="2" xfId="47" applyFont="1" applyFill="1" applyBorder="1" applyAlignment="1">
      <alignment vertical="center"/>
    </xf>
    <xf numFmtId="167" fontId="15" fillId="0" borderId="2" xfId="48" applyNumberFormat="1" applyFont="1" applyFill="1" applyBorder="1" applyAlignment="1">
      <alignment horizontal="center" vertical="center"/>
    </xf>
    <xf numFmtId="0" fontId="22" fillId="0" borderId="26" xfId="47" applyFont="1" applyFill="1" applyBorder="1" applyAlignment="1">
      <alignment horizontal="center" vertical="center" wrapText="1"/>
    </xf>
    <xf numFmtId="167" fontId="15" fillId="0" borderId="5" xfId="48" applyNumberFormat="1" applyFont="1" applyBorder="1" applyAlignment="1">
      <alignment horizontal="center" vertical="center" wrapText="1"/>
    </xf>
    <xf numFmtId="167" fontId="22" fillId="0" borderId="5" xfId="48" applyNumberFormat="1" applyFont="1" applyFill="1" applyBorder="1" applyAlignment="1">
      <alignment horizontal="center" vertical="center" wrapText="1"/>
    </xf>
    <xf numFmtId="0" fontId="22" fillId="0" borderId="5" xfId="47" applyFont="1" applyFill="1" applyBorder="1" applyAlignment="1">
      <alignment horizontal="center" vertical="center" wrapText="1"/>
    </xf>
    <xf numFmtId="0" fontId="15" fillId="3" borderId="2" xfId="47" applyFont="1" applyFill="1" applyBorder="1" applyAlignment="1">
      <alignment vertical="center"/>
    </xf>
    <xf numFmtId="0" fontId="15" fillId="3" borderId="0" xfId="47" applyFont="1" applyFill="1" applyBorder="1" applyAlignment="1">
      <alignment horizontal="center" vertical="center"/>
    </xf>
    <xf numFmtId="0" fontId="22" fillId="3" borderId="5" xfId="47" applyFont="1" applyFill="1" applyBorder="1" applyAlignment="1">
      <alignment horizontal="center" vertical="center" wrapText="1"/>
    </xf>
    <xf numFmtId="167" fontId="15" fillId="0" borderId="12" xfId="46" applyNumberFormat="1" applyFont="1" applyBorder="1" applyAlignment="1">
      <alignment horizontal="center"/>
    </xf>
    <xf numFmtId="167" fontId="15" fillId="0" borderId="2" xfId="46" applyNumberFormat="1" applyFont="1" applyBorder="1" applyAlignment="1">
      <alignment horizontal="center"/>
    </xf>
    <xf numFmtId="167" fontId="15" fillId="0" borderId="3" xfId="46" applyNumberFormat="1" applyFont="1" applyBorder="1" applyAlignment="1">
      <alignment horizontal="center"/>
    </xf>
    <xf numFmtId="167" fontId="15" fillId="0" borderId="0" xfId="46" applyNumberFormat="1" applyFont="1" applyBorder="1" applyAlignment="1">
      <alignment horizontal="center"/>
    </xf>
    <xf numFmtId="167" fontId="15" fillId="0" borderId="4" xfId="46" applyNumberFormat="1" applyFont="1" applyBorder="1" applyAlignment="1">
      <alignment horizontal="center"/>
    </xf>
    <xf numFmtId="0" fontId="59" fillId="0" borderId="0" xfId="53" applyFont="1" applyAlignment="1">
      <alignment horizontal="left" vertical="top" wrapText="1"/>
    </xf>
    <xf numFmtId="0" fontId="15" fillId="3" borderId="2" xfId="53" applyFont="1" applyFill="1" applyBorder="1" applyAlignment="1">
      <alignment horizontal="center" wrapText="1"/>
    </xf>
  </cellXfs>
  <cellStyles count="69">
    <cellStyle name="Comma" xfId="61" builtinId="3"/>
    <cellStyle name="Comma 14" xfId="64"/>
    <cellStyle name="Comma 2" xfId="20"/>
    <cellStyle name="Comma 3" xfId="28"/>
    <cellStyle name="Comma 4" xfId="38"/>
    <cellStyle name="Comma 5" xfId="39"/>
    <cellStyle name="Comma 5 2" xfId="59"/>
    <cellStyle name="Comma_2006 Charts_6" xfId="63"/>
    <cellStyle name="Comma0" xfId="1"/>
    <cellStyle name="Currency" xfId="62" builtinId="4"/>
    <cellStyle name="Currency 2" xfId="27"/>
    <cellStyle name="Currency 3" xfId="42"/>
    <cellStyle name="Currency 3 2" xfId="43"/>
    <cellStyle name="Currency 3 3" xfId="60"/>
    <cellStyle name="Currency 4" xfId="54"/>
    <cellStyle name="Currency 5" xfId="67"/>
    <cellStyle name="Currency_energy2005_1" xfId="49"/>
    <cellStyle name="Currency0" xfId="2"/>
    <cellStyle name="Date" xfId="3"/>
    <cellStyle name="econ" xfId="4"/>
    <cellStyle name="F3" xfId="5"/>
    <cellStyle name="F8" xfId="6"/>
    <cellStyle name="Fixed" xfId="7"/>
    <cellStyle name="Heading 1" xfId="8" builtinId="16" customBuiltin="1"/>
    <cellStyle name="Heading 2" xfId="9" builtinId="17" customBuiltin="1"/>
    <cellStyle name="Hyperlink" xfId="41" builtinId="8"/>
    <cellStyle name="Normal" xfId="0" builtinId="0"/>
    <cellStyle name="Normal 2" xfId="13"/>
    <cellStyle name="Normal 2 2" xfId="17"/>
    <cellStyle name="Normal 2 2 2" xfId="30"/>
    <cellStyle name="Normal 2 3" xfId="19"/>
    <cellStyle name="Normal 2 4" xfId="31"/>
    <cellStyle name="Normal 3" xfId="26"/>
    <cellStyle name="Normal 3 2" xfId="34"/>
    <cellStyle name="Normal 3 3" xfId="35"/>
    <cellStyle name="Normal 3 4" xfId="46"/>
    <cellStyle name="Normal 4" xfId="24"/>
    <cellStyle name="Normal 4 2" xfId="65"/>
    <cellStyle name="Normal 4 2 2" xfId="66"/>
    <cellStyle name="Normal 5" xfId="36"/>
    <cellStyle name="Normal 5 2" xfId="58"/>
    <cellStyle name="Normal 6" xfId="48"/>
    <cellStyle name="Normal 7" xfId="53"/>
    <cellStyle name="Normal 8" xfId="68"/>
    <cellStyle name="Normal_Demog 06_1" xfId="56"/>
    <cellStyle name="Normal_Employment 05_3" xfId="15"/>
    <cellStyle name="Normal_Employment 07" xfId="16"/>
    <cellStyle name="Normal_energy2005_1" xfId="47"/>
    <cellStyle name="Normal_ERG2006_2" xfId="37"/>
    <cellStyle name="Normal_Exports tables_2008" xfId="32"/>
    <cellStyle name="Normal_Personal Income 04" xfId="21"/>
    <cellStyle name="Normal_Personal Income 05_1" xfId="22"/>
    <cellStyle name="Normal_Social Indicators_2" xfId="44"/>
    <cellStyle name="Normal_Tables 10 - 17 (Fields of Study by CIP Classifications)" xfId="45"/>
    <cellStyle name="Percent" xfId="10" builtinId="5"/>
    <cellStyle name="Percent 10" xfId="23"/>
    <cellStyle name="Percent 2" xfId="14"/>
    <cellStyle name="Percent 2 2" xfId="18"/>
    <cellStyle name="Percent 2 3" xfId="33"/>
    <cellStyle name="Percent 2 3 2" xfId="40"/>
    <cellStyle name="Percent 3" xfId="25"/>
    <cellStyle name="Percent 3 2" xfId="57"/>
    <cellStyle name="Percent 4" xfId="29"/>
    <cellStyle name="Percent 5" xfId="50"/>
    <cellStyle name="Percent 6" xfId="52"/>
    <cellStyle name="Percent 7" xfId="55"/>
    <cellStyle name="Percent_energy2005_1" xfId="51"/>
    <cellStyle name="Style 26" xfId="11"/>
    <cellStyle name="Total" xfId="1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tabSelected="1" view="pageLayout" topLeftCell="A2" zoomScaleNormal="100" workbookViewId="0">
      <selection activeCell="G42" sqref="G42"/>
    </sheetView>
  </sheetViews>
  <sheetFormatPr defaultRowHeight="12.75"/>
  <cols>
    <col min="1" max="1" width="11.7109375" style="755" customWidth="1"/>
    <col min="2" max="2" width="6" style="755" customWidth="1"/>
    <col min="3" max="3" width="10.7109375" style="755" customWidth="1"/>
    <col min="4" max="4" width="7.5703125" style="755" customWidth="1"/>
    <col min="5" max="5" width="8.5703125" style="770" customWidth="1"/>
    <col min="6" max="6" width="9.5703125" style="755" bestFit="1" customWidth="1"/>
    <col min="7" max="7" width="9.28515625" style="755" customWidth="1"/>
    <col min="8" max="9" width="7.85546875" style="755" customWidth="1"/>
    <col min="10" max="16384" width="9.140625" style="755"/>
  </cols>
  <sheetData>
    <row r="1" spans="2:9" s="733" customFormat="1" hidden="1">
      <c r="B1" s="734" t="s">
        <v>1172</v>
      </c>
      <c r="C1" s="735"/>
      <c r="D1" s="735"/>
      <c r="E1" s="736"/>
      <c r="F1" s="735"/>
      <c r="G1" s="735"/>
      <c r="H1" s="735"/>
      <c r="I1" s="735"/>
    </row>
    <row r="2" spans="2:9" s="733" customFormat="1">
      <c r="B2" s="734"/>
      <c r="C2" s="735"/>
      <c r="D2" s="735"/>
      <c r="E2" s="736"/>
      <c r="F2" s="735"/>
      <c r="G2" s="735"/>
      <c r="H2" s="735"/>
      <c r="I2" s="735"/>
    </row>
    <row r="3" spans="2:9" s="733" customFormat="1">
      <c r="B3" s="737"/>
      <c r="C3" s="738"/>
      <c r="D3" s="739"/>
      <c r="E3" s="738"/>
      <c r="F3" s="740"/>
      <c r="G3" s="738"/>
      <c r="H3" s="738" t="s">
        <v>773</v>
      </c>
      <c r="I3" s="738" t="s">
        <v>773</v>
      </c>
    </row>
    <row r="4" spans="2:9" s="733" customFormat="1">
      <c r="B4" s="737"/>
      <c r="C4" s="738" t="s">
        <v>772</v>
      </c>
      <c r="D4" s="739" t="s">
        <v>0</v>
      </c>
      <c r="E4" s="738"/>
      <c r="F4" s="740" t="s">
        <v>771</v>
      </c>
      <c r="G4" s="738" t="s">
        <v>770</v>
      </c>
      <c r="H4" s="738" t="s">
        <v>1</v>
      </c>
      <c r="I4" s="738" t="s">
        <v>1</v>
      </c>
    </row>
    <row r="5" spans="2:9" s="733" customFormat="1">
      <c r="B5" s="741" t="s">
        <v>1</v>
      </c>
      <c r="C5" s="742" t="s">
        <v>2</v>
      </c>
      <c r="D5" s="743" t="s">
        <v>3</v>
      </c>
      <c r="E5" s="742" t="s">
        <v>769</v>
      </c>
      <c r="F5" s="744" t="s">
        <v>768</v>
      </c>
      <c r="G5" s="742" t="s">
        <v>767</v>
      </c>
      <c r="H5" s="742" t="s">
        <v>766</v>
      </c>
      <c r="I5" s="742" t="s">
        <v>765</v>
      </c>
    </row>
    <row r="6" spans="2:9" s="733" customFormat="1">
      <c r="B6" s="737">
        <v>1980</v>
      </c>
      <c r="C6" s="745">
        <v>1474000</v>
      </c>
      <c r="D6" s="739">
        <v>4.0997210353473035E-2</v>
      </c>
      <c r="E6" s="738">
        <v>58050</v>
      </c>
      <c r="F6" s="746">
        <v>24536</v>
      </c>
      <c r="G6" s="747">
        <f t="shared" ref="G6:G41" si="0">H6-I6</f>
        <v>33514</v>
      </c>
      <c r="H6" s="738">
        <v>41645</v>
      </c>
      <c r="I6" s="738">
        <v>8131</v>
      </c>
    </row>
    <row r="7" spans="2:9" s="733" customFormat="1">
      <c r="B7" s="737">
        <v>1981</v>
      </c>
      <c r="C7" s="745">
        <v>1515000</v>
      </c>
      <c r="D7" s="739">
        <f t="shared" ref="D7:D41" si="1">C7/C6-1</f>
        <v>2.7815468113975506E-2</v>
      </c>
      <c r="E7" s="738">
        <f t="shared" ref="E7:E41" si="2">C7-C6</f>
        <v>41000</v>
      </c>
      <c r="F7" s="746">
        <v>7612</v>
      </c>
      <c r="G7" s="747">
        <f t="shared" si="0"/>
        <v>33388</v>
      </c>
      <c r="H7" s="738">
        <v>41509</v>
      </c>
      <c r="I7" s="738">
        <v>8121</v>
      </c>
    </row>
    <row r="8" spans="2:9" s="733" customFormat="1">
      <c r="B8" s="737">
        <v>1982</v>
      </c>
      <c r="C8" s="745">
        <v>1558000</v>
      </c>
      <c r="D8" s="739">
        <f t="shared" si="1"/>
        <v>2.8382838283828482E-2</v>
      </c>
      <c r="E8" s="738">
        <f t="shared" si="2"/>
        <v>43000</v>
      </c>
      <c r="F8" s="746">
        <v>9662</v>
      </c>
      <c r="G8" s="747">
        <f t="shared" si="0"/>
        <v>33338</v>
      </c>
      <c r="H8" s="738">
        <v>41773</v>
      </c>
      <c r="I8" s="738">
        <v>8435</v>
      </c>
    </row>
    <row r="9" spans="2:9" s="733" customFormat="1">
      <c r="B9" s="737">
        <v>1983</v>
      </c>
      <c r="C9" s="745">
        <v>1595000</v>
      </c>
      <c r="D9" s="739">
        <f t="shared" si="1"/>
        <v>2.3748395378690557E-2</v>
      </c>
      <c r="E9" s="738">
        <f t="shared" si="2"/>
        <v>37000</v>
      </c>
      <c r="F9" s="746">
        <v>4914</v>
      </c>
      <c r="G9" s="747">
        <f t="shared" si="0"/>
        <v>32086</v>
      </c>
      <c r="H9" s="738">
        <v>40555</v>
      </c>
      <c r="I9" s="738">
        <v>8469</v>
      </c>
    </row>
    <row r="10" spans="2:9" s="733" customFormat="1">
      <c r="B10" s="737">
        <v>1984</v>
      </c>
      <c r="C10" s="745">
        <v>1622000</v>
      </c>
      <c r="D10" s="739">
        <f t="shared" si="1"/>
        <v>1.6927899686520309E-2</v>
      </c>
      <c r="E10" s="738">
        <f t="shared" si="2"/>
        <v>27000</v>
      </c>
      <c r="F10" s="746">
        <v>-2793</v>
      </c>
      <c r="G10" s="747">
        <f t="shared" si="0"/>
        <v>29793</v>
      </c>
      <c r="H10" s="738">
        <v>38643</v>
      </c>
      <c r="I10" s="738">
        <v>8850</v>
      </c>
    </row>
    <row r="11" spans="2:9" s="733" customFormat="1">
      <c r="B11" s="737">
        <v>1985</v>
      </c>
      <c r="C11" s="745">
        <v>1643000</v>
      </c>
      <c r="D11" s="739">
        <f t="shared" si="1"/>
        <v>1.2946979038224393E-2</v>
      </c>
      <c r="E11" s="738">
        <f t="shared" si="2"/>
        <v>21000</v>
      </c>
      <c r="F11" s="746">
        <v>-7714</v>
      </c>
      <c r="G11" s="747">
        <f t="shared" si="0"/>
        <v>28714</v>
      </c>
      <c r="H11" s="738">
        <v>37664</v>
      </c>
      <c r="I11" s="738">
        <v>8950</v>
      </c>
    </row>
    <row r="12" spans="2:9" s="733" customFormat="1">
      <c r="B12" s="737">
        <v>1986</v>
      </c>
      <c r="C12" s="745">
        <v>1663000</v>
      </c>
      <c r="D12" s="739">
        <f t="shared" si="1"/>
        <v>1.2172854534388211E-2</v>
      </c>
      <c r="E12" s="738">
        <f t="shared" si="2"/>
        <v>20000</v>
      </c>
      <c r="F12" s="746">
        <v>-8408</v>
      </c>
      <c r="G12" s="747">
        <f t="shared" si="0"/>
        <v>28408</v>
      </c>
      <c r="H12" s="738">
        <v>37309</v>
      </c>
      <c r="I12" s="738">
        <v>8901</v>
      </c>
    </row>
    <row r="13" spans="2:9" s="733" customFormat="1">
      <c r="B13" s="737">
        <v>1987</v>
      </c>
      <c r="C13" s="745">
        <v>1678000</v>
      </c>
      <c r="D13" s="739">
        <f t="shared" si="1"/>
        <v>9.0198436560433581E-3</v>
      </c>
      <c r="E13" s="738">
        <f t="shared" si="2"/>
        <v>15000</v>
      </c>
      <c r="F13" s="746">
        <v>-11713</v>
      </c>
      <c r="G13" s="747">
        <f t="shared" si="0"/>
        <v>26713</v>
      </c>
      <c r="H13" s="738">
        <v>35631</v>
      </c>
      <c r="I13" s="738">
        <v>8918</v>
      </c>
    </row>
    <row r="14" spans="2:9" s="733" customFormat="1">
      <c r="B14" s="737">
        <v>1988</v>
      </c>
      <c r="C14" s="745">
        <v>1690000</v>
      </c>
      <c r="D14" s="739">
        <f t="shared" si="1"/>
        <v>7.151370679380209E-3</v>
      </c>
      <c r="E14" s="738">
        <f t="shared" si="2"/>
        <v>12000</v>
      </c>
      <c r="F14" s="746">
        <v>-14557</v>
      </c>
      <c r="G14" s="747">
        <f t="shared" si="0"/>
        <v>26557</v>
      </c>
      <c r="H14" s="738">
        <v>35809</v>
      </c>
      <c r="I14" s="738">
        <v>9252</v>
      </c>
    </row>
    <row r="15" spans="2:9" s="733" customFormat="1">
      <c r="B15" s="737">
        <v>1989</v>
      </c>
      <c r="C15" s="745">
        <v>1706000</v>
      </c>
      <c r="D15" s="739">
        <f t="shared" si="1"/>
        <v>9.4674556213016903E-3</v>
      </c>
      <c r="E15" s="738">
        <f t="shared" si="2"/>
        <v>16000</v>
      </c>
      <c r="F15" s="746">
        <v>-10355</v>
      </c>
      <c r="G15" s="747">
        <f t="shared" si="0"/>
        <v>26355</v>
      </c>
      <c r="H15" s="738">
        <v>35439</v>
      </c>
      <c r="I15" s="738">
        <v>9084</v>
      </c>
    </row>
    <row r="16" spans="2:9" s="733" customFormat="1">
      <c r="B16" s="737">
        <v>1990</v>
      </c>
      <c r="C16" s="745">
        <v>1729227</v>
      </c>
      <c r="D16" s="739">
        <f t="shared" si="1"/>
        <v>1.3614888628370458E-2</v>
      </c>
      <c r="E16" s="738">
        <f t="shared" si="2"/>
        <v>23227</v>
      </c>
      <c r="F16" s="746">
        <v>-3480</v>
      </c>
      <c r="G16" s="747">
        <f t="shared" si="0"/>
        <v>26707</v>
      </c>
      <c r="H16" s="738">
        <v>35830</v>
      </c>
      <c r="I16" s="738">
        <v>9123</v>
      </c>
    </row>
    <row r="17" spans="2:9" s="733" customFormat="1">
      <c r="B17" s="737">
        <v>1991</v>
      </c>
      <c r="C17" s="745">
        <v>1780870</v>
      </c>
      <c r="D17" s="739">
        <f t="shared" si="1"/>
        <v>2.9864789296026428E-2</v>
      </c>
      <c r="E17" s="738">
        <f t="shared" si="2"/>
        <v>51643</v>
      </c>
      <c r="F17" s="746">
        <v>24878</v>
      </c>
      <c r="G17" s="747">
        <f t="shared" si="0"/>
        <v>26765</v>
      </c>
      <c r="H17" s="738">
        <v>36194</v>
      </c>
      <c r="I17" s="738">
        <v>9429</v>
      </c>
    </row>
    <row r="18" spans="2:9" s="733" customFormat="1">
      <c r="B18" s="737">
        <v>1992</v>
      </c>
      <c r="C18" s="745">
        <v>1838149</v>
      </c>
      <c r="D18" s="739">
        <f t="shared" si="1"/>
        <v>3.2163493124147235E-2</v>
      </c>
      <c r="E18" s="738">
        <f t="shared" si="2"/>
        <v>57279</v>
      </c>
      <c r="F18" s="746">
        <v>30042</v>
      </c>
      <c r="G18" s="747">
        <f t="shared" si="0"/>
        <v>27237</v>
      </c>
      <c r="H18" s="738">
        <v>36796</v>
      </c>
      <c r="I18" s="738">
        <v>9559</v>
      </c>
    </row>
    <row r="19" spans="2:9" s="733" customFormat="1">
      <c r="B19" s="737">
        <v>1993</v>
      </c>
      <c r="C19" s="745">
        <v>1889393</v>
      </c>
      <c r="D19" s="739">
        <f t="shared" si="1"/>
        <v>2.7878044706930671E-2</v>
      </c>
      <c r="E19" s="738">
        <f t="shared" si="2"/>
        <v>51244</v>
      </c>
      <c r="F19" s="746">
        <v>24561</v>
      </c>
      <c r="G19" s="747">
        <f t="shared" si="0"/>
        <v>26700</v>
      </c>
      <c r="H19" s="738">
        <v>36755</v>
      </c>
      <c r="I19" s="738">
        <v>10055</v>
      </c>
    </row>
    <row r="20" spans="2:9" s="733" customFormat="1">
      <c r="B20" s="737">
        <v>1994</v>
      </c>
      <c r="C20" s="745">
        <v>1946721</v>
      </c>
      <c r="D20" s="739">
        <f t="shared" si="1"/>
        <v>3.03420198973956E-2</v>
      </c>
      <c r="E20" s="738">
        <f t="shared" si="2"/>
        <v>57328</v>
      </c>
      <c r="F20" s="746">
        <v>30116</v>
      </c>
      <c r="G20" s="747">
        <f t="shared" si="0"/>
        <v>27209</v>
      </c>
      <c r="H20" s="738">
        <v>37619</v>
      </c>
      <c r="I20" s="738">
        <v>10410</v>
      </c>
    </row>
    <row r="21" spans="2:9" s="733" customFormat="1">
      <c r="B21" s="737">
        <v>1995</v>
      </c>
      <c r="C21" s="745">
        <v>1995228</v>
      </c>
      <c r="D21" s="739">
        <f t="shared" si="1"/>
        <v>2.4917283986765515E-2</v>
      </c>
      <c r="E21" s="738">
        <f t="shared" si="2"/>
        <v>48507</v>
      </c>
      <c r="F21" s="746">
        <v>20024</v>
      </c>
      <c r="G21" s="747">
        <f t="shared" si="0"/>
        <v>28496</v>
      </c>
      <c r="H21" s="738">
        <v>39077</v>
      </c>
      <c r="I21" s="738">
        <v>10581</v>
      </c>
    </row>
    <row r="22" spans="2:9" s="733" customFormat="1">
      <c r="B22" s="737">
        <v>1996</v>
      </c>
      <c r="C22" s="745">
        <v>2042893</v>
      </c>
      <c r="D22" s="739">
        <f t="shared" si="1"/>
        <v>2.3889500347829884E-2</v>
      </c>
      <c r="E22" s="738">
        <f t="shared" si="2"/>
        <v>47665</v>
      </c>
      <c r="F22" s="746">
        <v>18171</v>
      </c>
      <c r="G22" s="747">
        <f t="shared" si="0"/>
        <v>29500</v>
      </c>
      <c r="H22" s="738">
        <v>40501</v>
      </c>
      <c r="I22" s="738">
        <v>11001</v>
      </c>
    </row>
    <row r="23" spans="2:9" s="733" customFormat="1">
      <c r="B23" s="737">
        <v>1997</v>
      </c>
      <c r="C23" s="745">
        <v>2099409</v>
      </c>
      <c r="D23" s="739">
        <f t="shared" si="1"/>
        <v>2.7664689242167917E-2</v>
      </c>
      <c r="E23" s="738">
        <f t="shared" si="2"/>
        <v>56516</v>
      </c>
      <c r="F23" s="746">
        <v>25253</v>
      </c>
      <c r="G23" s="747">
        <f t="shared" si="0"/>
        <v>31303</v>
      </c>
      <c r="H23" s="738">
        <v>42548</v>
      </c>
      <c r="I23" s="738">
        <v>11245</v>
      </c>
    </row>
    <row r="24" spans="2:9" s="733" customFormat="1">
      <c r="B24" s="737">
        <v>1998</v>
      </c>
      <c r="C24" s="745">
        <v>2141632</v>
      </c>
      <c r="D24" s="739">
        <f t="shared" si="1"/>
        <v>2.0111850525552644E-2</v>
      </c>
      <c r="E24" s="738">
        <f t="shared" si="2"/>
        <v>42223</v>
      </c>
      <c r="F24" s="746">
        <v>9745</v>
      </c>
      <c r="G24" s="747">
        <f t="shared" si="0"/>
        <v>32423</v>
      </c>
      <c r="H24" s="738">
        <v>44268</v>
      </c>
      <c r="I24" s="738">
        <v>11845</v>
      </c>
    </row>
    <row r="25" spans="2:9" s="733" customFormat="1">
      <c r="B25" s="737">
        <v>1999</v>
      </c>
      <c r="C25" s="745">
        <v>2193014</v>
      </c>
      <c r="D25" s="739">
        <f t="shared" si="1"/>
        <v>2.3991983683471219E-2</v>
      </c>
      <c r="E25" s="738">
        <f t="shared" si="2"/>
        <v>51382</v>
      </c>
      <c r="F25" s="746">
        <v>17584</v>
      </c>
      <c r="G25" s="747">
        <f t="shared" si="0"/>
        <v>33867</v>
      </c>
      <c r="H25" s="738">
        <v>45648</v>
      </c>
      <c r="I25" s="738">
        <v>11781</v>
      </c>
    </row>
    <row r="26" spans="2:9" s="733" customFormat="1">
      <c r="B26" s="737">
        <v>2000</v>
      </c>
      <c r="C26" s="745">
        <v>2246468</v>
      </c>
      <c r="D26" s="739">
        <f t="shared" si="1"/>
        <v>2.4374673394697899E-2</v>
      </c>
      <c r="E26" s="738">
        <f t="shared" si="2"/>
        <v>53454</v>
      </c>
      <c r="F26" s="746">
        <v>18527</v>
      </c>
      <c r="G26" s="747">
        <f t="shared" si="0"/>
        <v>34927</v>
      </c>
      <c r="H26" s="738">
        <v>46880</v>
      </c>
      <c r="I26" s="738">
        <v>11953</v>
      </c>
    </row>
    <row r="27" spans="2:9" s="733" customFormat="1">
      <c r="B27" s="737">
        <v>2001</v>
      </c>
      <c r="C27" s="745">
        <v>2290634</v>
      </c>
      <c r="D27" s="739">
        <f t="shared" si="1"/>
        <v>1.9660195471290942E-2</v>
      </c>
      <c r="E27" s="738">
        <f t="shared" si="2"/>
        <v>44166</v>
      </c>
      <c r="F27" s="746">
        <v>8915</v>
      </c>
      <c r="G27" s="747">
        <f t="shared" si="0"/>
        <v>35251</v>
      </c>
      <c r="H27" s="738">
        <v>47688</v>
      </c>
      <c r="I27" s="738">
        <v>12437</v>
      </c>
    </row>
    <row r="28" spans="2:9" s="733" customFormat="1">
      <c r="B28" s="737">
        <v>2002</v>
      </c>
      <c r="C28" s="748">
        <v>2331826</v>
      </c>
      <c r="D28" s="739">
        <f t="shared" si="1"/>
        <v>1.7982794283154746E-2</v>
      </c>
      <c r="E28" s="738">
        <f t="shared" si="2"/>
        <v>41192</v>
      </c>
      <c r="F28" s="746">
        <v>5813</v>
      </c>
      <c r="G28" s="747">
        <f t="shared" si="0"/>
        <v>35379</v>
      </c>
      <c r="H28" s="738">
        <v>48041</v>
      </c>
      <c r="I28" s="738">
        <v>12662</v>
      </c>
    </row>
    <row r="29" spans="2:9" s="733" customFormat="1">
      <c r="B29" s="737">
        <v>2003</v>
      </c>
      <c r="C29" s="748">
        <v>2372458</v>
      </c>
      <c r="D29" s="739">
        <f t="shared" si="1"/>
        <v>1.7424970816861896E-2</v>
      </c>
      <c r="E29" s="738">
        <f t="shared" si="2"/>
        <v>40632</v>
      </c>
      <c r="F29" s="746">
        <v>3912</v>
      </c>
      <c r="G29" s="747">
        <f t="shared" si="0"/>
        <v>36720</v>
      </c>
      <c r="H29" s="738">
        <v>49518</v>
      </c>
      <c r="I29" s="738">
        <v>12798</v>
      </c>
    </row>
    <row r="30" spans="2:9" s="733" customFormat="1">
      <c r="B30" s="737">
        <v>2004</v>
      </c>
      <c r="C30" s="748">
        <v>2430223</v>
      </c>
      <c r="D30" s="739">
        <f t="shared" si="1"/>
        <v>2.4348165489125551E-2</v>
      </c>
      <c r="E30" s="738">
        <f t="shared" si="2"/>
        <v>57765</v>
      </c>
      <c r="F30" s="746">
        <v>20520</v>
      </c>
      <c r="G30" s="747">
        <f t="shared" si="0"/>
        <v>37245</v>
      </c>
      <c r="H30" s="738">
        <v>50527</v>
      </c>
      <c r="I30" s="738">
        <v>13282</v>
      </c>
    </row>
    <row r="31" spans="2:9" s="733" customFormat="1">
      <c r="B31" s="737">
        <v>2005</v>
      </c>
      <c r="C31" s="745">
        <v>2505843</v>
      </c>
      <c r="D31" s="739">
        <f t="shared" si="1"/>
        <v>3.1116486017949807E-2</v>
      </c>
      <c r="E31" s="738">
        <f t="shared" si="2"/>
        <v>75620</v>
      </c>
      <c r="F31" s="746">
        <v>38108</v>
      </c>
      <c r="G31" s="747">
        <f t="shared" si="0"/>
        <v>37512</v>
      </c>
      <c r="H31" s="738">
        <v>50431</v>
      </c>
      <c r="I31" s="738">
        <v>12919</v>
      </c>
    </row>
    <row r="32" spans="2:9" s="733" customFormat="1">
      <c r="B32" s="737">
        <v>2006</v>
      </c>
      <c r="C32" s="745">
        <v>2576229</v>
      </c>
      <c r="D32" s="739">
        <f t="shared" si="1"/>
        <v>2.8088750971229981E-2</v>
      </c>
      <c r="E32" s="738">
        <f t="shared" si="2"/>
        <v>70386</v>
      </c>
      <c r="F32" s="746">
        <v>31376</v>
      </c>
      <c r="G32" s="747">
        <f t="shared" si="0"/>
        <v>39010</v>
      </c>
      <c r="H32" s="738">
        <v>52368</v>
      </c>
      <c r="I32" s="738">
        <v>13358</v>
      </c>
    </row>
    <row r="33" spans="2:9" s="733" customFormat="1">
      <c r="B33" s="737">
        <v>2007</v>
      </c>
      <c r="C33" s="748">
        <v>2636075</v>
      </c>
      <c r="D33" s="739">
        <f t="shared" si="1"/>
        <v>2.3230077760944434E-2</v>
      </c>
      <c r="E33" s="738">
        <f t="shared" si="2"/>
        <v>59846</v>
      </c>
      <c r="F33" s="746">
        <f t="shared" ref="F33:F41" si="3">E33-G33</f>
        <v>19673</v>
      </c>
      <c r="G33" s="747">
        <f t="shared" si="0"/>
        <v>40173</v>
      </c>
      <c r="H33" s="738">
        <v>53953</v>
      </c>
      <c r="I33" s="738">
        <v>13780</v>
      </c>
    </row>
    <row r="34" spans="2:9" s="733" customFormat="1">
      <c r="B34" s="737">
        <v>2008</v>
      </c>
      <c r="C34" s="748">
        <v>2691122</v>
      </c>
      <c r="D34" s="739">
        <f t="shared" si="1"/>
        <v>2.0882182790701975E-2</v>
      </c>
      <c r="E34" s="738">
        <f t="shared" si="2"/>
        <v>55047</v>
      </c>
      <c r="F34" s="746">
        <f t="shared" si="3"/>
        <v>13470</v>
      </c>
      <c r="G34" s="747">
        <f t="shared" si="0"/>
        <v>41577</v>
      </c>
      <c r="H34" s="738">
        <v>55357</v>
      </c>
      <c r="I34" s="738">
        <v>13780</v>
      </c>
    </row>
    <row r="35" spans="2:9" s="733" customFormat="1">
      <c r="B35" s="737">
        <v>2009</v>
      </c>
      <c r="C35" s="748">
        <v>2731560</v>
      </c>
      <c r="D35" s="739">
        <f t="shared" si="1"/>
        <v>1.5026446218343148E-2</v>
      </c>
      <c r="E35" s="738">
        <f t="shared" si="2"/>
        <v>40438</v>
      </c>
      <c r="F35" s="746">
        <f t="shared" si="3"/>
        <v>-325</v>
      </c>
      <c r="G35" s="747">
        <f t="shared" si="0"/>
        <v>40763</v>
      </c>
      <c r="H35" s="738">
        <v>54548</v>
      </c>
      <c r="I35" s="738">
        <v>13785</v>
      </c>
    </row>
    <row r="36" spans="2:9">
      <c r="B36" s="749">
        <v>2010</v>
      </c>
      <c r="C36" s="750">
        <v>2775426</v>
      </c>
      <c r="D36" s="751">
        <f t="shared" si="1"/>
        <v>1.6058955322233448E-2</v>
      </c>
      <c r="E36" s="752">
        <f t="shared" si="2"/>
        <v>43866</v>
      </c>
      <c r="F36" s="753">
        <f t="shared" si="3"/>
        <v>5270</v>
      </c>
      <c r="G36" s="754">
        <f t="shared" si="0"/>
        <v>38596</v>
      </c>
      <c r="H36" s="752">
        <v>52898</v>
      </c>
      <c r="I36" s="752">
        <v>14302</v>
      </c>
    </row>
    <row r="37" spans="2:9">
      <c r="B37" s="749">
        <v>2011</v>
      </c>
      <c r="C37" s="750">
        <v>2816440</v>
      </c>
      <c r="D37" s="751">
        <f t="shared" si="1"/>
        <v>1.4777551266003774E-2</v>
      </c>
      <c r="E37" s="752">
        <f t="shared" si="2"/>
        <v>41014</v>
      </c>
      <c r="F37" s="753">
        <f t="shared" si="3"/>
        <v>4101</v>
      </c>
      <c r="G37" s="754">
        <f t="shared" si="0"/>
        <v>36913</v>
      </c>
      <c r="H37" s="750">
        <v>51915</v>
      </c>
      <c r="I37" s="750">
        <v>15002</v>
      </c>
    </row>
    <row r="38" spans="2:9">
      <c r="B38" s="749">
        <v>2012</v>
      </c>
      <c r="C38" s="750">
        <v>2856343</v>
      </c>
      <c r="D38" s="751">
        <f t="shared" si="1"/>
        <v>1.416788569967764E-2</v>
      </c>
      <c r="E38" s="752">
        <f t="shared" si="2"/>
        <v>39903</v>
      </c>
      <c r="F38" s="753">
        <f t="shared" si="3"/>
        <v>4929</v>
      </c>
      <c r="G38" s="754">
        <f t="shared" si="0"/>
        <v>34974</v>
      </c>
      <c r="H38" s="750">
        <v>50446</v>
      </c>
      <c r="I38" s="750">
        <v>15472</v>
      </c>
    </row>
    <row r="39" spans="2:9">
      <c r="B39" s="749">
        <v>2013</v>
      </c>
      <c r="C39" s="750">
        <v>2903685</v>
      </c>
      <c r="D39" s="751">
        <f t="shared" si="1"/>
        <v>1.6574339986479281E-2</v>
      </c>
      <c r="E39" s="752">
        <f t="shared" si="2"/>
        <v>47342</v>
      </c>
      <c r="F39" s="753">
        <f t="shared" si="3"/>
        <v>11760</v>
      </c>
      <c r="G39" s="754">
        <f t="shared" si="0"/>
        <v>35582</v>
      </c>
      <c r="H39" s="750">
        <v>51858</v>
      </c>
      <c r="I39" s="750">
        <v>16276</v>
      </c>
    </row>
    <row r="40" spans="2:9">
      <c r="B40" s="749">
        <v>2014</v>
      </c>
      <c r="C40" s="750">
        <v>2944498</v>
      </c>
      <c r="D40" s="751">
        <f t="shared" si="1"/>
        <v>1.4055587985611462E-2</v>
      </c>
      <c r="E40" s="752">
        <f t="shared" si="2"/>
        <v>40813</v>
      </c>
      <c r="F40" s="753">
        <f t="shared" si="3"/>
        <v>5713</v>
      </c>
      <c r="G40" s="754">
        <f t="shared" si="0"/>
        <v>35100</v>
      </c>
      <c r="H40" s="752">
        <v>50941</v>
      </c>
      <c r="I40" s="752">
        <v>15841</v>
      </c>
    </row>
    <row r="41" spans="2:9">
      <c r="B41" s="749">
        <v>2015</v>
      </c>
      <c r="C41" s="750">
        <v>2995919</v>
      </c>
      <c r="D41" s="751">
        <f t="shared" si="1"/>
        <v>1.7463418212544157E-2</v>
      </c>
      <c r="E41" s="752">
        <f t="shared" si="2"/>
        <v>51421</v>
      </c>
      <c r="F41" s="753">
        <f t="shared" si="3"/>
        <v>15487</v>
      </c>
      <c r="G41" s="754">
        <f t="shared" si="0"/>
        <v>35934</v>
      </c>
      <c r="H41" s="752">
        <v>51516</v>
      </c>
      <c r="I41" s="752">
        <v>15582</v>
      </c>
    </row>
    <row r="42" spans="2:9">
      <c r="B42" s="760"/>
      <c r="C42" s="760"/>
      <c r="D42" s="760"/>
      <c r="E42" s="760"/>
      <c r="F42" s="760"/>
      <c r="G42" s="1387"/>
      <c r="H42" s="760"/>
      <c r="I42" s="760"/>
    </row>
    <row r="43" spans="2:9">
      <c r="B43" s="761" t="s">
        <v>4</v>
      </c>
      <c r="C43" s="762"/>
      <c r="D43" s="763"/>
      <c r="E43" s="764"/>
      <c r="F43" s="763"/>
      <c r="G43" s="763"/>
      <c r="H43" s="760"/>
      <c r="I43" s="760"/>
    </row>
    <row r="44" spans="2:9">
      <c r="B44" s="765" t="s">
        <v>764</v>
      </c>
      <c r="C44" s="762"/>
      <c r="D44" s="763"/>
      <c r="E44" s="764"/>
      <c r="F44" s="763"/>
      <c r="G44" s="763"/>
      <c r="H44" s="760"/>
      <c r="I44" s="760"/>
    </row>
    <row r="45" spans="2:9">
      <c r="B45" s="766" t="s">
        <v>763</v>
      </c>
      <c r="C45" s="762"/>
      <c r="D45" s="763"/>
      <c r="E45" s="764"/>
      <c r="F45" s="763"/>
      <c r="G45" s="763"/>
      <c r="H45" s="760"/>
      <c r="I45" s="760"/>
    </row>
    <row r="46" spans="2:9">
      <c r="B46" s="766" t="s">
        <v>762</v>
      </c>
      <c r="C46" s="762"/>
      <c r="D46" s="763"/>
      <c r="E46" s="764"/>
      <c r="F46" s="763"/>
      <c r="G46" s="763"/>
      <c r="H46" s="760"/>
      <c r="I46" s="760"/>
    </row>
    <row r="47" spans="2:9">
      <c r="B47" s="765" t="s">
        <v>761</v>
      </c>
      <c r="C47" s="762"/>
      <c r="D47" s="763"/>
      <c r="E47" s="764"/>
      <c r="F47" s="763"/>
      <c r="G47" s="763"/>
      <c r="H47" s="760"/>
      <c r="I47" s="760"/>
    </row>
    <row r="48" spans="2:9">
      <c r="B48" s="765" t="s">
        <v>760</v>
      </c>
      <c r="C48" s="762"/>
      <c r="D48" s="763"/>
      <c r="E48" s="764"/>
      <c r="F48" s="763"/>
      <c r="G48" s="763"/>
      <c r="H48" s="760"/>
      <c r="I48" s="760"/>
    </row>
    <row r="49" spans="2:9">
      <c r="B49" s="765" t="s">
        <v>759</v>
      </c>
      <c r="C49" s="762"/>
      <c r="D49" s="763"/>
      <c r="E49" s="764"/>
      <c r="F49" s="763"/>
      <c r="G49" s="763"/>
      <c r="H49" s="760"/>
      <c r="I49" s="760"/>
    </row>
    <row r="50" spans="2:9">
      <c r="B50" s="760" t="s">
        <v>758</v>
      </c>
      <c r="C50" s="762"/>
      <c r="D50" s="763"/>
      <c r="E50" s="764"/>
      <c r="F50" s="763"/>
      <c r="G50" s="763"/>
      <c r="H50" s="760"/>
      <c r="I50" s="760"/>
    </row>
    <row r="51" spans="2:9">
      <c r="B51" s="760" t="s">
        <v>757</v>
      </c>
      <c r="C51" s="762"/>
      <c r="D51" s="763"/>
      <c r="E51" s="764"/>
      <c r="F51" s="763"/>
      <c r="G51" s="763"/>
      <c r="H51" s="760"/>
      <c r="I51" s="760"/>
    </row>
    <row r="52" spans="2:9">
      <c r="B52" s="767" t="s">
        <v>756</v>
      </c>
      <c r="C52" s="762"/>
      <c r="D52" s="763"/>
      <c r="E52" s="764"/>
      <c r="F52" s="763"/>
      <c r="G52" s="763"/>
      <c r="H52" s="760"/>
      <c r="I52" s="760"/>
    </row>
    <row r="53" spans="2:9">
      <c r="B53" s="761" t="s">
        <v>755</v>
      </c>
      <c r="C53" s="760"/>
      <c r="D53" s="760"/>
      <c r="E53" s="768"/>
      <c r="F53" s="760"/>
      <c r="G53" s="760"/>
      <c r="H53" s="760"/>
      <c r="I53" s="760"/>
    </row>
    <row r="54" spans="2:9">
      <c r="B54" s="761"/>
      <c r="C54" s="760"/>
      <c r="D54" s="760"/>
      <c r="E54" s="768"/>
      <c r="F54" s="760"/>
      <c r="G54" s="760"/>
      <c r="H54" s="760"/>
      <c r="I54" s="760"/>
    </row>
    <row r="55" spans="2:9">
      <c r="B55" s="769" t="s">
        <v>70</v>
      </c>
      <c r="C55" s="760"/>
      <c r="D55" s="760"/>
      <c r="E55" s="768"/>
      <c r="F55" s="760"/>
      <c r="G55" s="760"/>
      <c r="H55" s="760"/>
      <c r="I55" s="760"/>
    </row>
    <row r="56" spans="2:9">
      <c r="B56" s="765" t="s">
        <v>754</v>
      </c>
      <c r="C56" s="760"/>
      <c r="D56" s="760"/>
      <c r="E56" s="768"/>
      <c r="F56" s="760"/>
      <c r="G56" s="760"/>
      <c r="H56" s="760"/>
      <c r="I56" s="760"/>
    </row>
    <row r="57" spans="2:9">
      <c r="B57" s="765" t="s">
        <v>753</v>
      </c>
      <c r="C57" s="760"/>
      <c r="D57" s="760"/>
      <c r="E57" s="768"/>
      <c r="F57" s="760"/>
      <c r="G57" s="760"/>
      <c r="H57" s="760"/>
      <c r="I57" s="760"/>
    </row>
    <row r="58" spans="2:9">
      <c r="B58" s="765"/>
      <c r="C58" s="760"/>
      <c r="D58" s="760"/>
      <c r="E58" s="768"/>
      <c r="F58" s="760"/>
      <c r="G58" s="760"/>
      <c r="H58" s="760"/>
      <c r="I58" s="760"/>
    </row>
  </sheetData>
  <printOptions horizontalCentered="1"/>
  <pageMargins left="1" right="1" top="1" bottom="1" header="0.5" footer="0.5"/>
  <pageSetup paperSize="128" scale="91" orientation="portrait" r:id="rId1"/>
  <headerFooter scaleWithDoc="0" alignWithMargins="0">
    <oddHeader xml:space="preserve">&amp;C&amp;14Table 4.1
Utah Population Estimates, Net Migration, Births and Deaths&amp;10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4"/>
  <sheetViews>
    <sheetView view="pageLayout" zoomScaleNormal="100" zoomScaleSheetLayoutView="100" workbookViewId="0">
      <selection activeCell="A44" sqref="A44"/>
    </sheetView>
  </sheetViews>
  <sheetFormatPr defaultColWidth="8.85546875" defaultRowHeight="12.75"/>
  <cols>
    <col min="1" max="1" width="6.85546875" style="26" customWidth="1"/>
    <col min="2" max="2" width="0.7109375" style="26" customWidth="1"/>
    <col min="3" max="3" width="9.42578125" style="26" customWidth="1"/>
    <col min="4" max="5" width="8" style="26" customWidth="1"/>
    <col min="6" max="6" width="0.7109375" style="26" customWidth="1"/>
    <col min="7" max="7" width="14" style="26" customWidth="1"/>
    <col min="8" max="8" width="2.85546875" style="27" customWidth="1"/>
    <col min="9" max="9" width="7.42578125" style="26" customWidth="1"/>
    <col min="10" max="10" width="0.7109375" style="27" customWidth="1"/>
    <col min="11" max="11" width="11.42578125" style="26" customWidth="1"/>
    <col min="12" max="12" width="8" style="26" customWidth="1"/>
    <col min="13" max="13" width="9.140625" style="26" bestFit="1" customWidth="1"/>
    <col min="14" max="14" width="0.7109375" style="26" customWidth="1"/>
    <col min="15" max="15" width="14" style="26" customWidth="1"/>
    <col min="16" max="16384" width="8.85546875" style="26"/>
  </cols>
  <sheetData>
    <row r="2" spans="1:15">
      <c r="C2" s="1410" t="s">
        <v>106</v>
      </c>
      <c r="D2" s="1410"/>
      <c r="E2" s="1410"/>
      <c r="K2" s="1410" t="s">
        <v>106</v>
      </c>
      <c r="L2" s="1410"/>
      <c r="M2" s="1410"/>
    </row>
    <row r="3" spans="1:15">
      <c r="C3" s="28"/>
      <c r="D3" s="28" t="s">
        <v>0</v>
      </c>
      <c r="E3" s="28" t="s">
        <v>5</v>
      </c>
      <c r="F3" s="28"/>
      <c r="G3" s="976" t="s">
        <v>107</v>
      </c>
      <c r="H3" s="29"/>
      <c r="K3" s="28"/>
      <c r="L3" s="28" t="s">
        <v>0</v>
      </c>
      <c r="M3" s="28" t="s">
        <v>5</v>
      </c>
      <c r="N3" s="28"/>
      <c r="O3" s="976" t="s">
        <v>107</v>
      </c>
    </row>
    <row r="4" spans="1:15" s="30" customFormat="1">
      <c r="A4" s="975" t="s">
        <v>1</v>
      </c>
      <c r="C4" s="31" t="s">
        <v>100</v>
      </c>
      <c r="D4" s="31" t="s">
        <v>3</v>
      </c>
      <c r="E4" s="31" t="s">
        <v>3</v>
      </c>
      <c r="F4" s="31"/>
      <c r="G4" s="975" t="s">
        <v>108</v>
      </c>
      <c r="H4" s="29"/>
      <c r="I4" s="975" t="s">
        <v>1</v>
      </c>
      <c r="K4" s="31" t="s">
        <v>100</v>
      </c>
      <c r="L4" s="31" t="s">
        <v>3</v>
      </c>
      <c r="M4" s="31" t="s">
        <v>3</v>
      </c>
      <c r="N4" s="31"/>
      <c r="O4" s="975" t="s">
        <v>108</v>
      </c>
    </row>
    <row r="5" spans="1:15" s="27" customFormat="1">
      <c r="A5" s="29"/>
      <c r="B5" s="32"/>
      <c r="C5" s="33"/>
      <c r="D5" s="33"/>
      <c r="E5" s="33"/>
      <c r="F5" s="34"/>
      <c r="G5" s="29"/>
      <c r="H5" s="29"/>
      <c r="J5" s="32"/>
      <c r="N5" s="32"/>
    </row>
    <row r="6" spans="1:15">
      <c r="A6" s="35">
        <v>1950</v>
      </c>
      <c r="B6" s="36"/>
      <c r="C6" s="37">
        <v>189153</v>
      </c>
      <c r="D6" s="38">
        <v>3.0806539509536712</v>
      </c>
      <c r="E6" s="37">
        <v>5653</v>
      </c>
      <c r="F6" s="32"/>
      <c r="G6" s="39">
        <v>5.5</v>
      </c>
      <c r="H6" s="40"/>
      <c r="I6" s="41">
        <v>1984</v>
      </c>
      <c r="J6" s="36"/>
      <c r="K6" s="37">
        <v>601068</v>
      </c>
      <c r="L6" s="38">
        <v>6.0101483092324326</v>
      </c>
      <c r="M6" s="37">
        <v>34077</v>
      </c>
      <c r="N6" s="32"/>
      <c r="O6" s="39">
        <v>6.5</v>
      </c>
    </row>
    <row r="7" spans="1:15">
      <c r="A7" s="35">
        <v>1951</v>
      </c>
      <c r="B7" s="36"/>
      <c r="C7" s="37">
        <v>207386</v>
      </c>
      <c r="D7" s="38">
        <v>9.6392867149873283</v>
      </c>
      <c r="E7" s="37">
        <v>18233</v>
      </c>
      <c r="F7" s="32"/>
      <c r="G7" s="39">
        <v>3.3</v>
      </c>
      <c r="H7" s="40"/>
      <c r="I7" s="41">
        <v>1985</v>
      </c>
      <c r="J7" s="36"/>
      <c r="K7" s="37">
        <v>624387</v>
      </c>
      <c r="L7" s="38">
        <v>3.8795943221066498</v>
      </c>
      <c r="M7" s="37">
        <v>23319</v>
      </c>
      <c r="N7" s="32"/>
      <c r="O7" s="39">
        <v>5.9</v>
      </c>
    </row>
    <row r="8" spans="1:15">
      <c r="A8" s="35">
        <v>1952</v>
      </c>
      <c r="B8" s="36"/>
      <c r="C8" s="37">
        <v>214409</v>
      </c>
      <c r="D8" s="38">
        <v>3.3864388145776525</v>
      </c>
      <c r="E8" s="37">
        <v>7023</v>
      </c>
      <c r="F8" s="32"/>
      <c r="G8" s="39">
        <v>3.2</v>
      </c>
      <c r="H8" s="40"/>
      <c r="I8" s="41">
        <v>1986</v>
      </c>
      <c r="J8" s="36"/>
      <c r="K8" s="37">
        <v>634138</v>
      </c>
      <c r="L8" s="38">
        <v>1.5616917072264425</v>
      </c>
      <c r="M8" s="37">
        <v>9751</v>
      </c>
      <c r="N8" s="32"/>
      <c r="O8" s="39">
        <v>6</v>
      </c>
    </row>
    <row r="9" spans="1:15">
      <c r="A9" s="35">
        <v>1953</v>
      </c>
      <c r="B9" s="36"/>
      <c r="C9" s="37">
        <v>217194</v>
      </c>
      <c r="D9" s="38">
        <v>1.2989193550643874</v>
      </c>
      <c r="E9" s="37">
        <v>2785</v>
      </c>
      <c r="F9" s="32"/>
      <c r="G9" s="39">
        <v>3.3</v>
      </c>
      <c r="H9" s="40"/>
      <c r="I9" s="41">
        <v>1987</v>
      </c>
      <c r="J9" s="36"/>
      <c r="K9" s="37">
        <v>640298</v>
      </c>
      <c r="L9" s="38">
        <v>0.97139739299647587</v>
      </c>
      <c r="M9" s="37">
        <v>6160</v>
      </c>
      <c r="N9" s="32"/>
      <c r="O9" s="39">
        <v>6.4</v>
      </c>
    </row>
    <row r="10" spans="1:15">
      <c r="A10" s="35">
        <v>1954</v>
      </c>
      <c r="B10" s="36"/>
      <c r="C10" s="37">
        <v>211864</v>
      </c>
      <c r="D10" s="38">
        <v>-2.4540272751549352</v>
      </c>
      <c r="E10" s="37">
        <v>-5330</v>
      </c>
      <c r="F10" s="32"/>
      <c r="G10" s="39">
        <v>5.2</v>
      </c>
      <c r="H10" s="40"/>
      <c r="I10" s="41">
        <v>1988</v>
      </c>
      <c r="J10" s="36"/>
      <c r="K10" s="37">
        <v>660075</v>
      </c>
      <c r="L10" s="38">
        <v>3.0887180656506752</v>
      </c>
      <c r="M10" s="37">
        <v>19777</v>
      </c>
      <c r="N10" s="32"/>
      <c r="O10" s="39">
        <v>4.9000000000000004</v>
      </c>
    </row>
    <row r="11" spans="1:15">
      <c r="A11" s="35">
        <v>1955</v>
      </c>
      <c r="B11" s="36"/>
      <c r="C11" s="37">
        <v>224007</v>
      </c>
      <c r="D11" s="38">
        <v>5.7315070044934524</v>
      </c>
      <c r="E11" s="37">
        <v>12143</v>
      </c>
      <c r="F11" s="32"/>
      <c r="G11" s="39">
        <v>4.0999999999999996</v>
      </c>
      <c r="H11" s="40"/>
      <c r="I11" s="41">
        <v>1989</v>
      </c>
      <c r="J11" s="36"/>
      <c r="K11" s="37">
        <v>691244</v>
      </c>
      <c r="L11" s="38">
        <v>4.7220391622164071</v>
      </c>
      <c r="M11" s="37">
        <v>31169</v>
      </c>
      <c r="N11" s="32"/>
      <c r="O11" s="39">
        <v>4.5999999999999996</v>
      </c>
    </row>
    <row r="12" spans="1:15">
      <c r="A12" s="35">
        <v>1956</v>
      </c>
      <c r="B12" s="36"/>
      <c r="C12" s="37">
        <v>236225</v>
      </c>
      <c r="D12" s="38">
        <v>5.4542938390318207</v>
      </c>
      <c r="E12" s="37">
        <v>12218</v>
      </c>
      <c r="F12" s="32"/>
      <c r="G12" s="39">
        <v>3.4</v>
      </c>
      <c r="H12" s="40"/>
      <c r="I12" s="41">
        <v>1990</v>
      </c>
      <c r="J12" s="36"/>
      <c r="K12" s="37">
        <v>723629</v>
      </c>
      <c r="L12" s="38">
        <v>4.6850316241442869</v>
      </c>
      <c r="M12" s="37">
        <v>32385</v>
      </c>
      <c r="N12" s="32"/>
      <c r="O12" s="39">
        <v>4.4000000000000004</v>
      </c>
    </row>
    <row r="13" spans="1:15">
      <c r="A13" s="35">
        <v>1957</v>
      </c>
      <c r="B13" s="36"/>
      <c r="C13" s="37">
        <v>240577</v>
      </c>
      <c r="D13" s="38">
        <v>1.8423113556990112</v>
      </c>
      <c r="E13" s="37">
        <v>4352</v>
      </c>
      <c r="F13" s="32"/>
      <c r="G13" s="39">
        <v>3.7</v>
      </c>
      <c r="H13" s="40"/>
      <c r="I13" s="41">
        <v>1991</v>
      </c>
      <c r="J13" s="36"/>
      <c r="K13" s="37">
        <v>745202</v>
      </c>
      <c r="L13" s="38">
        <v>2.981223803910571</v>
      </c>
      <c r="M13" s="37">
        <v>21573</v>
      </c>
      <c r="N13" s="32"/>
      <c r="O13" s="39">
        <v>4.7</v>
      </c>
    </row>
    <row r="14" spans="1:15">
      <c r="A14" s="35">
        <v>1958</v>
      </c>
      <c r="B14" s="36"/>
      <c r="C14" s="37">
        <v>240816</v>
      </c>
      <c r="D14" s="38">
        <v>9.9344492615660585E-2</v>
      </c>
      <c r="E14" s="37">
        <v>239</v>
      </c>
      <c r="F14" s="32"/>
      <c r="G14" s="39">
        <v>5.3</v>
      </c>
      <c r="H14" s="40"/>
      <c r="I14" s="41">
        <v>1992</v>
      </c>
      <c r="J14" s="36"/>
      <c r="K14" s="37">
        <v>768602</v>
      </c>
      <c r="L14" s="38">
        <v>3.1522693171783134</v>
      </c>
      <c r="M14" s="37">
        <v>23488</v>
      </c>
      <c r="N14" s="32"/>
      <c r="O14" s="39">
        <v>4.9000000000000004</v>
      </c>
    </row>
    <row r="15" spans="1:15">
      <c r="A15" s="35">
        <v>1959</v>
      </c>
      <c r="B15" s="36"/>
      <c r="C15" s="37">
        <v>251940</v>
      </c>
      <c r="D15" s="38">
        <v>4.61929439904325</v>
      </c>
      <c r="E15" s="37">
        <v>11124</v>
      </c>
      <c r="F15" s="32"/>
      <c r="G15" s="39">
        <v>4.5999999999999996</v>
      </c>
      <c r="H15" s="40"/>
      <c r="I15" s="41">
        <v>1993</v>
      </c>
      <c r="J15" s="36"/>
      <c r="K15" s="37">
        <v>809731</v>
      </c>
      <c r="L15" s="38">
        <v>5.3511440251261311</v>
      </c>
      <c r="M15" s="37">
        <v>41129</v>
      </c>
      <c r="N15" s="32"/>
      <c r="O15" s="39">
        <v>4.2</v>
      </c>
    </row>
    <row r="16" spans="1:15">
      <c r="A16" s="35">
        <v>1960</v>
      </c>
      <c r="B16" s="36"/>
      <c r="C16" s="37">
        <v>263307</v>
      </c>
      <c r="D16" s="38">
        <v>4.5117885210764541</v>
      </c>
      <c r="E16" s="37">
        <v>11367</v>
      </c>
      <c r="F16" s="32"/>
      <c r="G16" s="39">
        <v>4.8</v>
      </c>
      <c r="H16" s="40"/>
      <c r="I16" s="41">
        <v>1994</v>
      </c>
      <c r="J16" s="36"/>
      <c r="K16" s="37">
        <v>859626</v>
      </c>
      <c r="L16" s="38">
        <v>6.1619229102010342</v>
      </c>
      <c r="M16" s="37">
        <v>49895</v>
      </c>
      <c r="N16" s="32"/>
      <c r="O16" s="39">
        <v>3.9</v>
      </c>
    </row>
    <row r="17" spans="1:15">
      <c r="A17" s="35">
        <v>1961</v>
      </c>
      <c r="B17" s="36"/>
      <c r="C17" s="37">
        <v>272355</v>
      </c>
      <c r="D17" s="38">
        <v>3.4362929963882571</v>
      </c>
      <c r="E17" s="37">
        <v>9048</v>
      </c>
      <c r="F17" s="32"/>
      <c r="G17" s="39">
        <v>5.3</v>
      </c>
      <c r="H17" s="40"/>
      <c r="I17" s="41">
        <v>1995</v>
      </c>
      <c r="J17" s="36"/>
      <c r="K17" s="37">
        <v>907886</v>
      </c>
      <c r="L17" s="38">
        <v>5.6140693743558234</v>
      </c>
      <c r="M17" s="37">
        <v>48260</v>
      </c>
      <c r="N17" s="32"/>
      <c r="O17" s="39">
        <v>3.5</v>
      </c>
    </row>
    <row r="18" spans="1:15">
      <c r="A18" s="35">
        <v>1962</v>
      </c>
      <c r="B18" s="36"/>
      <c r="C18" s="37">
        <v>286382</v>
      </c>
      <c r="D18" s="38">
        <v>5.1502634429329452</v>
      </c>
      <c r="E18" s="37">
        <v>14027</v>
      </c>
      <c r="F18" s="32"/>
      <c r="G18" s="39">
        <v>4.9000000000000004</v>
      </c>
      <c r="H18" s="40"/>
      <c r="I18" s="41">
        <v>1996</v>
      </c>
      <c r="J18" s="36"/>
      <c r="K18" s="37">
        <v>954183</v>
      </c>
      <c r="L18" s="38">
        <v>5.0994287829088769</v>
      </c>
      <c r="M18" s="37">
        <v>46297</v>
      </c>
      <c r="N18" s="32"/>
      <c r="O18" s="39">
        <v>3.5</v>
      </c>
    </row>
    <row r="19" spans="1:15">
      <c r="A19" s="35">
        <v>1963</v>
      </c>
      <c r="B19" s="36"/>
      <c r="C19" s="37">
        <v>293758</v>
      </c>
      <c r="D19" s="38">
        <v>2.5755808675126168</v>
      </c>
      <c r="E19" s="37">
        <v>7376</v>
      </c>
      <c r="F19" s="32"/>
      <c r="G19" s="39">
        <v>5.4</v>
      </c>
      <c r="H19" s="40"/>
      <c r="I19" s="41">
        <v>1997</v>
      </c>
      <c r="J19" s="36"/>
      <c r="K19" s="37">
        <v>993999</v>
      </c>
      <c r="L19" s="38">
        <v>4.172784465872903</v>
      </c>
      <c r="M19" s="37">
        <v>39816</v>
      </c>
      <c r="N19" s="32"/>
      <c r="O19" s="39">
        <v>3.2</v>
      </c>
    </row>
    <row r="20" spans="1:15">
      <c r="A20" s="35">
        <v>1964</v>
      </c>
      <c r="B20" s="36"/>
      <c r="C20" s="37">
        <v>293576</v>
      </c>
      <c r="D20" s="38">
        <v>-6.1955759502718699E-2</v>
      </c>
      <c r="E20" s="37">
        <v>-182</v>
      </c>
      <c r="F20" s="32"/>
      <c r="G20" s="39">
        <v>6</v>
      </c>
      <c r="H20" s="40"/>
      <c r="I20" s="41">
        <v>1998</v>
      </c>
      <c r="J20" s="36"/>
      <c r="K20" s="37">
        <v>1023480</v>
      </c>
      <c r="L20" s="38">
        <v>2.9658983560345575</v>
      </c>
      <c r="M20" s="37">
        <v>29461</v>
      </c>
      <c r="N20" s="32"/>
      <c r="O20" s="39">
        <v>3.7</v>
      </c>
    </row>
    <row r="21" spans="1:15">
      <c r="A21" s="35">
        <v>1965</v>
      </c>
      <c r="B21" s="36"/>
      <c r="C21" s="37">
        <v>300164</v>
      </c>
      <c r="D21" s="38">
        <v>2.2440526473553657</v>
      </c>
      <c r="E21" s="37">
        <v>6588</v>
      </c>
      <c r="F21" s="32"/>
      <c r="G21" s="39">
        <v>6.1</v>
      </c>
      <c r="H21" s="40"/>
      <c r="I21" s="41">
        <v>1999</v>
      </c>
      <c r="J21" s="36"/>
      <c r="K21" s="37">
        <v>1048498</v>
      </c>
      <c r="L21" s="38">
        <v>2.4</v>
      </c>
      <c r="M21" s="37">
        <v>25018</v>
      </c>
      <c r="N21" s="32"/>
      <c r="O21" s="39">
        <v>3.6</v>
      </c>
    </row>
    <row r="22" spans="1:15">
      <c r="A22" s="35">
        <v>1966</v>
      </c>
      <c r="B22" s="36"/>
      <c r="C22" s="37">
        <v>317771</v>
      </c>
      <c r="D22" s="38">
        <v>5.8657933662930928</v>
      </c>
      <c r="E22" s="37">
        <v>17607</v>
      </c>
      <c r="F22" s="32"/>
      <c r="G22" s="39">
        <v>4.9000000000000004</v>
      </c>
      <c r="H22" s="40"/>
      <c r="I22" s="42">
        <v>2000</v>
      </c>
      <c r="J22" s="43"/>
      <c r="K22" s="37">
        <v>1074879</v>
      </c>
      <c r="L22" s="38">
        <v>2.5</v>
      </c>
      <c r="M22" s="37">
        <v>26381</v>
      </c>
      <c r="N22" s="32"/>
      <c r="O22" s="39">
        <v>3.4</v>
      </c>
    </row>
    <row r="23" spans="1:15">
      <c r="A23" s="35">
        <v>1967</v>
      </c>
      <c r="B23" s="36"/>
      <c r="C23" s="37">
        <v>326953</v>
      </c>
      <c r="D23" s="38">
        <v>2.8895021886830463</v>
      </c>
      <c r="E23" s="37">
        <v>9182</v>
      </c>
      <c r="F23" s="32"/>
      <c r="G23" s="39">
        <v>5.2</v>
      </c>
      <c r="H23" s="40"/>
      <c r="I23" s="44">
        <v>2001</v>
      </c>
      <c r="J23" s="43"/>
      <c r="K23" s="37">
        <v>1081685</v>
      </c>
      <c r="L23" s="38">
        <v>0.63318754948231692</v>
      </c>
      <c r="M23" s="37">
        <v>6806</v>
      </c>
      <c r="N23" s="32"/>
      <c r="O23" s="39">
        <v>4.4000000000000004</v>
      </c>
    </row>
    <row r="24" spans="1:15">
      <c r="A24" s="35">
        <v>1968</v>
      </c>
      <c r="B24" s="36"/>
      <c r="C24" s="37">
        <v>335527</v>
      </c>
      <c r="D24" s="38">
        <v>2.6223952678213758</v>
      </c>
      <c r="E24" s="37">
        <v>8574</v>
      </c>
      <c r="F24" s="32"/>
      <c r="G24" s="39">
        <v>5.4</v>
      </c>
      <c r="H24" s="40"/>
      <c r="I24" s="29">
        <v>2002</v>
      </c>
      <c r="J24" s="43"/>
      <c r="K24" s="37">
        <v>1073746</v>
      </c>
      <c r="L24" s="38">
        <f t="shared" ref="L24:L38" si="0">((K24/K23)-1)*100</f>
        <v>-0.73394749857860209</v>
      </c>
      <c r="M24" s="37">
        <f t="shared" ref="M24:M38" si="1">+K24-K23</f>
        <v>-7939</v>
      </c>
      <c r="N24" s="32"/>
      <c r="O24" s="39">
        <v>5.8</v>
      </c>
    </row>
    <row r="25" spans="1:15">
      <c r="A25" s="35">
        <v>1969</v>
      </c>
      <c r="B25" s="36"/>
      <c r="C25" s="37">
        <v>348612</v>
      </c>
      <c r="D25" s="38">
        <v>3.8998351846498247</v>
      </c>
      <c r="E25" s="37">
        <v>13085</v>
      </c>
      <c r="F25" s="32"/>
      <c r="G25" s="39">
        <v>5.2</v>
      </c>
      <c r="H25" s="40"/>
      <c r="I25" s="29">
        <v>2003</v>
      </c>
      <c r="J25" s="43"/>
      <c r="K25" s="37">
        <v>1074131</v>
      </c>
      <c r="L25" s="38">
        <f t="shared" si="0"/>
        <v>3.5855779672289145E-2</v>
      </c>
      <c r="M25" s="37">
        <f t="shared" si="1"/>
        <v>385</v>
      </c>
      <c r="N25" s="32"/>
      <c r="O25" s="39">
        <v>5.7</v>
      </c>
    </row>
    <row r="26" spans="1:15">
      <c r="A26" s="35">
        <v>1970</v>
      </c>
      <c r="B26" s="36"/>
      <c r="C26" s="37">
        <v>357435</v>
      </c>
      <c r="D26" s="38">
        <v>2.5308939451309742</v>
      </c>
      <c r="E26" s="37">
        <v>8823</v>
      </c>
      <c r="F26" s="32"/>
      <c r="G26" s="39">
        <v>6.1</v>
      </c>
      <c r="H26" s="40"/>
      <c r="I26" s="29">
        <v>2004</v>
      </c>
      <c r="J26" s="43"/>
      <c r="K26" s="37">
        <v>1104328</v>
      </c>
      <c r="L26" s="38">
        <f t="shared" si="0"/>
        <v>2.8112958289072676</v>
      </c>
      <c r="M26" s="37">
        <f t="shared" si="1"/>
        <v>30197</v>
      </c>
      <c r="N26" s="32"/>
      <c r="O26" s="39">
        <v>5.0999999999999996</v>
      </c>
    </row>
    <row r="27" spans="1:15">
      <c r="A27" s="35">
        <v>1971</v>
      </c>
      <c r="B27" s="36"/>
      <c r="C27" s="37">
        <v>369836</v>
      </c>
      <c r="D27" s="38">
        <v>3.4694419964468981</v>
      </c>
      <c r="E27" s="37">
        <v>12401</v>
      </c>
      <c r="F27" s="32"/>
      <c r="G27" s="39">
        <v>6.6</v>
      </c>
      <c r="H27" s="40"/>
      <c r="I27" s="29">
        <v>2005</v>
      </c>
      <c r="J27" s="43"/>
      <c r="K27" s="37">
        <v>1148320</v>
      </c>
      <c r="L27" s="38">
        <f t="shared" si="0"/>
        <v>3.9835990756369455</v>
      </c>
      <c r="M27" s="37">
        <f t="shared" si="1"/>
        <v>43992</v>
      </c>
      <c r="N27" s="32"/>
      <c r="O27" s="39">
        <v>4.0999999999999996</v>
      </c>
    </row>
    <row r="28" spans="1:15">
      <c r="A28" s="35">
        <v>1972</v>
      </c>
      <c r="B28" s="36"/>
      <c r="C28" s="37">
        <v>387271</v>
      </c>
      <c r="D28" s="38">
        <v>4.7142517223850655</v>
      </c>
      <c r="E28" s="37">
        <v>17435</v>
      </c>
      <c r="F28" s="32"/>
      <c r="G28" s="39">
        <v>6.3</v>
      </c>
      <c r="H28" s="40"/>
      <c r="I28" s="29">
        <v>2006</v>
      </c>
      <c r="J28" s="43"/>
      <c r="K28" s="37">
        <v>1203914</v>
      </c>
      <c r="L28" s="38">
        <f t="shared" si="0"/>
        <v>4.8413334262226604</v>
      </c>
      <c r="M28" s="37">
        <f t="shared" si="1"/>
        <v>55594</v>
      </c>
      <c r="N28" s="32"/>
      <c r="O28" s="39">
        <v>2.9</v>
      </c>
    </row>
    <row r="29" spans="1:15">
      <c r="A29" s="35">
        <v>1973</v>
      </c>
      <c r="B29" s="36"/>
      <c r="C29" s="37">
        <v>415641</v>
      </c>
      <c r="D29" s="38">
        <v>7.3256195274110425</v>
      </c>
      <c r="E29" s="37">
        <v>28370</v>
      </c>
      <c r="F29" s="32"/>
      <c r="G29" s="39">
        <v>5.8</v>
      </c>
      <c r="H29" s="40"/>
      <c r="I29" s="29">
        <v>2007</v>
      </c>
      <c r="J29" s="43"/>
      <c r="K29" s="45">
        <v>1251282</v>
      </c>
      <c r="L29" s="38">
        <f t="shared" si="0"/>
        <v>3.9345003048390392</v>
      </c>
      <c r="M29" s="37">
        <f t="shared" si="1"/>
        <v>47368</v>
      </c>
      <c r="N29" s="32"/>
      <c r="O29" s="39">
        <v>2.6</v>
      </c>
    </row>
    <row r="30" spans="1:15">
      <c r="A30" s="35">
        <v>1974</v>
      </c>
      <c r="B30" s="36"/>
      <c r="C30" s="37">
        <v>434793</v>
      </c>
      <c r="D30" s="38">
        <v>4.6078226161519131</v>
      </c>
      <c r="E30" s="37">
        <v>19152</v>
      </c>
      <c r="F30" s="32"/>
      <c r="G30" s="39">
        <v>6.1</v>
      </c>
      <c r="H30" s="40"/>
      <c r="I30" s="29">
        <v>2008</v>
      </c>
      <c r="J30" s="43"/>
      <c r="K30" s="46">
        <v>1252470</v>
      </c>
      <c r="L30" s="38">
        <f t="shared" si="0"/>
        <v>9.4942626841909572E-2</v>
      </c>
      <c r="M30" s="37">
        <f t="shared" si="1"/>
        <v>1188</v>
      </c>
      <c r="N30" s="32"/>
      <c r="O30" s="39">
        <v>3.3</v>
      </c>
    </row>
    <row r="31" spans="1:15">
      <c r="A31" s="35">
        <v>1975</v>
      </c>
      <c r="B31" s="36"/>
      <c r="C31" s="37">
        <v>441082</v>
      </c>
      <c r="D31" s="38">
        <v>1.446435430193227</v>
      </c>
      <c r="E31" s="37">
        <v>6289</v>
      </c>
      <c r="F31" s="32"/>
      <c r="G31" s="39">
        <v>6.5</v>
      </c>
      <c r="H31" s="40"/>
      <c r="I31" s="29">
        <v>2009</v>
      </c>
      <c r="J31" s="43"/>
      <c r="K31" s="46">
        <v>1188736</v>
      </c>
      <c r="L31" s="38">
        <f t="shared" si="0"/>
        <v>-5.0886647983584439</v>
      </c>
      <c r="M31" s="37">
        <f t="shared" si="1"/>
        <v>-63734</v>
      </c>
      <c r="N31" s="32"/>
      <c r="O31" s="39">
        <v>7.8</v>
      </c>
    </row>
    <row r="32" spans="1:15">
      <c r="A32" s="35">
        <v>1976</v>
      </c>
      <c r="B32" s="36"/>
      <c r="C32" s="37">
        <v>463658</v>
      </c>
      <c r="D32" s="38">
        <v>5.1183226701611018</v>
      </c>
      <c r="E32" s="37">
        <v>22576</v>
      </c>
      <c r="F32" s="32"/>
      <c r="G32" s="39">
        <v>5.7</v>
      </c>
      <c r="H32" s="40"/>
      <c r="I32" s="29">
        <v>2010</v>
      </c>
      <c r="J32" s="43"/>
      <c r="K32" s="46">
        <v>1181519</v>
      </c>
      <c r="L32" s="38">
        <f t="shared" si="0"/>
        <v>-0.60711545709055681</v>
      </c>
      <c r="M32" s="37">
        <f t="shared" si="1"/>
        <v>-7217</v>
      </c>
      <c r="N32" s="32"/>
      <c r="O32" s="39">
        <v>8.1</v>
      </c>
    </row>
    <row r="33" spans="1:15">
      <c r="A33" s="35">
        <v>1977</v>
      </c>
      <c r="B33" s="36"/>
      <c r="C33" s="37">
        <v>489580</v>
      </c>
      <c r="D33" s="38">
        <v>5.5907587057701935</v>
      </c>
      <c r="E33" s="37">
        <v>25922</v>
      </c>
      <c r="F33" s="32"/>
      <c r="G33" s="39">
        <v>5.3</v>
      </c>
      <c r="H33" s="40"/>
      <c r="I33" s="29">
        <v>2011</v>
      </c>
      <c r="J33" s="43"/>
      <c r="K33" s="46">
        <v>1208650</v>
      </c>
      <c r="L33" s="38">
        <f t="shared" si="0"/>
        <v>2.2962813124461023</v>
      </c>
      <c r="M33" s="37">
        <f t="shared" si="1"/>
        <v>27131</v>
      </c>
      <c r="N33" s="32"/>
      <c r="O33" s="39">
        <v>6.8</v>
      </c>
    </row>
    <row r="34" spans="1:15">
      <c r="A34" s="35">
        <v>1978</v>
      </c>
      <c r="B34" s="36"/>
      <c r="C34" s="37">
        <v>526400</v>
      </c>
      <c r="D34" s="38">
        <v>7.5207320560480406</v>
      </c>
      <c r="E34" s="37">
        <v>36820</v>
      </c>
      <c r="F34" s="32"/>
      <c r="G34" s="39">
        <v>3.8</v>
      </c>
      <c r="H34" s="40"/>
      <c r="I34" s="29">
        <v>2012</v>
      </c>
      <c r="J34" s="43"/>
      <c r="K34" s="46">
        <v>1248935</v>
      </c>
      <c r="L34" s="38">
        <f t="shared" si="0"/>
        <v>3.3330575435403187</v>
      </c>
      <c r="M34" s="37">
        <f t="shared" si="1"/>
        <v>40285</v>
      </c>
      <c r="N34" s="32"/>
      <c r="O34" s="39">
        <v>5.4</v>
      </c>
    </row>
    <row r="35" spans="1:15">
      <c r="A35" s="35">
        <v>1979</v>
      </c>
      <c r="B35" s="36"/>
      <c r="C35" s="37">
        <v>549242</v>
      </c>
      <c r="D35" s="38">
        <v>4.3392857142857233</v>
      </c>
      <c r="E35" s="37">
        <v>22842</v>
      </c>
      <c r="F35" s="32"/>
      <c r="G35" s="39">
        <v>4.3</v>
      </c>
      <c r="H35" s="40"/>
      <c r="I35" s="29">
        <v>2013</v>
      </c>
      <c r="J35" s="32"/>
      <c r="K35" s="46">
        <v>1290523</v>
      </c>
      <c r="L35" s="38">
        <f t="shared" si="0"/>
        <v>3.3298770552510737</v>
      </c>
      <c r="M35" s="37">
        <f t="shared" si="1"/>
        <v>41588</v>
      </c>
      <c r="N35" s="32"/>
      <c r="O35" s="39">
        <v>4.4000000000000004</v>
      </c>
    </row>
    <row r="36" spans="1:15">
      <c r="A36" s="35">
        <v>1980</v>
      </c>
      <c r="B36" s="36"/>
      <c r="C36" s="37">
        <v>551889</v>
      </c>
      <c r="D36" s="38">
        <v>0.48193692397886512</v>
      </c>
      <c r="E36" s="37">
        <v>2647</v>
      </c>
      <c r="F36" s="32"/>
      <c r="G36" s="39">
        <v>6.3</v>
      </c>
      <c r="H36" s="40"/>
      <c r="I36" s="29">
        <v>2014</v>
      </c>
      <c r="J36" s="32"/>
      <c r="K36" s="47">
        <v>1328055</v>
      </c>
      <c r="L36" s="48">
        <f t="shared" si="0"/>
        <v>2.9082782716774558</v>
      </c>
      <c r="M36" s="49">
        <f t="shared" si="1"/>
        <v>37532</v>
      </c>
      <c r="N36" s="50"/>
      <c r="O36" s="51">
        <v>3.8</v>
      </c>
    </row>
    <row r="37" spans="1:15">
      <c r="A37" s="41">
        <v>1981</v>
      </c>
      <c r="B37" s="36"/>
      <c r="C37" s="37">
        <v>559184</v>
      </c>
      <c r="D37" s="38">
        <v>1.3218237725339588</v>
      </c>
      <c r="E37" s="37">
        <v>7295</v>
      </c>
      <c r="F37" s="32"/>
      <c r="G37" s="39">
        <v>6.7</v>
      </c>
      <c r="H37" s="40"/>
      <c r="I37" s="26" t="s">
        <v>109</v>
      </c>
      <c r="J37" s="32"/>
      <c r="K37" s="47">
        <v>1377200</v>
      </c>
      <c r="L37" s="48">
        <f t="shared" si="0"/>
        <v>3.7005244511710833</v>
      </c>
      <c r="M37" s="49">
        <f t="shared" si="1"/>
        <v>49145</v>
      </c>
      <c r="N37" s="50"/>
      <c r="O37" s="51">
        <v>3.7</v>
      </c>
    </row>
    <row r="38" spans="1:15">
      <c r="A38" s="41">
        <v>1982</v>
      </c>
      <c r="B38" s="36"/>
      <c r="C38" s="37">
        <v>560981</v>
      </c>
      <c r="D38" s="38">
        <v>0.3213611262124827</v>
      </c>
      <c r="E38" s="37">
        <v>1797</v>
      </c>
      <c r="F38" s="32"/>
      <c r="G38" s="39">
        <v>7.8</v>
      </c>
      <c r="I38" s="26" t="s">
        <v>105</v>
      </c>
      <c r="J38" s="32"/>
      <c r="K38" s="47">
        <v>1420500</v>
      </c>
      <c r="L38" s="48">
        <f t="shared" si="0"/>
        <v>3.1440604124310267</v>
      </c>
      <c r="M38" s="49">
        <f t="shared" si="1"/>
        <v>43300</v>
      </c>
      <c r="N38" s="50"/>
      <c r="O38" s="51">
        <v>3.5</v>
      </c>
    </row>
    <row r="39" spans="1:15">
      <c r="A39" s="41">
        <v>1983</v>
      </c>
      <c r="B39" s="36"/>
      <c r="C39" s="37">
        <v>566991</v>
      </c>
      <c r="D39" s="38">
        <v>1.0713375319306717</v>
      </c>
      <c r="E39" s="37">
        <v>6010</v>
      </c>
      <c r="F39" s="32"/>
      <c r="G39" s="39">
        <v>9.1999999999999993</v>
      </c>
    </row>
    <row r="40" spans="1:15">
      <c r="A40" s="41"/>
      <c r="B40" s="41"/>
      <c r="C40" s="37"/>
      <c r="D40" s="38"/>
      <c r="E40" s="37"/>
      <c r="F40" s="27"/>
      <c r="G40" s="39"/>
    </row>
    <row r="41" spans="1:15">
      <c r="A41" s="26" t="s">
        <v>110</v>
      </c>
    </row>
    <row r="42" spans="1:15">
      <c r="A42" s="26" t="s">
        <v>111</v>
      </c>
    </row>
    <row r="44" spans="1:15">
      <c r="A44" s="26" t="s">
        <v>112</v>
      </c>
    </row>
  </sheetData>
  <mergeCells count="2">
    <mergeCell ref="C2:E2"/>
    <mergeCell ref="K2:M2"/>
  </mergeCells>
  <pageMargins left="1" right="1" top="1" bottom="1" header="0.5" footer="0.5"/>
  <pageSetup scale="83" orientation="portrait" r:id="rId1"/>
  <headerFooter scaleWithDoc="0" alignWithMargins="0">
    <oddHeader xml:space="preserve">&amp;C&amp;14Table 5.1
Utah Nonfarm Employment by Industry and Unemployment Rate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GridLines="0" view="pageLayout" topLeftCell="A16" zoomScaleNormal="100" zoomScaleSheetLayoutView="100" workbookViewId="0">
      <selection activeCell="I31" sqref="I31"/>
    </sheetView>
  </sheetViews>
  <sheetFormatPr defaultColWidth="12.42578125" defaultRowHeight="12.75"/>
  <cols>
    <col min="1" max="1" width="31.42578125" style="26" customWidth="1"/>
    <col min="2" max="6" width="12.28515625" style="26" customWidth="1"/>
    <col min="7" max="7" width="1.140625" style="26" customWidth="1"/>
    <col min="8" max="9" width="6.140625" style="26" customWidth="1"/>
    <col min="10" max="10" width="7.140625" style="26" customWidth="1"/>
    <col min="11" max="11" width="7" style="26" customWidth="1"/>
    <col min="12" max="12" width="12.42578125" style="26"/>
    <col min="13" max="13" width="13.140625" style="26" customWidth="1"/>
    <col min="14" max="14" width="16.85546875" style="26" customWidth="1"/>
    <col min="15" max="16384" width="12.42578125" style="26"/>
  </cols>
  <sheetData>
    <row r="1" spans="1:15">
      <c r="H1" s="1411"/>
      <c r="I1" s="1411"/>
      <c r="J1" s="1412"/>
      <c r="K1" s="1412"/>
    </row>
    <row r="2" spans="1:15">
      <c r="H2" s="1410" t="s">
        <v>113</v>
      </c>
      <c r="I2" s="1410"/>
      <c r="J2" s="1410"/>
      <c r="K2" s="1410"/>
    </row>
    <row r="3" spans="1:15">
      <c r="A3" s="30"/>
      <c r="B3" s="52">
        <v>2012</v>
      </c>
      <c r="C3" s="52">
        <v>2013</v>
      </c>
      <c r="D3" s="53">
        <v>2014</v>
      </c>
      <c r="E3" s="54" t="s">
        <v>109</v>
      </c>
      <c r="F3" s="54" t="s">
        <v>105</v>
      </c>
      <c r="G3" s="55"/>
      <c r="H3" s="52">
        <v>2013</v>
      </c>
      <c r="I3" s="52">
        <v>2014</v>
      </c>
      <c r="J3" s="52" t="s">
        <v>109</v>
      </c>
      <c r="K3" s="52" t="s">
        <v>105</v>
      </c>
    </row>
    <row r="4" spans="1:15">
      <c r="A4" s="1000"/>
      <c r="G4" s="32"/>
    </row>
    <row r="5" spans="1:15">
      <c r="A5" s="32" t="s">
        <v>114</v>
      </c>
      <c r="B5" s="56">
        <f>B6+B7</f>
        <v>1376628</v>
      </c>
      <c r="C5" s="56">
        <f>C6+C7</f>
        <v>1418522</v>
      </c>
      <c r="D5" s="56">
        <v>1431104</v>
      </c>
      <c r="E5" s="56">
        <v>1479236</v>
      </c>
      <c r="F5" s="57">
        <v>1518295</v>
      </c>
      <c r="G5" s="58"/>
      <c r="H5" s="59">
        <f t="shared" ref="H5:K7" si="0">((C5/B5)-1)*100</f>
        <v>3.0432331755565034</v>
      </c>
      <c r="I5" s="59">
        <f t="shared" si="0"/>
        <v>0.8869795463165131</v>
      </c>
      <c r="J5" s="59">
        <f t="shared" si="0"/>
        <v>3.363277581503521</v>
      </c>
      <c r="K5" s="59">
        <f t="shared" si="0"/>
        <v>2.6404846826334705</v>
      </c>
    </row>
    <row r="6" spans="1:15">
      <c r="A6" s="32" t="s">
        <v>115</v>
      </c>
      <c r="B6" s="56">
        <v>1302641</v>
      </c>
      <c r="C6" s="56">
        <v>1355720</v>
      </c>
      <c r="D6" s="56">
        <v>1376946</v>
      </c>
      <c r="E6" s="56">
        <v>1424504</v>
      </c>
      <c r="F6" s="57">
        <v>1465155</v>
      </c>
      <c r="G6" s="58"/>
      <c r="H6" s="59">
        <f t="shared" si="0"/>
        <v>4.0747220454445898</v>
      </c>
      <c r="I6" s="59">
        <f t="shared" si="0"/>
        <v>1.5656625261853518</v>
      </c>
      <c r="J6" s="59">
        <f t="shared" si="0"/>
        <v>3.4538754606208144</v>
      </c>
      <c r="K6" s="59">
        <f t="shared" si="0"/>
        <v>2.8536950405193773</v>
      </c>
    </row>
    <row r="7" spans="1:15">
      <c r="A7" s="32" t="s">
        <v>116</v>
      </c>
      <c r="B7" s="60">
        <v>73987</v>
      </c>
      <c r="C7" s="60">
        <v>62802</v>
      </c>
      <c r="D7" s="60">
        <v>54158</v>
      </c>
      <c r="E7" s="60">
        <v>54732</v>
      </c>
      <c r="F7" s="61">
        <v>53140</v>
      </c>
      <c r="G7" s="58"/>
      <c r="H7" s="59">
        <f t="shared" si="0"/>
        <v>-15.117520645518812</v>
      </c>
      <c r="I7" s="59">
        <f t="shared" si="0"/>
        <v>-13.763892869653837</v>
      </c>
      <c r="J7" s="59">
        <f t="shared" si="0"/>
        <v>1.0598618855939934</v>
      </c>
      <c r="K7" s="59">
        <f t="shared" si="0"/>
        <v>-2.9087188482058046</v>
      </c>
      <c r="L7" s="62"/>
    </row>
    <row r="8" spans="1:15">
      <c r="A8" s="32" t="s">
        <v>117</v>
      </c>
      <c r="B8" s="63">
        <f>(B7/B5)*100</f>
        <v>5.3745093082517572</v>
      </c>
      <c r="C8" s="63">
        <f>(C7/C5)*100</f>
        <v>4.42728417324511</v>
      </c>
      <c r="D8" s="63">
        <f>(D7/D5)*100</f>
        <v>3.7843511023657261</v>
      </c>
      <c r="E8" s="63">
        <f>(E7/E5)*100</f>
        <v>3.700018117460635</v>
      </c>
      <c r="F8" s="64">
        <f>(F7/F5)*100</f>
        <v>3.4999785944101776</v>
      </c>
      <c r="G8" s="65"/>
      <c r="H8" s="59"/>
      <c r="I8" s="59"/>
      <c r="J8" s="59"/>
      <c r="K8" s="59"/>
      <c r="L8" s="66"/>
      <c r="M8" s="62"/>
      <c r="N8" s="62"/>
    </row>
    <row r="9" spans="1:15">
      <c r="A9" s="32" t="s">
        <v>118</v>
      </c>
      <c r="B9" s="63">
        <v>8.1</v>
      </c>
      <c r="C9" s="63">
        <v>7.4</v>
      </c>
      <c r="D9" s="63">
        <v>6.2</v>
      </c>
      <c r="E9" s="63">
        <v>5.3</v>
      </c>
      <c r="F9" s="63">
        <v>4.5999999999999996</v>
      </c>
      <c r="G9" s="65"/>
      <c r="H9" s="59"/>
      <c r="I9" s="59"/>
      <c r="J9" s="59"/>
      <c r="K9" s="59"/>
    </row>
    <row r="10" spans="1:15">
      <c r="A10" s="32"/>
      <c r="B10" s="67"/>
      <c r="C10" s="67"/>
      <c r="D10" s="67"/>
      <c r="G10" s="58"/>
      <c r="H10" s="59"/>
      <c r="I10" s="59"/>
      <c r="J10" s="59"/>
      <c r="K10" s="59"/>
    </row>
    <row r="11" spans="1:15">
      <c r="A11" s="32" t="s">
        <v>119</v>
      </c>
      <c r="B11" s="46">
        <v>1248893</v>
      </c>
      <c r="C11" s="46">
        <f>SUM(C12:C22)</f>
        <v>1290419.5833333333</v>
      </c>
      <c r="D11" s="46">
        <v>1328055</v>
      </c>
      <c r="E11" s="68">
        <v>1377200</v>
      </c>
      <c r="F11" s="68">
        <v>1420500</v>
      </c>
      <c r="G11" s="58"/>
      <c r="H11" s="59">
        <f t="shared" ref="H11:H22" si="1">((C11/B11)-1)*100</f>
        <v>3.3250713498540918</v>
      </c>
      <c r="I11" s="59">
        <f t="shared" ref="I11:I22" si="2">((D11/C11)-1)*100</f>
        <v>2.9165255357834319</v>
      </c>
      <c r="J11" s="59">
        <f t="shared" ref="J11:J22" si="3">((E11/D11)-1)*100</f>
        <v>3.7005244511710833</v>
      </c>
      <c r="K11" s="59">
        <f t="shared" ref="K11:K22" si="4">((F11/E11)-1)*100</f>
        <v>3.1440604124310267</v>
      </c>
      <c r="L11" s="37"/>
    </row>
    <row r="12" spans="1:15">
      <c r="A12" s="32" t="s">
        <v>120</v>
      </c>
      <c r="B12" s="46">
        <v>12553</v>
      </c>
      <c r="C12" s="46">
        <v>12107.583333333334</v>
      </c>
      <c r="D12" s="46">
        <v>12160</v>
      </c>
      <c r="E12" s="68">
        <v>11100</v>
      </c>
      <c r="F12" s="68">
        <v>11400</v>
      </c>
      <c r="G12" s="58"/>
      <c r="H12" s="59">
        <f t="shared" si="1"/>
        <v>-3.5482885897129446</v>
      </c>
      <c r="I12" s="59">
        <f t="shared" si="2"/>
        <v>0.43292426922520999</v>
      </c>
      <c r="J12" s="59">
        <f t="shared" si="3"/>
        <v>-8.7171052631578974</v>
      </c>
      <c r="K12" s="59">
        <f t="shared" si="4"/>
        <v>2.7027027027026973</v>
      </c>
      <c r="L12" s="37"/>
      <c r="O12" s="37"/>
    </row>
    <row r="13" spans="1:15">
      <c r="A13" s="32" t="s">
        <v>121</v>
      </c>
      <c r="B13" s="46">
        <v>69225</v>
      </c>
      <c r="C13" s="46">
        <v>73462.5</v>
      </c>
      <c r="D13" s="46">
        <v>78669</v>
      </c>
      <c r="E13" s="68">
        <v>83200</v>
      </c>
      <c r="F13" s="68">
        <v>87100</v>
      </c>
      <c r="G13" s="58"/>
      <c r="H13" s="59">
        <f t="shared" si="1"/>
        <v>6.1213434452870974</v>
      </c>
      <c r="I13" s="59">
        <f t="shared" si="2"/>
        <v>7.0872894333843695</v>
      </c>
      <c r="J13" s="59">
        <f t="shared" si="3"/>
        <v>5.7595749278622987</v>
      </c>
      <c r="K13" s="59">
        <f t="shared" si="4"/>
        <v>4.6875</v>
      </c>
      <c r="L13" s="37"/>
      <c r="O13" s="37"/>
    </row>
    <row r="14" spans="1:15">
      <c r="A14" s="32" t="s">
        <v>122</v>
      </c>
      <c r="B14" s="46">
        <v>116667</v>
      </c>
      <c r="C14" s="46">
        <v>118746.75</v>
      </c>
      <c r="D14" s="46">
        <v>120642</v>
      </c>
      <c r="E14" s="68">
        <v>123900</v>
      </c>
      <c r="F14" s="68">
        <v>126700</v>
      </c>
      <c r="G14" s="58"/>
      <c r="H14" s="59">
        <f t="shared" si="1"/>
        <v>1.7826377638921143</v>
      </c>
      <c r="I14" s="59">
        <f t="shared" si="2"/>
        <v>1.5960436811954803</v>
      </c>
      <c r="J14" s="59">
        <f t="shared" si="3"/>
        <v>2.7005520465509525</v>
      </c>
      <c r="K14" s="59">
        <f t="shared" si="4"/>
        <v>2.2598870056497189</v>
      </c>
      <c r="L14" s="37"/>
      <c r="O14" s="37"/>
    </row>
    <row r="15" spans="1:15">
      <c r="A15" s="32" t="s">
        <v>123</v>
      </c>
      <c r="B15" s="46">
        <v>241870</v>
      </c>
      <c r="C15" s="46">
        <v>246900</v>
      </c>
      <c r="D15" s="46">
        <v>252588</v>
      </c>
      <c r="E15" s="68">
        <v>260800</v>
      </c>
      <c r="F15" s="68">
        <v>265900</v>
      </c>
      <c r="G15" s="69"/>
      <c r="H15" s="59">
        <f t="shared" si="1"/>
        <v>2.0796295530656872</v>
      </c>
      <c r="I15" s="59">
        <f t="shared" si="2"/>
        <v>2.3037667071688972</v>
      </c>
      <c r="J15" s="59">
        <f t="shared" si="3"/>
        <v>3.2511441557001808</v>
      </c>
      <c r="K15" s="59">
        <f t="shared" si="4"/>
        <v>1.9555214723926406</v>
      </c>
      <c r="L15" s="37"/>
      <c r="O15" s="37"/>
    </row>
    <row r="16" spans="1:15">
      <c r="A16" s="32" t="s">
        <v>124</v>
      </c>
      <c r="B16" s="46">
        <v>31295</v>
      </c>
      <c r="C16" s="46">
        <v>32427.333333333332</v>
      </c>
      <c r="D16" s="46">
        <v>33338</v>
      </c>
      <c r="E16" s="68">
        <v>35900</v>
      </c>
      <c r="F16" s="68">
        <v>38100</v>
      </c>
      <c r="G16" s="69"/>
      <c r="H16" s="59">
        <f t="shared" si="1"/>
        <v>3.6182563774830978</v>
      </c>
      <c r="I16" s="59">
        <f t="shared" si="2"/>
        <v>2.8083304208383897</v>
      </c>
      <c r="J16" s="59">
        <f t="shared" si="3"/>
        <v>7.6849241106245136</v>
      </c>
      <c r="K16" s="59">
        <f t="shared" si="4"/>
        <v>6.1281337047353723</v>
      </c>
      <c r="L16" s="37"/>
      <c r="O16" s="37"/>
    </row>
    <row r="17" spans="1:15">
      <c r="A17" s="32" t="s">
        <v>125</v>
      </c>
      <c r="B17" s="46">
        <v>69540</v>
      </c>
      <c r="C17" s="46">
        <v>72942.333333333328</v>
      </c>
      <c r="D17" s="46">
        <v>74969</v>
      </c>
      <c r="E17" s="68">
        <v>77600</v>
      </c>
      <c r="F17" s="68">
        <v>81600</v>
      </c>
      <c r="G17" s="58"/>
      <c r="H17" s="59">
        <f t="shared" si="1"/>
        <v>4.892627744223943</v>
      </c>
      <c r="I17" s="59">
        <f t="shared" si="2"/>
        <v>2.7784505568325679</v>
      </c>
      <c r="J17" s="59">
        <f t="shared" si="3"/>
        <v>3.5094505729034609</v>
      </c>
      <c r="K17" s="59">
        <f t="shared" si="4"/>
        <v>5.1546391752577359</v>
      </c>
      <c r="L17" s="37"/>
      <c r="O17" s="37"/>
    </row>
    <row r="18" spans="1:15">
      <c r="A18" s="32" t="s">
        <v>126</v>
      </c>
      <c r="B18" s="46">
        <v>167219</v>
      </c>
      <c r="C18" s="46">
        <v>177461.66666666666</v>
      </c>
      <c r="D18" s="46">
        <v>185081</v>
      </c>
      <c r="E18" s="68">
        <v>194600</v>
      </c>
      <c r="F18" s="68">
        <v>202800</v>
      </c>
      <c r="G18" s="58"/>
      <c r="H18" s="59">
        <f t="shared" si="1"/>
        <v>6.1253007533035531</v>
      </c>
      <c r="I18" s="59">
        <f t="shared" si="2"/>
        <v>4.2935093963954785</v>
      </c>
      <c r="J18" s="59">
        <f t="shared" si="3"/>
        <v>5.1431535381805782</v>
      </c>
      <c r="K18" s="59">
        <f t="shared" si="4"/>
        <v>4.2137718396711099</v>
      </c>
      <c r="L18" s="37"/>
      <c r="O18" s="37"/>
    </row>
    <row r="19" spans="1:15">
      <c r="A19" s="32" t="s">
        <v>127</v>
      </c>
      <c r="B19" s="46">
        <v>163594</v>
      </c>
      <c r="C19" s="46">
        <v>170540.83333333334</v>
      </c>
      <c r="D19" s="46">
        <v>174313</v>
      </c>
      <c r="E19" s="68">
        <v>180700</v>
      </c>
      <c r="F19" s="68">
        <v>186300</v>
      </c>
      <c r="G19" s="69"/>
      <c r="H19" s="59">
        <f t="shared" si="1"/>
        <v>4.2463863792885803</v>
      </c>
      <c r="I19" s="59">
        <f t="shared" si="2"/>
        <v>2.211884739236436</v>
      </c>
      <c r="J19" s="59">
        <f t="shared" si="3"/>
        <v>3.6640984894987794</v>
      </c>
      <c r="K19" s="59">
        <f t="shared" si="4"/>
        <v>3.0990592141671325</v>
      </c>
      <c r="L19" s="37"/>
      <c r="O19" s="37"/>
    </row>
    <row r="20" spans="1:15">
      <c r="A20" s="32" t="s">
        <v>128</v>
      </c>
      <c r="B20" s="46">
        <v>118618</v>
      </c>
      <c r="C20" s="46">
        <v>123539</v>
      </c>
      <c r="D20" s="46">
        <v>128064</v>
      </c>
      <c r="E20" s="68">
        <v>135100</v>
      </c>
      <c r="F20" s="68">
        <v>141700</v>
      </c>
      <c r="G20" s="69"/>
      <c r="H20" s="59">
        <f t="shared" si="1"/>
        <v>4.1486115092144615</v>
      </c>
      <c r="I20" s="59">
        <f t="shared" si="2"/>
        <v>3.6628109341989123</v>
      </c>
      <c r="J20" s="59">
        <f t="shared" si="3"/>
        <v>5.4941279360319895</v>
      </c>
      <c r="K20" s="59">
        <f t="shared" si="4"/>
        <v>4.8852701702442713</v>
      </c>
      <c r="L20" s="37"/>
      <c r="O20" s="37"/>
    </row>
    <row r="21" spans="1:15">
      <c r="A21" s="32" t="s">
        <v>129</v>
      </c>
      <c r="B21" s="46">
        <v>35014</v>
      </c>
      <c r="C21" s="46">
        <v>36372</v>
      </c>
      <c r="D21" s="46">
        <v>37530</v>
      </c>
      <c r="E21" s="68">
        <v>38700</v>
      </c>
      <c r="F21" s="68">
        <v>39900</v>
      </c>
      <c r="G21" s="58"/>
      <c r="H21" s="59">
        <f t="shared" si="1"/>
        <v>3.8784486205517776</v>
      </c>
      <c r="I21" s="59">
        <f t="shared" si="2"/>
        <v>3.1837677334213055</v>
      </c>
      <c r="J21" s="59">
        <f t="shared" si="3"/>
        <v>3.1175059952038398</v>
      </c>
      <c r="K21" s="59">
        <f t="shared" si="4"/>
        <v>3.1007751937984551</v>
      </c>
      <c r="L21" s="37"/>
      <c r="O21" s="37"/>
    </row>
    <row r="22" spans="1:15">
      <c r="A22" s="32" t="s">
        <v>130</v>
      </c>
      <c r="B22" s="46">
        <v>223298</v>
      </c>
      <c r="C22" s="46">
        <v>225919.58333333334</v>
      </c>
      <c r="D22" s="46">
        <v>230623</v>
      </c>
      <c r="E22" s="68">
        <v>235600</v>
      </c>
      <c r="F22" s="68">
        <v>239000</v>
      </c>
      <c r="G22" s="58"/>
      <c r="H22" s="59">
        <f t="shared" si="1"/>
        <v>1.1740290254876218</v>
      </c>
      <c r="I22" s="59">
        <f t="shared" si="2"/>
        <v>2.0818986106782011</v>
      </c>
      <c r="J22" s="59">
        <f t="shared" si="3"/>
        <v>2.1580674954362777</v>
      </c>
      <c r="K22" s="59">
        <f t="shared" si="4"/>
        <v>1.4431239388794648</v>
      </c>
      <c r="L22" s="37"/>
      <c r="O22" s="37"/>
    </row>
    <row r="23" spans="1:15">
      <c r="A23" s="32"/>
      <c r="B23" s="67"/>
      <c r="C23" s="67"/>
      <c r="D23" s="67"/>
      <c r="E23" s="68"/>
      <c r="F23" s="68"/>
      <c r="G23" s="58"/>
      <c r="H23" s="59"/>
      <c r="I23" s="59"/>
      <c r="J23" s="59"/>
      <c r="K23" s="59"/>
      <c r="L23" s="37"/>
      <c r="O23" s="37"/>
    </row>
    <row r="24" spans="1:15">
      <c r="A24" s="32" t="s">
        <v>131</v>
      </c>
      <c r="B24" s="46">
        <v>198445</v>
      </c>
      <c r="C24" s="46">
        <f>SUM(C12:C14)</f>
        <v>204316.83333333331</v>
      </c>
      <c r="D24" s="46">
        <f>SUM(D12:D14)</f>
        <v>211471</v>
      </c>
      <c r="E24" s="68">
        <f>SUM(E12:E14)</f>
        <v>218200</v>
      </c>
      <c r="F24" s="68">
        <f>SUM(F12:F14)</f>
        <v>225200</v>
      </c>
      <c r="G24" s="58"/>
      <c r="H24" s="59">
        <f t="shared" ref="H24:K25" si="5">((C24/B24)-1)*100</f>
        <v>2.9589222874516041</v>
      </c>
      <c r="I24" s="59">
        <f t="shared" si="5"/>
        <v>3.5015062390845619</v>
      </c>
      <c r="J24" s="59">
        <f t="shared" si="5"/>
        <v>3.1819965858202792</v>
      </c>
      <c r="K24" s="59">
        <f t="shared" si="5"/>
        <v>3.208065994500453</v>
      </c>
      <c r="L24" s="37"/>
    </row>
    <row r="25" spans="1:15">
      <c r="A25" s="32" t="s">
        <v>132</v>
      </c>
      <c r="B25" s="46">
        <v>1050448</v>
      </c>
      <c r="C25" s="46">
        <f>SUM(C15:C22)</f>
        <v>1086102.75</v>
      </c>
      <c r="D25" s="46">
        <f>SUM(D15:D22)</f>
        <v>1116506</v>
      </c>
      <c r="E25" s="68">
        <f>SUM(E15:E22)</f>
        <v>1159000</v>
      </c>
      <c r="F25" s="68">
        <f>SUM(F15:F22)</f>
        <v>1195300</v>
      </c>
      <c r="G25" s="58"/>
      <c r="H25" s="59">
        <f t="shared" si="5"/>
        <v>3.3942422661569216</v>
      </c>
      <c r="I25" s="59">
        <f t="shared" si="5"/>
        <v>2.7992977644150097</v>
      </c>
      <c r="J25" s="59">
        <f t="shared" si="5"/>
        <v>3.8059804425591981</v>
      </c>
      <c r="K25" s="59">
        <f t="shared" si="5"/>
        <v>3.132010353753234</v>
      </c>
      <c r="L25" s="37"/>
    </row>
    <row r="26" spans="1:15">
      <c r="A26" s="32" t="s">
        <v>133</v>
      </c>
      <c r="B26" s="70">
        <v>0.84110328106571175</v>
      </c>
      <c r="C26" s="70">
        <f>C25/SUM(C24:C25)</f>
        <v>0.84166635722812388</v>
      </c>
      <c r="D26" s="70">
        <f>D25/D11</f>
        <v>0.84070765141503934</v>
      </c>
      <c r="E26" s="71">
        <f>E25/E11</f>
        <v>0.84156259076386875</v>
      </c>
      <c r="F26" s="71">
        <f>F25/F11</f>
        <v>0.84146427314325944</v>
      </c>
      <c r="G26" s="72"/>
      <c r="H26" s="59"/>
      <c r="I26" s="59"/>
      <c r="J26" s="59"/>
      <c r="K26" s="59"/>
      <c r="L26" s="37"/>
    </row>
    <row r="27" spans="1:15">
      <c r="A27" s="32"/>
      <c r="B27" s="73"/>
      <c r="C27" s="73"/>
      <c r="D27" s="73"/>
      <c r="E27" s="74"/>
      <c r="F27" s="74"/>
      <c r="G27" s="32"/>
      <c r="H27" s="59"/>
      <c r="I27" s="59"/>
      <c r="J27" s="59"/>
      <c r="K27" s="59"/>
      <c r="L27" s="37"/>
    </row>
    <row r="28" spans="1:15">
      <c r="A28" s="32" t="s">
        <v>134</v>
      </c>
      <c r="B28" s="75">
        <v>1.7</v>
      </c>
      <c r="C28" s="75">
        <v>1.7</v>
      </c>
      <c r="D28" s="76">
        <v>1.9</v>
      </c>
      <c r="E28" s="74">
        <v>2.1</v>
      </c>
      <c r="F28" s="74">
        <v>1.6</v>
      </c>
      <c r="G28" s="77"/>
      <c r="H28" s="59"/>
      <c r="I28" s="59"/>
      <c r="J28" s="59"/>
      <c r="K28" s="59"/>
      <c r="L28" s="37"/>
    </row>
    <row r="29" spans="1:15">
      <c r="A29" s="32"/>
      <c r="B29" s="73"/>
      <c r="C29" s="73"/>
      <c r="D29" s="73"/>
      <c r="E29" s="74"/>
      <c r="F29" s="74"/>
      <c r="G29" s="78"/>
      <c r="H29" s="59"/>
      <c r="I29" s="59"/>
      <c r="J29" s="59"/>
      <c r="K29" s="59"/>
      <c r="L29" s="37"/>
    </row>
    <row r="30" spans="1:15">
      <c r="A30" s="32" t="s">
        <v>135</v>
      </c>
      <c r="B30" s="79">
        <v>50762</v>
      </c>
      <c r="C30" s="79">
        <v>52989</v>
      </c>
      <c r="D30" s="79">
        <v>56026</v>
      </c>
      <c r="E30" s="80">
        <v>59853</v>
      </c>
      <c r="F30" s="80">
        <v>63942</v>
      </c>
      <c r="G30" s="78"/>
      <c r="H30" s="59">
        <v>4.3871399866041605</v>
      </c>
      <c r="I30" s="59">
        <v>5.7313782105720135</v>
      </c>
      <c r="J30" s="59">
        <v>6.8307571484667928</v>
      </c>
      <c r="K30" s="59">
        <v>6.8317377575058957</v>
      </c>
      <c r="L30" s="37"/>
    </row>
    <row r="31" spans="1:15">
      <c r="A31" s="32" t="s">
        <v>136</v>
      </c>
      <c r="B31" s="79">
        <v>40645.595739586985</v>
      </c>
      <c r="C31" s="79">
        <v>41063.387974260309</v>
      </c>
      <c r="D31" s="79">
        <v>42186.505829954331</v>
      </c>
      <c r="E31" s="80">
        <v>43399</v>
      </c>
      <c r="F31" s="80">
        <v>44820</v>
      </c>
      <c r="G31" s="78"/>
      <c r="H31" s="59">
        <v>1.0278905428034113</v>
      </c>
      <c r="I31" s="59">
        <v>2.7350832727149221</v>
      </c>
      <c r="J31" s="59">
        <v>2.8741279852211532</v>
      </c>
      <c r="K31" s="59">
        <v>3.2742689923730861</v>
      </c>
      <c r="L31" s="37"/>
    </row>
    <row r="32" spans="1:15">
      <c r="A32" s="32" t="s">
        <v>137</v>
      </c>
      <c r="B32" s="79">
        <v>3387.1329782989155</v>
      </c>
      <c r="C32" s="79">
        <v>3421.9489978550259</v>
      </c>
      <c r="D32" s="79">
        <v>3515.5421524961944</v>
      </c>
      <c r="E32" s="80">
        <v>3616.5833333333335</v>
      </c>
      <c r="F32" s="80">
        <v>3735</v>
      </c>
      <c r="G32" s="78"/>
      <c r="H32" s="59">
        <v>1.0278905428034113</v>
      </c>
      <c r="I32" s="59">
        <v>2.7350832727149221</v>
      </c>
      <c r="J32" s="59">
        <v>2.8741279852211532</v>
      </c>
      <c r="K32" s="59">
        <v>3.2742689923730861</v>
      </c>
      <c r="L32" s="37"/>
    </row>
    <row r="33" spans="1:14">
      <c r="A33" s="32"/>
      <c r="B33" s="73"/>
      <c r="C33" s="73"/>
      <c r="D33" s="73"/>
      <c r="E33" s="74"/>
      <c r="F33" s="74"/>
      <c r="G33" s="78"/>
    </row>
    <row r="34" spans="1:14">
      <c r="A34" s="32" t="s">
        <v>138</v>
      </c>
      <c r="B34" s="81">
        <v>81551</v>
      </c>
      <c r="C34" s="81">
        <v>84914</v>
      </c>
      <c r="D34" s="81">
        <v>87551</v>
      </c>
      <c r="E34" s="82">
        <v>90500</v>
      </c>
      <c r="F34" s="82">
        <v>92900</v>
      </c>
      <c r="G34" s="78"/>
    </row>
    <row r="36" spans="1:14">
      <c r="A36" s="26" t="s">
        <v>139</v>
      </c>
    </row>
    <row r="38" spans="1:14">
      <c r="A38" s="26" t="s">
        <v>112</v>
      </c>
      <c r="N38" s="1385"/>
    </row>
    <row r="39" spans="1:14">
      <c r="A39" s="26" t="s">
        <v>110</v>
      </c>
      <c r="D39" s="83"/>
    </row>
    <row r="40" spans="1:14">
      <c r="A40" s="26" t="s">
        <v>111</v>
      </c>
    </row>
  </sheetData>
  <mergeCells count="2">
    <mergeCell ref="H1:K1"/>
    <mergeCell ref="H2:K2"/>
  </mergeCells>
  <printOptions horizontalCentered="1"/>
  <pageMargins left="1" right="1" top="1" bottom="1" header="0.5" footer="0.5"/>
  <pageSetup scale="66" orientation="landscape" r:id="rId1"/>
  <headerFooter scaleWithDoc="0" alignWithMargins="0">
    <oddHeader>&amp;C&amp;14Table 5.2
Utah Labor Force, Nonagricultural Jobs and Wages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5"/>
  <sheetViews>
    <sheetView view="pageLayout" zoomScaleNormal="100" zoomScaleSheetLayoutView="100" workbookViewId="0">
      <selection activeCell="A5" sqref="A5"/>
    </sheetView>
  </sheetViews>
  <sheetFormatPr defaultColWidth="8.85546875" defaultRowHeight="10.5"/>
  <cols>
    <col min="1" max="1" width="8.42578125" style="84" customWidth="1"/>
    <col min="2" max="2" width="10" style="84" customWidth="1"/>
    <col min="3" max="3" width="11.140625" style="84" customWidth="1"/>
    <col min="4" max="4" width="10" style="84" customWidth="1"/>
    <col min="5" max="5" width="0.85546875" style="84" customWidth="1"/>
    <col min="6" max="7" width="9.28515625" style="84" customWidth="1"/>
    <col min="8" max="8" width="0.85546875" style="84" customWidth="1"/>
    <col min="9" max="10" width="9.28515625" style="84" customWidth="1"/>
    <col min="11" max="11" width="10" style="84" customWidth="1"/>
    <col min="12" max="16384" width="8.85546875" style="84"/>
  </cols>
  <sheetData>
    <row r="2" spans="1:11">
      <c r="B2" s="1413" t="s">
        <v>140</v>
      </c>
      <c r="C2" s="1413"/>
      <c r="D2" s="1413"/>
      <c r="I2" s="1413" t="s">
        <v>141</v>
      </c>
      <c r="J2" s="1413"/>
      <c r="K2" s="1413"/>
    </row>
    <row r="3" spans="1:11" s="85" customFormat="1">
      <c r="B3" s="1414" t="s">
        <v>142</v>
      </c>
      <c r="C3" s="1414"/>
      <c r="D3" s="1414"/>
      <c r="F3" s="1414" t="s">
        <v>143</v>
      </c>
      <c r="G3" s="1414"/>
      <c r="H3" s="978"/>
      <c r="I3" s="1414" t="s">
        <v>144</v>
      </c>
      <c r="J3" s="1414"/>
      <c r="K3" s="1414"/>
    </row>
    <row r="4" spans="1:11">
      <c r="B4" s="977"/>
      <c r="C4" s="86" t="s">
        <v>145</v>
      </c>
      <c r="D4" s="86" t="s">
        <v>146</v>
      </c>
      <c r="F4" s="977"/>
      <c r="G4" s="86" t="s">
        <v>145</v>
      </c>
      <c r="H4" s="977"/>
      <c r="I4" s="86"/>
      <c r="J4" s="86" t="s">
        <v>145</v>
      </c>
      <c r="K4" s="86" t="s">
        <v>146</v>
      </c>
    </row>
    <row r="5" spans="1:11">
      <c r="A5" s="87" t="s">
        <v>1</v>
      </c>
      <c r="B5" s="88" t="s">
        <v>9</v>
      </c>
      <c r="C5" s="88" t="s">
        <v>147</v>
      </c>
      <c r="D5" s="88" t="s">
        <v>148</v>
      </c>
      <c r="E5" s="87"/>
      <c r="F5" s="88" t="s">
        <v>9</v>
      </c>
      <c r="G5" s="88" t="s">
        <v>147</v>
      </c>
      <c r="H5" s="87"/>
      <c r="I5" s="88" t="s">
        <v>9</v>
      </c>
      <c r="J5" s="88" t="s">
        <v>147</v>
      </c>
      <c r="K5" s="88" t="s">
        <v>148</v>
      </c>
    </row>
    <row r="6" spans="1:11" ht="6" customHeight="1">
      <c r="A6" s="89"/>
      <c r="B6" s="89"/>
      <c r="C6" s="89"/>
      <c r="D6" s="89"/>
      <c r="E6" s="89"/>
      <c r="F6" s="89"/>
      <c r="G6" s="89"/>
      <c r="H6" s="89"/>
      <c r="I6" s="89"/>
      <c r="J6" s="89"/>
      <c r="K6" s="89"/>
    </row>
    <row r="7" spans="1:11" ht="6" customHeight="1">
      <c r="A7" s="1001"/>
      <c r="E7" s="1002"/>
      <c r="H7" s="1002"/>
    </row>
    <row r="8" spans="1:11">
      <c r="A8" s="90">
        <v>1970</v>
      </c>
      <c r="B8" s="91">
        <v>3766.826</v>
      </c>
      <c r="C8" s="91">
        <v>855078</v>
      </c>
      <c r="D8" s="92">
        <f t="shared" ref="D8:D53" si="0">B8/C8</f>
        <v>4.4052425626667979E-3</v>
      </c>
      <c r="E8" s="93"/>
      <c r="F8" s="94">
        <v>0.11354517190685756</v>
      </c>
      <c r="G8" s="94">
        <v>8.0803893067054294E-2</v>
      </c>
      <c r="H8" s="95"/>
      <c r="I8" s="91">
        <v>3535</v>
      </c>
      <c r="J8" s="91">
        <v>4196</v>
      </c>
      <c r="K8" s="96">
        <f t="shared" ref="K8:K53" si="1">I8/J8</f>
        <v>0.84246901811248809</v>
      </c>
    </row>
    <row r="9" spans="1:11">
      <c r="A9" s="90">
        <v>1971</v>
      </c>
      <c r="B9" s="97">
        <v>4218.585</v>
      </c>
      <c r="C9" s="97">
        <v>923964</v>
      </c>
      <c r="D9" s="92">
        <f t="shared" si="0"/>
        <v>4.5657460680286243E-3</v>
      </c>
      <c r="E9" s="98"/>
      <c r="F9" s="94">
        <v>0.11993094451402853</v>
      </c>
      <c r="G9" s="94">
        <v>8.0561071621536279E-2</v>
      </c>
      <c r="H9" s="95"/>
      <c r="I9" s="97">
        <v>3833</v>
      </c>
      <c r="J9" s="97">
        <v>4468</v>
      </c>
      <c r="K9" s="96">
        <f t="shared" si="1"/>
        <v>0.85787824529991052</v>
      </c>
    </row>
    <row r="10" spans="1:11">
      <c r="A10" s="90">
        <v>1972</v>
      </c>
      <c r="B10" s="97">
        <v>4712.8909999999996</v>
      </c>
      <c r="C10" s="97">
        <v>1015526</v>
      </c>
      <c r="D10" s="92">
        <f t="shared" si="0"/>
        <v>4.6408373591616554E-3</v>
      </c>
      <c r="E10" s="98"/>
      <c r="F10" s="94">
        <v>0.11717341241198174</v>
      </c>
      <c r="G10" s="94">
        <v>9.9096934512600057E-2</v>
      </c>
      <c r="H10" s="95"/>
      <c r="I10" s="97">
        <v>4154</v>
      </c>
      <c r="J10" s="97">
        <v>4853</v>
      </c>
      <c r="K10" s="96">
        <f t="shared" si="1"/>
        <v>0.85596538223779106</v>
      </c>
    </row>
    <row r="11" spans="1:11">
      <c r="A11" s="90">
        <v>1973</v>
      </c>
      <c r="B11" s="97">
        <v>5240.2309999999998</v>
      </c>
      <c r="C11" s="97">
        <v>1131213</v>
      </c>
      <c r="D11" s="92">
        <f t="shared" si="0"/>
        <v>4.6323999105385106E-3</v>
      </c>
      <c r="E11" s="98"/>
      <c r="F11" s="94">
        <v>0.1118931034051074</v>
      </c>
      <c r="G11" s="94">
        <v>0.11391830440579562</v>
      </c>
      <c r="H11" s="95"/>
      <c r="I11" s="97">
        <v>4483</v>
      </c>
      <c r="J11" s="97">
        <v>5352</v>
      </c>
      <c r="K11" s="96">
        <f t="shared" si="1"/>
        <v>0.83763079222720482</v>
      </c>
    </row>
    <row r="12" spans="1:11">
      <c r="A12" s="90">
        <v>1974</v>
      </c>
      <c r="B12" s="97">
        <v>5862.7820000000002</v>
      </c>
      <c r="C12" s="97">
        <v>1242433</v>
      </c>
      <c r="D12" s="92">
        <f t="shared" si="0"/>
        <v>4.7187912748615016E-3</v>
      </c>
      <c r="E12" s="98"/>
      <c r="F12" s="94">
        <v>0.11880220547529298</v>
      </c>
      <c r="G12" s="94">
        <v>9.8319237844685312E-2</v>
      </c>
      <c r="H12" s="95"/>
      <c r="I12" s="97">
        <v>4891</v>
      </c>
      <c r="J12" s="97">
        <v>5824</v>
      </c>
      <c r="K12" s="96">
        <f t="shared" si="1"/>
        <v>0.83980082417582413</v>
      </c>
    </row>
    <row r="13" spans="1:11">
      <c r="A13" s="90">
        <v>1975</v>
      </c>
      <c r="B13" s="97">
        <v>6542.1019999999999</v>
      </c>
      <c r="C13" s="97">
        <v>1359998</v>
      </c>
      <c r="D13" s="92">
        <f t="shared" si="0"/>
        <v>4.8103761917296936E-3</v>
      </c>
      <c r="E13" s="98"/>
      <c r="F13" s="94">
        <v>0.11586990612988851</v>
      </c>
      <c r="G13" s="94">
        <v>9.4624820815287419E-2</v>
      </c>
      <c r="H13" s="95"/>
      <c r="I13" s="97">
        <v>5302</v>
      </c>
      <c r="J13" s="97">
        <v>6312</v>
      </c>
      <c r="K13" s="96">
        <f t="shared" si="1"/>
        <v>0.83998732572877055</v>
      </c>
    </row>
    <row r="14" spans="1:11">
      <c r="A14" s="90">
        <v>1976</v>
      </c>
      <c r="B14" s="97">
        <v>7392.8469999999998</v>
      </c>
      <c r="C14" s="97">
        <v>1491506</v>
      </c>
      <c r="D14" s="92">
        <f t="shared" si="0"/>
        <v>4.9566324238722471E-3</v>
      </c>
      <c r="E14" s="98"/>
      <c r="F14" s="94">
        <v>0.13004153710840949</v>
      </c>
      <c r="G14" s="94">
        <v>9.6697201025295623E-2</v>
      </c>
      <c r="H14" s="95"/>
      <c r="I14" s="97">
        <v>5810</v>
      </c>
      <c r="J14" s="97">
        <v>6856</v>
      </c>
      <c r="K14" s="96">
        <f t="shared" si="1"/>
        <v>0.84743290548424732</v>
      </c>
    </row>
    <row r="15" spans="1:11">
      <c r="A15" s="90">
        <v>1977</v>
      </c>
      <c r="B15" s="97">
        <v>8357.884</v>
      </c>
      <c r="C15" s="97">
        <v>1646968</v>
      </c>
      <c r="D15" s="92">
        <f t="shared" si="0"/>
        <v>5.0747094054043552E-3</v>
      </c>
      <c r="E15" s="98"/>
      <c r="F15" s="94">
        <v>0.13053658489077347</v>
      </c>
      <c r="G15" s="94">
        <v>0.1042315619246587</v>
      </c>
      <c r="H15" s="95"/>
      <c r="I15" s="97">
        <v>6349</v>
      </c>
      <c r="J15" s="97">
        <v>7494</v>
      </c>
      <c r="K15" s="96">
        <f t="shared" si="1"/>
        <v>0.84721110221510543</v>
      </c>
    </row>
    <row r="16" spans="1:11">
      <c r="A16" s="90">
        <v>1978</v>
      </c>
      <c r="B16" s="97">
        <v>9600.7309999999998</v>
      </c>
      <c r="C16" s="97">
        <v>1851867</v>
      </c>
      <c r="D16" s="92">
        <f t="shared" si="0"/>
        <v>5.1843523319979245E-3</v>
      </c>
      <c r="E16" s="98"/>
      <c r="F16" s="94">
        <v>0.14870354745291992</v>
      </c>
      <c r="G16" s="94">
        <v>0.12440982459889931</v>
      </c>
      <c r="H16" s="95"/>
      <c r="I16" s="97">
        <v>7037</v>
      </c>
      <c r="J16" s="97">
        <v>8338</v>
      </c>
      <c r="K16" s="96">
        <f t="shared" si="1"/>
        <v>0.84396737826816981</v>
      </c>
    </row>
    <row r="17" spans="1:14">
      <c r="A17" s="90">
        <v>1979</v>
      </c>
      <c r="B17" s="97">
        <v>10849.284</v>
      </c>
      <c r="C17" s="97">
        <v>2068806</v>
      </c>
      <c r="D17" s="92">
        <f t="shared" si="0"/>
        <v>5.2442249297420833E-3</v>
      </c>
      <c r="E17" s="98"/>
      <c r="F17" s="94">
        <v>0.13004770157605708</v>
      </c>
      <c r="G17" s="94">
        <v>0.11714610174488772</v>
      </c>
      <c r="H17" s="95"/>
      <c r="I17" s="97">
        <v>7661</v>
      </c>
      <c r="J17" s="97">
        <v>9212</v>
      </c>
      <c r="K17" s="96">
        <f t="shared" si="1"/>
        <v>0.83163265306122447</v>
      </c>
    </row>
    <row r="18" spans="1:14">
      <c r="A18" s="90">
        <v>1980</v>
      </c>
      <c r="B18" s="97">
        <v>12172.075999999999</v>
      </c>
      <c r="C18" s="97">
        <v>2307005</v>
      </c>
      <c r="D18" s="92">
        <f t="shared" si="0"/>
        <v>5.2761376763379355E-3</v>
      </c>
      <c r="E18" s="98"/>
      <c r="F18" s="94">
        <v>0.12192435924803886</v>
      </c>
      <c r="G18" s="94">
        <v>0.11513839383683148</v>
      </c>
      <c r="H18" s="95"/>
      <c r="I18" s="97">
        <v>8266</v>
      </c>
      <c r="J18" s="97">
        <v>10153</v>
      </c>
      <c r="K18" s="96">
        <f t="shared" si="1"/>
        <v>0.8141436028759973</v>
      </c>
    </row>
    <row r="19" spans="1:14">
      <c r="A19" s="90">
        <v>1981</v>
      </c>
      <c r="B19" s="97">
        <v>13724.644</v>
      </c>
      <c r="C19" s="97">
        <v>2584340</v>
      </c>
      <c r="D19" s="92">
        <f t="shared" si="0"/>
        <v>5.3106959610577558E-3</v>
      </c>
      <c r="E19" s="98"/>
      <c r="F19" s="94">
        <v>0.12755161896787368</v>
      </c>
      <c r="G19" s="94">
        <v>0.12021430382682309</v>
      </c>
      <c r="H19" s="95"/>
      <c r="I19" s="97">
        <v>9056</v>
      </c>
      <c r="J19" s="97">
        <v>11262</v>
      </c>
      <c r="K19" s="96">
        <f t="shared" si="1"/>
        <v>0.80412004972473805</v>
      </c>
    </row>
    <row r="20" spans="1:14">
      <c r="A20" s="90">
        <v>1982</v>
      </c>
      <c r="B20" s="97">
        <v>14915.627</v>
      </c>
      <c r="C20" s="97">
        <v>2767657</v>
      </c>
      <c r="D20" s="92">
        <f t="shared" si="0"/>
        <v>5.3892613860749361E-3</v>
      </c>
      <c r="E20" s="98"/>
      <c r="F20" s="94">
        <v>8.6776968495503412E-2</v>
      </c>
      <c r="G20" s="94">
        <v>7.093377806325793E-2</v>
      </c>
      <c r="H20" s="95"/>
      <c r="I20" s="97">
        <v>9572</v>
      </c>
      <c r="J20" s="97">
        <v>11947</v>
      </c>
      <c r="K20" s="96">
        <f t="shared" si="1"/>
        <v>0.80120532351217877</v>
      </c>
    </row>
    <row r="21" spans="1:14">
      <c r="A21" s="90">
        <v>1983</v>
      </c>
      <c r="B21" s="97">
        <v>15955.618</v>
      </c>
      <c r="C21" s="97">
        <v>2957901</v>
      </c>
      <c r="D21" s="92">
        <f t="shared" si="0"/>
        <v>5.394236656331635E-3</v>
      </c>
      <c r="E21" s="98"/>
      <c r="F21" s="94">
        <v>6.9724926749643173E-2</v>
      </c>
      <c r="G21" s="94">
        <v>6.8738286572360668E-2</v>
      </c>
      <c r="H21" s="95"/>
      <c r="I21" s="97">
        <v>10004</v>
      </c>
      <c r="J21" s="97">
        <v>12652</v>
      </c>
      <c r="K21" s="96">
        <f t="shared" si="1"/>
        <v>0.79070502687322164</v>
      </c>
    </row>
    <row r="22" spans="1:14">
      <c r="A22" s="90">
        <v>1984</v>
      </c>
      <c r="B22" s="97">
        <v>17598.302</v>
      </c>
      <c r="C22" s="97">
        <v>3268535</v>
      </c>
      <c r="D22" s="92">
        <f t="shared" si="0"/>
        <v>5.3841558985906531E-3</v>
      </c>
      <c r="E22" s="98"/>
      <c r="F22" s="94">
        <v>0.10295332966733096</v>
      </c>
      <c r="G22" s="94">
        <v>0.10501838972974417</v>
      </c>
      <c r="H22" s="95"/>
      <c r="I22" s="97">
        <v>10847</v>
      </c>
      <c r="J22" s="97">
        <v>13860</v>
      </c>
      <c r="K22" s="96">
        <f t="shared" si="1"/>
        <v>0.78261183261183265</v>
      </c>
    </row>
    <row r="23" spans="1:14">
      <c r="A23" s="90">
        <v>1985</v>
      </c>
      <c r="B23" s="97">
        <v>18879.635999999999</v>
      </c>
      <c r="C23" s="97">
        <v>3501927</v>
      </c>
      <c r="D23" s="92">
        <f t="shared" si="0"/>
        <v>5.3912134661859021E-3</v>
      </c>
      <c r="E23" s="98"/>
      <c r="F23" s="94">
        <v>7.2810092700988996E-2</v>
      </c>
      <c r="G23" s="94">
        <v>7.140569092881062E-2</v>
      </c>
      <c r="H23" s="95"/>
      <c r="I23" s="97">
        <v>11492</v>
      </c>
      <c r="J23" s="97">
        <v>14719</v>
      </c>
      <c r="K23" s="96">
        <f t="shared" si="1"/>
        <v>0.78075956247027656</v>
      </c>
    </row>
    <row r="24" spans="1:14">
      <c r="A24" s="90">
        <v>1986</v>
      </c>
      <c r="B24" s="97">
        <v>19816.954000000002</v>
      </c>
      <c r="C24" s="97">
        <v>3712243</v>
      </c>
      <c r="D24" s="92">
        <f t="shared" si="0"/>
        <v>5.3382696121994175E-3</v>
      </c>
      <c r="E24" s="98"/>
      <c r="F24" s="94">
        <v>4.964703768653167E-2</v>
      </c>
      <c r="G24" s="94">
        <v>6.0057219924915625E-2</v>
      </c>
      <c r="H24" s="95"/>
      <c r="I24" s="97">
        <v>11918</v>
      </c>
      <c r="J24" s="97">
        <v>15459</v>
      </c>
      <c r="K24" s="96">
        <f t="shared" si="1"/>
        <v>0.77094249304612195</v>
      </c>
    </row>
    <row r="25" spans="1:14">
      <c r="A25" s="90">
        <v>1987</v>
      </c>
      <c r="B25" s="97">
        <v>20741.022000000001</v>
      </c>
      <c r="C25" s="97">
        <v>3940859</v>
      </c>
      <c r="D25" s="92">
        <f t="shared" si="0"/>
        <v>5.2630713253125783E-3</v>
      </c>
      <c r="E25" s="98"/>
      <c r="F25" s="94">
        <v>4.6630173335417746E-2</v>
      </c>
      <c r="G25" s="94">
        <v>6.158433055163684E-2</v>
      </c>
      <c r="H25" s="95"/>
      <c r="I25" s="97">
        <v>12360</v>
      </c>
      <c r="J25" s="97">
        <v>16265</v>
      </c>
      <c r="K25" s="96">
        <f t="shared" si="1"/>
        <v>0.75991392560713189</v>
      </c>
    </row>
    <row r="26" spans="1:14">
      <c r="A26" s="90">
        <v>1988</v>
      </c>
      <c r="B26" s="97">
        <v>22051.776000000002</v>
      </c>
      <c r="C26" s="97">
        <v>4260753</v>
      </c>
      <c r="D26" s="92">
        <f t="shared" si="0"/>
        <v>5.1755584048171774E-3</v>
      </c>
      <c r="E26" s="98"/>
      <c r="F26" s="94">
        <v>6.3196210871383288E-2</v>
      </c>
      <c r="G26" s="94">
        <v>8.1173673049454442E-2</v>
      </c>
      <c r="H26" s="95"/>
      <c r="I26" s="97">
        <v>13053</v>
      </c>
      <c r="J26" s="97">
        <v>17426</v>
      </c>
      <c r="K26" s="96">
        <f t="shared" si="1"/>
        <v>0.74905313898771952</v>
      </c>
    </row>
    <row r="27" spans="1:14">
      <c r="A27" s="90">
        <v>1989</v>
      </c>
      <c r="B27" s="97">
        <v>23700.811000000002</v>
      </c>
      <c r="C27" s="97">
        <v>4603969</v>
      </c>
      <c r="D27" s="92">
        <f t="shared" si="0"/>
        <v>5.1479084676721324E-3</v>
      </c>
      <c r="E27" s="98"/>
      <c r="F27" s="94">
        <v>7.4780144692200762E-2</v>
      </c>
      <c r="G27" s="94">
        <v>8.0552897574677526E-2</v>
      </c>
      <c r="H27" s="95"/>
      <c r="I27" s="97">
        <v>13894</v>
      </c>
      <c r="J27" s="97">
        <v>18653</v>
      </c>
      <c r="K27" s="96">
        <f t="shared" si="1"/>
        <v>0.74486677746207042</v>
      </c>
    </row>
    <row r="28" spans="1:14">
      <c r="A28" s="90">
        <v>1990</v>
      </c>
      <c r="B28" s="97">
        <v>25737.076000000001</v>
      </c>
      <c r="C28" s="97">
        <v>4890453</v>
      </c>
      <c r="D28" s="92">
        <f t="shared" si="0"/>
        <v>5.2627181980892165E-3</v>
      </c>
      <c r="E28" s="98"/>
      <c r="F28" s="94">
        <v>8.5915414455648792E-2</v>
      </c>
      <c r="G28" s="94">
        <v>6.2225440701273185E-2</v>
      </c>
      <c r="H28" s="95"/>
      <c r="I28" s="97">
        <v>14866</v>
      </c>
      <c r="J28" s="97">
        <v>19591</v>
      </c>
      <c r="K28" s="96">
        <f t="shared" si="1"/>
        <v>0.75881782451125512</v>
      </c>
    </row>
    <row r="29" spans="1:14">
      <c r="A29" s="90">
        <v>1991</v>
      </c>
      <c r="B29" s="97">
        <v>27623.517</v>
      </c>
      <c r="C29" s="97">
        <v>5055766</v>
      </c>
      <c r="D29" s="92">
        <f t="shared" si="0"/>
        <v>5.4637649369057035E-3</v>
      </c>
      <c r="E29" s="98"/>
      <c r="F29" s="94">
        <v>7.3296632453507926E-2</v>
      </c>
      <c r="G29" s="94">
        <v>3.3803208005475156E-2</v>
      </c>
      <c r="H29" s="95"/>
      <c r="I29" s="97">
        <v>15521</v>
      </c>
      <c r="J29" s="97">
        <v>19985</v>
      </c>
      <c r="K29" s="96">
        <f t="shared" si="1"/>
        <v>0.77663247435576688</v>
      </c>
      <c r="M29" s="99"/>
      <c r="N29" s="99"/>
    </row>
    <row r="30" spans="1:14">
      <c r="A30" s="90">
        <v>1992</v>
      </c>
      <c r="B30" s="97">
        <v>29924.984</v>
      </c>
      <c r="C30" s="97">
        <v>5402109</v>
      </c>
      <c r="D30" s="92">
        <f t="shared" si="0"/>
        <v>5.5395002211173451E-3</v>
      </c>
      <c r="E30" s="98"/>
      <c r="F30" s="94">
        <v>8.3315495271655673E-2</v>
      </c>
      <c r="G30" s="94">
        <v>6.8504554997205175E-2</v>
      </c>
      <c r="H30" s="95"/>
      <c r="I30" s="97">
        <v>16292</v>
      </c>
      <c r="J30" s="97">
        <v>21060</v>
      </c>
      <c r="K30" s="96">
        <f t="shared" si="1"/>
        <v>0.77359924026590698</v>
      </c>
      <c r="M30" s="99"/>
      <c r="N30" s="99"/>
    </row>
    <row r="31" spans="1:14">
      <c r="A31" s="90">
        <v>1993</v>
      </c>
      <c r="B31" s="97">
        <v>32312.39</v>
      </c>
      <c r="C31" s="97">
        <v>5639780</v>
      </c>
      <c r="D31" s="92">
        <f t="shared" si="0"/>
        <v>5.7293706492097208E-3</v>
      </c>
      <c r="E31" s="98"/>
      <c r="F31" s="94">
        <v>7.9779691778615491E-2</v>
      </c>
      <c r="G31" s="94">
        <v>4.3995965279486217E-2</v>
      </c>
      <c r="H31" s="95"/>
      <c r="I31" s="97">
        <v>17021</v>
      </c>
      <c r="J31" s="97">
        <v>21698</v>
      </c>
      <c r="K31" s="96">
        <f t="shared" si="1"/>
        <v>0.78445017974006825</v>
      </c>
      <c r="M31" s="99"/>
      <c r="N31" s="99"/>
    </row>
    <row r="32" spans="1:14">
      <c r="A32" s="90">
        <v>1994</v>
      </c>
      <c r="B32" s="97">
        <v>35050.599000000002</v>
      </c>
      <c r="C32" s="97">
        <v>5930316</v>
      </c>
      <c r="D32" s="92">
        <f t="shared" si="0"/>
        <v>5.9104100017604464E-3</v>
      </c>
      <c r="E32" s="98"/>
      <c r="F32" s="94">
        <v>8.4741766238894733E-2</v>
      </c>
      <c r="G32" s="94">
        <v>5.1515484646564226E-2</v>
      </c>
      <c r="H32" s="100"/>
      <c r="I32" s="97">
        <v>17879</v>
      </c>
      <c r="J32" s="97">
        <v>22538</v>
      </c>
      <c r="K32" s="96">
        <f t="shared" si="1"/>
        <v>0.79328245629603333</v>
      </c>
      <c r="M32" s="99"/>
      <c r="N32" s="99"/>
    </row>
    <row r="33" spans="1:14">
      <c r="A33" s="90">
        <v>1995</v>
      </c>
      <c r="B33" s="97">
        <v>38230.275000000001</v>
      </c>
      <c r="C33" s="97">
        <v>6275761</v>
      </c>
      <c r="D33" s="92">
        <f t="shared" si="0"/>
        <v>6.091735328990381E-3</v>
      </c>
      <c r="E33" s="98"/>
      <c r="F33" s="94">
        <v>9.0716737822369317E-2</v>
      </c>
      <c r="G33" s="94">
        <v>5.8250690182445587E-2</v>
      </c>
      <c r="H33" s="101"/>
      <c r="I33" s="97">
        <v>18981</v>
      </c>
      <c r="J33" s="97">
        <v>23568</v>
      </c>
      <c r="K33" s="96">
        <f t="shared" si="1"/>
        <v>0.80537169042769863</v>
      </c>
      <c r="M33" s="99"/>
      <c r="N33" s="99"/>
    </row>
    <row r="34" spans="1:14">
      <c r="A34" s="90">
        <v>1996</v>
      </c>
      <c r="B34" s="97">
        <v>41619.495999999999</v>
      </c>
      <c r="C34" s="97">
        <v>6661697</v>
      </c>
      <c r="D34" s="92">
        <f t="shared" si="0"/>
        <v>6.2475816597482589E-3</v>
      </c>
      <c r="E34" s="98"/>
      <c r="F34" s="94">
        <v>8.8652802000508762E-2</v>
      </c>
      <c r="G34" s="94">
        <v>6.1496287063831784E-2</v>
      </c>
      <c r="H34" s="101"/>
      <c r="I34" s="97">
        <v>20126</v>
      </c>
      <c r="J34" s="97">
        <v>24728</v>
      </c>
      <c r="K34" s="96">
        <f t="shared" si="1"/>
        <v>0.81389517955354251</v>
      </c>
      <c r="M34" s="99"/>
      <c r="N34" s="99"/>
    </row>
    <row r="35" spans="1:14">
      <c r="A35" s="90">
        <v>1997</v>
      </c>
      <c r="B35" s="97">
        <v>45005.385000000002</v>
      </c>
      <c r="C35" s="97">
        <v>7075132</v>
      </c>
      <c r="D35" s="92">
        <f t="shared" si="0"/>
        <v>6.3610664790423703E-3</v>
      </c>
      <c r="E35" s="98"/>
      <c r="F35" s="94">
        <v>8.1353435899367929E-2</v>
      </c>
      <c r="G35" s="94">
        <v>6.2061513755428982E-2</v>
      </c>
      <c r="H35" s="101"/>
      <c r="I35" s="97">
        <v>21231</v>
      </c>
      <c r="J35" s="97">
        <v>25950</v>
      </c>
      <c r="K35" s="96">
        <f t="shared" si="1"/>
        <v>0.81815028901734099</v>
      </c>
      <c r="M35" s="99"/>
      <c r="N35" s="99"/>
    </row>
    <row r="36" spans="1:14">
      <c r="A36" s="90">
        <v>1998</v>
      </c>
      <c r="B36" s="97">
        <v>48551.476000000002</v>
      </c>
      <c r="C36" s="97">
        <v>7588703</v>
      </c>
      <c r="D36" s="92">
        <f t="shared" si="0"/>
        <v>6.397862190680015E-3</v>
      </c>
      <c r="E36" s="98"/>
      <c r="F36" s="94">
        <v>7.8792593375214992E-2</v>
      </c>
      <c r="G36" s="94">
        <v>7.2588186340551669E-2</v>
      </c>
      <c r="H36" s="101"/>
      <c r="I36" s="97">
        <v>22416</v>
      </c>
      <c r="J36" s="97">
        <v>27510</v>
      </c>
      <c r="K36" s="96">
        <f t="shared" si="1"/>
        <v>0.81483097055616138</v>
      </c>
      <c r="M36" s="99"/>
      <c r="N36" s="99"/>
    </row>
    <row r="37" spans="1:14">
      <c r="A37" s="90">
        <v>1999</v>
      </c>
      <c r="B37" s="97">
        <v>51530.286</v>
      </c>
      <c r="C37" s="97">
        <v>7988183</v>
      </c>
      <c r="D37" s="92">
        <f t="shared" si="0"/>
        <v>6.4508144092342403E-3</v>
      </c>
      <c r="E37" s="98"/>
      <c r="F37" s="94">
        <v>6.1353644531836685E-2</v>
      </c>
      <c r="G37" s="94">
        <v>5.2641406575010249E-2</v>
      </c>
      <c r="H37" s="101"/>
      <c r="I37" s="97">
        <v>23386</v>
      </c>
      <c r="J37" s="97">
        <v>28627</v>
      </c>
      <c r="K37" s="96">
        <f t="shared" si="1"/>
        <v>0.81692108848290079</v>
      </c>
      <c r="M37" s="99"/>
      <c r="N37" s="99"/>
    </row>
    <row r="38" spans="1:14">
      <c r="A38" s="90">
        <v>2000</v>
      </c>
      <c r="B38" s="97">
        <v>55621.044000000002</v>
      </c>
      <c r="C38" s="97">
        <v>8634847</v>
      </c>
      <c r="D38" s="92">
        <f t="shared" si="0"/>
        <v>6.4414625991635983E-3</v>
      </c>
      <c r="E38" s="98"/>
      <c r="F38" s="94">
        <v>7.9385509329406787E-2</v>
      </c>
      <c r="G38" s="94">
        <v>8.0952577075412521E-2</v>
      </c>
      <c r="H38" s="101"/>
      <c r="I38" s="97">
        <v>24781</v>
      </c>
      <c r="J38" s="97">
        <v>30602</v>
      </c>
      <c r="K38" s="96">
        <f t="shared" si="1"/>
        <v>0.80978367426965558</v>
      </c>
      <c r="M38" s="99"/>
      <c r="N38" s="99"/>
    </row>
    <row r="39" spans="1:14">
      <c r="A39" s="90">
        <v>2001</v>
      </c>
      <c r="B39" s="97">
        <v>58718.769</v>
      </c>
      <c r="C39" s="97">
        <v>8987890</v>
      </c>
      <c r="D39" s="92">
        <f t="shared" si="0"/>
        <v>6.5330983133972493E-3</v>
      </c>
      <c r="E39" s="98"/>
      <c r="F39" s="94">
        <v>5.5693399066727337E-2</v>
      </c>
      <c r="G39" s="94">
        <v>4.0885843142327828E-2</v>
      </c>
      <c r="H39" s="95"/>
      <c r="I39" s="97">
        <v>25712</v>
      </c>
      <c r="J39" s="97">
        <v>31540</v>
      </c>
      <c r="K39" s="96">
        <f t="shared" si="1"/>
        <v>0.81521876981610653</v>
      </c>
      <c r="M39" s="99"/>
      <c r="N39" s="99"/>
    </row>
    <row r="40" spans="1:14">
      <c r="A40" s="90">
        <v>2002</v>
      </c>
      <c r="B40" s="97">
        <v>60353.04</v>
      </c>
      <c r="C40" s="97">
        <v>9150761</v>
      </c>
      <c r="D40" s="92">
        <f t="shared" si="0"/>
        <v>6.5954121192762002E-3</v>
      </c>
      <c r="E40" s="98"/>
      <c r="F40" s="94">
        <v>2.7832174070270443E-2</v>
      </c>
      <c r="G40" s="94">
        <v>1.8121160806373909E-2</v>
      </c>
      <c r="H40" s="95"/>
      <c r="I40" s="97">
        <v>25960</v>
      </c>
      <c r="J40" s="97">
        <v>31815</v>
      </c>
      <c r="K40" s="96">
        <f t="shared" si="1"/>
        <v>0.81596731101681597</v>
      </c>
      <c r="M40" s="99"/>
      <c r="N40" s="99"/>
    </row>
    <row r="41" spans="1:14">
      <c r="A41" s="90">
        <v>2003</v>
      </c>
      <c r="B41" s="97">
        <v>62108.531999999999</v>
      </c>
      <c r="C41" s="97">
        <v>9484225</v>
      </c>
      <c r="D41" s="92">
        <f t="shared" si="0"/>
        <v>6.5486143569980677E-3</v>
      </c>
      <c r="E41" s="98"/>
      <c r="F41" s="94">
        <v>2.9087051787283623E-2</v>
      </c>
      <c r="G41" s="94">
        <v>3.6441122219234005E-2</v>
      </c>
      <c r="H41" s="95"/>
      <c r="I41" s="97">
        <v>26316</v>
      </c>
      <c r="J41" s="97">
        <v>32692</v>
      </c>
      <c r="K41" s="96">
        <f t="shared" si="1"/>
        <v>0.80496757616542269</v>
      </c>
      <c r="M41" s="99"/>
      <c r="N41" s="99"/>
    </row>
    <row r="42" spans="1:14">
      <c r="A42" s="90">
        <v>2004</v>
      </c>
      <c r="B42" s="97">
        <v>66152.365999999995</v>
      </c>
      <c r="C42" s="97">
        <v>10047876</v>
      </c>
      <c r="D42" s="92">
        <f t="shared" si="0"/>
        <v>6.5837163993663931E-3</v>
      </c>
      <c r="E42" s="98"/>
      <c r="F42" s="94">
        <v>6.5109154407320402E-2</v>
      </c>
      <c r="G42" s="94">
        <v>5.9430369903708528E-2</v>
      </c>
      <c r="H42" s="95"/>
      <c r="I42" s="97">
        <v>27545</v>
      </c>
      <c r="J42" s="97">
        <v>34316</v>
      </c>
      <c r="K42" s="96">
        <f t="shared" si="1"/>
        <v>0.80268679333255621</v>
      </c>
      <c r="M42" s="99"/>
      <c r="N42" s="99"/>
    </row>
    <row r="43" spans="1:14">
      <c r="A43" s="90">
        <v>2005</v>
      </c>
      <c r="B43" s="97">
        <v>72251.941000000006</v>
      </c>
      <c r="C43" s="97">
        <v>10610320</v>
      </c>
      <c r="D43" s="92">
        <f t="shared" si="0"/>
        <v>6.8095911339149063E-3</v>
      </c>
      <c r="E43" s="98"/>
      <c r="F43" s="94">
        <v>9.220494093892273E-2</v>
      </c>
      <c r="G43" s="94">
        <v>5.5976407352160792E-2</v>
      </c>
      <c r="H43" s="95"/>
      <c r="I43" s="97">
        <v>29398</v>
      </c>
      <c r="J43" s="97">
        <v>35904</v>
      </c>
      <c r="K43" s="96">
        <f t="shared" si="1"/>
        <v>0.81879456327985745</v>
      </c>
      <c r="M43" s="99"/>
      <c r="N43" s="99"/>
    </row>
    <row r="44" spans="1:14">
      <c r="A44" s="90">
        <v>2006</v>
      </c>
      <c r="B44" s="97">
        <v>80275.053</v>
      </c>
      <c r="C44" s="97">
        <v>11381350</v>
      </c>
      <c r="D44" s="92">
        <f t="shared" si="0"/>
        <v>7.0532101200648433E-3</v>
      </c>
      <c r="E44" s="98"/>
      <c r="F44" s="94">
        <v>0.11104354968124662</v>
      </c>
      <c r="G44" s="94">
        <v>7.2667930844687062E-2</v>
      </c>
      <c r="H44" s="95"/>
      <c r="I44" s="97">
        <v>31786</v>
      </c>
      <c r="J44" s="97">
        <v>38144</v>
      </c>
      <c r="K44" s="96">
        <f t="shared" si="1"/>
        <v>0.83331585570469802</v>
      </c>
      <c r="M44" s="99"/>
      <c r="N44" s="99"/>
    </row>
    <row r="45" spans="1:14">
      <c r="A45" s="90">
        <v>2007</v>
      </c>
      <c r="B45" s="97">
        <v>87395.274000000005</v>
      </c>
      <c r="C45" s="97">
        <v>11995419</v>
      </c>
      <c r="D45" s="92">
        <f t="shared" si="0"/>
        <v>7.2857208239245335E-3</v>
      </c>
      <c r="E45" s="98"/>
      <c r="F45" s="94">
        <v>8.8697805032903559E-2</v>
      </c>
      <c r="G45" s="94">
        <v>5.3953968553818309E-2</v>
      </c>
      <c r="H45" s="95"/>
      <c r="I45" s="97">
        <v>33643</v>
      </c>
      <c r="J45" s="97">
        <v>39821</v>
      </c>
      <c r="K45" s="96">
        <f t="shared" si="1"/>
        <v>0.84485572938901587</v>
      </c>
      <c r="M45" s="99"/>
      <c r="N45" s="99"/>
    </row>
    <row r="46" spans="1:14">
      <c r="A46" s="90">
        <v>2008</v>
      </c>
      <c r="B46" s="97">
        <v>91906.116999999998</v>
      </c>
      <c r="C46" s="97">
        <v>12492705</v>
      </c>
      <c r="D46" s="92">
        <f t="shared" si="0"/>
        <v>7.3567827784294911E-3</v>
      </c>
      <c r="E46" s="98"/>
      <c r="F46" s="94">
        <v>5.1614266922488279E-2</v>
      </c>
      <c r="G46" s="94">
        <v>4.1456325952432344E-2</v>
      </c>
      <c r="H46" s="95"/>
      <c r="I46" s="97">
        <v>34512</v>
      </c>
      <c r="J46" s="97">
        <v>41082</v>
      </c>
      <c r="K46" s="96">
        <f t="shared" si="1"/>
        <v>0.84007594566963639</v>
      </c>
      <c r="M46" s="99"/>
      <c r="N46" s="99"/>
    </row>
    <row r="47" spans="1:14">
      <c r="A47" s="90">
        <v>2009</v>
      </c>
      <c r="B47" s="102">
        <v>88313.813999999998</v>
      </c>
      <c r="C47" s="102">
        <v>12079444</v>
      </c>
      <c r="D47" s="92">
        <f t="shared" si="0"/>
        <v>7.3110826955280388E-3</v>
      </c>
      <c r="E47" s="98"/>
      <c r="F47" s="94">
        <v>-3.908665839946214E-2</v>
      </c>
      <c r="G47" s="94">
        <v>-3.308018559631401E-2</v>
      </c>
      <c r="H47" s="85"/>
      <c r="I47" s="103">
        <v>32428</v>
      </c>
      <c r="J47" s="102">
        <v>39376</v>
      </c>
      <c r="K47" s="96">
        <f t="shared" si="1"/>
        <v>0.8235473384802926</v>
      </c>
      <c r="M47" s="99"/>
      <c r="N47" s="99"/>
    </row>
    <row r="48" spans="1:14">
      <c r="A48" s="90">
        <v>2010</v>
      </c>
      <c r="B48" s="102">
        <v>90483.243000000002</v>
      </c>
      <c r="C48" s="102">
        <v>12459613</v>
      </c>
      <c r="D48" s="92">
        <f t="shared" si="0"/>
        <v>7.2621230691515062E-3</v>
      </c>
      <c r="E48" s="98"/>
      <c r="F48" s="94">
        <v>2.4565001801416932E-2</v>
      </c>
      <c r="G48" s="94">
        <v>3.1472392272359553E-2</v>
      </c>
      <c r="H48" s="85"/>
      <c r="I48" s="103">
        <v>32614</v>
      </c>
      <c r="J48" s="104">
        <v>40277</v>
      </c>
      <c r="K48" s="96">
        <f t="shared" si="1"/>
        <v>0.80974253295925713</v>
      </c>
      <c r="M48" s="99"/>
      <c r="N48" s="99"/>
    </row>
    <row r="49" spans="1:15">
      <c r="A49" s="105">
        <v>2011</v>
      </c>
      <c r="B49" s="103">
        <v>96888.55</v>
      </c>
      <c r="C49" s="102">
        <v>13233436</v>
      </c>
      <c r="D49" s="92">
        <f t="shared" si="0"/>
        <v>7.3214960951940222E-3</v>
      </c>
      <c r="E49" s="98"/>
      <c r="F49" s="94">
        <v>7.0789980416594928E-2</v>
      </c>
      <c r="G49" s="94">
        <v>6.210650362896504E-2</v>
      </c>
      <c r="H49" s="106"/>
      <c r="I49" s="102">
        <v>34415</v>
      </c>
      <c r="J49" s="102">
        <v>42453</v>
      </c>
      <c r="K49" s="96">
        <f t="shared" si="1"/>
        <v>0.8106612017996373</v>
      </c>
      <c r="M49" s="99"/>
      <c r="N49" s="99"/>
    </row>
    <row r="50" spans="1:15">
      <c r="A50" s="105">
        <v>2012</v>
      </c>
      <c r="B50" s="103">
        <v>102772.08</v>
      </c>
      <c r="C50" s="107">
        <v>13904485</v>
      </c>
      <c r="D50" s="92">
        <f t="shared" si="0"/>
        <v>7.3912899327087632E-3</v>
      </c>
      <c r="E50" s="98"/>
      <c r="F50" s="94">
        <v>6.0724719277974536E-2</v>
      </c>
      <c r="G50" s="94">
        <v>5.0708599036561629E-2</v>
      </c>
      <c r="H50" s="106"/>
      <c r="I50" s="102">
        <v>35995</v>
      </c>
      <c r="J50" s="102">
        <v>44266</v>
      </c>
      <c r="K50" s="96">
        <f t="shared" si="1"/>
        <v>0.81315230651064019</v>
      </c>
      <c r="M50" s="99"/>
      <c r="N50" s="99"/>
    </row>
    <row r="51" spans="1:15">
      <c r="A51" s="105">
        <v>2013</v>
      </c>
      <c r="B51" s="103">
        <v>106072.57399999999</v>
      </c>
      <c r="C51" s="107">
        <v>14064468</v>
      </c>
      <c r="D51" s="92">
        <f t="shared" si="0"/>
        <v>7.5418831341505415E-3</v>
      </c>
      <c r="E51" s="98"/>
      <c r="F51" s="94">
        <v>3.211469496384621E-2</v>
      </c>
      <c r="G51" s="94">
        <v>1.1505855844355256E-2</v>
      </c>
      <c r="H51" s="98"/>
      <c r="I51" s="102">
        <v>36542</v>
      </c>
      <c r="J51" s="102">
        <v>44438</v>
      </c>
      <c r="K51" s="96">
        <f t="shared" si="1"/>
        <v>0.82231423556415684</v>
      </c>
      <c r="M51" s="99"/>
      <c r="N51" s="99"/>
    </row>
    <row r="52" spans="1:15">
      <c r="A52" s="105" t="s">
        <v>149</v>
      </c>
      <c r="B52" s="103">
        <v>110841.88499999999</v>
      </c>
      <c r="C52" s="107">
        <v>14683147</v>
      </c>
      <c r="D52" s="92">
        <f t="shared" si="0"/>
        <v>7.5489188387203371E-3</v>
      </c>
      <c r="E52" s="98"/>
      <c r="F52" s="94">
        <v>4.4962715810026442E-2</v>
      </c>
      <c r="G52" s="94">
        <v>4.3988795025876555E-2</v>
      </c>
      <c r="H52" s="98"/>
      <c r="I52" s="102">
        <v>37664</v>
      </c>
      <c r="J52" s="102">
        <v>46049</v>
      </c>
      <c r="K52" s="96">
        <f t="shared" si="1"/>
        <v>0.81791135529544612</v>
      </c>
      <c r="M52" s="99"/>
      <c r="N52" s="99"/>
      <c r="O52" s="99"/>
    </row>
    <row r="53" spans="1:15">
      <c r="A53" s="105" t="s">
        <v>150</v>
      </c>
      <c r="B53" s="103">
        <v>115867.98459017253</v>
      </c>
      <c r="C53" s="102">
        <v>15406314.920647422</v>
      </c>
      <c r="D53" s="92">
        <f t="shared" si="0"/>
        <v>7.520811121086924E-3</v>
      </c>
      <c r="E53" s="98"/>
      <c r="F53" s="94">
        <f>(B53-B52)/B52</f>
        <v>4.5344768272143156E-2</v>
      </c>
      <c r="G53" s="94">
        <f>(C53-C52)/C52</f>
        <v>4.925156171544301E-2</v>
      </c>
      <c r="H53" s="85"/>
      <c r="I53" s="103">
        <v>38640.907954106733</v>
      </c>
      <c r="J53" s="102">
        <v>48015.647216263555</v>
      </c>
      <c r="K53" s="96">
        <f t="shared" si="1"/>
        <v>0.80475657820600055</v>
      </c>
      <c r="L53" s="1260"/>
      <c r="M53" s="99"/>
      <c r="N53" s="99"/>
    </row>
    <row r="54" spans="1:15">
      <c r="A54" s="105"/>
      <c r="B54" s="107"/>
      <c r="C54" s="102"/>
      <c r="D54" s="92"/>
      <c r="E54" s="108"/>
      <c r="F54" s="109"/>
      <c r="G54" s="94"/>
      <c r="H54" s="85"/>
      <c r="I54" s="1388"/>
      <c r="J54" s="1388"/>
      <c r="K54" s="96"/>
    </row>
    <row r="55" spans="1:15">
      <c r="A55" s="110" t="s">
        <v>110</v>
      </c>
      <c r="I55" s="1388"/>
      <c r="J55" s="1388"/>
    </row>
    <row r="56" spans="1:15">
      <c r="A56" s="111" t="s">
        <v>111</v>
      </c>
      <c r="I56" s="1388"/>
      <c r="J56" s="1388"/>
    </row>
    <row r="57" spans="1:15">
      <c r="A57" s="111"/>
      <c r="I57" s="112"/>
      <c r="J57" s="112"/>
    </row>
    <row r="58" spans="1:15">
      <c r="A58" s="84" t="s">
        <v>151</v>
      </c>
    </row>
    <row r="59" spans="1:15">
      <c r="A59" s="113" t="s">
        <v>152</v>
      </c>
    </row>
    <row r="60" spans="1:15">
      <c r="A60" s="113" t="s">
        <v>153</v>
      </c>
    </row>
    <row r="61" spans="1:15">
      <c r="A61" s="113" t="s">
        <v>154</v>
      </c>
    </row>
    <row r="63" spans="1:15">
      <c r="A63" s="110" t="s">
        <v>155</v>
      </c>
    </row>
    <row r="64" spans="1:15">
      <c r="A64" s="84" t="s">
        <v>156</v>
      </c>
    </row>
    <row r="65" spans="1:1">
      <c r="A65" s="84" t="s">
        <v>157</v>
      </c>
    </row>
  </sheetData>
  <mergeCells count="5">
    <mergeCell ref="B2:D2"/>
    <mergeCell ref="I2:K2"/>
    <mergeCell ref="B3:D3"/>
    <mergeCell ref="F3:G3"/>
    <mergeCell ref="I3:K3"/>
  </mergeCells>
  <printOptions horizontalCentered="1"/>
  <pageMargins left="1" right="1" top="1" bottom="1" header="0.5" footer="0.5"/>
  <pageSetup scale="94" orientation="portrait" r:id="rId1"/>
  <headerFooter scaleWithDoc="0" alignWithMargins="0">
    <oddHeader>&amp;C&amp;14Table 6.1
Personal and Per Capita Personal Income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9"/>
  <sheetViews>
    <sheetView view="pageLayout" zoomScaleNormal="100" zoomScaleSheetLayoutView="100" workbookViewId="0">
      <selection activeCell="H10" sqref="H10"/>
    </sheetView>
  </sheetViews>
  <sheetFormatPr defaultColWidth="8.85546875" defaultRowHeight="10.5"/>
  <cols>
    <col min="1" max="1" width="10.42578125" style="114" customWidth="1"/>
    <col min="2" max="6" width="8.85546875" style="114"/>
    <col min="7" max="7" width="0.85546875" style="114" customWidth="1"/>
    <col min="8" max="11" width="7.7109375" style="114" customWidth="1"/>
    <col min="12" max="16384" width="8.85546875" style="114"/>
  </cols>
  <sheetData>
    <row r="2" spans="1:12">
      <c r="H2" s="1415" t="s">
        <v>102</v>
      </c>
      <c r="I2" s="1415"/>
      <c r="J2" s="1415"/>
      <c r="K2" s="1415"/>
    </row>
    <row r="3" spans="1:12">
      <c r="A3" s="115"/>
      <c r="B3" s="115">
        <v>2010</v>
      </c>
      <c r="C3" s="115">
        <v>2011</v>
      </c>
      <c r="D3" s="115">
        <v>2012</v>
      </c>
      <c r="E3" s="115">
        <v>2013</v>
      </c>
      <c r="F3" s="115">
        <v>2014</v>
      </c>
      <c r="G3" s="115"/>
      <c r="H3" s="116" t="s">
        <v>158</v>
      </c>
      <c r="I3" s="116" t="s">
        <v>159</v>
      </c>
      <c r="J3" s="116" t="s">
        <v>160</v>
      </c>
      <c r="K3" s="116" t="s">
        <v>161</v>
      </c>
    </row>
    <row r="4" spans="1:12">
      <c r="A4" s="1003"/>
      <c r="F4" s="1004"/>
      <c r="G4" s="1003"/>
    </row>
    <row r="5" spans="1:12">
      <c r="A5" s="117" t="s">
        <v>9</v>
      </c>
      <c r="B5" s="118">
        <v>32614</v>
      </c>
      <c r="C5" s="118">
        <v>34415</v>
      </c>
      <c r="D5" s="118">
        <v>35995</v>
      </c>
      <c r="E5" s="118">
        <v>36542</v>
      </c>
      <c r="F5" s="119">
        <v>37664</v>
      </c>
      <c r="G5" s="120"/>
      <c r="H5" s="121">
        <f>C5/B5-1</f>
        <v>5.5221683939412625E-2</v>
      </c>
      <c r="I5" s="121">
        <f>D5/C5-1</f>
        <v>4.5910213569664293E-2</v>
      </c>
      <c r="J5" s="121">
        <f>E5/D5-1</f>
        <v>1.5196555077094054E-2</v>
      </c>
      <c r="K5" s="121">
        <f>F5/E5-1</f>
        <v>3.0704394942805635E-2</v>
      </c>
      <c r="L5" s="121"/>
    </row>
    <row r="6" spans="1:12">
      <c r="A6" s="117"/>
      <c r="B6" s="104"/>
      <c r="C6" s="104"/>
      <c r="D6" s="104"/>
      <c r="E6" s="104"/>
      <c r="F6" s="122"/>
      <c r="G6" s="123"/>
      <c r="H6" s="121"/>
      <c r="I6" s="121"/>
      <c r="J6" s="121"/>
      <c r="K6" s="121"/>
    </row>
    <row r="7" spans="1:12">
      <c r="A7" s="117" t="s">
        <v>94</v>
      </c>
      <c r="B7" s="104">
        <v>70248</v>
      </c>
      <c r="C7" s="104">
        <v>78581</v>
      </c>
      <c r="D7" s="104">
        <v>91982</v>
      </c>
      <c r="E7" s="104">
        <v>94077</v>
      </c>
      <c r="F7" s="122">
        <v>96766</v>
      </c>
      <c r="G7" s="123"/>
      <c r="H7" s="121">
        <f t="shared" ref="H7:H35" si="0">C7/B7-1</f>
        <v>0.11862259423755828</v>
      </c>
      <c r="I7" s="121">
        <f t="shared" ref="I7:I35" si="1">D7/C7-1</f>
        <v>0.17053740726129729</v>
      </c>
      <c r="J7" s="121">
        <f t="shared" ref="J7:J35" si="2">E7/D7-1</f>
        <v>2.2776195342566918E-2</v>
      </c>
      <c r="K7" s="121">
        <f t="shared" ref="K7:K35" si="3">F7/E7-1</f>
        <v>2.8582969269853375E-2</v>
      </c>
    </row>
    <row r="8" spans="1:12">
      <c r="A8" s="117" t="s">
        <v>77</v>
      </c>
      <c r="B8" s="104">
        <v>37832</v>
      </c>
      <c r="C8" s="104">
        <v>39329</v>
      </c>
      <c r="D8" s="104">
        <v>46520</v>
      </c>
      <c r="E8" s="104">
        <v>49335</v>
      </c>
      <c r="F8" s="122">
        <v>50523</v>
      </c>
      <c r="G8" s="123"/>
      <c r="H8" s="121">
        <f t="shared" si="0"/>
        <v>3.9569676464368708E-2</v>
      </c>
      <c r="I8" s="121">
        <f t="shared" si="1"/>
        <v>0.18284217752803267</v>
      </c>
      <c r="J8" s="121">
        <f t="shared" si="2"/>
        <v>6.0511607910576082E-2</v>
      </c>
      <c r="K8" s="121">
        <f t="shared" si="3"/>
        <v>2.4080267558528323E-2</v>
      </c>
    </row>
    <row r="9" spans="1:12">
      <c r="A9" s="117" t="s">
        <v>87</v>
      </c>
      <c r="B9" s="104">
        <v>35513</v>
      </c>
      <c r="C9" s="104">
        <v>39231</v>
      </c>
      <c r="D9" s="104">
        <v>41160</v>
      </c>
      <c r="E9" s="104">
        <v>42187</v>
      </c>
      <c r="F9" s="122">
        <v>43111</v>
      </c>
      <c r="G9" s="123"/>
      <c r="H9" s="121">
        <f t="shared" si="0"/>
        <v>0.10469405569791346</v>
      </c>
      <c r="I9" s="121">
        <f t="shared" si="1"/>
        <v>4.9170298998241213E-2</v>
      </c>
      <c r="J9" s="121">
        <f t="shared" si="2"/>
        <v>2.4951409135082647E-2</v>
      </c>
      <c r="K9" s="121">
        <f t="shared" si="3"/>
        <v>2.1902481807191787E-2</v>
      </c>
    </row>
    <row r="10" spans="1:12">
      <c r="A10" s="117" t="s">
        <v>90</v>
      </c>
      <c r="B10" s="104">
        <v>37121</v>
      </c>
      <c r="C10" s="104">
        <v>39013</v>
      </c>
      <c r="D10" s="104">
        <v>40623</v>
      </c>
      <c r="E10" s="104">
        <v>41269</v>
      </c>
      <c r="F10" s="122">
        <v>42535</v>
      </c>
      <c r="G10" s="123"/>
      <c r="H10" s="121">
        <f t="shared" si="0"/>
        <v>5.0968454513617534E-2</v>
      </c>
      <c r="I10" s="121">
        <f t="shared" si="1"/>
        <v>4.1268295183656711E-2</v>
      </c>
      <c r="J10" s="121">
        <f t="shared" si="2"/>
        <v>1.5902321345050874E-2</v>
      </c>
      <c r="K10" s="121">
        <f t="shared" si="3"/>
        <v>3.0676779180498714E-2</v>
      </c>
    </row>
    <row r="11" spans="1:12">
      <c r="A11" s="117" t="s">
        <v>82</v>
      </c>
      <c r="B11" s="104">
        <v>31820</v>
      </c>
      <c r="C11" s="104">
        <v>35424</v>
      </c>
      <c r="D11" s="104">
        <v>37645</v>
      </c>
      <c r="E11" s="104">
        <v>39809</v>
      </c>
      <c r="F11" s="122">
        <v>40844</v>
      </c>
      <c r="G11" s="123"/>
      <c r="H11" s="121">
        <f t="shared" si="0"/>
        <v>0.11326209930861086</v>
      </c>
      <c r="I11" s="121">
        <f t="shared" si="1"/>
        <v>6.2697606142728013E-2</v>
      </c>
      <c r="J11" s="121">
        <f t="shared" si="2"/>
        <v>5.7484393677779355E-2</v>
      </c>
      <c r="K11" s="121">
        <f t="shared" si="3"/>
        <v>2.5999145921776545E-2</v>
      </c>
    </row>
    <row r="12" spans="1:12">
      <c r="A12" s="117" t="s">
        <v>79</v>
      </c>
      <c r="B12" s="104">
        <v>30046</v>
      </c>
      <c r="C12" s="104">
        <v>34246</v>
      </c>
      <c r="D12" s="104">
        <v>38370</v>
      </c>
      <c r="E12" s="104">
        <v>37768</v>
      </c>
      <c r="F12" s="122">
        <v>39574</v>
      </c>
      <c r="G12" s="123"/>
      <c r="H12" s="121">
        <f t="shared" si="0"/>
        <v>0.13978566198495646</v>
      </c>
      <c r="I12" s="121">
        <f t="shared" si="1"/>
        <v>0.12042282310342811</v>
      </c>
      <c r="J12" s="121">
        <f t="shared" si="2"/>
        <v>-1.5689340630701043E-2</v>
      </c>
      <c r="K12" s="121">
        <f t="shared" si="3"/>
        <v>4.7818258843465467E-2</v>
      </c>
    </row>
    <row r="13" spans="1:12">
      <c r="A13" s="117" t="s">
        <v>89</v>
      </c>
      <c r="B13" s="104">
        <v>28210</v>
      </c>
      <c r="C13" s="104">
        <v>29192</v>
      </c>
      <c r="D13" s="104">
        <v>31111</v>
      </c>
      <c r="E13" s="104">
        <v>36281</v>
      </c>
      <c r="F13" s="122">
        <v>39190</v>
      </c>
      <c r="G13" s="123"/>
      <c r="H13" s="121">
        <f t="shared" si="0"/>
        <v>3.4810350939383117E-2</v>
      </c>
      <c r="I13" s="121">
        <f t="shared" si="1"/>
        <v>6.5737188270759139E-2</v>
      </c>
      <c r="J13" s="121">
        <f t="shared" si="2"/>
        <v>0.16617916492558904</v>
      </c>
      <c r="K13" s="121">
        <f t="shared" si="3"/>
        <v>8.0179708387310145E-2</v>
      </c>
    </row>
    <row r="14" spans="1:12">
      <c r="A14" s="117" t="s">
        <v>78</v>
      </c>
      <c r="B14" s="104">
        <v>33944</v>
      </c>
      <c r="C14" s="104">
        <v>35734</v>
      </c>
      <c r="D14" s="104">
        <v>37559</v>
      </c>
      <c r="E14" s="104">
        <v>37702</v>
      </c>
      <c r="F14" s="122">
        <v>38770</v>
      </c>
      <c r="G14" s="123"/>
      <c r="H14" s="121">
        <f t="shared" si="0"/>
        <v>5.2733914683007255E-2</v>
      </c>
      <c r="I14" s="121">
        <f t="shared" si="1"/>
        <v>5.1071808361784266E-2</v>
      </c>
      <c r="J14" s="121">
        <f t="shared" si="2"/>
        <v>3.8073431135015046E-3</v>
      </c>
      <c r="K14" s="121">
        <f t="shared" si="3"/>
        <v>2.8327409686488725E-2</v>
      </c>
    </row>
    <row r="15" spans="1:12">
      <c r="A15" s="117" t="s">
        <v>97</v>
      </c>
      <c r="B15" s="104">
        <v>30891</v>
      </c>
      <c r="C15" s="104">
        <v>34576</v>
      </c>
      <c r="D15" s="104">
        <v>36362</v>
      </c>
      <c r="E15" s="104">
        <v>37745</v>
      </c>
      <c r="F15" s="122">
        <v>38624</v>
      </c>
      <c r="G15" s="123"/>
      <c r="H15" s="121">
        <f t="shared" si="0"/>
        <v>0.11929040820951076</v>
      </c>
      <c r="I15" s="121">
        <f t="shared" si="1"/>
        <v>5.1654326700601549E-2</v>
      </c>
      <c r="J15" s="121">
        <f t="shared" si="2"/>
        <v>3.8034211539519358E-2</v>
      </c>
      <c r="K15" s="121">
        <f t="shared" si="3"/>
        <v>2.3287852695721201E-2</v>
      </c>
    </row>
    <row r="16" spans="1:12">
      <c r="A16" s="117" t="s">
        <v>73</v>
      </c>
      <c r="B16" s="104">
        <v>27802</v>
      </c>
      <c r="C16" s="104">
        <v>29820</v>
      </c>
      <c r="D16" s="104">
        <v>30332</v>
      </c>
      <c r="E16" s="104">
        <v>35436</v>
      </c>
      <c r="F16" s="122">
        <v>36622</v>
      </c>
      <c r="G16" s="123"/>
      <c r="H16" s="121">
        <f t="shared" si="0"/>
        <v>7.2584706136249233E-2</v>
      </c>
      <c r="I16" s="121">
        <f t="shared" si="1"/>
        <v>1.7169684775318661E-2</v>
      </c>
      <c r="J16" s="121">
        <f t="shared" si="2"/>
        <v>0.16827113279704609</v>
      </c>
      <c r="K16" s="121">
        <f t="shared" si="3"/>
        <v>3.3468788802347937E-2</v>
      </c>
    </row>
    <row r="17" spans="1:11">
      <c r="A17" s="117" t="s">
        <v>85</v>
      </c>
      <c r="B17" s="104">
        <v>29960</v>
      </c>
      <c r="C17" s="104">
        <v>31222</v>
      </c>
      <c r="D17" s="104">
        <v>32849</v>
      </c>
      <c r="E17" s="104">
        <v>33024</v>
      </c>
      <c r="F17" s="122">
        <v>34943</v>
      </c>
      <c r="G17" s="123"/>
      <c r="H17" s="121">
        <f t="shared" si="0"/>
        <v>4.21228304405874E-2</v>
      </c>
      <c r="I17" s="121">
        <f t="shared" si="1"/>
        <v>5.2110691179296564E-2</v>
      </c>
      <c r="J17" s="121">
        <f t="shared" si="2"/>
        <v>5.3274072270084183E-3</v>
      </c>
      <c r="K17" s="121">
        <f t="shared" si="3"/>
        <v>5.8109253875969102E-2</v>
      </c>
    </row>
    <row r="18" spans="1:11">
      <c r="A18" s="117" t="s">
        <v>99</v>
      </c>
      <c r="B18" s="104">
        <v>31387</v>
      </c>
      <c r="C18" s="104">
        <v>32819</v>
      </c>
      <c r="D18" s="104">
        <v>33335</v>
      </c>
      <c r="E18" s="104">
        <v>33873</v>
      </c>
      <c r="F18" s="122">
        <v>34938</v>
      </c>
      <c r="G18" s="123"/>
      <c r="H18" s="121">
        <f t="shared" si="0"/>
        <v>4.5623984452161759E-2</v>
      </c>
      <c r="I18" s="121">
        <f t="shared" si="1"/>
        <v>1.5722599713580587E-2</v>
      </c>
      <c r="J18" s="121">
        <f t="shared" si="2"/>
        <v>1.6139193040348054E-2</v>
      </c>
      <c r="K18" s="121">
        <f t="shared" si="3"/>
        <v>3.1440970684616154E-2</v>
      </c>
    </row>
    <row r="19" spans="1:11">
      <c r="A19" s="117" t="s">
        <v>96</v>
      </c>
      <c r="B19" s="104">
        <v>30816</v>
      </c>
      <c r="C19" s="104">
        <v>33520</v>
      </c>
      <c r="D19" s="104">
        <v>34843</v>
      </c>
      <c r="E19" s="104">
        <v>34011</v>
      </c>
      <c r="F19" s="122">
        <v>34629</v>
      </c>
      <c r="G19" s="123"/>
      <c r="H19" s="121">
        <f t="shared" si="0"/>
        <v>8.7746625129802691E-2</v>
      </c>
      <c r="I19" s="121">
        <f t="shared" si="1"/>
        <v>3.9468973747016634E-2</v>
      </c>
      <c r="J19" s="121">
        <f t="shared" si="2"/>
        <v>-2.3878540883391253E-2</v>
      </c>
      <c r="K19" s="121">
        <f t="shared" si="3"/>
        <v>1.8170591867336938E-2</v>
      </c>
    </row>
    <row r="20" spans="1:11">
      <c r="A20" s="117" t="s">
        <v>76</v>
      </c>
      <c r="B20" s="104">
        <v>31102</v>
      </c>
      <c r="C20" s="104">
        <v>34134</v>
      </c>
      <c r="D20" s="104">
        <v>32324</v>
      </c>
      <c r="E20" s="104">
        <v>32726</v>
      </c>
      <c r="F20" s="122">
        <v>33837</v>
      </c>
      <c r="G20" s="123"/>
      <c r="H20" s="121">
        <f t="shared" si="0"/>
        <v>9.7485692238441279E-2</v>
      </c>
      <c r="I20" s="121">
        <f t="shared" si="1"/>
        <v>-5.3026308079920259E-2</v>
      </c>
      <c r="J20" s="121">
        <f t="shared" si="2"/>
        <v>1.2436579631233791E-2</v>
      </c>
      <c r="K20" s="121">
        <f t="shared" si="3"/>
        <v>3.3948542443317242E-2</v>
      </c>
    </row>
    <row r="21" spans="1:11">
      <c r="A21" s="117" t="s">
        <v>81</v>
      </c>
      <c r="B21" s="104">
        <v>27753</v>
      </c>
      <c r="C21" s="104">
        <v>29125</v>
      </c>
      <c r="D21" s="104">
        <v>30147</v>
      </c>
      <c r="E21" s="104">
        <v>31637</v>
      </c>
      <c r="F21" s="122">
        <v>32829</v>
      </c>
      <c r="G21" s="123"/>
      <c r="H21" s="121">
        <f t="shared" si="0"/>
        <v>4.9436096998522583E-2</v>
      </c>
      <c r="I21" s="121">
        <f t="shared" si="1"/>
        <v>3.509012875536488E-2</v>
      </c>
      <c r="J21" s="121">
        <f t="shared" si="2"/>
        <v>4.9424486681925339E-2</v>
      </c>
      <c r="K21" s="121">
        <f t="shared" si="3"/>
        <v>3.7677403040743407E-2</v>
      </c>
    </row>
    <row r="22" spans="1:11">
      <c r="A22" s="117" t="s">
        <v>86</v>
      </c>
      <c r="B22" s="104">
        <v>26804</v>
      </c>
      <c r="C22" s="104">
        <v>29436</v>
      </c>
      <c r="D22" s="104">
        <v>29459</v>
      </c>
      <c r="E22" s="104">
        <v>32030</v>
      </c>
      <c r="F22" s="122">
        <v>32608</v>
      </c>
      <c r="G22" s="123"/>
      <c r="H22" s="121">
        <f t="shared" si="0"/>
        <v>9.8194299358304704E-2</v>
      </c>
      <c r="I22" s="121">
        <f t="shared" si="1"/>
        <v>7.8135616252206219E-4</v>
      </c>
      <c r="J22" s="121">
        <f t="shared" si="2"/>
        <v>8.727383821582535E-2</v>
      </c>
      <c r="K22" s="121">
        <f t="shared" si="3"/>
        <v>1.8045582266625004E-2</v>
      </c>
    </row>
    <row r="23" spans="1:11">
      <c r="A23" s="117" t="s">
        <v>9</v>
      </c>
      <c r="B23" s="104">
        <v>27441</v>
      </c>
      <c r="C23" s="104">
        <v>29025</v>
      </c>
      <c r="D23" s="104">
        <v>30875</v>
      </c>
      <c r="E23" s="104">
        <v>31272</v>
      </c>
      <c r="F23" s="122">
        <v>32274</v>
      </c>
      <c r="G23" s="123"/>
      <c r="H23" s="121">
        <f t="shared" si="0"/>
        <v>5.7723843883240367E-2</v>
      </c>
      <c r="I23" s="121">
        <f t="shared" si="1"/>
        <v>6.373815676141259E-2</v>
      </c>
      <c r="J23" s="121">
        <f t="shared" si="2"/>
        <v>1.285829959514162E-2</v>
      </c>
      <c r="K23" s="121">
        <f t="shared" si="3"/>
        <v>3.2041442824251698E-2</v>
      </c>
    </row>
    <row r="24" spans="1:11">
      <c r="A24" s="117" t="s">
        <v>74</v>
      </c>
      <c r="B24" s="104">
        <v>28149</v>
      </c>
      <c r="C24" s="104">
        <v>29416</v>
      </c>
      <c r="D24" s="104">
        <v>30185</v>
      </c>
      <c r="E24" s="104">
        <v>31084</v>
      </c>
      <c r="F24" s="122">
        <v>32208</v>
      </c>
      <c r="G24" s="123"/>
      <c r="H24" s="121">
        <f t="shared" si="0"/>
        <v>4.5010479946001603E-2</v>
      </c>
      <c r="I24" s="121">
        <f t="shared" si="1"/>
        <v>2.6142235518085366E-2</v>
      </c>
      <c r="J24" s="121">
        <f t="shared" si="2"/>
        <v>2.9783004803710433E-2</v>
      </c>
      <c r="K24" s="121">
        <f t="shared" si="3"/>
        <v>3.6160082357483025E-2</v>
      </c>
    </row>
    <row r="25" spans="1:11">
      <c r="A25" s="117" t="s">
        <v>95</v>
      </c>
      <c r="B25" s="104">
        <v>28558</v>
      </c>
      <c r="C25" s="104">
        <v>29693</v>
      </c>
      <c r="D25" s="104">
        <v>30555</v>
      </c>
      <c r="E25" s="104">
        <v>30507</v>
      </c>
      <c r="F25" s="122">
        <v>31398</v>
      </c>
      <c r="G25" s="123"/>
      <c r="H25" s="121">
        <f t="shared" si="0"/>
        <v>3.974367952937885E-2</v>
      </c>
      <c r="I25" s="121">
        <f t="shared" si="1"/>
        <v>2.903041120802885E-2</v>
      </c>
      <c r="J25" s="121">
        <f t="shared" si="2"/>
        <v>-1.5709376534118746E-3</v>
      </c>
      <c r="K25" s="121">
        <f t="shared" si="3"/>
        <v>2.9206411643229346E-2</v>
      </c>
    </row>
    <row r="26" spans="1:11">
      <c r="A26" s="117" t="s">
        <v>80</v>
      </c>
      <c r="B26" s="104">
        <v>28490</v>
      </c>
      <c r="C26" s="104">
        <v>31157</v>
      </c>
      <c r="D26" s="104">
        <v>28776</v>
      </c>
      <c r="E26" s="104">
        <v>29608</v>
      </c>
      <c r="F26" s="122">
        <v>30676</v>
      </c>
      <c r="G26" s="123"/>
      <c r="H26" s="121">
        <f t="shared" si="0"/>
        <v>9.3611793611793503E-2</v>
      </c>
      <c r="I26" s="121">
        <f t="shared" si="1"/>
        <v>-7.6419424206438324E-2</v>
      </c>
      <c r="J26" s="121">
        <f t="shared" si="2"/>
        <v>2.8912983041423423E-2</v>
      </c>
      <c r="K26" s="121">
        <f t="shared" si="3"/>
        <v>3.6071332072412865E-2</v>
      </c>
    </row>
    <row r="27" spans="1:11">
      <c r="A27" s="117" t="s">
        <v>75</v>
      </c>
      <c r="B27" s="104">
        <v>27118</v>
      </c>
      <c r="C27" s="104">
        <v>28627</v>
      </c>
      <c r="D27" s="104">
        <v>29376</v>
      </c>
      <c r="E27" s="104">
        <v>29341</v>
      </c>
      <c r="F27" s="122">
        <v>30428</v>
      </c>
      <c r="G27" s="123"/>
      <c r="H27" s="121">
        <f t="shared" si="0"/>
        <v>5.5645696585293836E-2</v>
      </c>
      <c r="I27" s="121">
        <f t="shared" si="1"/>
        <v>2.6164110804485219E-2</v>
      </c>
      <c r="J27" s="121">
        <f t="shared" si="2"/>
        <v>-1.1914488017429337E-3</v>
      </c>
      <c r="K27" s="121">
        <f t="shared" si="3"/>
        <v>3.7047135407791254E-2</v>
      </c>
    </row>
    <row r="28" spans="1:11">
      <c r="A28" s="117" t="s">
        <v>98</v>
      </c>
      <c r="B28" s="104">
        <v>25935</v>
      </c>
      <c r="C28" s="104">
        <v>27400</v>
      </c>
      <c r="D28" s="104">
        <v>26696</v>
      </c>
      <c r="E28" s="104">
        <v>27777</v>
      </c>
      <c r="F28" s="122">
        <v>30208</v>
      </c>
      <c r="G28" s="123"/>
      <c r="H28" s="121">
        <f t="shared" si="0"/>
        <v>5.6487372276845971E-2</v>
      </c>
      <c r="I28" s="121">
        <f t="shared" si="1"/>
        <v>-2.5693430656934302E-2</v>
      </c>
      <c r="J28" s="121">
        <f t="shared" si="2"/>
        <v>4.0492957746478764E-2</v>
      </c>
      <c r="K28" s="121">
        <f t="shared" si="3"/>
        <v>8.7518450516614443E-2</v>
      </c>
    </row>
    <row r="29" spans="1:11">
      <c r="A29" s="117" t="s">
        <v>84</v>
      </c>
      <c r="B29" s="104">
        <v>24865</v>
      </c>
      <c r="C29" s="104">
        <v>26548</v>
      </c>
      <c r="D29" s="104">
        <v>27225</v>
      </c>
      <c r="E29" s="104">
        <v>28589</v>
      </c>
      <c r="F29" s="122">
        <v>29871</v>
      </c>
      <c r="G29" s="123"/>
      <c r="H29" s="121">
        <f t="shared" si="0"/>
        <v>6.7685501709229934E-2</v>
      </c>
      <c r="I29" s="121">
        <f t="shared" si="1"/>
        <v>2.5500979358143772E-2</v>
      </c>
      <c r="J29" s="121">
        <f t="shared" si="2"/>
        <v>5.0101010101010202E-2</v>
      </c>
      <c r="K29" s="121">
        <f t="shared" si="3"/>
        <v>4.484242191052501E-2</v>
      </c>
    </row>
    <row r="30" spans="1:11">
      <c r="A30" s="117" t="s">
        <v>93</v>
      </c>
      <c r="B30" s="104">
        <v>25500</v>
      </c>
      <c r="C30" s="104">
        <v>26666</v>
      </c>
      <c r="D30" s="104">
        <v>27974</v>
      </c>
      <c r="E30" s="104">
        <v>28807</v>
      </c>
      <c r="F30" s="122">
        <v>29793</v>
      </c>
      <c r="G30" s="123"/>
      <c r="H30" s="121">
        <f t="shared" si="0"/>
        <v>4.5725490196078411E-2</v>
      </c>
      <c r="I30" s="121">
        <f t="shared" si="1"/>
        <v>4.9051226280657056E-2</v>
      </c>
      <c r="J30" s="121">
        <f t="shared" si="2"/>
        <v>2.9777650675627321E-2</v>
      </c>
      <c r="K30" s="121">
        <f t="shared" si="3"/>
        <v>3.4227791856145995E-2</v>
      </c>
    </row>
    <row r="31" spans="1:11">
      <c r="A31" s="117" t="s">
        <v>59</v>
      </c>
      <c r="B31" s="104">
        <v>26540</v>
      </c>
      <c r="C31" s="104">
        <v>27191</v>
      </c>
      <c r="D31" s="104">
        <v>28076</v>
      </c>
      <c r="E31" s="104">
        <v>28809</v>
      </c>
      <c r="F31" s="122">
        <v>29659</v>
      </c>
      <c r="G31" s="123"/>
      <c r="H31" s="121">
        <f t="shared" si="0"/>
        <v>2.4529012810851514E-2</v>
      </c>
      <c r="I31" s="121">
        <f t="shared" si="1"/>
        <v>3.2547534110551224E-2</v>
      </c>
      <c r="J31" s="121">
        <f t="shared" si="2"/>
        <v>2.6107707650662393E-2</v>
      </c>
      <c r="K31" s="121">
        <f t="shared" si="3"/>
        <v>2.9504668679926516E-2</v>
      </c>
    </row>
    <row r="32" spans="1:11">
      <c r="A32" s="117" t="s">
        <v>83</v>
      </c>
      <c r="B32" s="104">
        <v>22747</v>
      </c>
      <c r="C32" s="104">
        <v>24072</v>
      </c>
      <c r="D32" s="104">
        <v>24737</v>
      </c>
      <c r="E32" s="104">
        <v>25583</v>
      </c>
      <c r="F32" s="122">
        <v>26774</v>
      </c>
      <c r="G32" s="123"/>
      <c r="H32" s="121">
        <f t="shared" si="0"/>
        <v>5.8249439486525612E-2</v>
      </c>
      <c r="I32" s="121">
        <f t="shared" si="1"/>
        <v>2.7625456962445893E-2</v>
      </c>
      <c r="J32" s="121">
        <f t="shared" si="2"/>
        <v>3.4199781703521115E-2</v>
      </c>
      <c r="K32" s="121">
        <f t="shared" si="3"/>
        <v>4.6554352499706741E-2</v>
      </c>
    </row>
    <row r="33" spans="1:11">
      <c r="A33" s="117" t="s">
        <v>92</v>
      </c>
      <c r="B33" s="104">
        <v>22051</v>
      </c>
      <c r="C33" s="104">
        <v>22785</v>
      </c>
      <c r="D33" s="104">
        <v>24045</v>
      </c>
      <c r="E33" s="104">
        <v>24677</v>
      </c>
      <c r="F33" s="122">
        <v>25458</v>
      </c>
      <c r="G33" s="123"/>
      <c r="H33" s="121">
        <f t="shared" si="0"/>
        <v>3.3286472268831302E-2</v>
      </c>
      <c r="I33" s="121">
        <f t="shared" si="1"/>
        <v>5.5299539170506895E-2</v>
      </c>
      <c r="J33" s="121">
        <f t="shared" si="2"/>
        <v>2.6284050738199172E-2</v>
      </c>
      <c r="K33" s="121">
        <f t="shared" si="3"/>
        <v>3.1648903837581566E-2</v>
      </c>
    </row>
    <row r="34" spans="1:11">
      <c r="A34" s="117" t="s">
        <v>88</v>
      </c>
      <c r="B34" s="104">
        <v>22726</v>
      </c>
      <c r="C34" s="104">
        <v>23852</v>
      </c>
      <c r="D34" s="104">
        <v>23014</v>
      </c>
      <c r="E34" s="104">
        <v>24142</v>
      </c>
      <c r="F34" s="122">
        <v>25456</v>
      </c>
      <c r="G34" s="123"/>
      <c r="H34" s="121">
        <f t="shared" si="0"/>
        <v>4.9546774619378731E-2</v>
      </c>
      <c r="I34" s="121">
        <f t="shared" si="1"/>
        <v>-3.5133322153278579E-2</v>
      </c>
      <c r="J34" s="121">
        <f t="shared" si="2"/>
        <v>4.9013643868949242E-2</v>
      </c>
      <c r="K34" s="121">
        <f t="shared" si="3"/>
        <v>5.4427967856846893E-2</v>
      </c>
    </row>
    <row r="35" spans="1:11">
      <c r="A35" s="117" t="s">
        <v>91</v>
      </c>
      <c r="B35" s="104">
        <v>21051</v>
      </c>
      <c r="C35" s="104">
        <v>21830</v>
      </c>
      <c r="D35" s="104">
        <v>21875</v>
      </c>
      <c r="E35" s="104">
        <v>24021</v>
      </c>
      <c r="F35" s="122">
        <v>23244</v>
      </c>
      <c r="G35" s="123"/>
      <c r="H35" s="121">
        <f t="shared" si="0"/>
        <v>3.7005367916013387E-2</v>
      </c>
      <c r="I35" s="121">
        <f t="shared" si="1"/>
        <v>2.0613834173155432E-3</v>
      </c>
      <c r="J35" s="121">
        <f t="shared" si="2"/>
        <v>9.8102857142857047E-2</v>
      </c>
      <c r="K35" s="121">
        <f t="shared" si="3"/>
        <v>-3.2346696640439654E-2</v>
      </c>
    </row>
    <row r="37" spans="1:11">
      <c r="A37" s="114" t="s">
        <v>162</v>
      </c>
    </row>
    <row r="38" spans="1:11">
      <c r="A38" s="114" t="s">
        <v>1183</v>
      </c>
    </row>
    <row r="39" spans="1:11">
      <c r="A39" s="114" t="s">
        <v>163</v>
      </c>
    </row>
  </sheetData>
  <mergeCells count="1">
    <mergeCell ref="H2:K2"/>
  </mergeCells>
  <printOptions horizontalCentered="1"/>
  <pageMargins left="1" right="1" top="1" bottom="1" header="0.5" footer="0.5"/>
  <pageSetup scale="96" orientation="portrait" r:id="rId1"/>
  <headerFooter scaleWithDoc="0" alignWithMargins="0">
    <oddHeader>&amp;C&amp;14Table 6.2
Total Per Capita Personal Income by County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65"/>
  <sheetViews>
    <sheetView view="pageLayout" topLeftCell="A43" zoomScaleNormal="100" zoomScaleSheetLayoutView="100" workbookViewId="0">
      <selection activeCell="H20" sqref="H20"/>
    </sheetView>
  </sheetViews>
  <sheetFormatPr defaultColWidth="8.85546875" defaultRowHeight="12.75"/>
  <cols>
    <col min="1" max="1" width="20.28515625" style="124" customWidth="1"/>
    <col min="2" max="4" width="0.28515625" style="124" customWidth="1"/>
    <col min="5" max="10" width="12.7109375" style="124" customWidth="1"/>
    <col min="11" max="11" width="1" style="124" customWidth="1"/>
    <col min="12" max="12" width="8.140625" style="124" customWidth="1"/>
    <col min="13" max="13" width="11.28515625" style="124" customWidth="1"/>
    <col min="14" max="16384" width="8.85546875" style="124"/>
  </cols>
  <sheetData>
    <row r="3" spans="1:13">
      <c r="B3" s="1416" t="s">
        <v>164</v>
      </c>
      <c r="C3" s="1416"/>
      <c r="D3" s="1416"/>
      <c r="E3" s="1416"/>
      <c r="F3" s="1416"/>
      <c r="G3" s="1416"/>
      <c r="H3" s="1416"/>
      <c r="I3" s="1416"/>
      <c r="J3" s="1416"/>
      <c r="L3" s="125">
        <v>2014</v>
      </c>
      <c r="M3" s="126" t="s">
        <v>0</v>
      </c>
    </row>
    <row r="4" spans="1:13">
      <c r="L4" s="125" t="s">
        <v>0</v>
      </c>
      <c r="M4" s="126" t="s">
        <v>3</v>
      </c>
    </row>
    <row r="5" spans="1:13">
      <c r="A5" s="127"/>
      <c r="B5" s="128">
        <v>2005</v>
      </c>
      <c r="C5" s="128">
        <v>2006</v>
      </c>
      <c r="D5" s="128">
        <v>2007</v>
      </c>
      <c r="E5" s="128">
        <v>2009</v>
      </c>
      <c r="F5" s="128">
        <v>2010</v>
      </c>
      <c r="G5" s="128">
        <v>2011</v>
      </c>
      <c r="H5" s="128">
        <v>2012</v>
      </c>
      <c r="I5" s="128">
        <v>2013</v>
      </c>
      <c r="J5" s="128">
        <v>2014</v>
      </c>
      <c r="K5" s="127"/>
      <c r="L5" s="129" t="s">
        <v>64</v>
      </c>
      <c r="M5" s="130" t="s">
        <v>165</v>
      </c>
    </row>
    <row r="6" spans="1:13">
      <c r="A6" s="1005"/>
      <c r="B6" s="131"/>
      <c r="C6" s="131"/>
      <c r="D6" s="131"/>
      <c r="E6" s="131"/>
      <c r="F6" s="131"/>
      <c r="G6" s="131"/>
      <c r="H6" s="131"/>
      <c r="I6" s="131"/>
      <c r="J6" s="1006"/>
      <c r="K6" s="1005"/>
    </row>
    <row r="7" spans="1:13">
      <c r="A7" s="132" t="s">
        <v>65</v>
      </c>
      <c r="B7" s="133">
        <v>13023633</v>
      </c>
      <c r="C7" s="133">
        <v>13782387</v>
      </c>
      <c r="D7" s="133">
        <v>14401421</v>
      </c>
      <c r="E7" s="133">
        <v>14320114</v>
      </c>
      <c r="F7" s="133">
        <v>14859776</v>
      </c>
      <c r="G7" s="133">
        <v>15406003</v>
      </c>
      <c r="H7" s="133">
        <v>16041264</v>
      </c>
      <c r="I7" s="133">
        <v>16549228</v>
      </c>
      <c r="J7" s="134">
        <v>17232618</v>
      </c>
      <c r="K7" s="132"/>
      <c r="L7" s="135">
        <f>J7/$J$7</f>
        <v>1</v>
      </c>
      <c r="M7" s="135">
        <f>(J7-I7)/I7</f>
        <v>4.1294373368957152E-2</v>
      </c>
    </row>
    <row r="8" spans="1:13">
      <c r="A8" s="132"/>
      <c r="B8" s="136"/>
      <c r="C8" s="136"/>
      <c r="D8" s="136"/>
      <c r="E8" s="136"/>
      <c r="F8" s="136"/>
      <c r="G8" s="136"/>
      <c r="H8" s="136"/>
      <c r="I8" s="136"/>
      <c r="J8" s="137"/>
      <c r="K8" s="132"/>
      <c r="L8" s="135"/>
      <c r="M8" s="135"/>
    </row>
    <row r="9" spans="1:13">
      <c r="A9" s="132" t="s">
        <v>14</v>
      </c>
      <c r="B9" s="136">
        <v>157520</v>
      </c>
      <c r="C9" s="136">
        <v>164820</v>
      </c>
      <c r="D9" s="136">
        <v>169689</v>
      </c>
      <c r="E9" s="136">
        <v>169370</v>
      </c>
      <c r="F9" s="136">
        <v>176287</v>
      </c>
      <c r="G9" s="136">
        <v>182197</v>
      </c>
      <c r="H9" s="136">
        <v>187534</v>
      </c>
      <c r="I9" s="136">
        <v>193374</v>
      </c>
      <c r="J9" s="137">
        <v>200414</v>
      </c>
      <c r="K9" s="132"/>
      <c r="L9" s="135">
        <f t="shared" ref="L9:L40" si="0">J9/$J$7</f>
        <v>1.1629921814549594E-2</v>
      </c>
      <c r="M9" s="135">
        <f t="shared" ref="M9:M40" si="1">(J9-I9)/I9</f>
        <v>3.6406135261203676E-2</v>
      </c>
    </row>
    <row r="10" spans="1:13">
      <c r="A10" s="132" t="s">
        <v>15</v>
      </c>
      <c r="B10" s="136">
        <v>40232</v>
      </c>
      <c r="C10" s="136">
        <v>44835</v>
      </c>
      <c r="D10" s="136">
        <v>49194</v>
      </c>
      <c r="E10" s="136">
        <v>49564</v>
      </c>
      <c r="F10" s="136">
        <v>52490</v>
      </c>
      <c r="G10" s="136">
        <v>56759</v>
      </c>
      <c r="H10" s="136">
        <v>58485</v>
      </c>
      <c r="I10" s="136">
        <v>57132</v>
      </c>
      <c r="J10" s="137">
        <v>56647</v>
      </c>
      <c r="K10" s="132"/>
      <c r="L10" s="135">
        <f t="shared" si="0"/>
        <v>3.2871964085781974E-3</v>
      </c>
      <c r="M10" s="135">
        <f t="shared" si="1"/>
        <v>-8.4891129314569776E-3</v>
      </c>
    </row>
    <row r="11" spans="1:13">
      <c r="A11" s="132" t="s">
        <v>16</v>
      </c>
      <c r="B11" s="136">
        <v>226290</v>
      </c>
      <c r="C11" s="136">
        <v>247833</v>
      </c>
      <c r="D11" s="136">
        <v>262380</v>
      </c>
      <c r="E11" s="136">
        <v>242918</v>
      </c>
      <c r="F11" s="136">
        <v>248110</v>
      </c>
      <c r="G11" s="136">
        <v>256514</v>
      </c>
      <c r="H11" s="136">
        <v>267188</v>
      </c>
      <c r="I11" s="136">
        <v>274328</v>
      </c>
      <c r="J11" s="137">
        <v>286554</v>
      </c>
      <c r="K11" s="132"/>
      <c r="L11" s="135">
        <f t="shared" si="0"/>
        <v>1.6628581913670924E-2</v>
      </c>
      <c r="M11" s="135">
        <f t="shared" si="1"/>
        <v>4.4567087573999006E-2</v>
      </c>
    </row>
    <row r="12" spans="1:13">
      <c r="A12" s="132" t="s">
        <v>17</v>
      </c>
      <c r="B12" s="136">
        <v>93719</v>
      </c>
      <c r="C12" s="136">
        <v>99883</v>
      </c>
      <c r="D12" s="136">
        <v>103592</v>
      </c>
      <c r="E12" s="136">
        <v>100430</v>
      </c>
      <c r="F12" s="136">
        <v>105195</v>
      </c>
      <c r="G12" s="136">
        <v>109426</v>
      </c>
      <c r="H12" s="136">
        <v>111950</v>
      </c>
      <c r="I12" s="136">
        <v>116403</v>
      </c>
      <c r="J12" s="137">
        <v>120035</v>
      </c>
      <c r="K12" s="132"/>
      <c r="L12" s="135">
        <f t="shared" si="0"/>
        <v>6.9655695959836171E-3</v>
      </c>
      <c r="M12" s="135">
        <f t="shared" si="1"/>
        <v>3.1201944967054113E-2</v>
      </c>
    </row>
    <row r="13" spans="1:13">
      <c r="A13" s="132" t="s">
        <v>18</v>
      </c>
      <c r="B13" s="136">
        <v>1759869</v>
      </c>
      <c r="C13" s="136">
        <v>1866312</v>
      </c>
      <c r="D13" s="136">
        <v>1949059</v>
      </c>
      <c r="E13" s="136">
        <v>1915723</v>
      </c>
      <c r="F13" s="136">
        <v>1964588</v>
      </c>
      <c r="G13" s="136">
        <v>2035315</v>
      </c>
      <c r="H13" s="136">
        <v>2124143</v>
      </c>
      <c r="I13" s="136">
        <v>2215726</v>
      </c>
      <c r="J13" s="137">
        <v>2305921</v>
      </c>
      <c r="K13" s="132"/>
      <c r="L13" s="135">
        <f t="shared" si="0"/>
        <v>0.13381141507343805</v>
      </c>
      <c r="M13" s="135">
        <f t="shared" si="1"/>
        <v>4.0706748036535206E-2</v>
      </c>
    </row>
    <row r="14" spans="1:13">
      <c r="A14" s="132" t="s">
        <v>19</v>
      </c>
      <c r="B14" s="136">
        <v>221491</v>
      </c>
      <c r="C14" s="136">
        <v>232381</v>
      </c>
      <c r="D14" s="136">
        <v>244349</v>
      </c>
      <c r="E14" s="136">
        <v>249975</v>
      </c>
      <c r="F14" s="136">
        <v>257810</v>
      </c>
      <c r="G14" s="136">
        <v>266450</v>
      </c>
      <c r="H14" s="136">
        <v>276040</v>
      </c>
      <c r="I14" s="136">
        <v>286812</v>
      </c>
      <c r="J14" s="137">
        <v>305871</v>
      </c>
      <c r="K14" s="132"/>
      <c r="L14" s="135">
        <f t="shared" si="0"/>
        <v>1.7749537533995125E-2</v>
      </c>
      <c r="M14" s="135">
        <f t="shared" si="1"/>
        <v>6.6451194510689926E-2</v>
      </c>
    </row>
    <row r="15" spans="1:13">
      <c r="A15" s="132" t="s">
        <v>20</v>
      </c>
      <c r="B15" s="136">
        <v>209599</v>
      </c>
      <c r="C15" s="136">
        <v>222953</v>
      </c>
      <c r="D15" s="136">
        <v>236036</v>
      </c>
      <c r="E15" s="136">
        <v>226572</v>
      </c>
      <c r="F15" s="136">
        <v>231060</v>
      </c>
      <c r="G15" s="136">
        <v>233027</v>
      </c>
      <c r="H15" s="136">
        <v>238939</v>
      </c>
      <c r="I15" s="136">
        <v>242878</v>
      </c>
      <c r="J15" s="137">
        <v>250569</v>
      </c>
      <c r="K15" s="132"/>
      <c r="L15" s="135">
        <f t="shared" si="0"/>
        <v>1.4540390786820668E-2</v>
      </c>
      <c r="M15" s="135">
        <f t="shared" si="1"/>
        <v>3.1666103969894353E-2</v>
      </c>
    </row>
    <row r="16" spans="1:13">
      <c r="A16" s="132" t="s">
        <v>21</v>
      </c>
      <c r="B16" s="136">
        <v>51963</v>
      </c>
      <c r="C16" s="136">
        <v>55011</v>
      </c>
      <c r="D16" s="136">
        <v>56381</v>
      </c>
      <c r="E16" s="136">
        <v>56155</v>
      </c>
      <c r="F16" s="136">
        <v>57369</v>
      </c>
      <c r="G16" s="136">
        <v>59125</v>
      </c>
      <c r="H16" s="136">
        <v>59788</v>
      </c>
      <c r="I16" s="136">
        <v>60260</v>
      </c>
      <c r="J16" s="137">
        <v>63404</v>
      </c>
      <c r="K16" s="132"/>
      <c r="L16" s="135">
        <f t="shared" si="0"/>
        <v>3.6793016592139394E-3</v>
      </c>
      <c r="M16" s="135">
        <f t="shared" si="1"/>
        <v>5.2173913043478258E-2</v>
      </c>
    </row>
    <row r="17" spans="1:13">
      <c r="A17" s="132" t="s">
        <v>22</v>
      </c>
      <c r="B17" s="136">
        <v>85403</v>
      </c>
      <c r="C17" s="136">
        <v>89861</v>
      </c>
      <c r="D17" s="136">
        <v>96625</v>
      </c>
      <c r="E17" s="136">
        <v>99234</v>
      </c>
      <c r="F17" s="136">
        <v>104175</v>
      </c>
      <c r="G17" s="136">
        <v>108260</v>
      </c>
      <c r="H17" s="136">
        <v>110157</v>
      </c>
      <c r="I17" s="136">
        <v>111891</v>
      </c>
      <c r="J17" s="137">
        <v>116378</v>
      </c>
      <c r="K17" s="132"/>
      <c r="L17" s="135">
        <f t="shared" si="0"/>
        <v>6.7533557582486886E-3</v>
      </c>
      <c r="M17" s="135">
        <f t="shared" si="1"/>
        <v>4.0101527379324521E-2</v>
      </c>
    </row>
    <row r="18" spans="1:13">
      <c r="A18" s="132" t="s">
        <v>23</v>
      </c>
      <c r="B18" s="136">
        <v>699197</v>
      </c>
      <c r="C18" s="136">
        <v>747470</v>
      </c>
      <c r="D18" s="136">
        <v>773521</v>
      </c>
      <c r="E18" s="136">
        <v>723187</v>
      </c>
      <c r="F18" s="136">
        <v>731278</v>
      </c>
      <c r="G18" s="136">
        <v>737122</v>
      </c>
      <c r="H18" s="136">
        <v>766374</v>
      </c>
      <c r="I18" s="136">
        <v>799616</v>
      </c>
      <c r="J18" s="137">
        <v>838939</v>
      </c>
      <c r="K18" s="132"/>
      <c r="L18" s="135">
        <f t="shared" si="0"/>
        <v>4.8683200660514847E-2</v>
      </c>
      <c r="M18" s="135">
        <f t="shared" si="1"/>
        <v>4.9177355130462619E-2</v>
      </c>
    </row>
    <row r="19" spans="1:13">
      <c r="A19" s="132" t="s">
        <v>24</v>
      </c>
      <c r="B19" s="136">
        <v>376048</v>
      </c>
      <c r="C19" s="136">
        <v>393840</v>
      </c>
      <c r="D19" s="136">
        <v>409935</v>
      </c>
      <c r="E19" s="136">
        <v>405469</v>
      </c>
      <c r="F19" s="136">
        <v>409747</v>
      </c>
      <c r="G19" s="136">
        <v>421938</v>
      </c>
      <c r="H19" s="136">
        <v>436670</v>
      </c>
      <c r="I19" s="136">
        <v>452897</v>
      </c>
      <c r="J19" s="137">
        <v>474696</v>
      </c>
      <c r="K19" s="132"/>
      <c r="L19" s="135">
        <f t="shared" si="0"/>
        <v>2.7546365851085424E-2</v>
      </c>
      <c r="M19" s="135">
        <f t="shared" si="1"/>
        <v>4.8132356805189701E-2</v>
      </c>
    </row>
    <row r="20" spans="1:13">
      <c r="A20" s="132" t="s">
        <v>25</v>
      </c>
      <c r="B20" s="137">
        <v>58074</v>
      </c>
      <c r="C20" s="137">
        <v>61608</v>
      </c>
      <c r="D20" s="137">
        <v>64793</v>
      </c>
      <c r="E20" s="137">
        <v>65004</v>
      </c>
      <c r="F20" s="137">
        <v>67451</v>
      </c>
      <c r="G20" s="137">
        <v>69747</v>
      </c>
      <c r="H20" s="137">
        <v>72307</v>
      </c>
      <c r="I20" s="137">
        <v>74156</v>
      </c>
      <c r="J20" s="137">
        <v>76171</v>
      </c>
      <c r="K20" s="132"/>
      <c r="L20" s="138">
        <f t="shared" si="0"/>
        <v>4.4201641329251308E-3</v>
      </c>
      <c r="M20" s="138">
        <f t="shared" si="1"/>
        <v>2.7172447273315713E-2</v>
      </c>
    </row>
    <row r="21" spans="1:13">
      <c r="A21" s="132" t="s">
        <v>26</v>
      </c>
      <c r="B21" s="136">
        <v>47899</v>
      </c>
      <c r="C21" s="136">
        <v>51632</v>
      </c>
      <c r="D21" s="136">
        <v>54921</v>
      </c>
      <c r="E21" s="136">
        <v>54015</v>
      </c>
      <c r="F21" s="136">
        <v>55576</v>
      </c>
      <c r="G21" s="136">
        <v>56984</v>
      </c>
      <c r="H21" s="136">
        <v>58030</v>
      </c>
      <c r="I21" s="136">
        <v>60641</v>
      </c>
      <c r="J21" s="137">
        <v>63235</v>
      </c>
      <c r="K21" s="132"/>
      <c r="L21" s="135">
        <f t="shared" si="0"/>
        <v>3.6694946757364435E-3</v>
      </c>
      <c r="M21" s="135">
        <f t="shared" si="1"/>
        <v>4.2776339440312658E-2</v>
      </c>
    </row>
    <row r="22" spans="1:13">
      <c r="A22" s="132" t="s">
        <v>66</v>
      </c>
      <c r="B22" s="136">
        <v>587637</v>
      </c>
      <c r="C22" s="136">
        <v>623078</v>
      </c>
      <c r="D22" s="136">
        <v>646172</v>
      </c>
      <c r="E22" s="136">
        <v>641143</v>
      </c>
      <c r="F22" s="136">
        <v>653597</v>
      </c>
      <c r="G22" s="136">
        <v>679722</v>
      </c>
      <c r="H22" s="136">
        <v>709257</v>
      </c>
      <c r="I22" s="136">
        <v>715239</v>
      </c>
      <c r="J22" s="137">
        <v>736285</v>
      </c>
      <c r="K22" s="132"/>
      <c r="L22" s="135">
        <f t="shared" si="0"/>
        <v>4.2726241596024471E-2</v>
      </c>
      <c r="M22" s="135">
        <f t="shared" si="1"/>
        <v>2.9425129222539599E-2</v>
      </c>
    </row>
    <row r="23" spans="1:13">
      <c r="A23" s="132" t="s">
        <v>27</v>
      </c>
      <c r="B23" s="136">
        <v>246995</v>
      </c>
      <c r="C23" s="136">
        <v>257635</v>
      </c>
      <c r="D23" s="136">
        <v>271176</v>
      </c>
      <c r="E23" s="136">
        <v>262854</v>
      </c>
      <c r="F23" s="136">
        <v>282262</v>
      </c>
      <c r="G23" s="136">
        <v>290862</v>
      </c>
      <c r="H23" s="136">
        <v>298797</v>
      </c>
      <c r="I23" s="136">
        <v>307614</v>
      </c>
      <c r="J23" s="137">
        <v>318085</v>
      </c>
      <c r="K23" s="132"/>
      <c r="L23" s="135">
        <f t="shared" si="0"/>
        <v>1.8458309700824332E-2</v>
      </c>
      <c r="M23" s="135">
        <f t="shared" si="1"/>
        <v>3.4039413030616292E-2</v>
      </c>
    </row>
    <row r="24" spans="1:13">
      <c r="A24" s="132" t="s">
        <v>28</v>
      </c>
      <c r="B24" s="136">
        <v>123903</v>
      </c>
      <c r="C24" s="136">
        <v>128085</v>
      </c>
      <c r="D24" s="136">
        <v>136818</v>
      </c>
      <c r="E24" s="136">
        <v>136744</v>
      </c>
      <c r="F24" s="136">
        <v>141552</v>
      </c>
      <c r="G24" s="136">
        <v>149410</v>
      </c>
      <c r="H24" s="136">
        <v>159293</v>
      </c>
      <c r="I24" s="136">
        <v>164409</v>
      </c>
      <c r="J24" s="137">
        <v>169707</v>
      </c>
      <c r="K24" s="132"/>
      <c r="L24" s="135">
        <f t="shared" si="0"/>
        <v>9.8480103255349817E-3</v>
      </c>
      <c r="M24" s="135">
        <f t="shared" si="1"/>
        <v>3.2224513256573543E-2</v>
      </c>
    </row>
    <row r="25" spans="1:13">
      <c r="A25" s="132" t="s">
        <v>29</v>
      </c>
      <c r="B25" s="136">
        <v>105773</v>
      </c>
      <c r="C25" s="136">
        <v>112464</v>
      </c>
      <c r="D25" s="136">
        <v>120642</v>
      </c>
      <c r="E25" s="136">
        <v>121975</v>
      </c>
      <c r="F25" s="136">
        <v>127967</v>
      </c>
      <c r="G25" s="136">
        <v>136789</v>
      </c>
      <c r="H25" s="136">
        <v>139669</v>
      </c>
      <c r="I25" s="136">
        <v>140428</v>
      </c>
      <c r="J25" s="137">
        <v>144407</v>
      </c>
      <c r="K25" s="132"/>
      <c r="L25" s="135">
        <f t="shared" si="0"/>
        <v>8.3798642783122108E-3</v>
      </c>
      <c r="M25" s="135">
        <f t="shared" si="1"/>
        <v>2.8334805024638962E-2</v>
      </c>
    </row>
    <row r="26" spans="1:13">
      <c r="A26" s="132" t="s">
        <v>30</v>
      </c>
      <c r="B26" s="136">
        <v>144170</v>
      </c>
      <c r="C26" s="136">
        <v>152470</v>
      </c>
      <c r="D26" s="136">
        <v>155495</v>
      </c>
      <c r="E26" s="136">
        <v>155911</v>
      </c>
      <c r="F26" s="136">
        <v>165550</v>
      </c>
      <c r="G26" s="136">
        <v>172178</v>
      </c>
      <c r="H26" s="136">
        <v>177342</v>
      </c>
      <c r="I26" s="136">
        <v>181811</v>
      </c>
      <c r="J26" s="137">
        <v>187788</v>
      </c>
      <c r="K26" s="132"/>
      <c r="L26" s="135">
        <f t="shared" si="0"/>
        <v>1.0897241498650989E-2</v>
      </c>
      <c r="M26" s="135">
        <f t="shared" si="1"/>
        <v>3.2874798554542901E-2</v>
      </c>
    </row>
    <row r="27" spans="1:13">
      <c r="A27" s="132" t="s">
        <v>31</v>
      </c>
      <c r="B27" s="136">
        <v>200327</v>
      </c>
      <c r="C27" s="136">
        <v>207963</v>
      </c>
      <c r="D27" s="136">
        <v>209013</v>
      </c>
      <c r="E27" s="136">
        <v>210591</v>
      </c>
      <c r="F27" s="136">
        <v>232694</v>
      </c>
      <c r="G27" s="136">
        <v>241030</v>
      </c>
      <c r="H27" s="136">
        <v>248850</v>
      </c>
      <c r="I27" s="136">
        <v>245000</v>
      </c>
      <c r="J27" s="137">
        <v>251672</v>
      </c>
      <c r="K27" s="132"/>
      <c r="L27" s="135">
        <f t="shared" si="0"/>
        <v>1.4604397312120538E-2</v>
      </c>
      <c r="M27" s="135">
        <f t="shared" si="1"/>
        <v>2.723265306122449E-2</v>
      </c>
    </row>
    <row r="28" spans="1:13">
      <c r="A28" s="132" t="s">
        <v>32</v>
      </c>
      <c r="B28" s="136">
        <v>46187</v>
      </c>
      <c r="C28" s="136">
        <v>48134</v>
      </c>
      <c r="D28" s="136">
        <v>49370</v>
      </c>
      <c r="E28" s="136">
        <v>50263</v>
      </c>
      <c r="F28" s="136">
        <v>51336</v>
      </c>
      <c r="G28" s="136">
        <v>51571</v>
      </c>
      <c r="H28" s="136">
        <v>52654</v>
      </c>
      <c r="I28" s="136">
        <v>53244</v>
      </c>
      <c r="J28" s="137">
        <v>54324</v>
      </c>
      <c r="K28" s="132"/>
      <c r="L28" s="135">
        <f t="shared" si="0"/>
        <v>3.1523939078786519E-3</v>
      </c>
      <c r="M28" s="135">
        <f t="shared" si="1"/>
        <v>2.0283975659229209E-2</v>
      </c>
    </row>
    <row r="29" spans="1:13">
      <c r="A29" s="132" t="s">
        <v>33</v>
      </c>
      <c r="B29" s="136">
        <v>264945</v>
      </c>
      <c r="C29" s="136">
        <v>278616</v>
      </c>
      <c r="D29" s="136">
        <v>291347</v>
      </c>
      <c r="E29" s="136">
        <v>303140</v>
      </c>
      <c r="F29" s="136">
        <v>314107</v>
      </c>
      <c r="G29" s="136">
        <v>323204</v>
      </c>
      <c r="H29" s="136">
        <v>330593</v>
      </c>
      <c r="I29" s="136">
        <v>336365</v>
      </c>
      <c r="J29" s="137">
        <v>346857</v>
      </c>
      <c r="K29" s="132"/>
      <c r="L29" s="135">
        <f t="shared" si="0"/>
        <v>2.0127934130496017E-2</v>
      </c>
      <c r="M29" s="135">
        <f t="shared" si="1"/>
        <v>3.119230597713793E-2</v>
      </c>
    </row>
    <row r="30" spans="1:13">
      <c r="A30" s="132" t="s">
        <v>34</v>
      </c>
      <c r="B30" s="136">
        <v>346130</v>
      </c>
      <c r="C30" s="136">
        <v>361077</v>
      </c>
      <c r="D30" s="136">
        <v>379868</v>
      </c>
      <c r="E30" s="136">
        <v>381866</v>
      </c>
      <c r="F30" s="136">
        <v>398347</v>
      </c>
      <c r="G30" s="136">
        <v>412958</v>
      </c>
      <c r="H30" s="136">
        <v>429841</v>
      </c>
      <c r="I30" s="136">
        <v>437424</v>
      </c>
      <c r="J30" s="137">
        <v>455732</v>
      </c>
      <c r="K30" s="132"/>
      <c r="L30" s="135">
        <f t="shared" si="0"/>
        <v>2.6445894640036702E-2</v>
      </c>
      <c r="M30" s="135">
        <f t="shared" si="1"/>
        <v>4.1854127802772596E-2</v>
      </c>
    </row>
    <row r="31" spans="1:13">
      <c r="A31" s="132" t="s">
        <v>35</v>
      </c>
      <c r="B31" s="136">
        <v>396102</v>
      </c>
      <c r="C31" s="136">
        <v>397304</v>
      </c>
      <c r="D31" s="136">
        <v>401866</v>
      </c>
      <c r="E31" s="136">
        <v>365191</v>
      </c>
      <c r="F31" s="136">
        <v>385800</v>
      </c>
      <c r="G31" s="136">
        <v>398847</v>
      </c>
      <c r="H31" s="136">
        <v>414055</v>
      </c>
      <c r="I31" s="136">
        <v>431680</v>
      </c>
      <c r="J31" s="137">
        <v>448243</v>
      </c>
      <c r="K31" s="132"/>
      <c r="L31" s="135">
        <f t="shared" si="0"/>
        <v>2.6011311804161157E-2</v>
      </c>
      <c r="M31" s="135">
        <f t="shared" si="1"/>
        <v>3.8368699036323201E-2</v>
      </c>
    </row>
    <row r="32" spans="1:13">
      <c r="A32" s="132" t="s">
        <v>36</v>
      </c>
      <c r="B32" s="136">
        <v>244668</v>
      </c>
      <c r="C32" s="136">
        <v>251451</v>
      </c>
      <c r="D32" s="136">
        <v>259409</v>
      </c>
      <c r="E32" s="136">
        <v>259482</v>
      </c>
      <c r="F32" s="136">
        <v>271973</v>
      </c>
      <c r="G32" s="136">
        <v>284778</v>
      </c>
      <c r="H32" s="136">
        <v>294729</v>
      </c>
      <c r="I32" s="136">
        <v>306593</v>
      </c>
      <c r="J32" s="137">
        <v>317237</v>
      </c>
      <c r="K32" s="132"/>
      <c r="L32" s="135">
        <f t="shared" si="0"/>
        <v>1.8409100694972754E-2</v>
      </c>
      <c r="M32" s="135">
        <f t="shared" si="1"/>
        <v>3.4717035287824577E-2</v>
      </c>
    </row>
    <row r="33" spans="1:13">
      <c r="A33" s="132" t="s">
        <v>37</v>
      </c>
      <c r="B33" s="136">
        <v>82379</v>
      </c>
      <c r="C33" s="136">
        <v>87293</v>
      </c>
      <c r="D33" s="136">
        <v>92067</v>
      </c>
      <c r="E33" s="136">
        <v>92234</v>
      </c>
      <c r="F33" s="136">
        <v>95258</v>
      </c>
      <c r="G33" s="136">
        <v>97202</v>
      </c>
      <c r="H33" s="136">
        <v>101642</v>
      </c>
      <c r="I33" s="136">
        <v>102822</v>
      </c>
      <c r="J33" s="137">
        <v>104753</v>
      </c>
      <c r="K33" s="132"/>
      <c r="L33" s="135">
        <f t="shared" si="0"/>
        <v>6.0787629598706358E-3</v>
      </c>
      <c r="M33" s="135">
        <f t="shared" si="1"/>
        <v>1.8780027620548131E-2</v>
      </c>
    </row>
    <row r="34" spans="1:13">
      <c r="A34" s="132" t="s">
        <v>38</v>
      </c>
      <c r="B34" s="136">
        <v>226067</v>
      </c>
      <c r="C34" s="136">
        <v>234590</v>
      </c>
      <c r="D34" s="136">
        <v>241865</v>
      </c>
      <c r="E34" s="136">
        <v>250059</v>
      </c>
      <c r="F34" s="136">
        <v>256576</v>
      </c>
      <c r="G34" s="136">
        <v>257711</v>
      </c>
      <c r="H34" s="136">
        <v>265505</v>
      </c>
      <c r="I34" s="136">
        <v>272810</v>
      </c>
      <c r="J34" s="137">
        <v>279835</v>
      </c>
      <c r="K34" s="132"/>
      <c r="L34" s="135">
        <f t="shared" si="0"/>
        <v>1.6238681783580417E-2</v>
      </c>
      <c r="M34" s="135">
        <f t="shared" si="1"/>
        <v>2.5750522341556396E-2</v>
      </c>
    </row>
    <row r="35" spans="1:13">
      <c r="A35" s="132" t="s">
        <v>39</v>
      </c>
      <c r="B35" s="136">
        <v>30621</v>
      </c>
      <c r="C35" s="136">
        <v>32875</v>
      </c>
      <c r="D35" s="136">
        <v>35850</v>
      </c>
      <c r="E35" s="136">
        <v>35314</v>
      </c>
      <c r="F35" s="136">
        <v>37315</v>
      </c>
      <c r="G35" s="136">
        <v>40200</v>
      </c>
      <c r="H35" s="136">
        <v>41499</v>
      </c>
      <c r="I35" s="136">
        <v>42722</v>
      </c>
      <c r="J35" s="137">
        <v>44135</v>
      </c>
      <c r="K35" s="132"/>
      <c r="L35" s="135">
        <f t="shared" si="0"/>
        <v>2.5611314543152988E-3</v>
      </c>
      <c r="M35" s="135">
        <f t="shared" si="1"/>
        <v>3.3074294274612615E-2</v>
      </c>
    </row>
    <row r="36" spans="1:13">
      <c r="A36" s="132" t="s">
        <v>40</v>
      </c>
      <c r="B36" s="136">
        <v>74265</v>
      </c>
      <c r="C36" s="136">
        <v>78355</v>
      </c>
      <c r="D36" s="136">
        <v>82506</v>
      </c>
      <c r="E36" s="136">
        <v>87084</v>
      </c>
      <c r="F36" s="136">
        <v>91676</v>
      </c>
      <c r="G36" s="136">
        <v>99431</v>
      </c>
      <c r="H36" s="136">
        <v>102617</v>
      </c>
      <c r="I36" s="136">
        <v>107088</v>
      </c>
      <c r="J36" s="137">
        <v>111007</v>
      </c>
      <c r="K36" s="132"/>
      <c r="L36" s="135">
        <f t="shared" si="0"/>
        <v>6.4416793780260198E-3</v>
      </c>
      <c r="M36" s="135">
        <f t="shared" si="1"/>
        <v>3.6596070521440309E-2</v>
      </c>
    </row>
    <row r="37" spans="1:13">
      <c r="A37" s="132" t="s">
        <v>41</v>
      </c>
      <c r="B37" s="136">
        <v>116258</v>
      </c>
      <c r="C37" s="136">
        <v>125205</v>
      </c>
      <c r="D37" s="136">
        <v>132198</v>
      </c>
      <c r="E37" s="136">
        <v>119132</v>
      </c>
      <c r="F37" s="136">
        <v>119632</v>
      </c>
      <c r="G37" s="136">
        <v>122836</v>
      </c>
      <c r="H37" s="136">
        <v>125537</v>
      </c>
      <c r="I37" s="136">
        <v>128037</v>
      </c>
      <c r="J37" s="137">
        <v>135038</v>
      </c>
      <c r="K37" s="132"/>
      <c r="L37" s="135">
        <f t="shared" si="0"/>
        <v>7.8361860049355244E-3</v>
      </c>
      <c r="M37" s="135">
        <f t="shared" si="1"/>
        <v>5.4679506705093056E-2</v>
      </c>
    </row>
    <row r="38" spans="1:13">
      <c r="A38" s="132" t="s">
        <v>42</v>
      </c>
      <c r="B38" s="136">
        <v>55924</v>
      </c>
      <c r="C38" s="136">
        <v>58302</v>
      </c>
      <c r="D38" s="136">
        <v>59768</v>
      </c>
      <c r="E38" s="136">
        <v>60638</v>
      </c>
      <c r="F38" s="136">
        <v>62849</v>
      </c>
      <c r="G38" s="136">
        <v>64243</v>
      </c>
      <c r="H38" s="136">
        <v>66427</v>
      </c>
      <c r="I38" s="136">
        <v>67485</v>
      </c>
      <c r="J38" s="137">
        <v>70358</v>
      </c>
      <c r="K38" s="132"/>
      <c r="L38" s="135">
        <f t="shared" si="0"/>
        <v>4.0828387189920882E-3</v>
      </c>
      <c r="M38" s="135">
        <f t="shared" si="1"/>
        <v>4.2572423501518859E-2</v>
      </c>
    </row>
    <row r="39" spans="1:13">
      <c r="A39" s="132" t="s">
        <v>43</v>
      </c>
      <c r="B39" s="136">
        <v>445238</v>
      </c>
      <c r="C39" s="136">
        <v>469640</v>
      </c>
      <c r="D39" s="136">
        <v>489217</v>
      </c>
      <c r="E39" s="136">
        <v>484759</v>
      </c>
      <c r="F39" s="136">
        <v>494262</v>
      </c>
      <c r="G39" s="136">
        <v>498845</v>
      </c>
      <c r="H39" s="136">
        <v>522248</v>
      </c>
      <c r="I39" s="136">
        <v>533966</v>
      </c>
      <c r="J39" s="137">
        <v>551828</v>
      </c>
      <c r="K39" s="132"/>
      <c r="L39" s="135">
        <f t="shared" si="0"/>
        <v>3.2022296322009806E-2</v>
      </c>
      <c r="M39" s="135">
        <f t="shared" si="1"/>
        <v>3.3451568077368224E-2</v>
      </c>
    </row>
    <row r="40" spans="1:13">
      <c r="A40" s="132" t="s">
        <v>44</v>
      </c>
      <c r="B40" s="136">
        <v>74207</v>
      </c>
      <c r="C40" s="136">
        <v>77716</v>
      </c>
      <c r="D40" s="136">
        <v>80753</v>
      </c>
      <c r="E40" s="136">
        <v>80855</v>
      </c>
      <c r="F40" s="136">
        <v>83709</v>
      </c>
      <c r="G40" s="136">
        <v>86508</v>
      </c>
      <c r="H40" s="136">
        <v>87747</v>
      </c>
      <c r="I40" s="136">
        <v>89110</v>
      </c>
      <c r="J40" s="137">
        <v>91885</v>
      </c>
      <c r="K40" s="132"/>
      <c r="L40" s="135">
        <f t="shared" si="0"/>
        <v>5.3320395078681601E-3</v>
      </c>
      <c r="M40" s="135">
        <f t="shared" si="1"/>
        <v>3.1141286050948267E-2</v>
      </c>
    </row>
    <row r="41" spans="1:13">
      <c r="A41" s="132" t="s">
        <v>45</v>
      </c>
      <c r="B41" s="136">
        <v>1025987</v>
      </c>
      <c r="C41" s="136">
        <v>1080201</v>
      </c>
      <c r="D41" s="136">
        <v>1124976</v>
      </c>
      <c r="E41" s="136">
        <v>1143081</v>
      </c>
      <c r="F41" s="136">
        <v>1207647</v>
      </c>
      <c r="G41" s="136">
        <v>1230094</v>
      </c>
      <c r="H41" s="136">
        <v>1299460</v>
      </c>
      <c r="I41" s="136">
        <v>1325405</v>
      </c>
      <c r="J41" s="137">
        <v>1395488</v>
      </c>
      <c r="K41" s="132"/>
      <c r="L41" s="135">
        <f t="shared" ref="L41:L59" si="2">J41/$J$7</f>
        <v>8.0979454195526185E-2</v>
      </c>
      <c r="M41" s="135">
        <f t="shared" ref="M41:M59" si="3">(J41-I41)/I41</f>
        <v>5.287666788641962E-2</v>
      </c>
    </row>
    <row r="42" spans="1:13">
      <c r="A42" s="132" t="s">
        <v>46</v>
      </c>
      <c r="B42" s="136">
        <v>357241</v>
      </c>
      <c r="C42" s="136">
        <v>383966</v>
      </c>
      <c r="D42" s="136">
        <v>397609</v>
      </c>
      <c r="E42" s="136">
        <v>410015</v>
      </c>
      <c r="F42" s="136">
        <v>419545</v>
      </c>
      <c r="G42" s="136">
        <v>432795</v>
      </c>
      <c r="H42" s="136">
        <v>443670</v>
      </c>
      <c r="I42" s="136">
        <v>458282</v>
      </c>
      <c r="J42" s="137">
        <v>481876</v>
      </c>
      <c r="K42" s="132"/>
      <c r="L42" s="135">
        <f t="shared" si="2"/>
        <v>2.7963017575158924E-2</v>
      </c>
      <c r="M42" s="135">
        <f t="shared" si="3"/>
        <v>5.1483584343264631E-2</v>
      </c>
    </row>
    <row r="43" spans="1:13">
      <c r="A43" s="132" t="s">
        <v>47</v>
      </c>
      <c r="B43" s="136">
        <v>25018</v>
      </c>
      <c r="C43" s="136">
        <v>26801</v>
      </c>
      <c r="D43" s="136">
        <v>28932</v>
      </c>
      <c r="E43" s="136">
        <v>32008</v>
      </c>
      <c r="F43" s="136">
        <v>35308</v>
      </c>
      <c r="G43" s="136">
        <v>40870</v>
      </c>
      <c r="H43" s="136">
        <v>49769</v>
      </c>
      <c r="I43" s="136">
        <v>51866</v>
      </c>
      <c r="J43" s="137">
        <v>55978</v>
      </c>
      <c r="K43" s="132"/>
      <c r="L43" s="135">
        <f t="shared" si="2"/>
        <v>3.2483746810844411E-3</v>
      </c>
      <c r="M43" s="135">
        <f t="shared" si="3"/>
        <v>7.9281224694404809E-2</v>
      </c>
    </row>
    <row r="44" spans="1:13">
      <c r="A44" s="132" t="s">
        <v>48</v>
      </c>
      <c r="B44" s="136">
        <v>466610</v>
      </c>
      <c r="C44" s="136">
        <v>480382</v>
      </c>
      <c r="D44" s="136">
        <v>489937</v>
      </c>
      <c r="E44" s="136">
        <v>478374</v>
      </c>
      <c r="F44" s="136">
        <v>494792</v>
      </c>
      <c r="G44" s="136">
        <v>521941</v>
      </c>
      <c r="H44" s="136">
        <v>544888</v>
      </c>
      <c r="I44" s="136">
        <v>557028</v>
      </c>
      <c r="J44" s="137">
        <v>576056</v>
      </c>
      <c r="K44" s="132"/>
      <c r="L44" s="135">
        <f t="shared" si="2"/>
        <v>3.3428234758061719E-2</v>
      </c>
      <c r="M44" s="135">
        <f t="shared" si="3"/>
        <v>3.4159862699900186E-2</v>
      </c>
    </row>
    <row r="45" spans="1:13">
      <c r="A45" s="132" t="s">
        <v>49</v>
      </c>
      <c r="B45" s="136">
        <v>126206</v>
      </c>
      <c r="C45" s="136">
        <v>138916</v>
      </c>
      <c r="D45" s="136">
        <v>147626</v>
      </c>
      <c r="E45" s="136">
        <v>143359</v>
      </c>
      <c r="F45" s="136">
        <v>151804</v>
      </c>
      <c r="G45" s="136">
        <v>162196</v>
      </c>
      <c r="H45" s="136">
        <v>169638</v>
      </c>
      <c r="I45" s="136">
        <v>176101</v>
      </c>
      <c r="J45" s="137">
        <v>183174</v>
      </c>
      <c r="K45" s="132"/>
      <c r="L45" s="135">
        <f t="shared" si="2"/>
        <v>1.0629493440868939E-2</v>
      </c>
      <c r="M45" s="135">
        <f t="shared" si="3"/>
        <v>4.0164451082049503E-2</v>
      </c>
    </row>
    <row r="46" spans="1:13">
      <c r="A46" s="132" t="s">
        <v>50</v>
      </c>
      <c r="B46" s="136">
        <v>147752</v>
      </c>
      <c r="C46" s="136">
        <v>163182</v>
      </c>
      <c r="D46" s="136">
        <v>170656</v>
      </c>
      <c r="E46" s="136">
        <v>180332</v>
      </c>
      <c r="F46" s="136">
        <v>190844</v>
      </c>
      <c r="G46" s="136">
        <v>199883</v>
      </c>
      <c r="H46" s="136">
        <v>203836</v>
      </c>
      <c r="I46" s="136">
        <v>204109</v>
      </c>
      <c r="J46" s="137">
        <v>212807</v>
      </c>
      <c r="K46" s="132"/>
      <c r="L46" s="135">
        <f t="shared" si="2"/>
        <v>1.2349081259736622E-2</v>
      </c>
      <c r="M46" s="135">
        <f t="shared" si="3"/>
        <v>4.2614485397508194E-2</v>
      </c>
    </row>
    <row r="47" spans="1:13">
      <c r="A47" s="132" t="s">
        <v>51</v>
      </c>
      <c r="B47" s="136">
        <v>507485</v>
      </c>
      <c r="C47" s="136">
        <v>533796</v>
      </c>
      <c r="D47" s="136">
        <v>558333</v>
      </c>
      <c r="E47" s="136">
        <v>565931</v>
      </c>
      <c r="F47" s="136">
        <v>585805</v>
      </c>
      <c r="G47" s="136">
        <v>604350</v>
      </c>
      <c r="H47" s="136">
        <v>621398</v>
      </c>
      <c r="I47" s="136">
        <v>636833</v>
      </c>
      <c r="J47" s="137">
        <v>658290</v>
      </c>
      <c r="K47" s="132"/>
      <c r="L47" s="135">
        <f t="shared" si="2"/>
        <v>3.8200231676928022E-2</v>
      </c>
      <c r="M47" s="135">
        <f t="shared" si="3"/>
        <v>3.3693291647888847E-2</v>
      </c>
    </row>
    <row r="48" spans="1:13">
      <c r="A48" s="132" t="s">
        <v>52</v>
      </c>
      <c r="B48" s="136">
        <v>45079</v>
      </c>
      <c r="C48" s="136">
        <v>47530</v>
      </c>
      <c r="D48" s="136">
        <v>47450</v>
      </c>
      <c r="E48" s="136">
        <v>47856</v>
      </c>
      <c r="F48" s="136">
        <v>49279</v>
      </c>
      <c r="G48" s="136">
        <v>49906</v>
      </c>
      <c r="H48" s="136">
        <v>51403</v>
      </c>
      <c r="I48" s="136">
        <v>52555</v>
      </c>
      <c r="J48" s="137">
        <v>54492</v>
      </c>
      <c r="K48" s="132"/>
      <c r="L48" s="135">
        <f t="shared" si="2"/>
        <v>3.1621428618681157E-3</v>
      </c>
      <c r="M48" s="135">
        <f t="shared" si="3"/>
        <v>3.6856626391399486E-2</v>
      </c>
    </row>
    <row r="49" spans="1:13">
      <c r="A49" s="132" t="s">
        <v>53</v>
      </c>
      <c r="B49" s="136">
        <v>143937</v>
      </c>
      <c r="C49" s="136">
        <v>152084</v>
      </c>
      <c r="D49" s="136">
        <v>160038</v>
      </c>
      <c r="E49" s="136">
        <v>161291</v>
      </c>
      <c r="F49" s="136">
        <v>165045</v>
      </c>
      <c r="G49" s="136">
        <v>171124</v>
      </c>
      <c r="H49" s="136">
        <v>175687</v>
      </c>
      <c r="I49" s="136">
        <v>181345</v>
      </c>
      <c r="J49" s="137">
        <v>189278</v>
      </c>
      <c r="K49" s="132"/>
      <c r="L49" s="135">
        <f t="shared" si="2"/>
        <v>1.0983705435819445E-2</v>
      </c>
      <c r="M49" s="135">
        <f t="shared" si="3"/>
        <v>4.3745347266260441E-2</v>
      </c>
    </row>
    <row r="50" spans="1:13">
      <c r="A50" s="132" t="s">
        <v>54</v>
      </c>
      <c r="B50" s="136">
        <v>31621</v>
      </c>
      <c r="C50" s="136">
        <v>32489</v>
      </c>
      <c r="D50" s="136">
        <v>35357</v>
      </c>
      <c r="E50" s="136">
        <v>36401</v>
      </c>
      <c r="F50" s="136">
        <v>38210</v>
      </c>
      <c r="G50" s="136">
        <v>42495</v>
      </c>
      <c r="H50" s="136">
        <v>43291</v>
      </c>
      <c r="I50" s="136">
        <v>44653</v>
      </c>
      <c r="J50" s="137">
        <v>46169</v>
      </c>
      <c r="K50" s="132"/>
      <c r="L50" s="135">
        <f t="shared" si="2"/>
        <v>2.6791634329734462E-3</v>
      </c>
      <c r="M50" s="135">
        <f t="shared" si="3"/>
        <v>3.3950686404049003E-2</v>
      </c>
    </row>
    <row r="51" spans="1:13">
      <c r="A51" s="132" t="s">
        <v>55</v>
      </c>
      <c r="B51" s="136">
        <v>228786</v>
      </c>
      <c r="C51" s="136">
        <v>239515</v>
      </c>
      <c r="D51" s="136">
        <v>243714</v>
      </c>
      <c r="E51" s="136">
        <v>247316</v>
      </c>
      <c r="F51" s="136">
        <v>253237</v>
      </c>
      <c r="G51" s="136">
        <v>263998</v>
      </c>
      <c r="H51" s="136">
        <v>279645</v>
      </c>
      <c r="I51" s="136">
        <v>286877</v>
      </c>
      <c r="J51" s="137">
        <v>297159</v>
      </c>
      <c r="K51" s="132"/>
      <c r="L51" s="135">
        <f t="shared" si="2"/>
        <v>1.7243984634255805E-2</v>
      </c>
      <c r="M51" s="135">
        <f t="shared" si="3"/>
        <v>3.5841144462609414E-2</v>
      </c>
    </row>
    <row r="52" spans="1:13">
      <c r="A52" s="132" t="s">
        <v>56</v>
      </c>
      <c r="B52" s="136">
        <v>998092</v>
      </c>
      <c r="C52" s="136">
        <v>1093794</v>
      </c>
      <c r="D52" s="136">
        <v>1176966</v>
      </c>
      <c r="E52" s="136">
        <v>1171250</v>
      </c>
      <c r="F52" s="136">
        <v>1249898</v>
      </c>
      <c r="G52" s="136">
        <v>1352113</v>
      </c>
      <c r="H52" s="136">
        <v>1449520</v>
      </c>
      <c r="I52" s="136">
        <v>1554870</v>
      </c>
      <c r="J52" s="137">
        <v>1641044</v>
      </c>
      <c r="K52" s="132"/>
      <c r="L52" s="135">
        <f t="shared" si="2"/>
        <v>9.5228943158839827E-2</v>
      </c>
      <c r="M52" s="135">
        <f t="shared" si="3"/>
        <v>5.5421996694257396E-2</v>
      </c>
    </row>
    <row r="53" spans="1:13">
      <c r="A53" s="139" t="s">
        <v>9</v>
      </c>
      <c r="B53" s="140">
        <v>94983</v>
      </c>
      <c r="C53" s="140">
        <v>106720</v>
      </c>
      <c r="D53" s="140">
        <v>116925</v>
      </c>
      <c r="E53" s="140">
        <v>113867</v>
      </c>
      <c r="F53" s="140">
        <v>118180</v>
      </c>
      <c r="G53" s="140">
        <v>124552</v>
      </c>
      <c r="H53" s="140">
        <v>127751</v>
      </c>
      <c r="I53" s="140">
        <v>133909</v>
      </c>
      <c r="J53" s="140">
        <v>140031</v>
      </c>
      <c r="K53" s="141"/>
      <c r="L53" s="142">
        <f t="shared" si="2"/>
        <v>8.1259272386819004E-3</v>
      </c>
      <c r="M53" s="143">
        <f t="shared" si="3"/>
        <v>4.5717614200688525E-2</v>
      </c>
    </row>
    <row r="54" spans="1:13">
      <c r="A54" s="132" t="s">
        <v>57</v>
      </c>
      <c r="B54" s="136">
        <v>23524</v>
      </c>
      <c r="C54" s="136">
        <v>24330</v>
      </c>
      <c r="D54" s="136">
        <v>24802</v>
      </c>
      <c r="E54" s="136">
        <v>25249</v>
      </c>
      <c r="F54" s="136">
        <v>26411</v>
      </c>
      <c r="G54" s="136">
        <v>27595</v>
      </c>
      <c r="H54" s="136">
        <v>28333</v>
      </c>
      <c r="I54" s="136">
        <v>28635</v>
      </c>
      <c r="J54" s="137">
        <v>29312</v>
      </c>
      <c r="K54" s="132"/>
      <c r="L54" s="135">
        <f t="shared" si="2"/>
        <v>1.7009603532092453E-3</v>
      </c>
      <c r="M54" s="135">
        <f t="shared" si="3"/>
        <v>2.3642395669635063E-2</v>
      </c>
    </row>
    <row r="55" spans="1:13">
      <c r="A55" s="132" t="s">
        <v>58</v>
      </c>
      <c r="B55" s="136">
        <v>357708</v>
      </c>
      <c r="C55" s="136">
        <v>375955</v>
      </c>
      <c r="D55" s="136">
        <v>389984</v>
      </c>
      <c r="E55" s="136">
        <v>409592</v>
      </c>
      <c r="F55" s="136">
        <v>423629</v>
      </c>
      <c r="G55" s="136">
        <v>432022</v>
      </c>
      <c r="H55" s="136">
        <v>444387</v>
      </c>
      <c r="I55" s="136">
        <v>451946</v>
      </c>
      <c r="J55" s="137">
        <v>462861</v>
      </c>
      <c r="K55" s="132"/>
      <c r="L55" s="135">
        <f t="shared" si="2"/>
        <v>2.6859586860220542E-2</v>
      </c>
      <c r="M55" s="135">
        <f t="shared" si="3"/>
        <v>2.4151115398742328E-2</v>
      </c>
    </row>
    <row r="56" spans="1:13">
      <c r="A56" s="132" t="s">
        <v>59</v>
      </c>
      <c r="B56" s="136">
        <v>296019</v>
      </c>
      <c r="C56" s="136">
        <v>315275</v>
      </c>
      <c r="D56" s="136">
        <v>342684</v>
      </c>
      <c r="E56" s="136">
        <v>350880</v>
      </c>
      <c r="F56" s="136">
        <v>362226</v>
      </c>
      <c r="G56" s="136">
        <v>372486</v>
      </c>
      <c r="H56" s="136">
        <v>390707</v>
      </c>
      <c r="I56" s="136">
        <v>402535</v>
      </c>
      <c r="J56" s="137">
        <v>422877</v>
      </c>
      <c r="K56" s="132"/>
      <c r="L56" s="135">
        <f t="shared" si="2"/>
        <v>2.4539335810728237E-2</v>
      </c>
      <c r="M56" s="135">
        <f t="shared" si="3"/>
        <v>5.0534736109903486E-2</v>
      </c>
    </row>
    <row r="57" spans="1:13">
      <c r="A57" s="132" t="s">
        <v>60</v>
      </c>
      <c r="B57" s="136">
        <v>53294</v>
      </c>
      <c r="C57" s="136">
        <v>56666</v>
      </c>
      <c r="D57" s="136">
        <v>58428</v>
      </c>
      <c r="E57" s="136">
        <v>63033</v>
      </c>
      <c r="F57" s="136">
        <v>66241</v>
      </c>
      <c r="G57" s="136">
        <v>69930</v>
      </c>
      <c r="H57" s="136">
        <v>68601</v>
      </c>
      <c r="I57" s="136">
        <v>70078</v>
      </c>
      <c r="J57" s="137">
        <v>74296</v>
      </c>
      <c r="K57" s="132"/>
      <c r="L57" s="135">
        <f t="shared" si="2"/>
        <v>4.3113588428641547E-3</v>
      </c>
      <c r="M57" s="135">
        <f t="shared" si="3"/>
        <v>6.0190073917634639E-2</v>
      </c>
    </row>
    <row r="58" spans="1:13">
      <c r="A58" s="132" t="s">
        <v>61</v>
      </c>
      <c r="B58" s="136">
        <v>227407</v>
      </c>
      <c r="C58" s="136">
        <v>237020</v>
      </c>
      <c r="D58" s="136">
        <v>244426</v>
      </c>
      <c r="E58" s="136">
        <v>245612</v>
      </c>
      <c r="F58" s="136">
        <v>253874</v>
      </c>
      <c r="G58" s="136">
        <v>263316</v>
      </c>
      <c r="H58" s="136">
        <v>272580</v>
      </c>
      <c r="I58" s="136">
        <v>280669</v>
      </c>
      <c r="J58" s="137">
        <v>289616</v>
      </c>
      <c r="K58" s="132"/>
      <c r="L58" s="135">
        <f t="shared" si="2"/>
        <v>1.6806268206026501E-2</v>
      </c>
      <c r="M58" s="135">
        <f t="shared" si="3"/>
        <v>3.1877407194952058E-2</v>
      </c>
    </row>
    <row r="59" spans="1:13">
      <c r="A59" s="132" t="s">
        <v>62</v>
      </c>
      <c r="B59" s="136">
        <v>27783</v>
      </c>
      <c r="C59" s="136">
        <v>33075</v>
      </c>
      <c r="D59" s="136">
        <v>36703</v>
      </c>
      <c r="E59" s="136">
        <v>37813</v>
      </c>
      <c r="F59" s="136">
        <v>40200</v>
      </c>
      <c r="G59" s="136">
        <v>43152</v>
      </c>
      <c r="H59" s="136">
        <v>40791</v>
      </c>
      <c r="I59" s="136">
        <v>41570</v>
      </c>
      <c r="J59" s="137">
        <v>43800</v>
      </c>
      <c r="K59" s="132"/>
      <c r="L59" s="135">
        <f t="shared" si="2"/>
        <v>2.5416915758244047E-3</v>
      </c>
      <c r="M59" s="135">
        <f t="shared" si="3"/>
        <v>5.3644455135915321E-2</v>
      </c>
    </row>
    <row r="61" spans="1:13">
      <c r="A61" s="124" t="s">
        <v>4</v>
      </c>
    </row>
    <row r="62" spans="1:13">
      <c r="A62" s="124" t="s">
        <v>166</v>
      </c>
    </row>
    <row r="63" spans="1:13">
      <c r="A63" s="124" t="s">
        <v>167</v>
      </c>
    </row>
    <row r="65" spans="1:1">
      <c r="A65" s="124" t="s">
        <v>162</v>
      </c>
    </row>
  </sheetData>
  <mergeCells count="1">
    <mergeCell ref="B3:J3"/>
  </mergeCells>
  <pageMargins left="1" right="1" top="1" bottom="1" header="0.5" footer="0.5"/>
  <pageSetup scale="71" orientation="portrait" r:id="rId1"/>
  <headerFooter scaleWithDoc="0" alignWithMargins="0">
    <oddHeader xml:space="preserve">&amp;C&amp;14Table 7.1
Nominal Gross Domestic Product (GDP) by State &amp;10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65"/>
  <sheetViews>
    <sheetView view="pageLayout" zoomScaleNormal="100" zoomScaleSheetLayoutView="100" workbookViewId="0">
      <selection activeCell="C41" sqref="C41"/>
    </sheetView>
  </sheetViews>
  <sheetFormatPr defaultColWidth="8.85546875" defaultRowHeight="12.75"/>
  <cols>
    <col min="1" max="1" width="20.140625" style="124" customWidth="1"/>
    <col min="2" max="7" width="12.7109375" style="124" customWidth="1"/>
    <col min="8" max="8" width="1" style="124" customWidth="1"/>
    <col min="9" max="9" width="8.140625" style="124" customWidth="1"/>
    <col min="10" max="10" width="11.28515625" style="124" customWidth="1"/>
    <col min="11" max="16384" width="8.85546875" style="124"/>
  </cols>
  <sheetData>
    <row r="3" spans="1:10">
      <c r="B3" s="1416" t="s">
        <v>168</v>
      </c>
      <c r="C3" s="1416"/>
      <c r="D3" s="1416"/>
      <c r="E3" s="1416"/>
      <c r="F3" s="1416"/>
      <c r="G3" s="1416"/>
      <c r="I3" s="125">
        <v>2014</v>
      </c>
      <c r="J3" s="126" t="s">
        <v>0</v>
      </c>
    </row>
    <row r="4" spans="1:10">
      <c r="I4" s="125" t="s">
        <v>0</v>
      </c>
      <c r="J4" s="126" t="s">
        <v>3</v>
      </c>
    </row>
    <row r="5" spans="1:10">
      <c r="A5" s="127"/>
      <c r="B5" s="128">
        <v>2009</v>
      </c>
      <c r="C5" s="128">
        <v>2010</v>
      </c>
      <c r="D5" s="128">
        <v>2011</v>
      </c>
      <c r="E5" s="128">
        <v>2012</v>
      </c>
      <c r="F5" s="128">
        <v>2013</v>
      </c>
      <c r="G5" s="128">
        <v>2014</v>
      </c>
      <c r="H5" s="127"/>
      <c r="I5" s="129" t="s">
        <v>64</v>
      </c>
      <c r="J5" s="130" t="s">
        <v>165</v>
      </c>
    </row>
    <row r="6" spans="1:10">
      <c r="A6" s="1005"/>
      <c r="B6" s="131"/>
      <c r="C6" s="131"/>
      <c r="D6" s="131"/>
      <c r="E6" s="131"/>
      <c r="F6" s="131"/>
      <c r="G6" s="1006"/>
      <c r="H6" s="1005"/>
    </row>
    <row r="7" spans="1:10">
      <c r="A7" s="132" t="s">
        <v>65</v>
      </c>
      <c r="B7" s="133">
        <v>14320114</v>
      </c>
      <c r="C7" s="133">
        <v>14628169</v>
      </c>
      <c r="D7" s="133">
        <v>14833680</v>
      </c>
      <c r="E7" s="133">
        <v>15127489</v>
      </c>
      <c r="F7" s="133">
        <v>15317517</v>
      </c>
      <c r="G7" s="134">
        <v>15659221</v>
      </c>
      <c r="H7" s="132"/>
      <c r="I7" s="135">
        <f>G7/$G$7</f>
        <v>1</v>
      </c>
      <c r="J7" s="135">
        <f>(G7-F7)/F7</f>
        <v>2.2308054236205514E-2</v>
      </c>
    </row>
    <row r="8" spans="1:10">
      <c r="A8" s="132"/>
      <c r="B8" s="136"/>
      <c r="C8" s="136"/>
      <c r="D8" s="136"/>
      <c r="E8" s="136"/>
      <c r="F8" s="136"/>
      <c r="G8" s="137"/>
      <c r="H8" s="132"/>
      <c r="I8" s="135"/>
      <c r="J8" s="135"/>
    </row>
    <row r="9" spans="1:10">
      <c r="A9" s="132" t="s">
        <v>14</v>
      </c>
      <c r="B9" s="136">
        <v>169370</v>
      </c>
      <c r="C9" s="136">
        <v>173424</v>
      </c>
      <c r="D9" s="136">
        <v>175257</v>
      </c>
      <c r="E9" s="136">
        <v>177042</v>
      </c>
      <c r="F9" s="136">
        <v>179772</v>
      </c>
      <c r="G9" s="137">
        <v>182547</v>
      </c>
      <c r="H9" s="132"/>
      <c r="I9" s="135">
        <f t="shared" ref="I9:I40" si="0">G9/$G$7</f>
        <v>1.1657476447902486E-2</v>
      </c>
      <c r="J9" s="135">
        <f t="shared" ref="J9:J40" si="1">(G9-F9)/F9</f>
        <v>1.54362192110006E-2</v>
      </c>
    </row>
    <row r="10" spans="1:10">
      <c r="A10" s="132" t="s">
        <v>15</v>
      </c>
      <c r="B10" s="136">
        <v>49564</v>
      </c>
      <c r="C10" s="136">
        <v>48372</v>
      </c>
      <c r="D10" s="136">
        <v>49646</v>
      </c>
      <c r="E10" s="136">
        <v>51764</v>
      </c>
      <c r="F10" s="136">
        <v>49261</v>
      </c>
      <c r="G10" s="137">
        <v>48584</v>
      </c>
      <c r="H10" s="132"/>
      <c r="I10" s="135">
        <f t="shared" si="0"/>
        <v>3.1025809010550398E-3</v>
      </c>
      <c r="J10" s="135">
        <f t="shared" si="1"/>
        <v>-1.3743123363309717E-2</v>
      </c>
    </row>
    <row r="11" spans="1:10">
      <c r="A11" s="132" t="s">
        <v>16</v>
      </c>
      <c r="B11" s="136">
        <v>242918</v>
      </c>
      <c r="C11" s="136">
        <v>245573</v>
      </c>
      <c r="D11" s="136">
        <v>249822</v>
      </c>
      <c r="E11" s="136">
        <v>255008</v>
      </c>
      <c r="F11" s="136">
        <v>257189</v>
      </c>
      <c r="G11" s="137">
        <v>263394</v>
      </c>
      <c r="H11" s="132"/>
      <c r="I11" s="135">
        <f t="shared" si="0"/>
        <v>1.6820376952340094E-2</v>
      </c>
      <c r="J11" s="135">
        <f t="shared" si="1"/>
        <v>2.4126226238291686E-2</v>
      </c>
    </row>
    <row r="12" spans="1:10">
      <c r="A12" s="132" t="s">
        <v>17</v>
      </c>
      <c r="B12" s="136">
        <v>100430</v>
      </c>
      <c r="C12" s="136">
        <v>103650</v>
      </c>
      <c r="D12" s="136">
        <v>105629</v>
      </c>
      <c r="E12" s="136">
        <v>105951</v>
      </c>
      <c r="F12" s="136">
        <v>108110</v>
      </c>
      <c r="G12" s="137">
        <v>109722</v>
      </c>
      <c r="H12" s="132"/>
      <c r="I12" s="135">
        <f t="shared" si="0"/>
        <v>7.0068619633122239E-3</v>
      </c>
      <c r="J12" s="135">
        <f t="shared" si="1"/>
        <v>1.4910739062066414E-2</v>
      </c>
    </row>
    <row r="13" spans="1:10">
      <c r="A13" s="132" t="s">
        <v>18</v>
      </c>
      <c r="B13" s="136">
        <v>1915723</v>
      </c>
      <c r="C13" s="136">
        <v>1934796</v>
      </c>
      <c r="D13" s="136">
        <v>1961342</v>
      </c>
      <c r="E13" s="136">
        <v>2006817</v>
      </c>
      <c r="F13" s="136">
        <v>2056259</v>
      </c>
      <c r="G13" s="137">
        <v>2102951</v>
      </c>
      <c r="H13" s="132"/>
      <c r="I13" s="135">
        <f t="shared" si="0"/>
        <v>0.13429473918274734</v>
      </c>
      <c r="J13" s="135">
        <f t="shared" si="1"/>
        <v>2.2707256235717389E-2</v>
      </c>
    </row>
    <row r="14" spans="1:10">
      <c r="A14" s="132" t="s">
        <v>19</v>
      </c>
      <c r="B14" s="136">
        <v>249975</v>
      </c>
      <c r="C14" s="136">
        <v>253110</v>
      </c>
      <c r="D14" s="136">
        <v>256019</v>
      </c>
      <c r="E14" s="136">
        <v>260905</v>
      </c>
      <c r="F14" s="136">
        <v>266014</v>
      </c>
      <c r="G14" s="137">
        <v>279400</v>
      </c>
      <c r="H14" s="132"/>
      <c r="I14" s="135">
        <f t="shared" si="0"/>
        <v>1.7842522306824843E-2</v>
      </c>
      <c r="J14" s="135">
        <f t="shared" si="1"/>
        <v>5.0320659814896959E-2</v>
      </c>
    </row>
    <row r="15" spans="1:10">
      <c r="A15" s="132" t="s">
        <v>20</v>
      </c>
      <c r="B15" s="136">
        <v>226572</v>
      </c>
      <c r="C15" s="136">
        <v>228918</v>
      </c>
      <c r="D15" s="136">
        <v>227319</v>
      </c>
      <c r="E15" s="136">
        <v>227751</v>
      </c>
      <c r="F15" s="136">
        <v>226717</v>
      </c>
      <c r="G15" s="137">
        <v>228901</v>
      </c>
      <c r="H15" s="132"/>
      <c r="I15" s="135">
        <f t="shared" si="0"/>
        <v>1.4617649243215866E-2</v>
      </c>
      <c r="J15" s="135">
        <f t="shared" si="1"/>
        <v>9.633154990582973E-3</v>
      </c>
    </row>
    <row r="16" spans="1:10">
      <c r="A16" s="132" t="s">
        <v>21</v>
      </c>
      <c r="B16" s="136">
        <v>56155</v>
      </c>
      <c r="C16" s="136">
        <v>56411</v>
      </c>
      <c r="D16" s="136">
        <v>57105</v>
      </c>
      <c r="E16" s="136">
        <v>56178</v>
      </c>
      <c r="F16" s="136">
        <v>55299</v>
      </c>
      <c r="G16" s="137">
        <v>56891</v>
      </c>
      <c r="H16" s="132"/>
      <c r="I16" s="135">
        <f t="shared" si="0"/>
        <v>3.6330670599769937E-3</v>
      </c>
      <c r="J16" s="135">
        <f t="shared" si="1"/>
        <v>2.8788947358903416E-2</v>
      </c>
    </row>
    <row r="17" spans="1:10">
      <c r="A17" s="132" t="s">
        <v>22</v>
      </c>
      <c r="B17" s="136">
        <v>99234</v>
      </c>
      <c r="C17" s="136">
        <v>102027</v>
      </c>
      <c r="D17" s="136">
        <v>104039</v>
      </c>
      <c r="E17" s="136">
        <v>104249</v>
      </c>
      <c r="F17" s="136">
        <v>103537</v>
      </c>
      <c r="G17" s="137">
        <v>105806</v>
      </c>
      <c r="H17" s="132"/>
      <c r="I17" s="135">
        <f t="shared" si="0"/>
        <v>6.7567856664134188E-3</v>
      </c>
      <c r="J17" s="135">
        <f t="shared" si="1"/>
        <v>2.1914871012295122E-2</v>
      </c>
    </row>
    <row r="18" spans="1:10">
      <c r="A18" s="132" t="s">
        <v>23</v>
      </c>
      <c r="B18" s="136">
        <v>723187</v>
      </c>
      <c r="C18" s="136">
        <v>723851</v>
      </c>
      <c r="D18" s="136">
        <v>718974</v>
      </c>
      <c r="E18" s="136">
        <v>731428</v>
      </c>
      <c r="F18" s="136">
        <v>748666</v>
      </c>
      <c r="G18" s="137">
        <v>769153</v>
      </c>
      <c r="H18" s="132"/>
      <c r="I18" s="135">
        <f t="shared" si="0"/>
        <v>4.9118216033862731E-2</v>
      </c>
      <c r="J18" s="135">
        <f t="shared" si="1"/>
        <v>2.7364672631053098E-2</v>
      </c>
    </row>
    <row r="19" spans="1:10">
      <c r="A19" s="132" t="s">
        <v>24</v>
      </c>
      <c r="B19" s="136">
        <v>405469</v>
      </c>
      <c r="C19" s="136">
        <v>405434</v>
      </c>
      <c r="D19" s="136">
        <v>411068</v>
      </c>
      <c r="E19" s="136">
        <v>415646</v>
      </c>
      <c r="F19" s="136">
        <v>422401</v>
      </c>
      <c r="G19" s="137">
        <v>433775</v>
      </c>
      <c r="H19" s="132"/>
      <c r="I19" s="135">
        <f t="shared" si="0"/>
        <v>2.7700930972236741E-2</v>
      </c>
      <c r="J19" s="135">
        <f t="shared" si="1"/>
        <v>2.692701958565439E-2</v>
      </c>
    </row>
    <row r="20" spans="1:10">
      <c r="A20" s="132" t="s">
        <v>25</v>
      </c>
      <c r="B20" s="136">
        <v>65004</v>
      </c>
      <c r="C20" s="136">
        <v>66640</v>
      </c>
      <c r="D20" s="136">
        <v>67696</v>
      </c>
      <c r="E20" s="136">
        <v>68710</v>
      </c>
      <c r="F20" s="136">
        <v>69163</v>
      </c>
      <c r="G20" s="137">
        <v>69436</v>
      </c>
      <c r="H20" s="132"/>
      <c r="I20" s="135">
        <f t="shared" si="0"/>
        <v>4.4341924799452025E-3</v>
      </c>
      <c r="J20" s="135">
        <f t="shared" si="1"/>
        <v>3.9471972008154653E-3</v>
      </c>
    </row>
    <row r="21" spans="1:10">
      <c r="A21" s="132" t="s">
        <v>26</v>
      </c>
      <c r="B21" s="136">
        <v>54015</v>
      </c>
      <c r="C21" s="136">
        <v>54730</v>
      </c>
      <c r="D21" s="136">
        <v>54600</v>
      </c>
      <c r="E21" s="136">
        <v>54413</v>
      </c>
      <c r="F21" s="136">
        <v>55817</v>
      </c>
      <c r="G21" s="137">
        <v>57339</v>
      </c>
      <c r="H21" s="132"/>
      <c r="I21" s="135">
        <f t="shared" si="0"/>
        <v>3.6616764013995334E-3</v>
      </c>
      <c r="J21" s="135">
        <f t="shared" si="1"/>
        <v>2.7267678305892471E-2</v>
      </c>
    </row>
    <row r="22" spans="1:10">
      <c r="A22" s="132" t="s">
        <v>66</v>
      </c>
      <c r="B22" s="136">
        <v>641143</v>
      </c>
      <c r="C22" s="136">
        <v>646152</v>
      </c>
      <c r="D22" s="136">
        <v>658409</v>
      </c>
      <c r="E22" s="136">
        <v>669665</v>
      </c>
      <c r="F22" s="136">
        <v>663012</v>
      </c>
      <c r="G22" s="137">
        <v>669378</v>
      </c>
      <c r="H22" s="132"/>
      <c r="I22" s="135">
        <f t="shared" si="0"/>
        <v>4.2746570854322832E-2</v>
      </c>
      <c r="J22" s="135">
        <f t="shared" si="1"/>
        <v>9.601636169481096E-3</v>
      </c>
    </row>
    <row r="23" spans="1:10">
      <c r="A23" s="132" t="s">
        <v>27</v>
      </c>
      <c r="B23" s="136">
        <v>262854</v>
      </c>
      <c r="C23" s="136">
        <v>279111</v>
      </c>
      <c r="D23" s="136">
        <v>279962</v>
      </c>
      <c r="E23" s="136">
        <v>280485</v>
      </c>
      <c r="F23" s="136">
        <v>284821</v>
      </c>
      <c r="G23" s="137">
        <v>288242</v>
      </c>
      <c r="H23" s="132"/>
      <c r="I23" s="135">
        <f t="shared" si="0"/>
        <v>1.8407173639097371E-2</v>
      </c>
      <c r="J23" s="135">
        <f t="shared" si="1"/>
        <v>1.2011052555815757E-2</v>
      </c>
    </row>
    <row r="24" spans="1:10">
      <c r="A24" s="132" t="s">
        <v>28</v>
      </c>
      <c r="B24" s="136">
        <v>136744</v>
      </c>
      <c r="C24" s="136">
        <v>139817</v>
      </c>
      <c r="D24" s="136">
        <v>143119</v>
      </c>
      <c r="E24" s="136">
        <v>148627</v>
      </c>
      <c r="F24" s="136">
        <v>150146</v>
      </c>
      <c r="G24" s="137">
        <v>152558</v>
      </c>
      <c r="H24" s="132"/>
      <c r="I24" s="135">
        <f t="shared" si="0"/>
        <v>9.742374796294145E-3</v>
      </c>
      <c r="J24" s="135">
        <f t="shared" si="1"/>
        <v>1.6064364019021487E-2</v>
      </c>
    </row>
    <row r="25" spans="1:10">
      <c r="A25" s="132" t="s">
        <v>29</v>
      </c>
      <c r="B25" s="136">
        <v>121975</v>
      </c>
      <c r="C25" s="136">
        <v>125948</v>
      </c>
      <c r="D25" s="136">
        <v>130477</v>
      </c>
      <c r="E25" s="136">
        <v>130161</v>
      </c>
      <c r="F25" s="136">
        <v>128752</v>
      </c>
      <c r="G25" s="137">
        <v>130605</v>
      </c>
      <c r="H25" s="132"/>
      <c r="I25" s="135">
        <f t="shared" si="0"/>
        <v>8.3404532064526079E-3</v>
      </c>
      <c r="J25" s="135">
        <f t="shared" si="1"/>
        <v>1.4392009444513484E-2</v>
      </c>
    </row>
    <row r="26" spans="1:10">
      <c r="A26" s="132" t="s">
        <v>30</v>
      </c>
      <c r="B26" s="136">
        <v>155911</v>
      </c>
      <c r="C26" s="136">
        <v>162976</v>
      </c>
      <c r="D26" s="136">
        <v>166001</v>
      </c>
      <c r="E26" s="136">
        <v>167118</v>
      </c>
      <c r="F26" s="136">
        <v>168814</v>
      </c>
      <c r="G26" s="137">
        <v>170916</v>
      </c>
      <c r="H26" s="132"/>
      <c r="I26" s="135">
        <f t="shared" si="0"/>
        <v>1.0914719193247225E-2</v>
      </c>
      <c r="J26" s="135">
        <f t="shared" si="1"/>
        <v>1.245157392159418E-2</v>
      </c>
    </row>
    <row r="27" spans="1:10">
      <c r="A27" s="132" t="s">
        <v>31</v>
      </c>
      <c r="B27" s="136">
        <v>210591</v>
      </c>
      <c r="C27" s="136">
        <v>220548</v>
      </c>
      <c r="D27" s="136">
        <v>212730</v>
      </c>
      <c r="E27" s="136">
        <v>215730</v>
      </c>
      <c r="F27" s="136">
        <v>211039</v>
      </c>
      <c r="G27" s="137">
        <v>214274</v>
      </c>
      <c r="H27" s="132"/>
      <c r="I27" s="135">
        <f t="shared" si="0"/>
        <v>1.3683567017797374E-2</v>
      </c>
      <c r="J27" s="135">
        <f t="shared" si="1"/>
        <v>1.532892024696857E-2</v>
      </c>
    </row>
    <row r="28" spans="1:10">
      <c r="A28" s="132" t="s">
        <v>32</v>
      </c>
      <c r="B28" s="136">
        <v>50263</v>
      </c>
      <c r="C28" s="136">
        <v>50811</v>
      </c>
      <c r="D28" s="136">
        <v>50275</v>
      </c>
      <c r="E28" s="136">
        <v>50200</v>
      </c>
      <c r="F28" s="136">
        <v>49700</v>
      </c>
      <c r="G28" s="137">
        <v>49665</v>
      </c>
      <c r="H28" s="132"/>
      <c r="I28" s="135">
        <f t="shared" si="0"/>
        <v>3.1716137092643371E-3</v>
      </c>
      <c r="J28" s="135">
        <f t="shared" si="1"/>
        <v>-7.0422535211267609E-4</v>
      </c>
    </row>
    <row r="29" spans="1:10">
      <c r="A29" s="132" t="s">
        <v>33</v>
      </c>
      <c r="B29" s="136">
        <v>303140</v>
      </c>
      <c r="C29" s="136">
        <v>310905</v>
      </c>
      <c r="D29" s="136">
        <v>315215</v>
      </c>
      <c r="E29" s="136">
        <v>316414</v>
      </c>
      <c r="F29" s="136">
        <v>315797</v>
      </c>
      <c r="G29" s="137">
        <v>319464</v>
      </c>
      <c r="H29" s="132"/>
      <c r="I29" s="135">
        <f t="shared" si="0"/>
        <v>2.0401014839754799E-2</v>
      </c>
      <c r="J29" s="135">
        <f t="shared" si="1"/>
        <v>1.1611889916623654E-2</v>
      </c>
    </row>
    <row r="30" spans="1:10">
      <c r="A30" s="132" t="s">
        <v>34</v>
      </c>
      <c r="B30" s="136">
        <v>381866</v>
      </c>
      <c r="C30" s="136">
        <v>394975</v>
      </c>
      <c r="D30" s="136">
        <v>404185</v>
      </c>
      <c r="E30" s="136">
        <v>411752</v>
      </c>
      <c r="F30" s="136">
        <v>410522</v>
      </c>
      <c r="G30" s="137">
        <v>419038</v>
      </c>
      <c r="H30" s="132"/>
      <c r="I30" s="135">
        <f t="shared" si="0"/>
        <v>2.6759824131736821E-2</v>
      </c>
      <c r="J30" s="135">
        <f t="shared" si="1"/>
        <v>2.0744320645422171E-2</v>
      </c>
    </row>
    <row r="31" spans="1:10">
      <c r="A31" s="132" t="s">
        <v>35</v>
      </c>
      <c r="B31" s="136">
        <v>365191</v>
      </c>
      <c r="C31" s="136">
        <v>383739</v>
      </c>
      <c r="D31" s="136">
        <v>392217</v>
      </c>
      <c r="E31" s="136">
        <v>397629</v>
      </c>
      <c r="F31" s="136">
        <v>407495</v>
      </c>
      <c r="G31" s="137">
        <v>414113</v>
      </c>
      <c r="H31" s="132"/>
      <c r="I31" s="135">
        <f t="shared" si="0"/>
        <v>2.6445312956500201E-2</v>
      </c>
      <c r="J31" s="135">
        <f t="shared" si="1"/>
        <v>1.6240690069816807E-2</v>
      </c>
    </row>
    <row r="32" spans="1:10">
      <c r="A32" s="132" t="s">
        <v>36</v>
      </c>
      <c r="B32" s="136">
        <v>259482</v>
      </c>
      <c r="C32" s="136">
        <v>268443</v>
      </c>
      <c r="D32" s="136">
        <v>274588</v>
      </c>
      <c r="E32" s="136">
        <v>277720</v>
      </c>
      <c r="F32" s="136">
        <v>283964</v>
      </c>
      <c r="G32" s="137">
        <v>289067</v>
      </c>
      <c r="H32" s="132"/>
      <c r="I32" s="135">
        <f t="shared" si="0"/>
        <v>1.8459858252208076E-2</v>
      </c>
      <c r="J32" s="135">
        <f t="shared" si="1"/>
        <v>1.7970587820991393E-2</v>
      </c>
    </row>
    <row r="33" spans="1:10">
      <c r="A33" s="132" t="s">
        <v>37</v>
      </c>
      <c r="B33" s="136">
        <v>92234</v>
      </c>
      <c r="C33" s="136">
        <v>93560</v>
      </c>
      <c r="D33" s="136">
        <v>93008</v>
      </c>
      <c r="E33" s="136">
        <v>95143</v>
      </c>
      <c r="F33" s="136">
        <v>94678</v>
      </c>
      <c r="G33" s="137">
        <v>94633</v>
      </c>
      <c r="H33" s="132"/>
      <c r="I33" s="135">
        <f t="shared" si="0"/>
        <v>6.0432763545517363E-3</v>
      </c>
      <c r="J33" s="135">
        <f t="shared" si="1"/>
        <v>-4.7529521113669491E-4</v>
      </c>
    </row>
    <row r="34" spans="1:10">
      <c r="A34" s="132" t="s">
        <v>38</v>
      </c>
      <c r="B34" s="137">
        <v>250059</v>
      </c>
      <c r="C34" s="137">
        <v>253729</v>
      </c>
      <c r="D34" s="137">
        <v>250481</v>
      </c>
      <c r="E34" s="137">
        <v>251898</v>
      </c>
      <c r="F34" s="137">
        <v>253665</v>
      </c>
      <c r="G34" s="137">
        <v>255087</v>
      </c>
      <c r="H34" s="132"/>
      <c r="I34" s="138">
        <f t="shared" si="0"/>
        <v>1.6289890793418142E-2</v>
      </c>
      <c r="J34" s="138">
        <f t="shared" si="1"/>
        <v>5.6058186978889483E-3</v>
      </c>
    </row>
    <row r="35" spans="1:10">
      <c r="A35" s="132" t="s">
        <v>39</v>
      </c>
      <c r="B35" s="136">
        <v>35314</v>
      </c>
      <c r="C35" s="136">
        <v>36381</v>
      </c>
      <c r="D35" s="136">
        <v>37592</v>
      </c>
      <c r="E35" s="136">
        <v>37962</v>
      </c>
      <c r="F35" s="136">
        <v>38586</v>
      </c>
      <c r="G35" s="137">
        <v>39342</v>
      </c>
      <c r="H35" s="132"/>
      <c r="I35" s="135">
        <f t="shared" si="0"/>
        <v>2.5123855139409551E-3</v>
      </c>
      <c r="J35" s="135">
        <f t="shared" si="1"/>
        <v>1.9592598351733791E-2</v>
      </c>
    </row>
    <row r="36" spans="1:10">
      <c r="A36" s="132" t="s">
        <v>40</v>
      </c>
      <c r="B36" s="136">
        <v>87084</v>
      </c>
      <c r="C36" s="136">
        <v>90173</v>
      </c>
      <c r="D36" s="136">
        <v>94136</v>
      </c>
      <c r="E36" s="136">
        <v>94581</v>
      </c>
      <c r="F36" s="136">
        <v>96558</v>
      </c>
      <c r="G36" s="137">
        <v>98794</v>
      </c>
      <c r="H36" s="132"/>
      <c r="I36" s="135">
        <f t="shared" si="0"/>
        <v>6.3089983850409927E-3</v>
      </c>
      <c r="J36" s="135">
        <f t="shared" si="1"/>
        <v>2.3157066219267178E-2</v>
      </c>
    </row>
    <row r="37" spans="1:10">
      <c r="A37" s="132" t="s">
        <v>41</v>
      </c>
      <c r="B37" s="136">
        <v>119132</v>
      </c>
      <c r="C37" s="136">
        <v>118360</v>
      </c>
      <c r="D37" s="136">
        <v>119320</v>
      </c>
      <c r="E37" s="136">
        <v>119322</v>
      </c>
      <c r="F37" s="136">
        <v>119707</v>
      </c>
      <c r="G37" s="137">
        <v>123704</v>
      </c>
      <c r="H37" s="132"/>
      <c r="I37" s="135">
        <f t="shared" si="0"/>
        <v>7.8997544002987127E-3</v>
      </c>
      <c r="J37" s="135">
        <f t="shared" si="1"/>
        <v>3.3389860242091104E-2</v>
      </c>
    </row>
    <row r="38" spans="1:10">
      <c r="A38" s="132" t="s">
        <v>42</v>
      </c>
      <c r="B38" s="136">
        <v>60638</v>
      </c>
      <c r="C38" s="136">
        <v>62418</v>
      </c>
      <c r="D38" s="136">
        <v>63002</v>
      </c>
      <c r="E38" s="136">
        <v>63809</v>
      </c>
      <c r="F38" s="136">
        <v>63616</v>
      </c>
      <c r="G38" s="137">
        <v>65022</v>
      </c>
      <c r="H38" s="132"/>
      <c r="I38" s="135">
        <f t="shared" si="0"/>
        <v>4.1523138347686643E-3</v>
      </c>
      <c r="J38" s="135">
        <f t="shared" si="1"/>
        <v>2.2101358148893361E-2</v>
      </c>
    </row>
    <row r="39" spans="1:10">
      <c r="A39" s="132" t="s">
        <v>43</v>
      </c>
      <c r="B39" s="136">
        <v>484759</v>
      </c>
      <c r="C39" s="136">
        <v>489568</v>
      </c>
      <c r="D39" s="136">
        <v>485572</v>
      </c>
      <c r="E39" s="136">
        <v>496860</v>
      </c>
      <c r="F39" s="136">
        <v>498677</v>
      </c>
      <c r="G39" s="137">
        <v>504990</v>
      </c>
      <c r="H39" s="132"/>
      <c r="I39" s="135">
        <f t="shared" si="0"/>
        <v>3.2248730636089754E-2</v>
      </c>
      <c r="J39" s="135">
        <f t="shared" si="1"/>
        <v>1.2659497029139101E-2</v>
      </c>
    </row>
    <row r="40" spans="1:10">
      <c r="A40" s="132" t="s">
        <v>44</v>
      </c>
      <c r="B40" s="136">
        <v>80855</v>
      </c>
      <c r="C40" s="136">
        <v>81133</v>
      </c>
      <c r="D40" s="136">
        <v>81301</v>
      </c>
      <c r="E40" s="136">
        <v>81536</v>
      </c>
      <c r="F40" s="136">
        <v>81329</v>
      </c>
      <c r="G40" s="137">
        <v>82821</v>
      </c>
      <c r="H40" s="132"/>
      <c r="I40" s="135">
        <f t="shared" si="0"/>
        <v>5.2889604150806735E-3</v>
      </c>
      <c r="J40" s="135">
        <f t="shared" si="1"/>
        <v>1.8345239705394138E-2</v>
      </c>
    </row>
    <row r="41" spans="1:10">
      <c r="A41" s="132" t="s">
        <v>45</v>
      </c>
      <c r="B41" s="136">
        <v>1143081</v>
      </c>
      <c r="C41" s="136">
        <v>1191510</v>
      </c>
      <c r="D41" s="136">
        <v>1194506</v>
      </c>
      <c r="E41" s="136">
        <v>1230192</v>
      </c>
      <c r="F41" s="136">
        <v>1223696</v>
      </c>
      <c r="G41" s="137">
        <v>1256508</v>
      </c>
      <c r="H41" s="132"/>
      <c r="I41" s="135">
        <f t="shared" ref="I41:I59" si="2">G41/$G$7</f>
        <v>8.0240773152125508E-2</v>
      </c>
      <c r="J41" s="135">
        <f t="shared" ref="J41:J59" si="3">(G41-F41)/F41</f>
        <v>2.6813849191302416E-2</v>
      </c>
    </row>
    <row r="42" spans="1:10">
      <c r="A42" s="132" t="s">
        <v>46</v>
      </c>
      <c r="B42" s="136">
        <v>410015</v>
      </c>
      <c r="C42" s="136">
        <v>415850</v>
      </c>
      <c r="D42" s="136">
        <v>421760</v>
      </c>
      <c r="E42" s="136">
        <v>420720</v>
      </c>
      <c r="F42" s="136">
        <v>425476</v>
      </c>
      <c r="G42" s="137">
        <v>437701</v>
      </c>
      <c r="H42" s="132"/>
      <c r="I42" s="135">
        <f t="shared" si="2"/>
        <v>2.7951645870506584E-2</v>
      </c>
      <c r="J42" s="135">
        <f t="shared" si="3"/>
        <v>2.8732525453844634E-2</v>
      </c>
    </row>
    <row r="43" spans="1:10">
      <c r="A43" s="132" t="s">
        <v>47</v>
      </c>
      <c r="B43" s="136">
        <v>32008</v>
      </c>
      <c r="C43" s="136">
        <v>34347</v>
      </c>
      <c r="D43" s="136">
        <v>37953</v>
      </c>
      <c r="E43" s="136">
        <v>45343</v>
      </c>
      <c r="F43" s="136">
        <v>46262</v>
      </c>
      <c r="G43" s="137">
        <v>49479</v>
      </c>
      <c r="H43" s="132"/>
      <c r="I43" s="135">
        <f t="shared" si="2"/>
        <v>3.1597357237630147E-3</v>
      </c>
      <c r="J43" s="135">
        <f t="shared" si="3"/>
        <v>6.9538714279538283E-2</v>
      </c>
    </row>
    <row r="44" spans="1:10">
      <c r="A44" s="132" t="s">
        <v>48</v>
      </c>
      <c r="B44" s="136">
        <v>478374</v>
      </c>
      <c r="C44" s="136">
        <v>488242</v>
      </c>
      <c r="D44" s="136">
        <v>503658</v>
      </c>
      <c r="E44" s="136">
        <v>513154</v>
      </c>
      <c r="F44" s="136">
        <v>515870</v>
      </c>
      <c r="G44" s="137">
        <v>523251</v>
      </c>
      <c r="H44" s="132"/>
      <c r="I44" s="135">
        <f t="shared" si="2"/>
        <v>3.3414880599743756E-2</v>
      </c>
      <c r="J44" s="135">
        <f t="shared" si="3"/>
        <v>1.4307868261383682E-2</v>
      </c>
    </row>
    <row r="45" spans="1:10">
      <c r="A45" s="132" t="s">
        <v>49</v>
      </c>
      <c r="B45" s="136">
        <v>143359</v>
      </c>
      <c r="C45" s="136">
        <v>145748</v>
      </c>
      <c r="D45" s="136">
        <v>149860</v>
      </c>
      <c r="E45" s="136">
        <v>155218</v>
      </c>
      <c r="F45" s="136">
        <v>157812</v>
      </c>
      <c r="G45" s="137">
        <v>162427</v>
      </c>
      <c r="H45" s="132"/>
      <c r="I45" s="135">
        <f t="shared" si="2"/>
        <v>1.0372610489372365E-2</v>
      </c>
      <c r="J45" s="135">
        <f t="shared" si="3"/>
        <v>2.9243657009606367E-2</v>
      </c>
    </row>
    <row r="46" spans="1:10">
      <c r="A46" s="132" t="s">
        <v>50</v>
      </c>
      <c r="B46" s="136">
        <v>180332</v>
      </c>
      <c r="C46" s="136">
        <v>190072</v>
      </c>
      <c r="D46" s="136">
        <v>198191</v>
      </c>
      <c r="E46" s="136">
        <v>199307</v>
      </c>
      <c r="F46" s="136">
        <v>195997</v>
      </c>
      <c r="G46" s="137">
        <v>200766</v>
      </c>
      <c r="H46" s="132"/>
      <c r="I46" s="135">
        <f t="shared" si="2"/>
        <v>1.2820944285798126E-2</v>
      </c>
      <c r="J46" s="135">
        <f t="shared" si="3"/>
        <v>2.4332005081710434E-2</v>
      </c>
    </row>
    <row r="47" spans="1:10">
      <c r="A47" s="132" t="s">
        <v>51</v>
      </c>
      <c r="B47" s="136">
        <v>565931</v>
      </c>
      <c r="C47" s="136">
        <v>579134</v>
      </c>
      <c r="D47" s="136">
        <v>586767</v>
      </c>
      <c r="E47" s="136">
        <v>591166</v>
      </c>
      <c r="F47" s="136">
        <v>595096</v>
      </c>
      <c r="G47" s="137">
        <v>603748</v>
      </c>
      <c r="H47" s="132"/>
      <c r="I47" s="135">
        <f t="shared" si="2"/>
        <v>3.8555430056195002E-2</v>
      </c>
      <c r="J47" s="135">
        <f t="shared" si="3"/>
        <v>1.4538830709667012E-2</v>
      </c>
    </row>
    <row r="48" spans="1:10">
      <c r="A48" s="132" t="s">
        <v>52</v>
      </c>
      <c r="B48" s="136">
        <v>47856</v>
      </c>
      <c r="C48" s="136">
        <v>48735</v>
      </c>
      <c r="D48" s="136">
        <v>48624</v>
      </c>
      <c r="E48" s="136">
        <v>49057</v>
      </c>
      <c r="F48" s="136">
        <v>49170</v>
      </c>
      <c r="G48" s="137">
        <v>49946</v>
      </c>
      <c r="H48" s="132"/>
      <c r="I48" s="135">
        <f t="shared" si="2"/>
        <v>3.1895584077905282E-3</v>
      </c>
      <c r="J48" s="135">
        <f t="shared" si="3"/>
        <v>1.5781980882652022E-2</v>
      </c>
    </row>
    <row r="49" spans="1:10">
      <c r="A49" s="132" t="s">
        <v>53</v>
      </c>
      <c r="B49" s="136">
        <v>161291</v>
      </c>
      <c r="C49" s="136">
        <v>163776</v>
      </c>
      <c r="D49" s="136">
        <v>167302</v>
      </c>
      <c r="E49" s="136">
        <v>167950</v>
      </c>
      <c r="F49" s="136">
        <v>169919</v>
      </c>
      <c r="G49" s="137">
        <v>173475</v>
      </c>
      <c r="H49" s="132"/>
      <c r="I49" s="135">
        <f t="shared" si="2"/>
        <v>1.1078137284096061E-2</v>
      </c>
      <c r="J49" s="135">
        <f t="shared" si="3"/>
        <v>2.0927618453498432E-2</v>
      </c>
    </row>
    <row r="50" spans="1:10">
      <c r="A50" s="132" t="s">
        <v>54</v>
      </c>
      <c r="B50" s="136">
        <v>36401</v>
      </c>
      <c r="C50" s="136">
        <v>37245</v>
      </c>
      <c r="D50" s="136">
        <v>39757</v>
      </c>
      <c r="E50" s="136">
        <v>39380</v>
      </c>
      <c r="F50" s="136">
        <v>39633</v>
      </c>
      <c r="G50" s="137">
        <v>40540</v>
      </c>
      <c r="H50" s="132"/>
      <c r="I50" s="135">
        <f t="shared" si="2"/>
        <v>2.5888899581914069E-3</v>
      </c>
      <c r="J50" s="135">
        <f t="shared" si="3"/>
        <v>2.2884969596043702E-2</v>
      </c>
    </row>
    <row r="51" spans="1:10">
      <c r="A51" s="132" t="s">
        <v>55</v>
      </c>
      <c r="B51" s="136">
        <v>247316</v>
      </c>
      <c r="C51" s="136">
        <v>251005</v>
      </c>
      <c r="D51" s="136">
        <v>257892</v>
      </c>
      <c r="E51" s="136">
        <v>266490</v>
      </c>
      <c r="F51" s="136">
        <v>268303</v>
      </c>
      <c r="G51" s="137">
        <v>272305</v>
      </c>
      <c r="H51" s="132"/>
      <c r="I51" s="135">
        <f t="shared" si="2"/>
        <v>1.7389434634072793E-2</v>
      </c>
      <c r="J51" s="135">
        <f t="shared" si="3"/>
        <v>1.4915971867627272E-2</v>
      </c>
    </row>
    <row r="52" spans="1:10">
      <c r="A52" s="132" t="s">
        <v>56</v>
      </c>
      <c r="B52" s="136">
        <v>1171250</v>
      </c>
      <c r="C52" s="136">
        <v>1203425</v>
      </c>
      <c r="D52" s="136">
        <v>1247045</v>
      </c>
      <c r="E52" s="136">
        <v>1322210</v>
      </c>
      <c r="F52" s="136">
        <v>1394805</v>
      </c>
      <c r="G52" s="137">
        <v>1457170</v>
      </c>
      <c r="H52" s="132"/>
      <c r="I52" s="135">
        <f t="shared" si="2"/>
        <v>9.3055075983664831E-2</v>
      </c>
      <c r="J52" s="135">
        <f t="shared" si="3"/>
        <v>4.4712343302468802E-2</v>
      </c>
    </row>
    <row r="53" spans="1:10">
      <c r="A53" s="139" t="s">
        <v>9</v>
      </c>
      <c r="B53" s="140">
        <v>113867</v>
      </c>
      <c r="C53" s="140">
        <v>115697</v>
      </c>
      <c r="D53" s="140">
        <v>118887</v>
      </c>
      <c r="E53" s="140">
        <v>119605</v>
      </c>
      <c r="F53" s="140">
        <v>123292</v>
      </c>
      <c r="G53" s="140">
        <v>126564</v>
      </c>
      <c r="H53" s="141"/>
      <c r="I53" s="142">
        <f t="shared" si="2"/>
        <v>8.0823943924158165E-3</v>
      </c>
      <c r="J53" s="143">
        <f t="shared" si="3"/>
        <v>2.653862375498816E-2</v>
      </c>
    </row>
    <row r="54" spans="1:10">
      <c r="A54" s="132" t="s">
        <v>57</v>
      </c>
      <c r="B54" s="136">
        <v>25249</v>
      </c>
      <c r="C54" s="136">
        <v>26175</v>
      </c>
      <c r="D54" s="136">
        <v>26946</v>
      </c>
      <c r="E54" s="136">
        <v>27095</v>
      </c>
      <c r="F54" s="136">
        <v>26838</v>
      </c>
      <c r="G54" s="137">
        <v>26915</v>
      </c>
      <c r="H54" s="132"/>
      <c r="I54" s="135">
        <f t="shared" si="2"/>
        <v>1.7187955901510044E-3</v>
      </c>
      <c r="J54" s="135">
        <f t="shared" si="3"/>
        <v>2.8690662493479394E-3</v>
      </c>
    </row>
    <row r="55" spans="1:10">
      <c r="A55" s="132" t="s">
        <v>58</v>
      </c>
      <c r="B55" s="136">
        <v>409592</v>
      </c>
      <c r="C55" s="136">
        <v>419645</v>
      </c>
      <c r="D55" s="136">
        <v>422494</v>
      </c>
      <c r="E55" s="136">
        <v>425507</v>
      </c>
      <c r="F55" s="136">
        <v>424689</v>
      </c>
      <c r="G55" s="137">
        <v>426500</v>
      </c>
      <c r="H55" s="132"/>
      <c r="I55" s="135">
        <f t="shared" si="2"/>
        <v>2.7236348474805994E-2</v>
      </c>
      <c r="J55" s="135">
        <f t="shared" si="3"/>
        <v>4.2642969325788985E-3</v>
      </c>
    </row>
    <row r="56" spans="1:10">
      <c r="A56" s="132" t="s">
        <v>59</v>
      </c>
      <c r="B56" s="136">
        <v>350880</v>
      </c>
      <c r="C56" s="136">
        <v>357826</v>
      </c>
      <c r="D56" s="136">
        <v>360618</v>
      </c>
      <c r="E56" s="136">
        <v>370454</v>
      </c>
      <c r="F56" s="136">
        <v>374731</v>
      </c>
      <c r="G56" s="137">
        <v>386335</v>
      </c>
      <c r="H56" s="132"/>
      <c r="I56" s="135">
        <f t="shared" si="2"/>
        <v>2.4671406068028544E-2</v>
      </c>
      <c r="J56" s="135">
        <f t="shared" si="3"/>
        <v>3.0966213096861483E-2</v>
      </c>
    </row>
    <row r="57" spans="1:10">
      <c r="A57" s="132" t="s">
        <v>60</v>
      </c>
      <c r="B57" s="136">
        <v>63033</v>
      </c>
      <c r="C57" s="136">
        <v>64654</v>
      </c>
      <c r="D57" s="136">
        <v>66098</v>
      </c>
      <c r="E57" s="136">
        <v>63759</v>
      </c>
      <c r="F57" s="136">
        <v>64398</v>
      </c>
      <c r="G57" s="137">
        <v>67260</v>
      </c>
      <c r="H57" s="132"/>
      <c r="I57" s="135">
        <f t="shared" si="2"/>
        <v>4.2952328216071542E-3</v>
      </c>
      <c r="J57" s="135">
        <f t="shared" si="3"/>
        <v>4.4442373986769777E-2</v>
      </c>
    </row>
    <row r="58" spans="1:10">
      <c r="A58" s="132" t="s">
        <v>61</v>
      </c>
      <c r="B58" s="136">
        <v>245612</v>
      </c>
      <c r="C58" s="136">
        <v>252088</v>
      </c>
      <c r="D58" s="136">
        <v>257246</v>
      </c>
      <c r="E58" s="136">
        <v>260073</v>
      </c>
      <c r="F58" s="136">
        <v>262318</v>
      </c>
      <c r="G58" s="137">
        <v>265503</v>
      </c>
      <c r="H58" s="132"/>
      <c r="I58" s="135">
        <f t="shared" si="2"/>
        <v>1.6955057981492182E-2</v>
      </c>
      <c r="J58" s="135">
        <f t="shared" si="3"/>
        <v>1.2141751614452688E-2</v>
      </c>
    </row>
    <row r="59" spans="1:10">
      <c r="A59" s="132" t="s">
        <v>62</v>
      </c>
      <c r="B59" s="136">
        <v>37813</v>
      </c>
      <c r="C59" s="136">
        <v>37323</v>
      </c>
      <c r="D59" s="136">
        <v>37509</v>
      </c>
      <c r="E59" s="136">
        <v>35465</v>
      </c>
      <c r="F59" s="136">
        <v>35750</v>
      </c>
      <c r="G59" s="137">
        <v>37620</v>
      </c>
      <c r="H59" s="132"/>
      <c r="I59" s="135">
        <f t="shared" si="2"/>
        <v>2.4024183578480692E-3</v>
      </c>
      <c r="J59" s="135">
        <f t="shared" si="3"/>
        <v>5.2307692307692305E-2</v>
      </c>
    </row>
    <row r="61" spans="1:10">
      <c r="A61" s="124" t="s">
        <v>4</v>
      </c>
    </row>
    <row r="62" spans="1:10">
      <c r="A62" s="124" t="s">
        <v>166</v>
      </c>
    </row>
    <row r="63" spans="1:10">
      <c r="A63" s="124" t="s">
        <v>167</v>
      </c>
    </row>
    <row r="65" spans="1:10">
      <c r="A65" s="124" t="s">
        <v>162</v>
      </c>
      <c r="J65" s="144"/>
    </row>
  </sheetData>
  <mergeCells count="1">
    <mergeCell ref="B3:G3"/>
  </mergeCells>
  <printOptions horizontalCentered="1"/>
  <pageMargins left="1" right="1" top="1" bottom="1" header="0.5" footer="0.5"/>
  <pageSetup scale="72" orientation="portrait" r:id="rId1"/>
  <headerFooter scaleWithDoc="0" alignWithMargins="0">
    <oddHeader xml:space="preserve">&amp;C&amp;14Table 7.2
Real Gross Domestic Product (GDP) by State &amp;10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4"/>
  <sheetViews>
    <sheetView view="pageLayout" zoomScaleNormal="100" zoomScaleSheetLayoutView="100" workbookViewId="0">
      <selection activeCell="C7" sqref="C7"/>
    </sheetView>
  </sheetViews>
  <sheetFormatPr defaultColWidth="9.140625" defaultRowHeight="14.25"/>
  <cols>
    <col min="1" max="1" width="10.28515625" style="146" customWidth="1"/>
    <col min="2" max="2" width="8.140625" style="146" customWidth="1"/>
    <col min="3" max="3" width="11.5703125" style="146" customWidth="1"/>
    <col min="4" max="4" width="13.5703125" style="146" bestFit="1" customWidth="1"/>
    <col min="5" max="6" width="10.140625" style="146" customWidth="1"/>
    <col min="7" max="7" width="11.5703125" style="146" customWidth="1"/>
    <col min="8" max="8" width="7.28515625" style="146" customWidth="1"/>
    <col min="9" max="9" width="13.5703125" style="146" bestFit="1" customWidth="1"/>
    <col min="10" max="10" width="10.140625" style="146" bestFit="1" customWidth="1"/>
    <col min="11" max="11" width="7.28515625" style="146" customWidth="1"/>
    <col min="12" max="12" width="9.42578125" style="146" bestFit="1" customWidth="1"/>
    <col min="13" max="16384" width="9.140625" style="146"/>
  </cols>
  <sheetData>
    <row r="2" spans="2:12" ht="15" thickBot="1">
      <c r="C2" s="1417" t="s">
        <v>169</v>
      </c>
      <c r="D2" s="1417"/>
      <c r="E2" s="1417"/>
      <c r="F2" s="1417"/>
      <c r="G2" s="1417"/>
      <c r="H2" s="1418" t="s">
        <v>102</v>
      </c>
      <c r="I2" s="1418"/>
      <c r="J2" s="1418"/>
      <c r="K2" s="1418"/>
      <c r="L2" s="1418"/>
    </row>
    <row r="3" spans="2:12" ht="15" thickTop="1">
      <c r="C3" s="147"/>
      <c r="D3" s="147" t="s">
        <v>170</v>
      </c>
      <c r="E3" s="147"/>
      <c r="F3" s="147"/>
      <c r="G3" s="147" t="s">
        <v>68</v>
      </c>
      <c r="H3" s="147"/>
      <c r="I3" s="147" t="s">
        <v>170</v>
      </c>
      <c r="J3" s="147"/>
      <c r="K3" s="147"/>
      <c r="L3" s="147" t="s">
        <v>68</v>
      </c>
    </row>
    <row r="4" spans="2:12">
      <c r="B4" s="148"/>
      <c r="C4" s="147" t="s">
        <v>171</v>
      </c>
      <c r="D4" s="147" t="s">
        <v>172</v>
      </c>
      <c r="E4" s="147" t="s">
        <v>173</v>
      </c>
      <c r="F4" s="147" t="s">
        <v>174</v>
      </c>
      <c r="G4" s="147" t="s">
        <v>173</v>
      </c>
      <c r="H4" s="147" t="s">
        <v>171</v>
      </c>
      <c r="I4" s="147" t="s">
        <v>172</v>
      </c>
      <c r="J4" s="147" t="s">
        <v>173</v>
      </c>
      <c r="K4" s="147" t="s">
        <v>174</v>
      </c>
      <c r="L4" s="147" t="s">
        <v>173</v>
      </c>
    </row>
    <row r="5" spans="2:12">
      <c r="B5" s="149" t="s">
        <v>1</v>
      </c>
      <c r="C5" s="150" t="s">
        <v>175</v>
      </c>
      <c r="D5" s="150" t="s">
        <v>176</v>
      </c>
      <c r="E5" s="150" t="s">
        <v>177</v>
      </c>
      <c r="F5" s="150" t="s">
        <v>178</v>
      </c>
      <c r="G5" s="150" t="s">
        <v>175</v>
      </c>
      <c r="H5" s="150" t="s">
        <v>175</v>
      </c>
      <c r="I5" s="150" t="s">
        <v>176</v>
      </c>
      <c r="J5" s="150" t="s">
        <v>177</v>
      </c>
      <c r="K5" s="150" t="s">
        <v>178</v>
      </c>
      <c r="L5" s="150" t="s">
        <v>175</v>
      </c>
    </row>
    <row r="6" spans="2:12">
      <c r="B6" s="1007"/>
    </row>
    <row r="7" spans="2:12">
      <c r="B7" s="151">
        <v>2000</v>
      </c>
      <c r="C7" s="152">
        <v>15316.824113000001</v>
      </c>
      <c r="D7" s="153">
        <v>5952.5899579999996</v>
      </c>
      <c r="E7" s="153">
        <v>8836.4745320000002</v>
      </c>
      <c r="F7" s="153">
        <v>1376.1266869999999</v>
      </c>
      <c r="G7" s="153">
        <v>31482.015289999999</v>
      </c>
      <c r="H7" s="155"/>
      <c r="I7" s="155"/>
      <c r="J7" s="155"/>
      <c r="K7" s="155"/>
      <c r="L7" s="155"/>
    </row>
    <row r="8" spans="2:12">
      <c r="B8" s="151">
        <v>2001</v>
      </c>
      <c r="C8" s="156">
        <v>15751.86241</v>
      </c>
      <c r="D8" s="154">
        <v>5701.1035119999997</v>
      </c>
      <c r="E8" s="154">
        <v>9481.9691010000006</v>
      </c>
      <c r="F8" s="154">
        <v>1527.7814499999999</v>
      </c>
      <c r="G8" s="154">
        <v>32462.716473</v>
      </c>
      <c r="H8" s="155">
        <f t="shared" ref="H8:H23" si="0">(C8/C7-1)*100</f>
        <v>2.840264364142997</v>
      </c>
      <c r="I8" s="155">
        <f t="shared" ref="I8:I23" si="1">(D8/D7-1)*100</f>
        <v>-4.2248239467933431</v>
      </c>
      <c r="J8" s="155">
        <f t="shared" ref="J8:J23" si="2">(E8/E7-1)*100</f>
        <v>7.3048880145858641</v>
      </c>
      <c r="K8" s="155">
        <f t="shared" ref="K8:K23" si="3">(F8/F7-1)*100</f>
        <v>11.020407091342154</v>
      </c>
      <c r="L8" s="155">
        <f t="shared" ref="L8:L23" si="4">(G8/G7-1)*100</f>
        <v>3.1151156429032989</v>
      </c>
    </row>
    <row r="9" spans="2:12">
      <c r="B9" s="151">
        <v>2002</v>
      </c>
      <c r="C9" s="156">
        <v>16431.748394999999</v>
      </c>
      <c r="D9" s="154">
        <v>5216.434456</v>
      </c>
      <c r="E9" s="154">
        <v>9459.3444749999999</v>
      </c>
      <c r="F9" s="154">
        <v>1299.460955</v>
      </c>
      <c r="G9" s="154">
        <v>32406.988281000002</v>
      </c>
      <c r="H9" s="155">
        <f t="shared" si="0"/>
        <v>4.3162260265070307</v>
      </c>
      <c r="I9" s="155">
        <f t="shared" si="1"/>
        <v>-8.5013200511066209</v>
      </c>
      <c r="J9" s="155">
        <f t="shared" si="2"/>
        <v>-0.23860683112344461</v>
      </c>
      <c r="K9" s="155">
        <f t="shared" si="3"/>
        <v>-14.944578296849986</v>
      </c>
      <c r="L9" s="155">
        <f t="shared" si="4"/>
        <v>-0.17166829537000883</v>
      </c>
    </row>
    <row r="10" spans="2:12">
      <c r="B10" s="151">
        <v>2003</v>
      </c>
      <c r="C10" s="156">
        <v>16729.860264999999</v>
      </c>
      <c r="D10" s="154">
        <v>5114.6973340000004</v>
      </c>
      <c r="E10" s="154">
        <v>9414.1598130000002</v>
      </c>
      <c r="F10" s="154">
        <v>1268.419081</v>
      </c>
      <c r="G10" s="154">
        <v>32527.136493000002</v>
      </c>
      <c r="H10" s="155">
        <f t="shared" si="0"/>
        <v>1.8142431519381885</v>
      </c>
      <c r="I10" s="155">
        <f t="shared" si="1"/>
        <v>-1.9503191856073299</v>
      </c>
      <c r="J10" s="155">
        <f t="shared" si="2"/>
        <v>-0.4776722332019645</v>
      </c>
      <c r="K10" s="155">
        <f t="shared" si="3"/>
        <v>-2.3888269886493063</v>
      </c>
      <c r="L10" s="155">
        <f t="shared" si="4"/>
        <v>0.37074784906945268</v>
      </c>
    </row>
    <row r="11" spans="2:12">
      <c r="B11" s="151">
        <v>2004</v>
      </c>
      <c r="C11" s="156">
        <v>18128.467247</v>
      </c>
      <c r="D11" s="154">
        <v>5976.5194389999997</v>
      </c>
      <c r="E11" s="154">
        <v>10035.102156000001</v>
      </c>
      <c r="F11" s="154">
        <v>1287.3842059999999</v>
      </c>
      <c r="G11" s="154">
        <v>35427.473048</v>
      </c>
      <c r="H11" s="155">
        <f t="shared" si="0"/>
        <v>8.3599441946683903</v>
      </c>
      <c r="I11" s="155">
        <f t="shared" si="1"/>
        <v>16.849914055931102</v>
      </c>
      <c r="J11" s="155">
        <f t="shared" si="2"/>
        <v>6.5958338857020626</v>
      </c>
      <c r="K11" s="155">
        <f t="shared" si="3"/>
        <v>1.4951781539779496</v>
      </c>
      <c r="L11" s="155">
        <f t="shared" si="4"/>
        <v>8.9166673359770456</v>
      </c>
    </row>
    <row r="12" spans="2:12">
      <c r="B12" s="151">
        <v>2005</v>
      </c>
      <c r="C12" s="156">
        <v>19933.650205999998</v>
      </c>
      <c r="D12" s="154">
        <v>7206.6719329999996</v>
      </c>
      <c r="E12" s="154">
        <v>10902.016181000001</v>
      </c>
      <c r="F12" s="154">
        <v>1366.5565879999999</v>
      </c>
      <c r="G12" s="154">
        <v>39408.894908000002</v>
      </c>
      <c r="H12" s="155">
        <f t="shared" si="0"/>
        <v>9.9577252417670792</v>
      </c>
      <c r="I12" s="155">
        <f t="shared" si="1"/>
        <v>20.583091991177916</v>
      </c>
      <c r="J12" s="155">
        <f t="shared" si="2"/>
        <v>8.6388161428099686</v>
      </c>
      <c r="K12" s="155">
        <f t="shared" si="3"/>
        <v>6.1498643241860496</v>
      </c>
      <c r="L12" s="155">
        <f t="shared" si="4"/>
        <v>11.238232697561168</v>
      </c>
    </row>
    <row r="13" spans="2:12">
      <c r="B13" s="151">
        <v>2006</v>
      </c>
      <c r="C13" s="156">
        <v>22463.713162</v>
      </c>
      <c r="D13" s="154">
        <v>8847.8092880000004</v>
      </c>
      <c r="E13" s="154">
        <v>12124.655075000001</v>
      </c>
      <c r="F13" s="154">
        <v>1620.680535</v>
      </c>
      <c r="G13" s="154">
        <v>45056.858059999999</v>
      </c>
      <c r="H13" s="155">
        <f t="shared" si="0"/>
        <v>12.692421758451733</v>
      </c>
      <c r="I13" s="155">
        <f t="shared" si="1"/>
        <v>22.77247209610147</v>
      </c>
      <c r="J13" s="155">
        <f t="shared" si="2"/>
        <v>11.214796178075858</v>
      </c>
      <c r="K13" s="155">
        <f t="shared" si="3"/>
        <v>18.595932962565321</v>
      </c>
      <c r="L13" s="155">
        <f t="shared" si="4"/>
        <v>14.331696347195621</v>
      </c>
    </row>
    <row r="14" spans="2:12">
      <c r="B14" s="151">
        <v>2007</v>
      </c>
      <c r="C14" s="156">
        <v>23998.309657999998</v>
      </c>
      <c r="D14" s="154">
        <v>9432.2588820000001</v>
      </c>
      <c r="E14" s="154">
        <v>12717.52059</v>
      </c>
      <c r="F14" s="154">
        <v>1646.7555540000001</v>
      </c>
      <c r="G14" s="154">
        <v>47794.844684000003</v>
      </c>
      <c r="H14" s="155">
        <f t="shared" si="0"/>
        <v>6.8314462748569449</v>
      </c>
      <c r="I14" s="155">
        <f t="shared" si="1"/>
        <v>6.6055853485977645</v>
      </c>
      <c r="J14" s="155">
        <f t="shared" si="2"/>
        <v>4.8897515956757953</v>
      </c>
      <c r="K14" s="155">
        <f t="shared" si="3"/>
        <v>1.6088932048536009</v>
      </c>
      <c r="L14" s="155">
        <f t="shared" si="4"/>
        <v>6.0767366875736473</v>
      </c>
    </row>
    <row r="15" spans="2:12">
      <c r="B15" s="151">
        <v>2008</v>
      </c>
      <c r="C15" s="156">
        <v>22658.717315999998</v>
      </c>
      <c r="D15" s="154">
        <v>8980.6757930000003</v>
      </c>
      <c r="E15" s="154">
        <v>12810.988694</v>
      </c>
      <c r="F15" s="154">
        <v>1483.2270370000001</v>
      </c>
      <c r="G15" s="154">
        <v>45933.608840000001</v>
      </c>
      <c r="H15" s="155">
        <f t="shared" si="0"/>
        <v>-5.5820279056755906</v>
      </c>
      <c r="I15" s="155">
        <f t="shared" si="1"/>
        <v>-4.7876451934729669</v>
      </c>
      <c r="J15" s="155">
        <f t="shared" si="2"/>
        <v>0.73495539746557537</v>
      </c>
      <c r="K15" s="155">
        <f t="shared" si="3"/>
        <v>-9.9303455575289306</v>
      </c>
      <c r="L15" s="155">
        <f t="shared" si="4"/>
        <v>-3.8942188353278118</v>
      </c>
    </row>
    <row r="16" spans="2:12">
      <c r="B16" s="151">
        <v>2009</v>
      </c>
      <c r="C16" s="156">
        <v>20328.537258</v>
      </c>
      <c r="D16" s="154">
        <v>6863.7424309999997</v>
      </c>
      <c r="E16" s="154">
        <v>11789.527058</v>
      </c>
      <c r="F16" s="154">
        <v>1499.147387</v>
      </c>
      <c r="G16" s="154">
        <v>40480.954134</v>
      </c>
      <c r="H16" s="155">
        <f t="shared" si="0"/>
        <v>-10.283812739720211</v>
      </c>
      <c r="I16" s="155">
        <f t="shared" si="1"/>
        <v>-23.572094247629416</v>
      </c>
      <c r="J16" s="155">
        <f t="shared" si="2"/>
        <v>-7.9733239986262694</v>
      </c>
      <c r="K16" s="155">
        <f t="shared" si="3"/>
        <v>1.0733589398559396</v>
      </c>
      <c r="L16" s="155">
        <f t="shared" si="4"/>
        <v>-11.87073004647462</v>
      </c>
    </row>
    <row r="17" spans="2:12">
      <c r="B17" s="151">
        <v>2010</v>
      </c>
      <c r="C17" s="156">
        <v>20475.102312999999</v>
      </c>
      <c r="D17" s="154">
        <v>7333.2955899999997</v>
      </c>
      <c r="E17" s="154">
        <v>12114.465555999999</v>
      </c>
      <c r="F17" s="154">
        <v>1464.5273380000001</v>
      </c>
      <c r="G17" s="154">
        <v>41387.390797</v>
      </c>
      <c r="H17" s="155">
        <f t="shared" si="0"/>
        <v>0.72098180572397474</v>
      </c>
      <c r="I17" s="155">
        <f t="shared" si="1"/>
        <v>6.8410661344060486</v>
      </c>
      <c r="J17" s="155">
        <f t="shared" si="2"/>
        <v>2.7561622820103437</v>
      </c>
      <c r="K17" s="155">
        <f t="shared" si="3"/>
        <v>-2.3093159018393372</v>
      </c>
      <c r="L17" s="155">
        <f t="shared" si="4"/>
        <v>2.2391682271112323</v>
      </c>
    </row>
    <row r="18" spans="2:12">
      <c r="B18" s="151">
        <v>2011</v>
      </c>
      <c r="C18" s="156">
        <v>21800.771990000001</v>
      </c>
      <c r="D18" s="154">
        <v>8063.4745469999998</v>
      </c>
      <c r="E18" s="154">
        <v>12676.3968</v>
      </c>
      <c r="F18" s="154">
        <v>1556.3834079999999</v>
      </c>
      <c r="G18" s="154">
        <v>44097.026745000003</v>
      </c>
      <c r="H18" s="155">
        <f t="shared" si="0"/>
        <v>6.4745448239265313</v>
      </c>
      <c r="I18" s="155">
        <f t="shared" si="1"/>
        <v>9.9570370243319282</v>
      </c>
      <c r="J18" s="155">
        <f t="shared" si="2"/>
        <v>4.6385145213582391</v>
      </c>
      <c r="K18" s="155">
        <f t="shared" si="3"/>
        <v>6.2720625021203791</v>
      </c>
      <c r="L18" s="155">
        <f t="shared" si="4"/>
        <v>6.5470083902859022</v>
      </c>
    </row>
    <row r="19" spans="2:12">
      <c r="B19" s="151">
        <v>2012</v>
      </c>
      <c r="C19" s="156">
        <v>23512.203896999999</v>
      </c>
      <c r="D19" s="154">
        <v>8780.1188089999996</v>
      </c>
      <c r="E19" s="154">
        <v>13438.658668</v>
      </c>
      <c r="F19" s="154">
        <v>1800.1985560000001</v>
      </c>
      <c r="G19" s="154">
        <v>47531.179929999998</v>
      </c>
      <c r="H19" s="155">
        <f t="shared" si="0"/>
        <v>7.850327079174213</v>
      </c>
      <c r="I19" s="155">
        <f t="shared" si="1"/>
        <v>8.8875367290224272</v>
      </c>
      <c r="J19" s="155">
        <f t="shared" si="2"/>
        <v>6.0132376733426307</v>
      </c>
      <c r="K19" s="155">
        <f t="shared" si="3"/>
        <v>15.665493910225514</v>
      </c>
      <c r="L19" s="155">
        <f t="shared" si="4"/>
        <v>7.7877204847816239</v>
      </c>
    </row>
    <row r="20" spans="2:12">
      <c r="B20" s="151">
        <v>2013</v>
      </c>
      <c r="C20" s="156">
        <v>24943.596162999998</v>
      </c>
      <c r="D20" s="154">
        <v>8352.4096570000002</v>
      </c>
      <c r="E20" s="154">
        <v>14008.448321</v>
      </c>
      <c r="F20" s="154">
        <v>2099.5913650000002</v>
      </c>
      <c r="G20" s="154">
        <v>49404.045506000002</v>
      </c>
      <c r="H20" s="155">
        <f t="shared" si="0"/>
        <v>6.0878693986769816</v>
      </c>
      <c r="I20" s="155">
        <f t="shared" si="1"/>
        <v>-4.8713367245279082</v>
      </c>
      <c r="J20" s="155">
        <f t="shared" si="2"/>
        <v>4.2399294979995172</v>
      </c>
      <c r="K20" s="155">
        <f t="shared" si="3"/>
        <v>16.63109927525128</v>
      </c>
      <c r="L20" s="155">
        <f t="shared" si="4"/>
        <v>3.9402884143802108</v>
      </c>
    </row>
    <row r="21" spans="2:12">
      <c r="B21" s="151">
        <v>2014</v>
      </c>
      <c r="C21" s="156">
        <v>26192.697292000001</v>
      </c>
      <c r="D21" s="154">
        <v>8698.591891</v>
      </c>
      <c r="E21" s="154">
        <v>14801.861476</v>
      </c>
      <c r="F21" s="154">
        <v>2016.0119350000004</v>
      </c>
      <c r="G21" s="154">
        <v>51709.162594000001</v>
      </c>
      <c r="H21" s="155">
        <f t="shared" si="0"/>
        <v>5.0077026617872056</v>
      </c>
      <c r="I21" s="155">
        <f t="shared" si="1"/>
        <v>4.1446989337965645</v>
      </c>
      <c r="J21" s="155">
        <f t="shared" si="2"/>
        <v>5.6638189813685402</v>
      </c>
      <c r="K21" s="155">
        <f t="shared" si="3"/>
        <v>-3.9807474632093331</v>
      </c>
      <c r="L21" s="155">
        <f t="shared" si="4"/>
        <v>4.6658468236574935</v>
      </c>
    </row>
    <row r="22" spans="2:12">
      <c r="B22" s="151" t="s">
        <v>109</v>
      </c>
      <c r="C22" s="156">
        <v>27527.273651200001</v>
      </c>
      <c r="D22" s="154">
        <v>8489.4625579000003</v>
      </c>
      <c r="E22" s="154">
        <v>15424.473185999999</v>
      </c>
      <c r="F22" s="154">
        <v>2318.4137252500041</v>
      </c>
      <c r="G22" s="154">
        <v>53759.623120349999</v>
      </c>
      <c r="H22" s="155">
        <f t="shared" si="0"/>
        <v>5.095223085740086</v>
      </c>
      <c r="I22" s="155">
        <f t="shared" si="1"/>
        <v>-2.4041745574519435</v>
      </c>
      <c r="J22" s="155">
        <f t="shared" si="2"/>
        <v>4.2063068284317717</v>
      </c>
      <c r="K22" s="155">
        <f t="shared" si="3"/>
        <v>15.000000000000169</v>
      </c>
      <c r="L22" s="155">
        <f t="shared" si="4"/>
        <v>3.9653717513265629</v>
      </c>
    </row>
    <row r="23" spans="2:12">
      <c r="B23" s="151" t="s">
        <v>105</v>
      </c>
      <c r="C23" s="156">
        <v>28821.559718249999</v>
      </c>
      <c r="D23" s="154">
        <v>9065.2746362500002</v>
      </c>
      <c r="E23" s="154">
        <v>16222.803771999999</v>
      </c>
      <c r="F23" s="154">
        <v>2898.0171565625024</v>
      </c>
      <c r="G23" s="154">
        <v>57007.655283062501</v>
      </c>
      <c r="H23" s="155">
        <f t="shared" si="0"/>
        <v>4.701831657758726</v>
      </c>
      <c r="I23" s="155">
        <f t="shared" si="1"/>
        <v>6.7826682127736015</v>
      </c>
      <c r="J23" s="155">
        <f t="shared" si="2"/>
        <v>5.1757397246124714</v>
      </c>
      <c r="K23" s="155">
        <f t="shared" si="3"/>
        <v>24.99999999999989</v>
      </c>
      <c r="L23" s="155">
        <f t="shared" si="4"/>
        <v>6.0417688484185161</v>
      </c>
    </row>
    <row r="24" spans="2:12">
      <c r="B24" s="157"/>
      <c r="C24" s="154"/>
      <c r="D24" s="154"/>
      <c r="E24" s="154"/>
      <c r="F24" s="154"/>
      <c r="G24" s="154"/>
      <c r="H24" s="155"/>
      <c r="I24" s="155"/>
      <c r="J24" s="155"/>
      <c r="K24" s="155"/>
      <c r="L24" s="155"/>
    </row>
    <row r="25" spans="2:12" ht="144.75" customHeight="1">
      <c r="B25" s="1419" t="s">
        <v>1184</v>
      </c>
      <c r="C25" s="1419"/>
      <c r="D25" s="1419"/>
      <c r="E25" s="1419"/>
      <c r="F25" s="1419"/>
      <c r="G25" s="1419"/>
      <c r="H25" s="1419"/>
      <c r="I25" s="1419"/>
      <c r="J25" s="1419"/>
      <c r="K25" s="1419"/>
      <c r="L25" s="1419"/>
    </row>
    <row r="26" spans="2:12">
      <c r="B26" s="146" t="s">
        <v>110</v>
      </c>
      <c r="C26" s="158"/>
      <c r="D26" s="158"/>
      <c r="E26" s="158"/>
      <c r="F26" s="158"/>
      <c r="G26" s="158"/>
      <c r="H26" s="158"/>
      <c r="I26" s="158"/>
      <c r="J26" s="158"/>
      <c r="K26" s="158"/>
      <c r="L26" s="158"/>
    </row>
    <row r="27" spans="2:12">
      <c r="B27" s="146" t="s">
        <v>111</v>
      </c>
      <c r="C27" s="158"/>
      <c r="D27" s="158"/>
      <c r="E27" s="158"/>
      <c r="F27" s="158"/>
      <c r="G27" s="158"/>
      <c r="H27" s="158"/>
      <c r="I27" s="158"/>
      <c r="J27" s="158"/>
      <c r="K27" s="158"/>
      <c r="L27" s="158"/>
    </row>
    <row r="28" spans="2:12">
      <c r="H28" s="159"/>
      <c r="I28" s="159"/>
      <c r="J28" s="159"/>
      <c r="K28" s="155"/>
      <c r="L28" s="155"/>
    </row>
    <row r="29" spans="2:12">
      <c r="B29" s="146" t="s">
        <v>179</v>
      </c>
    </row>
    <row r="32" spans="2:12">
      <c r="C32" s="160"/>
      <c r="D32" s="160"/>
      <c r="E32" s="160"/>
      <c r="F32" s="160"/>
      <c r="G32" s="160"/>
    </row>
    <row r="34" spans="7:7">
      <c r="G34" s="161"/>
    </row>
  </sheetData>
  <mergeCells count="3">
    <mergeCell ref="C2:G2"/>
    <mergeCell ref="H2:L2"/>
    <mergeCell ref="B25:L25"/>
  </mergeCells>
  <printOptions horizontalCentered="1"/>
  <pageMargins left="1" right="1" top="1" bottom="1" header="0.5" footer="0.5"/>
  <pageSetup scale="71" orientation="landscape" r:id="rId1"/>
  <headerFooter scaleWithDoc="0" alignWithMargins="0">
    <oddHeader xml:space="preserve">&amp;C&amp;14Table 8.1
Utah Taxable Sales by Component   </oddHeader>
  </headerFooter>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Normal="100" zoomScaleSheetLayoutView="100" workbookViewId="0">
      <selection activeCell="H30" sqref="H30"/>
    </sheetView>
  </sheetViews>
  <sheetFormatPr defaultColWidth="19.85546875" defaultRowHeight="14.25"/>
  <cols>
    <col min="1" max="1" width="19.85546875" style="162"/>
    <col min="2" max="7" width="11.28515625" style="162" customWidth="1"/>
    <col min="8" max="8" width="18.28515625" style="162" customWidth="1"/>
    <col min="9" max="9" width="19.140625" style="162" customWidth="1"/>
    <col min="10" max="16384" width="19.85546875" style="162"/>
  </cols>
  <sheetData>
    <row r="1" spans="1:9" ht="5.0999999999999996" customHeight="1"/>
    <row r="2" spans="1:9" ht="33" customHeight="1" thickBot="1">
      <c r="B2" s="1420" t="s">
        <v>169</v>
      </c>
      <c r="C2" s="1420"/>
      <c r="D2" s="1420"/>
      <c r="E2" s="1420"/>
      <c r="F2" s="1420"/>
      <c r="G2" s="1420"/>
      <c r="H2" s="1421" t="s">
        <v>180</v>
      </c>
      <c r="I2" s="1421" t="s">
        <v>181</v>
      </c>
    </row>
    <row r="3" spans="1:9" ht="15" thickTop="1">
      <c r="A3" s="163" t="s">
        <v>6</v>
      </c>
      <c r="B3" s="164">
        <v>2009</v>
      </c>
      <c r="C3" s="164">
        <v>2010</v>
      </c>
      <c r="D3" s="164">
        <v>2011</v>
      </c>
      <c r="E3" s="164">
        <v>2012</v>
      </c>
      <c r="F3" s="164">
        <f>E3+1</f>
        <v>2013</v>
      </c>
      <c r="G3" s="164">
        <f>F3+1</f>
        <v>2014</v>
      </c>
      <c r="H3" s="1422"/>
      <c r="I3" s="1422"/>
    </row>
    <row r="4" spans="1:9" ht="5.0999999999999996" customHeight="1">
      <c r="A4" s="1008"/>
      <c r="H4" s="165"/>
      <c r="I4" s="166"/>
    </row>
    <row r="5" spans="1:9">
      <c r="A5" s="167" t="s">
        <v>73</v>
      </c>
      <c r="B5" s="168">
        <v>82.352727000000002</v>
      </c>
      <c r="C5" s="168">
        <v>98.571143000000006</v>
      </c>
      <c r="D5" s="168">
        <v>106.11685900000001</v>
      </c>
      <c r="E5" s="168">
        <v>83.155276999999998</v>
      </c>
      <c r="F5" s="168">
        <v>108.76220000000001</v>
      </c>
      <c r="G5" s="168">
        <v>105.333033</v>
      </c>
      <c r="H5" s="169">
        <f t="shared" ref="H5:H33" si="0">G5/F5-1</f>
        <v>-3.1529033064796486E-2</v>
      </c>
      <c r="I5" s="170">
        <f t="shared" ref="I5:I33" si="1">G5/SUM($G$5:$G$33)</f>
        <v>2.0318405561947379E-3</v>
      </c>
    </row>
    <row r="6" spans="1:9">
      <c r="A6" s="167" t="s">
        <v>74</v>
      </c>
      <c r="B6" s="168">
        <v>541.40418699999998</v>
      </c>
      <c r="C6" s="168">
        <v>621.28903100000002</v>
      </c>
      <c r="D6" s="168">
        <v>585.74043500000005</v>
      </c>
      <c r="E6" s="168">
        <v>525.98462800000004</v>
      </c>
      <c r="F6" s="168">
        <v>565.48226699999998</v>
      </c>
      <c r="G6" s="168">
        <v>565.78755999999998</v>
      </c>
      <c r="H6" s="169">
        <f t="shared" si="0"/>
        <v>5.3988076694189147E-4</v>
      </c>
      <c r="I6" s="170">
        <f t="shared" si="1"/>
        <v>1.0913861282229133E-2</v>
      </c>
    </row>
    <row r="7" spans="1:9">
      <c r="A7" s="167" t="s">
        <v>75</v>
      </c>
      <c r="B7" s="168">
        <v>1274.5753950000001</v>
      </c>
      <c r="C7" s="168">
        <v>1324.78108</v>
      </c>
      <c r="D7" s="168">
        <v>1335.6782579999999</v>
      </c>
      <c r="E7" s="168">
        <v>1370.3986990000001</v>
      </c>
      <c r="F7" s="168">
        <v>1446.5176200000001</v>
      </c>
      <c r="G7" s="168">
        <v>1514.7476300000001</v>
      </c>
      <c r="H7" s="169">
        <f t="shared" si="0"/>
        <v>4.7168461038172405E-2</v>
      </c>
      <c r="I7" s="170">
        <f t="shared" si="1"/>
        <v>2.9218997871578056E-2</v>
      </c>
    </row>
    <row r="8" spans="1:9">
      <c r="A8" s="167" t="s">
        <v>76</v>
      </c>
      <c r="B8" s="168">
        <v>413.36065100000002</v>
      </c>
      <c r="C8" s="168">
        <v>436.76316200000002</v>
      </c>
      <c r="D8" s="168">
        <v>464.347463</v>
      </c>
      <c r="E8" s="168">
        <v>419.959566</v>
      </c>
      <c r="F8" s="168">
        <v>403.61417</v>
      </c>
      <c r="G8" s="168">
        <v>425.13301100000001</v>
      </c>
      <c r="H8" s="169">
        <f t="shared" si="0"/>
        <v>5.3315375424009437E-2</v>
      </c>
      <c r="I8" s="170">
        <f t="shared" si="1"/>
        <v>8.2006799664354445E-3</v>
      </c>
    </row>
    <row r="9" spans="1:9">
      <c r="A9" s="167" t="s">
        <v>77</v>
      </c>
      <c r="B9" s="168">
        <v>14.659618999999999</v>
      </c>
      <c r="C9" s="168">
        <v>15.454656</v>
      </c>
      <c r="D9" s="168">
        <v>13.207604999999999</v>
      </c>
      <c r="E9" s="168">
        <v>15.390662000000001</v>
      </c>
      <c r="F9" s="168">
        <v>18.710296</v>
      </c>
      <c r="G9" s="168">
        <v>16.446258</v>
      </c>
      <c r="H9" s="169">
        <f t="shared" si="0"/>
        <v>-0.12100492691296805</v>
      </c>
      <c r="I9" s="170">
        <f t="shared" si="1"/>
        <v>3.1724306279153812E-4</v>
      </c>
    </row>
    <row r="10" spans="1:9">
      <c r="A10" s="167" t="s">
        <v>78</v>
      </c>
      <c r="B10" s="168">
        <v>3590.7025619999999</v>
      </c>
      <c r="C10" s="168">
        <v>3599.4164510000001</v>
      </c>
      <c r="D10" s="168">
        <v>3784.536059</v>
      </c>
      <c r="E10" s="168">
        <v>4001.7098540000002</v>
      </c>
      <c r="F10" s="168">
        <v>4268.1951669999999</v>
      </c>
      <c r="G10" s="168">
        <v>4550.8280269999996</v>
      </c>
      <c r="H10" s="169">
        <f t="shared" si="0"/>
        <v>6.6218354349211861E-2</v>
      </c>
      <c r="I10" s="170">
        <f t="shared" si="1"/>
        <v>8.7784018803733488E-2</v>
      </c>
    </row>
    <row r="11" spans="1:9">
      <c r="A11" s="167" t="s">
        <v>79</v>
      </c>
      <c r="B11" s="168">
        <v>402.90343300000001</v>
      </c>
      <c r="C11" s="168">
        <v>471.37218799999999</v>
      </c>
      <c r="D11" s="168">
        <v>626.93105100000002</v>
      </c>
      <c r="E11" s="168">
        <v>830.25293399999998</v>
      </c>
      <c r="F11" s="168">
        <v>876.614645</v>
      </c>
      <c r="G11" s="168">
        <v>895.53722300000004</v>
      </c>
      <c r="H11" s="169">
        <f t="shared" si="0"/>
        <v>2.1585970651904818E-2</v>
      </c>
      <c r="I11" s="170">
        <f t="shared" si="1"/>
        <v>1.7274626937528809E-2</v>
      </c>
    </row>
    <row r="12" spans="1:9">
      <c r="A12" s="167" t="s">
        <v>80</v>
      </c>
      <c r="B12" s="168">
        <v>162.27148700000001</v>
      </c>
      <c r="C12" s="168">
        <v>187.79246699999999</v>
      </c>
      <c r="D12" s="168">
        <v>178.41314499999999</v>
      </c>
      <c r="E12" s="168">
        <v>141.94891100000001</v>
      </c>
      <c r="F12" s="168">
        <v>127.727564</v>
      </c>
      <c r="G12" s="168">
        <v>139.40118699999999</v>
      </c>
      <c r="H12" s="169">
        <f t="shared" si="0"/>
        <v>9.1394704748303024E-2</v>
      </c>
      <c r="I12" s="170">
        <f t="shared" si="1"/>
        <v>2.6890043632208584E-3</v>
      </c>
    </row>
    <row r="13" spans="1:9">
      <c r="A13" s="167" t="s">
        <v>81</v>
      </c>
      <c r="B13" s="168">
        <v>98.246827999999994</v>
      </c>
      <c r="C13" s="168">
        <v>102.414534</v>
      </c>
      <c r="D13" s="168">
        <v>84.808885000000004</v>
      </c>
      <c r="E13" s="168">
        <v>121.978973</v>
      </c>
      <c r="F13" s="168">
        <v>111.09369100000001</v>
      </c>
      <c r="G13" s="168">
        <v>120.704435</v>
      </c>
      <c r="H13" s="169">
        <f t="shared" si="0"/>
        <v>8.6510259164942038E-2</v>
      </c>
      <c r="I13" s="170">
        <f t="shared" si="1"/>
        <v>2.3283499901267592E-3</v>
      </c>
    </row>
    <row r="14" spans="1:9">
      <c r="A14" s="167" t="s">
        <v>82</v>
      </c>
      <c r="B14" s="168">
        <v>257.57935700000002</v>
      </c>
      <c r="C14" s="168">
        <v>263.30279400000001</v>
      </c>
      <c r="D14" s="168">
        <v>279.39781599999998</v>
      </c>
      <c r="E14" s="168">
        <v>310.20159200000001</v>
      </c>
      <c r="F14" s="168">
        <v>336.29036200000002</v>
      </c>
      <c r="G14" s="168">
        <v>390.26977399999998</v>
      </c>
      <c r="H14" s="169">
        <f t="shared" si="0"/>
        <v>0.16051429984187293</v>
      </c>
      <c r="I14" s="170">
        <f t="shared" si="1"/>
        <v>7.5281792623417059E-3</v>
      </c>
    </row>
    <row r="15" spans="1:9">
      <c r="A15" s="167" t="s">
        <v>83</v>
      </c>
      <c r="B15" s="168">
        <v>550.24386300000003</v>
      </c>
      <c r="C15" s="168">
        <v>551.33513100000005</v>
      </c>
      <c r="D15" s="168">
        <v>568.75486799999999</v>
      </c>
      <c r="E15" s="168">
        <v>593.515715</v>
      </c>
      <c r="F15" s="168">
        <v>642.54812800000002</v>
      </c>
      <c r="G15" s="168">
        <v>656.57151899999997</v>
      </c>
      <c r="H15" s="169">
        <f t="shared" si="0"/>
        <v>2.1824654666179333E-2</v>
      </c>
      <c r="I15" s="170">
        <f t="shared" si="1"/>
        <v>1.2665054848905602E-2</v>
      </c>
    </row>
    <row r="16" spans="1:9">
      <c r="A16" s="167" t="s">
        <v>84</v>
      </c>
      <c r="B16" s="168">
        <v>80.514696000000001</v>
      </c>
      <c r="C16" s="168">
        <v>86.380775</v>
      </c>
      <c r="D16" s="168">
        <v>100.396779</v>
      </c>
      <c r="E16" s="168">
        <v>111.08313099999999</v>
      </c>
      <c r="F16" s="168">
        <v>89.241361999999995</v>
      </c>
      <c r="G16" s="168">
        <v>96.864626999999999</v>
      </c>
      <c r="H16" s="169">
        <f t="shared" si="0"/>
        <v>8.5423001500134044E-2</v>
      </c>
      <c r="I16" s="170">
        <f t="shared" si="1"/>
        <v>1.8684877098267532E-3</v>
      </c>
    </row>
    <row r="17" spans="1:9">
      <c r="A17" s="167" t="s">
        <v>85</v>
      </c>
      <c r="B17" s="168">
        <v>125.658964</v>
      </c>
      <c r="C17" s="168">
        <v>137.921785</v>
      </c>
      <c r="D17" s="168">
        <v>147.98500899999999</v>
      </c>
      <c r="E17" s="168">
        <v>152.39013700000001</v>
      </c>
      <c r="F17" s="168">
        <v>157.30444800000001</v>
      </c>
      <c r="G17" s="168">
        <v>164.65745100000001</v>
      </c>
      <c r="H17" s="169">
        <f t="shared" si="0"/>
        <v>4.67437703986604E-2</v>
      </c>
      <c r="I17" s="170">
        <f t="shared" si="1"/>
        <v>3.1761896272506254E-3</v>
      </c>
    </row>
    <row r="18" spans="1:9">
      <c r="A18" s="167" t="s">
        <v>86</v>
      </c>
      <c r="B18" s="168">
        <v>142.34384900000001</v>
      </c>
      <c r="C18" s="168">
        <v>173.896759</v>
      </c>
      <c r="D18" s="168">
        <v>168.844064</v>
      </c>
      <c r="E18" s="168">
        <v>159.46293</v>
      </c>
      <c r="F18" s="168">
        <v>179.757203</v>
      </c>
      <c r="G18" s="168">
        <v>193.271119</v>
      </c>
      <c r="H18" s="169">
        <f t="shared" si="0"/>
        <v>7.5178717594977185E-2</v>
      </c>
      <c r="I18" s="170">
        <f t="shared" si="1"/>
        <v>3.7281381418622908E-3</v>
      </c>
    </row>
    <row r="19" spans="1:9">
      <c r="A19" s="167" t="s">
        <v>87</v>
      </c>
      <c r="B19" s="168">
        <v>69.591188000000002</v>
      </c>
      <c r="C19" s="168">
        <v>68.477532999999994</v>
      </c>
      <c r="D19" s="168">
        <v>75.893698999999998</v>
      </c>
      <c r="E19" s="168">
        <v>72.900999999999996</v>
      </c>
      <c r="F19" s="168">
        <v>75.618369999999999</v>
      </c>
      <c r="G19" s="168">
        <v>93.314785000000001</v>
      </c>
      <c r="H19" s="169">
        <f t="shared" si="0"/>
        <v>0.23402269845277024</v>
      </c>
      <c r="I19" s="170">
        <f t="shared" si="1"/>
        <v>1.8000123917023484E-3</v>
      </c>
    </row>
    <row r="20" spans="1:9">
      <c r="A20" s="167" t="s">
        <v>88</v>
      </c>
      <c r="B20" s="168">
        <v>7.5312659999999996</v>
      </c>
      <c r="C20" s="168">
        <v>7.3755959999999998</v>
      </c>
      <c r="D20" s="168">
        <v>8.2648399999999995</v>
      </c>
      <c r="E20" s="168">
        <v>8.3129340000000003</v>
      </c>
      <c r="F20" s="168">
        <v>8.2397530000000003</v>
      </c>
      <c r="G20" s="168">
        <v>9.9876380000000005</v>
      </c>
      <c r="H20" s="169">
        <f t="shared" si="0"/>
        <v>0.21212832472041332</v>
      </c>
      <c r="I20" s="170">
        <f t="shared" si="1"/>
        <v>1.9265834630425671E-4</v>
      </c>
    </row>
    <row r="21" spans="1:9">
      <c r="A21" s="167" t="s">
        <v>89</v>
      </c>
      <c r="B21" s="168">
        <v>26.429393000000001</v>
      </c>
      <c r="C21" s="168">
        <v>41.634991999999997</v>
      </c>
      <c r="D21" s="168">
        <v>103.030621</v>
      </c>
      <c r="E21" s="168">
        <v>26.768511</v>
      </c>
      <c r="F21" s="168">
        <v>29.66094</v>
      </c>
      <c r="G21" s="168">
        <v>19.625845999999999</v>
      </c>
      <c r="H21" s="169">
        <f t="shared" si="0"/>
        <v>-0.33832690400236809</v>
      </c>
      <c r="I21" s="170">
        <f t="shared" si="1"/>
        <v>3.7857629953969208E-4</v>
      </c>
    </row>
    <row r="22" spans="1:9">
      <c r="A22" s="167" t="s">
        <v>90</v>
      </c>
      <c r="B22" s="168">
        <v>18286.629368999998</v>
      </c>
      <c r="C22" s="168">
        <v>18498.826082</v>
      </c>
      <c r="D22" s="168">
        <v>19672.227812000001</v>
      </c>
      <c r="E22" s="168">
        <v>21387.821486000001</v>
      </c>
      <c r="F22" s="168">
        <v>21986.132638999999</v>
      </c>
      <c r="G22" s="168">
        <v>22940.972955000001</v>
      </c>
      <c r="H22" s="169">
        <f t="shared" si="0"/>
        <v>4.3429207477183152E-2</v>
      </c>
      <c r="I22" s="170">
        <f t="shared" si="1"/>
        <v>0.44252403942964069</v>
      </c>
    </row>
    <row r="23" spans="1:9">
      <c r="A23" s="167" t="s">
        <v>91</v>
      </c>
      <c r="B23" s="168">
        <v>148.592026</v>
      </c>
      <c r="C23" s="168">
        <v>181.60325800000001</v>
      </c>
      <c r="D23" s="168">
        <v>205.52509599999999</v>
      </c>
      <c r="E23" s="168">
        <v>205.12760499999999</v>
      </c>
      <c r="F23" s="168">
        <v>212.07772700000001</v>
      </c>
      <c r="G23" s="168">
        <v>184.64416600000001</v>
      </c>
      <c r="H23" s="169">
        <f t="shared" si="0"/>
        <v>-0.12935616289399399</v>
      </c>
      <c r="I23" s="170">
        <f t="shared" si="1"/>
        <v>3.5617269745147617E-3</v>
      </c>
    </row>
    <row r="24" spans="1:9">
      <c r="A24" s="167" t="s">
        <v>92</v>
      </c>
      <c r="B24" s="168">
        <v>191.41050300000001</v>
      </c>
      <c r="C24" s="168">
        <v>183.481649</v>
      </c>
      <c r="D24" s="168">
        <v>195.91164900000001</v>
      </c>
      <c r="E24" s="168">
        <v>209.27963199999999</v>
      </c>
      <c r="F24" s="168">
        <v>210.988494</v>
      </c>
      <c r="G24" s="168">
        <v>228.73849300000001</v>
      </c>
      <c r="H24" s="169">
        <f t="shared" si="0"/>
        <v>8.4127805566496905E-2</v>
      </c>
      <c r="I24" s="170">
        <f t="shared" si="1"/>
        <v>4.412292455684497E-3</v>
      </c>
    </row>
    <row r="25" spans="1:9">
      <c r="A25" s="167" t="s">
        <v>93</v>
      </c>
      <c r="B25" s="168">
        <v>302.937072</v>
      </c>
      <c r="C25" s="168">
        <v>303.01243199999999</v>
      </c>
      <c r="D25" s="168">
        <v>316.702718</v>
      </c>
      <c r="E25" s="168">
        <v>323.21820500000001</v>
      </c>
      <c r="F25" s="168">
        <v>347.16543300000001</v>
      </c>
      <c r="G25" s="168">
        <v>376.41982200000001</v>
      </c>
      <c r="H25" s="169">
        <f t="shared" si="0"/>
        <v>8.4266422342802683E-2</v>
      </c>
      <c r="I25" s="170">
        <f t="shared" si="1"/>
        <v>7.2610181128573807E-3</v>
      </c>
    </row>
    <row r="26" spans="1:9">
      <c r="A26" s="167" t="s">
        <v>94</v>
      </c>
      <c r="B26" s="168">
        <v>1116.528061</v>
      </c>
      <c r="C26" s="168">
        <v>1189.6589750000001</v>
      </c>
      <c r="D26" s="168">
        <v>1324.335638</v>
      </c>
      <c r="E26" s="168">
        <v>1360.9247359999999</v>
      </c>
      <c r="F26" s="168">
        <v>1469.7601529999999</v>
      </c>
      <c r="G26" s="168">
        <v>1570.9198799999999</v>
      </c>
      <c r="H26" s="169">
        <f t="shared" si="0"/>
        <v>6.8827370774420471E-2</v>
      </c>
      <c r="I26" s="170">
        <f t="shared" si="1"/>
        <v>3.0302542628926014E-2</v>
      </c>
    </row>
    <row r="27" spans="1:9">
      <c r="A27" s="167" t="s">
        <v>95</v>
      </c>
      <c r="B27" s="168">
        <v>541.57034699999997</v>
      </c>
      <c r="C27" s="168">
        <v>581.21871399999998</v>
      </c>
      <c r="D27" s="168">
        <v>600.90586099999996</v>
      </c>
      <c r="E27" s="168">
        <v>656.28935999999999</v>
      </c>
      <c r="F27" s="168">
        <v>618.948038</v>
      </c>
      <c r="G27" s="168">
        <v>633.73134600000003</v>
      </c>
      <c r="H27" s="169">
        <f t="shared" si="0"/>
        <v>2.3884570420110274E-2</v>
      </c>
      <c r="I27" s="170">
        <f t="shared" si="1"/>
        <v>1.2224475208405704E-2</v>
      </c>
    </row>
    <row r="28" spans="1:9">
      <c r="A28" s="167" t="s">
        <v>96</v>
      </c>
      <c r="B28" s="168">
        <v>1079.3304860000001</v>
      </c>
      <c r="C28" s="168">
        <v>1158.1418160000001</v>
      </c>
      <c r="D28" s="168">
        <v>1353.826429</v>
      </c>
      <c r="E28" s="168">
        <v>1649.607884</v>
      </c>
      <c r="F28" s="168">
        <v>1453.708803</v>
      </c>
      <c r="G28" s="168">
        <v>1470.012013</v>
      </c>
      <c r="H28" s="169">
        <f t="shared" si="0"/>
        <v>1.1214907666759144E-2</v>
      </c>
      <c r="I28" s="170">
        <f t="shared" si="1"/>
        <v>2.8356062111178991E-2</v>
      </c>
    </row>
    <row r="29" spans="1:9">
      <c r="A29" s="167" t="s">
        <v>9</v>
      </c>
      <c r="B29" s="168">
        <v>5638.0789709999999</v>
      </c>
      <c r="C29" s="168">
        <v>5784.8375660000002</v>
      </c>
      <c r="D29" s="168">
        <v>6264.3555889999998</v>
      </c>
      <c r="E29" s="168">
        <v>6886.0698009999996</v>
      </c>
      <c r="F29" s="168">
        <v>7186.9249609999997</v>
      </c>
      <c r="G29" s="168">
        <v>7555.1203009999999</v>
      </c>
      <c r="H29" s="169">
        <f t="shared" si="0"/>
        <v>5.1231276519237312E-2</v>
      </c>
      <c r="I29" s="170">
        <f t="shared" si="1"/>
        <v>0.14573585699845931</v>
      </c>
    </row>
    <row r="30" spans="1:9">
      <c r="A30" s="167" t="s">
        <v>97</v>
      </c>
      <c r="B30" s="168">
        <v>246.95238800000001</v>
      </c>
      <c r="C30" s="168">
        <v>271.11199900000003</v>
      </c>
      <c r="D30" s="168">
        <v>296.17853600000001</v>
      </c>
      <c r="E30" s="168">
        <v>336.47538200000002</v>
      </c>
      <c r="F30" s="168">
        <v>386.246848</v>
      </c>
      <c r="G30" s="168">
        <v>429.459722</v>
      </c>
      <c r="H30" s="169">
        <f t="shared" si="0"/>
        <v>0.11187890392829813</v>
      </c>
      <c r="I30" s="170">
        <f t="shared" si="1"/>
        <v>8.2841408393862295E-3</v>
      </c>
    </row>
    <row r="31" spans="1:9">
      <c r="A31" s="167" t="s">
        <v>59</v>
      </c>
      <c r="B31" s="168">
        <v>1961.476989</v>
      </c>
      <c r="C31" s="168">
        <v>2017.5485960000001</v>
      </c>
      <c r="D31" s="168">
        <v>2121.5352539999999</v>
      </c>
      <c r="E31" s="168">
        <v>2306.4163440000002</v>
      </c>
      <c r="F31" s="168">
        <v>2555.2010749999999</v>
      </c>
      <c r="G31" s="168">
        <v>2733.7177459999998</v>
      </c>
      <c r="H31" s="169">
        <f t="shared" si="0"/>
        <v>6.9864040347587864E-2</v>
      </c>
      <c r="I31" s="170">
        <f t="shared" si="1"/>
        <v>5.2732541989102932E-2</v>
      </c>
    </row>
    <row r="32" spans="1:9">
      <c r="A32" s="167" t="s">
        <v>98</v>
      </c>
      <c r="B32" s="168">
        <v>30.375204</v>
      </c>
      <c r="C32" s="168">
        <v>32.385714999999998</v>
      </c>
      <c r="D32" s="168">
        <v>33.812624999999997</v>
      </c>
      <c r="E32" s="168">
        <v>34.559927000000002</v>
      </c>
      <c r="F32" s="168">
        <v>39.365960000000001</v>
      </c>
      <c r="G32" s="168">
        <v>39.518586999999997</v>
      </c>
      <c r="H32" s="169">
        <f t="shared" si="0"/>
        <v>3.8771314099794729E-3</v>
      </c>
      <c r="I32" s="170">
        <f t="shared" si="1"/>
        <v>7.6230091836537294E-4</v>
      </c>
    </row>
    <row r="33" spans="1:9">
      <c r="A33" s="167" t="s">
        <v>99</v>
      </c>
      <c r="B33" s="168">
        <v>3155.0943440000001</v>
      </c>
      <c r="C33" s="168">
        <v>3075.4083759999999</v>
      </c>
      <c r="D33" s="168">
        <v>3166.4587299999998</v>
      </c>
      <c r="E33" s="168">
        <v>3341.9602420000001</v>
      </c>
      <c r="F33" s="168">
        <v>3527.3429249999999</v>
      </c>
      <c r="G33" s="168">
        <v>3719.4541789999998</v>
      </c>
      <c r="H33" s="169">
        <f t="shared" si="0"/>
        <v>5.4463446873399768E-2</v>
      </c>
      <c r="I33" s="170">
        <f t="shared" si="1"/>
        <v>7.1747082871905926E-2</v>
      </c>
    </row>
    <row r="34" spans="1:9">
      <c r="A34" s="171"/>
      <c r="B34" s="172"/>
      <c r="C34" s="172"/>
      <c r="D34" s="172"/>
      <c r="E34" s="172"/>
      <c r="F34" s="172"/>
      <c r="G34" s="172"/>
      <c r="H34" s="172"/>
      <c r="I34" s="172"/>
    </row>
    <row r="35" spans="1:9">
      <c r="A35" s="162" t="s">
        <v>179</v>
      </c>
      <c r="C35" s="172"/>
      <c r="D35" s="172"/>
      <c r="E35" s="172"/>
      <c r="F35" s="172"/>
      <c r="G35" s="172"/>
    </row>
    <row r="36" spans="1:9">
      <c r="F36" s="172"/>
      <c r="G36" s="172"/>
      <c r="H36" s="173"/>
      <c r="I36" s="173"/>
    </row>
  </sheetData>
  <mergeCells count="3">
    <mergeCell ref="B2:G2"/>
    <mergeCell ref="H2:H3"/>
    <mergeCell ref="I2:I3"/>
  </mergeCells>
  <pageMargins left="1" right="1" top="1" bottom="1" header="0.5" footer="0.5"/>
  <pageSetup scale="90" orientation="landscape" r:id="rId1"/>
  <headerFooter scaleWithDoc="0" alignWithMargins="0">
    <oddHeader xml:space="preserve">&amp;C&amp;14Table 8.2
Utah Taxable Sales by County &amp;10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46"/>
  <sheetViews>
    <sheetView view="pageLayout" topLeftCell="C2" zoomScaleNormal="100" zoomScaleSheetLayoutView="100" workbookViewId="0">
      <selection activeCell="C7" sqref="C7"/>
    </sheetView>
  </sheetViews>
  <sheetFormatPr defaultColWidth="9.140625" defaultRowHeight="12.75"/>
  <cols>
    <col min="1" max="1" width="29.5703125" style="175" customWidth="1"/>
    <col min="2" max="2" width="7.85546875" style="175" hidden="1" customWidth="1"/>
    <col min="3" max="18" width="9.7109375" style="175" bestFit="1" customWidth="1"/>
    <col min="19" max="16384" width="9.140625" style="175"/>
  </cols>
  <sheetData>
    <row r="1" spans="1:18" hidden="1">
      <c r="A1" s="174" t="s">
        <v>214</v>
      </c>
    </row>
    <row r="2" spans="1:18">
      <c r="B2" s="1423"/>
      <c r="C2" s="1423"/>
      <c r="D2" s="1423"/>
      <c r="E2" s="1423"/>
      <c r="F2" s="1423"/>
      <c r="G2" s="1423"/>
      <c r="H2" s="1423"/>
      <c r="I2" s="1423"/>
      <c r="J2" s="1423"/>
      <c r="K2" s="1423"/>
      <c r="L2" s="1423"/>
      <c r="M2" s="1423"/>
      <c r="N2" s="1423"/>
      <c r="O2" s="1423"/>
      <c r="P2" s="1423"/>
    </row>
    <row r="3" spans="1:18" ht="18" customHeight="1">
      <c r="A3" s="176" t="s">
        <v>182</v>
      </c>
      <c r="B3" s="177">
        <v>2000</v>
      </c>
      <c r="C3" s="177">
        <v>2001</v>
      </c>
      <c r="D3" s="177">
        <v>2002</v>
      </c>
      <c r="E3" s="177">
        <v>2003</v>
      </c>
      <c r="F3" s="177">
        <v>2004</v>
      </c>
      <c r="G3" s="177">
        <v>2005</v>
      </c>
      <c r="H3" s="177">
        <v>2006</v>
      </c>
      <c r="I3" s="177">
        <v>2007</v>
      </c>
      <c r="J3" s="177">
        <v>2008</v>
      </c>
      <c r="K3" s="177">
        <v>2009</v>
      </c>
      <c r="L3" s="177">
        <v>2010</v>
      </c>
      <c r="M3" s="177">
        <v>2011</v>
      </c>
      <c r="N3" s="178">
        <v>2012</v>
      </c>
      <c r="O3" s="178">
        <v>2013</v>
      </c>
      <c r="P3" s="178">
        <v>2014</v>
      </c>
      <c r="Q3" s="178">
        <v>2015</v>
      </c>
      <c r="R3" s="178" t="s">
        <v>105</v>
      </c>
    </row>
    <row r="4" spans="1:18" ht="7.5" customHeight="1">
      <c r="A4" s="1009"/>
      <c r="B4" s="179"/>
      <c r="C4" s="179"/>
      <c r="D4" s="179"/>
      <c r="E4" s="179"/>
      <c r="F4" s="179"/>
      <c r="G4" s="179"/>
      <c r="H4" s="179"/>
      <c r="I4" s="179"/>
      <c r="J4" s="179"/>
      <c r="K4" s="179"/>
      <c r="L4" s="179"/>
    </row>
    <row r="5" spans="1:18">
      <c r="A5" s="180" t="s">
        <v>183</v>
      </c>
      <c r="B5" s="196" t="e">
        <f>+#REF!/#REF!-1</f>
        <v>#REF!</v>
      </c>
      <c r="C5" s="181">
        <v>1431.4194650200006</v>
      </c>
      <c r="D5" s="181">
        <v>1441.3182709600003</v>
      </c>
      <c r="E5" s="181">
        <v>1443.9741802099995</v>
      </c>
      <c r="F5" s="181">
        <v>1501.9377382699997</v>
      </c>
      <c r="G5" s="181">
        <v>1634.5220837200004</v>
      </c>
      <c r="H5" s="181">
        <v>1806.2644228100003</v>
      </c>
      <c r="I5" s="181">
        <v>1857.8134102600004</v>
      </c>
      <c r="J5" s="181">
        <v>1739.3846295999967</v>
      </c>
      <c r="K5" s="181">
        <v>1547.4727472399977</v>
      </c>
      <c r="L5" s="181">
        <v>1402.670262169999</v>
      </c>
      <c r="M5" s="181">
        <v>1601.3994903100008</v>
      </c>
      <c r="N5" s="181">
        <v>1582.5302059999999</v>
      </c>
      <c r="O5" s="181">
        <v>1615.9364969999999</v>
      </c>
      <c r="P5" s="181">
        <v>1656.806</v>
      </c>
      <c r="Q5" s="182">
        <v>1714.954</v>
      </c>
      <c r="R5" s="182">
        <v>1780.345885</v>
      </c>
    </row>
    <row r="6" spans="1:18">
      <c r="A6" s="197" t="s">
        <v>184</v>
      </c>
      <c r="B6" s="198" t="e">
        <f>(#REF!/#REF!-1)*100</f>
        <v>#REF!</v>
      </c>
      <c r="C6" s="183">
        <v>43.698090619999995</v>
      </c>
      <c r="D6" s="183">
        <v>43.196606079999995</v>
      </c>
      <c r="E6" s="183">
        <v>28.955415039999998</v>
      </c>
      <c r="F6" s="183">
        <v>39.11667516</v>
      </c>
      <c r="G6" s="183">
        <v>41.987327189999995</v>
      </c>
      <c r="H6" s="183">
        <v>100.15920876</v>
      </c>
      <c r="I6" s="183">
        <v>250.00211356</v>
      </c>
      <c r="J6" s="183">
        <v>325.32359604999999</v>
      </c>
      <c r="K6" s="183">
        <v>276.31953797000006</v>
      </c>
      <c r="L6" s="183">
        <v>301.04738448000001</v>
      </c>
      <c r="M6" s="183">
        <v>189.16678580000001</v>
      </c>
      <c r="N6" s="183">
        <v>332.1</v>
      </c>
      <c r="O6" s="183">
        <v>422.1</v>
      </c>
      <c r="P6" s="184">
        <v>452.47800000000001</v>
      </c>
      <c r="Q6" s="185">
        <v>495.75299999999999</v>
      </c>
      <c r="R6" s="186">
        <v>544.33199999999999</v>
      </c>
    </row>
    <row r="7" spans="1:18">
      <c r="A7" s="197" t="s">
        <v>185</v>
      </c>
      <c r="B7" s="198" t="e">
        <f>(#REF!/#REF!-1)*100</f>
        <v>#REF!</v>
      </c>
      <c r="C7" s="183">
        <f t="shared" ref="C7:R7" si="0">C5+C6</f>
        <v>1475.1175556400005</v>
      </c>
      <c r="D7" s="183">
        <f t="shared" si="0"/>
        <v>1484.5148770400003</v>
      </c>
      <c r="E7" s="183">
        <f t="shared" si="0"/>
        <v>1472.9295952499995</v>
      </c>
      <c r="F7" s="183">
        <f t="shared" si="0"/>
        <v>1541.0544134299998</v>
      </c>
      <c r="G7" s="183">
        <f t="shared" si="0"/>
        <v>1676.5094109100005</v>
      </c>
      <c r="H7" s="183">
        <f t="shared" si="0"/>
        <v>1906.4236315700002</v>
      </c>
      <c r="I7" s="183">
        <f t="shared" si="0"/>
        <v>2107.8155238200006</v>
      </c>
      <c r="J7" s="183">
        <f t="shared" si="0"/>
        <v>2064.7082256499966</v>
      </c>
      <c r="K7" s="183">
        <f t="shared" si="0"/>
        <v>1823.7922852099978</v>
      </c>
      <c r="L7" s="183">
        <f t="shared" si="0"/>
        <v>1703.7176466499991</v>
      </c>
      <c r="M7" s="183">
        <f t="shared" si="0"/>
        <v>1790.5662761100009</v>
      </c>
      <c r="N7" s="183">
        <f t="shared" si="0"/>
        <v>1914.6302059999998</v>
      </c>
      <c r="O7" s="183">
        <f t="shared" si="0"/>
        <v>2038.0364970000001</v>
      </c>
      <c r="P7" s="183">
        <f t="shared" si="0"/>
        <v>2109.2840000000001</v>
      </c>
      <c r="Q7" s="183">
        <f t="shared" si="0"/>
        <v>2210.7069999999999</v>
      </c>
      <c r="R7" s="183">
        <f t="shared" si="0"/>
        <v>2324.6778850000001</v>
      </c>
    </row>
    <row r="8" spans="1:18">
      <c r="A8" s="180" t="s">
        <v>186</v>
      </c>
      <c r="B8" s="187"/>
      <c r="C8" s="187">
        <v>0</v>
      </c>
      <c r="D8" s="187">
        <v>0</v>
      </c>
      <c r="E8" s="187">
        <v>0</v>
      </c>
      <c r="F8" s="187">
        <v>0</v>
      </c>
      <c r="G8" s="187">
        <v>11.65234598</v>
      </c>
      <c r="H8" s="187">
        <v>20.479029920000002</v>
      </c>
      <c r="I8" s="187">
        <v>20.827704659999998</v>
      </c>
      <c r="J8" s="187">
        <v>24.063007740000003</v>
      </c>
      <c r="K8" s="187">
        <v>24.775969290000003</v>
      </c>
      <c r="L8" s="187">
        <v>25.281300759999993</v>
      </c>
      <c r="M8" s="187">
        <v>25.362422760000001</v>
      </c>
      <c r="N8" s="187">
        <v>28.669504</v>
      </c>
      <c r="O8" s="187">
        <v>26.929690000000001</v>
      </c>
      <c r="P8" s="187">
        <v>25.987490000000001</v>
      </c>
      <c r="Q8" s="188">
        <v>28.447046</v>
      </c>
      <c r="R8" s="188">
        <v>28.581875</v>
      </c>
    </row>
    <row r="9" spans="1:18">
      <c r="A9" s="180" t="s">
        <v>187</v>
      </c>
      <c r="B9" s="187" t="e">
        <f>(#REF!/#REF!-1)*100</f>
        <v>#REF!</v>
      </c>
      <c r="C9" s="187">
        <v>30.253351840000001</v>
      </c>
      <c r="D9" s="187">
        <v>32.58045954</v>
      </c>
      <c r="E9" s="187">
        <v>31.749918809999997</v>
      </c>
      <c r="F9" s="187">
        <v>37.671051320000004</v>
      </c>
      <c r="G9" s="187">
        <v>38.067035789999998</v>
      </c>
      <c r="H9" s="187">
        <v>47.291148799999995</v>
      </c>
      <c r="I9" s="187">
        <v>53.192789839999996</v>
      </c>
      <c r="J9" s="187">
        <v>59.679277660000004</v>
      </c>
      <c r="K9" s="187">
        <v>59.675128110000003</v>
      </c>
      <c r="L9" s="187">
        <v>58.359773689999997</v>
      </c>
      <c r="M9" s="187">
        <v>62.313706689999997</v>
      </c>
      <c r="N9" s="187">
        <v>70.787803999999994</v>
      </c>
      <c r="O9" s="187">
        <v>81.350430000000003</v>
      </c>
      <c r="P9" s="189">
        <v>87.808000000000007</v>
      </c>
      <c r="Q9" s="188">
        <v>95.412172999999996</v>
      </c>
      <c r="R9" s="188">
        <v>101.571512</v>
      </c>
    </row>
    <row r="10" spans="1:18">
      <c r="A10" s="180" t="s">
        <v>188</v>
      </c>
      <c r="B10" s="187" t="e">
        <f>(#REF!/#REF!-1)*100</f>
        <v>#REF!</v>
      </c>
      <c r="C10" s="187">
        <v>45.997165319999993</v>
      </c>
      <c r="D10" s="187">
        <v>56.616408180000008</v>
      </c>
      <c r="E10" s="187">
        <v>58.989204139999998</v>
      </c>
      <c r="F10" s="187">
        <v>62.424495739999998</v>
      </c>
      <c r="G10" s="187">
        <v>67.353901340000007</v>
      </c>
      <c r="H10" s="187">
        <v>71.417541170000007</v>
      </c>
      <c r="I10" s="187">
        <v>71.777367530000006</v>
      </c>
      <c r="J10" s="187">
        <v>77.202044369999996</v>
      </c>
      <c r="K10" s="187">
        <v>82.97938554000001</v>
      </c>
      <c r="L10" s="187">
        <v>80.012959240000001</v>
      </c>
      <c r="M10" s="187">
        <v>75.891509060000004</v>
      </c>
      <c r="N10" s="187">
        <v>84.413666000000006</v>
      </c>
      <c r="O10" s="187">
        <v>89.591911999999994</v>
      </c>
      <c r="P10" s="187">
        <v>91.212496999999999</v>
      </c>
      <c r="Q10" s="188">
        <v>92.385368999999997</v>
      </c>
      <c r="R10" s="188">
        <v>94.375584000000003</v>
      </c>
    </row>
    <row r="11" spans="1:18">
      <c r="A11" s="180" t="s">
        <v>189</v>
      </c>
      <c r="B11" s="187" t="e">
        <f>(#REF!/#REF!-1)*100</f>
        <v>#REF!</v>
      </c>
      <c r="C11" s="187">
        <v>57.909088819999987</v>
      </c>
      <c r="D11" s="187">
        <v>59.956150229999999</v>
      </c>
      <c r="E11" s="187">
        <v>54.214133819999986</v>
      </c>
      <c r="F11" s="187">
        <v>62.81337723999998</v>
      </c>
      <c r="G11" s="187">
        <v>61.941633689999989</v>
      </c>
      <c r="H11" s="187">
        <v>60.832357239999993</v>
      </c>
      <c r="I11" s="187">
        <v>62.412646229999986</v>
      </c>
      <c r="J11" s="187">
        <v>62.840382899999994</v>
      </c>
      <c r="K11" s="187">
        <v>60.609448309999955</v>
      </c>
      <c r="L11" s="187">
        <v>58.710791970000024</v>
      </c>
      <c r="M11" s="187">
        <v>125.49696925999997</v>
      </c>
      <c r="N11" s="187">
        <v>125.399304</v>
      </c>
      <c r="O11" s="187">
        <v>120.86153</v>
      </c>
      <c r="P11" s="187">
        <v>113.12</v>
      </c>
      <c r="Q11" s="188">
        <v>115.915972</v>
      </c>
      <c r="R11" s="188">
        <v>115.38140300000001</v>
      </c>
    </row>
    <row r="12" spans="1:18">
      <c r="A12" s="180" t="s">
        <v>190</v>
      </c>
      <c r="B12" s="187" t="e">
        <f>(#REF!/#REF!-1)*100</f>
        <v>#REF!</v>
      </c>
      <c r="C12" s="187">
        <v>39.357798150000001</v>
      </c>
      <c r="D12" s="187">
        <v>18.893082249999992</v>
      </c>
      <c r="E12" s="187">
        <v>26.745279259999982</v>
      </c>
      <c r="F12" s="187">
        <v>36.659807539999996</v>
      </c>
      <c r="G12" s="187">
        <v>53.484319939999992</v>
      </c>
      <c r="H12" s="187">
        <v>71.513869039999989</v>
      </c>
      <c r="I12" s="187">
        <v>65.429873259999994</v>
      </c>
      <c r="J12" s="187">
        <v>65.510505789999968</v>
      </c>
      <c r="K12" s="187">
        <v>70.995788619999956</v>
      </c>
      <c r="L12" s="187">
        <v>56.200969680000007</v>
      </c>
      <c r="M12" s="187">
        <v>59.855285930000043</v>
      </c>
      <c r="N12" s="187">
        <v>65.540972999999994</v>
      </c>
      <c r="O12" s="187">
        <v>53.164250000000003</v>
      </c>
      <c r="P12" s="187">
        <v>89.159561999999994</v>
      </c>
      <c r="Q12" s="188">
        <v>69.685130999999998</v>
      </c>
      <c r="R12" s="188">
        <v>49.902011000000002</v>
      </c>
    </row>
    <row r="13" spans="1:18">
      <c r="A13" s="180" t="s">
        <v>191</v>
      </c>
      <c r="B13" s="187" t="e">
        <f>(#REF!/#REF!-1)*100</f>
        <v>#REF!</v>
      </c>
      <c r="C13" s="187">
        <v>6.20371352</v>
      </c>
      <c r="D13" s="187">
        <v>4.9525004900000003</v>
      </c>
      <c r="E13" s="187">
        <v>5.8339359999999996</v>
      </c>
      <c r="F13" s="187">
        <v>6.0264842699999992</v>
      </c>
      <c r="G13" s="187">
        <v>11.447429</v>
      </c>
      <c r="H13" s="187">
        <v>17.042798000000001</v>
      </c>
      <c r="I13" s="187">
        <v>23.604498670000002</v>
      </c>
      <c r="J13" s="187">
        <v>26.547270000000001</v>
      </c>
      <c r="K13" s="187">
        <v>14.57369737</v>
      </c>
      <c r="L13" s="187">
        <v>20.865383999999999</v>
      </c>
      <c r="M13" s="187">
        <v>27.118296000000001</v>
      </c>
      <c r="N13" s="187">
        <v>25.401211</v>
      </c>
      <c r="O13" s="187">
        <v>16.940930000000002</v>
      </c>
      <c r="P13" s="187">
        <v>15.850801000000001</v>
      </c>
      <c r="Q13" s="188">
        <v>16.346625</v>
      </c>
      <c r="R13" s="188">
        <v>11.733663</v>
      </c>
    </row>
    <row r="14" spans="1:18">
      <c r="A14" s="180" t="s">
        <v>192</v>
      </c>
      <c r="B14" s="187" t="e">
        <f>(#REF!/#REF!-1)*100</f>
        <v>#REF!</v>
      </c>
      <c r="C14" s="187">
        <v>30.017185450000003</v>
      </c>
      <c r="D14" s="187">
        <v>9.4240671199999984</v>
      </c>
      <c r="E14" s="187">
        <v>32.977784360000008</v>
      </c>
      <c r="F14" s="187">
        <v>9.6744894400000003</v>
      </c>
      <c r="G14" s="187">
        <v>2.9517801700000001</v>
      </c>
      <c r="H14" s="187">
        <v>7.44803675</v>
      </c>
      <c r="I14" s="187">
        <v>0.49761748</v>
      </c>
      <c r="J14" s="187">
        <v>9.5249140000000052E-2</v>
      </c>
      <c r="K14" s="187">
        <v>0.32074900999999995</v>
      </c>
      <c r="L14" s="187">
        <v>6.0572379999999988E-2</v>
      </c>
      <c r="M14" s="187">
        <v>0.12949489999999997</v>
      </c>
      <c r="N14" s="187">
        <v>0</v>
      </c>
      <c r="O14" s="187">
        <v>0</v>
      </c>
      <c r="P14" s="187">
        <v>0</v>
      </c>
      <c r="Q14" s="188">
        <v>0</v>
      </c>
      <c r="R14" s="188">
        <v>0</v>
      </c>
    </row>
    <row r="15" spans="1:18">
      <c r="A15" s="180" t="s">
        <v>193</v>
      </c>
      <c r="B15" s="187" t="e">
        <f>(#REF!/#REF!-1)*100</f>
        <v>#REF!</v>
      </c>
      <c r="C15" s="187">
        <v>27.514924670000021</v>
      </c>
      <c r="D15" s="187">
        <v>9.7319154999999924</v>
      </c>
      <c r="E15" s="187">
        <v>6.4713722900000059</v>
      </c>
      <c r="F15" s="187">
        <v>5.5046478400000041</v>
      </c>
      <c r="G15" s="187">
        <v>13.601625609999999</v>
      </c>
      <c r="H15" s="187">
        <v>40.006455869999961</v>
      </c>
      <c r="I15" s="187">
        <v>83.504621689999965</v>
      </c>
      <c r="J15" s="187">
        <v>62.769451280000034</v>
      </c>
      <c r="K15" s="187">
        <v>25.072323370000017</v>
      </c>
      <c r="L15" s="187">
        <v>5.320701160000004</v>
      </c>
      <c r="M15" s="187">
        <v>2.3918659199999999</v>
      </c>
      <c r="N15" s="187">
        <v>5.6253770000000003</v>
      </c>
      <c r="O15" s="187">
        <v>6.0069999999999997</v>
      </c>
      <c r="P15" s="189">
        <v>5.0279999999999996</v>
      </c>
      <c r="Q15" s="188">
        <v>6.5564669999999996</v>
      </c>
      <c r="R15" s="188">
        <v>7.4</v>
      </c>
    </row>
    <row r="16" spans="1:18">
      <c r="A16" s="180" t="s">
        <v>194</v>
      </c>
      <c r="B16" s="187" t="e">
        <f>(#REF!/#REF!-1)*100</f>
        <v>#REF!</v>
      </c>
      <c r="C16" s="187">
        <v>46.023451000000023</v>
      </c>
      <c r="D16" s="187">
        <v>45.347464569999943</v>
      </c>
      <c r="E16" s="187">
        <v>46.67157147999994</v>
      </c>
      <c r="F16" s="187">
        <v>45.620009559999993</v>
      </c>
      <c r="G16" s="187">
        <v>46.362161590000078</v>
      </c>
      <c r="H16" s="187">
        <v>50.780090280000081</v>
      </c>
      <c r="I16" s="187">
        <v>58.042851350000063</v>
      </c>
      <c r="J16" s="187">
        <v>53.392350879999874</v>
      </c>
      <c r="K16" s="187">
        <v>54.378257950000091</v>
      </c>
      <c r="L16" s="187">
        <v>80.253919810000156</v>
      </c>
      <c r="M16" s="187">
        <v>72.277702760000011</v>
      </c>
      <c r="N16" s="187">
        <v>95.897653000000005</v>
      </c>
      <c r="O16" s="187">
        <v>80.431269999999998</v>
      </c>
      <c r="P16" s="189">
        <v>81.813999999999993</v>
      </c>
      <c r="Q16" s="188">
        <v>90.910571000000004</v>
      </c>
      <c r="R16" s="188">
        <v>84.840937999999994</v>
      </c>
    </row>
    <row r="17" spans="1:18">
      <c r="A17" s="180" t="s">
        <v>195</v>
      </c>
      <c r="B17" s="187" t="e">
        <f>(#REF!/#REF!-1)*100</f>
        <v>#REF!</v>
      </c>
      <c r="C17" s="187">
        <v>-5.4121071099999938</v>
      </c>
      <c r="D17" s="187">
        <v>-5.3424830400000021</v>
      </c>
      <c r="E17" s="187">
        <v>-5.5130800000000173</v>
      </c>
      <c r="F17" s="187">
        <v>-5.6325851899999906</v>
      </c>
      <c r="G17" s="187">
        <v>-5.9493565299999762</v>
      </c>
      <c r="H17" s="187">
        <v>-5.6112610300000059</v>
      </c>
      <c r="I17" s="187">
        <v>-6.1639739999999996</v>
      </c>
      <c r="J17" s="187">
        <v>-6.3985580000000004</v>
      </c>
      <c r="K17" s="187">
        <v>-6.2339790800000001</v>
      </c>
      <c r="L17" s="187">
        <v>-6.3836019999999998</v>
      </c>
      <c r="M17" s="187">
        <v>-5.9741020000000002</v>
      </c>
      <c r="N17" s="187">
        <v>-6.7959569999999996</v>
      </c>
      <c r="O17" s="187">
        <v>-6.2759</v>
      </c>
      <c r="P17" s="189">
        <v>-5.9619999999999997</v>
      </c>
      <c r="Q17" s="190">
        <v>-5.4109780000000001</v>
      </c>
      <c r="R17" s="190">
        <v>-5.8166669999999998</v>
      </c>
    </row>
    <row r="18" spans="1:18">
      <c r="A18" s="191" t="s">
        <v>196</v>
      </c>
      <c r="B18" s="192" t="e">
        <f>(#REF!/#REF!-1)*100</f>
        <v>#REF!</v>
      </c>
      <c r="C18" s="192">
        <f t="shared" ref="C18:R18" si="1">C5+C8+C9+C10+C11+C12+C13+C14+C15+C16+C17</f>
        <v>1709.2840366800008</v>
      </c>
      <c r="D18" s="192">
        <f t="shared" si="1"/>
        <v>1673.4778358000003</v>
      </c>
      <c r="E18" s="192">
        <f t="shared" si="1"/>
        <v>1702.1143003699997</v>
      </c>
      <c r="F18" s="192">
        <f t="shared" si="1"/>
        <v>1762.6995160299994</v>
      </c>
      <c r="G18" s="192">
        <f t="shared" si="1"/>
        <v>1935.4349603000005</v>
      </c>
      <c r="H18" s="192">
        <f t="shared" si="1"/>
        <v>2187.4644888500002</v>
      </c>
      <c r="I18" s="192">
        <f t="shared" si="1"/>
        <v>2290.9394069700002</v>
      </c>
      <c r="J18" s="192">
        <f t="shared" si="1"/>
        <v>2165.0856113599966</v>
      </c>
      <c r="K18" s="192">
        <f t="shared" si="1"/>
        <v>1934.6195157299981</v>
      </c>
      <c r="L18" s="192">
        <f t="shared" si="1"/>
        <v>1781.3530328599991</v>
      </c>
      <c r="M18" s="192">
        <f t="shared" si="1"/>
        <v>2046.2626415900015</v>
      </c>
      <c r="N18" s="192">
        <f t="shared" si="1"/>
        <v>2077.4697410000003</v>
      </c>
      <c r="O18" s="192">
        <f t="shared" si="1"/>
        <v>2084.9376089999996</v>
      </c>
      <c r="P18" s="192">
        <f t="shared" si="1"/>
        <v>2160.8243499999994</v>
      </c>
      <c r="Q18" s="192">
        <f t="shared" si="1"/>
        <v>2225.2023760000002</v>
      </c>
      <c r="R18" s="192">
        <f t="shared" si="1"/>
        <v>2268.3162039999997</v>
      </c>
    </row>
    <row r="19" spans="1:18" ht="7.5" customHeight="1">
      <c r="A19" s="191"/>
      <c r="B19" s="192"/>
      <c r="C19" s="192"/>
      <c r="D19" s="192"/>
      <c r="E19" s="192"/>
      <c r="F19" s="192"/>
      <c r="G19" s="192"/>
      <c r="H19" s="192"/>
      <c r="I19" s="192"/>
      <c r="J19" s="192"/>
      <c r="K19" s="192"/>
      <c r="L19" s="192"/>
      <c r="M19" s="192"/>
      <c r="N19" s="192"/>
      <c r="O19" s="192"/>
      <c r="P19" s="192"/>
    </row>
    <row r="20" spans="1:18">
      <c r="A20" s="199" t="s">
        <v>197</v>
      </c>
      <c r="B20" s="200" t="e">
        <f>(#REF!/#REF!-1)*100</f>
        <v>#REF!</v>
      </c>
      <c r="C20" s="193">
        <f t="shared" ref="C20:R20" si="2">C18+C6</f>
        <v>1752.9821273000007</v>
      </c>
      <c r="D20" s="193">
        <f t="shared" si="2"/>
        <v>1716.6744418800004</v>
      </c>
      <c r="E20" s="193">
        <f t="shared" si="2"/>
        <v>1731.0697154099996</v>
      </c>
      <c r="F20" s="193">
        <f t="shared" si="2"/>
        <v>1801.8161911899992</v>
      </c>
      <c r="G20" s="193">
        <f t="shared" si="2"/>
        <v>1977.4222874900006</v>
      </c>
      <c r="H20" s="193">
        <f t="shared" si="2"/>
        <v>2287.6236976100004</v>
      </c>
      <c r="I20" s="193">
        <f t="shared" si="2"/>
        <v>2540.9415205300002</v>
      </c>
      <c r="J20" s="193">
        <f t="shared" si="2"/>
        <v>2490.4092074099967</v>
      </c>
      <c r="K20" s="193">
        <f t="shared" si="2"/>
        <v>2210.9390536999981</v>
      </c>
      <c r="L20" s="193">
        <f t="shared" si="2"/>
        <v>2082.400417339999</v>
      </c>
      <c r="M20" s="193">
        <f t="shared" si="2"/>
        <v>2235.4294273900014</v>
      </c>
      <c r="N20" s="193">
        <f t="shared" si="2"/>
        <v>2409.5697410000002</v>
      </c>
      <c r="O20" s="193">
        <f t="shared" si="2"/>
        <v>2507.0376089999995</v>
      </c>
      <c r="P20" s="193">
        <f t="shared" si="2"/>
        <v>2613.3023499999995</v>
      </c>
      <c r="Q20" s="193">
        <f t="shared" si="2"/>
        <v>2720.9553760000003</v>
      </c>
      <c r="R20" s="193">
        <f t="shared" si="2"/>
        <v>2812.6482039999996</v>
      </c>
    </row>
    <row r="21" spans="1:18" ht="7.5" customHeight="1">
      <c r="A21" s="191"/>
      <c r="B21" s="192"/>
      <c r="C21" s="192"/>
      <c r="D21" s="192"/>
      <c r="E21" s="192"/>
      <c r="F21" s="192"/>
      <c r="G21" s="192"/>
      <c r="H21" s="192"/>
      <c r="I21" s="192"/>
      <c r="J21" s="192"/>
      <c r="K21" s="192"/>
      <c r="L21" s="192"/>
      <c r="M21" s="192"/>
      <c r="N21" s="192"/>
      <c r="O21" s="192"/>
      <c r="P21" s="192"/>
    </row>
    <row r="22" spans="1:18">
      <c r="A22" s="180" t="s">
        <v>198</v>
      </c>
      <c r="B22" s="187" t="e">
        <f>(#REF!/#REF!-1)*100</f>
        <v>#REF!</v>
      </c>
      <c r="C22" s="187">
        <v>1705.2712601499984</v>
      </c>
      <c r="D22" s="187">
        <v>1605.310235070009</v>
      </c>
      <c r="E22" s="187">
        <v>1572.5124956099969</v>
      </c>
      <c r="F22" s="187">
        <v>1692.2766644999926</v>
      </c>
      <c r="G22" s="187">
        <v>1926.595613909994</v>
      </c>
      <c r="H22" s="187">
        <v>2277.6116415300075</v>
      </c>
      <c r="I22" s="187">
        <v>2561.3835721899977</v>
      </c>
      <c r="J22" s="187">
        <v>2598.8389853000008</v>
      </c>
      <c r="K22" s="187">
        <v>2319.5719875899977</v>
      </c>
      <c r="L22" s="187">
        <v>2104.5920330300005</v>
      </c>
      <c r="M22" s="187">
        <v>2298.1751899799942</v>
      </c>
      <c r="N22" s="187">
        <v>2459.4321679999998</v>
      </c>
      <c r="O22" s="187">
        <f>SUM(O23:O25)</f>
        <v>2852.0221849999998</v>
      </c>
      <c r="P22" s="187">
        <f>SUM(P23:P25)</f>
        <v>2889.7922420000004</v>
      </c>
      <c r="Q22" s="187">
        <f>SUM(Q23:Q25)</f>
        <v>3157.67</v>
      </c>
      <c r="R22" s="187">
        <f>SUM(R23:R25)</f>
        <v>3320.8999999999996</v>
      </c>
    </row>
    <row r="23" spans="1:18">
      <c r="A23" s="197" t="s">
        <v>199</v>
      </c>
      <c r="B23" s="198" t="e">
        <f>(#REF!/#REF!-1)*100</f>
        <v>#REF!</v>
      </c>
      <c r="C23" s="183">
        <v>1527.52650924</v>
      </c>
      <c r="D23" s="183">
        <v>1571.91337344</v>
      </c>
      <c r="E23" s="183">
        <v>1544.62914983</v>
      </c>
      <c r="F23" s="183">
        <v>1617.87947024</v>
      </c>
      <c r="G23" s="183">
        <v>1741.6370307300001</v>
      </c>
      <c r="H23" s="183">
        <v>1929.5506286300001</v>
      </c>
      <c r="I23" s="183">
        <v>2123.9964554000003</v>
      </c>
      <c r="J23" s="183">
        <v>2138.2033498699998</v>
      </c>
      <c r="K23" s="183">
        <v>1962.26098525</v>
      </c>
      <c r="L23" s="183">
        <v>1942.09423825</v>
      </c>
      <c r="M23" s="183">
        <v>2035.2613280099999</v>
      </c>
      <c r="N23" s="183">
        <v>2151.8458448400002</v>
      </c>
      <c r="O23" s="183">
        <v>2313.7188529999999</v>
      </c>
      <c r="P23" s="184">
        <v>2404.8310000000001</v>
      </c>
      <c r="Q23" s="194">
        <v>2569.46</v>
      </c>
      <c r="R23" s="194">
        <v>2715.7</v>
      </c>
    </row>
    <row r="24" spans="1:18">
      <c r="A24" s="197" t="s">
        <v>200</v>
      </c>
      <c r="B24" s="198" t="e">
        <f>(#REF!/#REF!-1)*100</f>
        <v>#REF!</v>
      </c>
      <c r="C24" s="183">
        <v>487.46155967999999</v>
      </c>
      <c r="D24" s="183">
        <v>396.06336182000001</v>
      </c>
      <c r="E24" s="183">
        <v>381.49696363999999</v>
      </c>
      <c r="F24" s="183">
        <v>432.22081035000002</v>
      </c>
      <c r="G24" s="183">
        <v>549.81805118</v>
      </c>
      <c r="H24" s="183">
        <v>745.22846673000004</v>
      </c>
      <c r="I24" s="183">
        <v>902.10094513000001</v>
      </c>
      <c r="J24" s="183">
        <v>962.73691012000006</v>
      </c>
      <c r="K24" s="183">
        <v>753.39569807999999</v>
      </c>
      <c r="L24" s="183">
        <v>613.77349428000002</v>
      </c>
      <c r="M24" s="183">
        <v>669.31961196999998</v>
      </c>
      <c r="N24" s="183">
        <v>688.98077803000001</v>
      </c>
      <c r="O24" s="183">
        <v>921.98471400000005</v>
      </c>
      <c r="P24" s="184">
        <v>882.24344799999994</v>
      </c>
      <c r="Q24" s="184">
        <v>991.06399999999996</v>
      </c>
      <c r="R24" s="194">
        <v>1017.1</v>
      </c>
    </row>
    <row r="25" spans="1:18">
      <c r="A25" s="197" t="s">
        <v>201</v>
      </c>
      <c r="B25" s="198" t="e">
        <f>(#REF!/#REF!-1)*100</f>
        <v>#REF!</v>
      </c>
      <c r="C25" s="183">
        <v>-309.71680877</v>
      </c>
      <c r="D25" s="183">
        <v>-362.66650019000002</v>
      </c>
      <c r="E25" s="183">
        <v>-353.61361786000003</v>
      </c>
      <c r="F25" s="183">
        <v>-357.82361608999997</v>
      </c>
      <c r="G25" s="183">
        <v>-364.85946799999999</v>
      </c>
      <c r="H25" s="183">
        <v>-397.16745383</v>
      </c>
      <c r="I25" s="183">
        <v>-464.71382833999996</v>
      </c>
      <c r="J25" s="183">
        <v>-502.10127469000003</v>
      </c>
      <c r="K25" s="183">
        <v>-396.08469574000003</v>
      </c>
      <c r="L25" s="183">
        <v>-451.27569949999997</v>
      </c>
      <c r="M25" s="183">
        <v>-406.40575000000001</v>
      </c>
      <c r="N25" s="183">
        <v>-381.39445479</v>
      </c>
      <c r="O25" s="183">
        <v>-383.68138199999999</v>
      </c>
      <c r="P25" s="184">
        <v>-397.28220599999997</v>
      </c>
      <c r="Q25" s="184">
        <v>-402.85399999999998</v>
      </c>
      <c r="R25" s="195">
        <v>-411.9</v>
      </c>
    </row>
    <row r="26" spans="1:18">
      <c r="A26" s="180" t="s">
        <v>202</v>
      </c>
      <c r="B26" s="187" t="e">
        <f>(#REF!/#REF!-1)*100</f>
        <v>#REF!</v>
      </c>
      <c r="C26" s="187">
        <v>171.0952618</v>
      </c>
      <c r="D26" s="187">
        <v>118.95973035</v>
      </c>
      <c r="E26" s="187">
        <v>156.31090974999998</v>
      </c>
      <c r="F26" s="187">
        <v>158.15173346</v>
      </c>
      <c r="G26" s="187">
        <v>204.18698152999997</v>
      </c>
      <c r="H26" s="187">
        <v>366.62580516000003</v>
      </c>
      <c r="I26" s="187">
        <v>414.12965802000031</v>
      </c>
      <c r="J26" s="187">
        <v>405.05047502999986</v>
      </c>
      <c r="K26" s="187">
        <v>255.40613118000013</v>
      </c>
      <c r="L26" s="187">
        <v>258.44486620000072</v>
      </c>
      <c r="M26" s="187">
        <v>260.73914898000089</v>
      </c>
      <c r="N26" s="187">
        <v>268.89378799999997</v>
      </c>
      <c r="O26" s="187">
        <v>338.17342000000002</v>
      </c>
      <c r="P26" s="187">
        <v>313.53679699999998</v>
      </c>
      <c r="Q26" s="187">
        <v>373.938199</v>
      </c>
      <c r="R26" s="188">
        <v>390.253333</v>
      </c>
    </row>
    <row r="27" spans="1:18">
      <c r="A27" s="180" t="s">
        <v>203</v>
      </c>
      <c r="B27" s="187" t="e">
        <f>(#REF!/#REF!-1)*100</f>
        <v>#REF!</v>
      </c>
      <c r="C27" s="187">
        <v>19.451313669999998</v>
      </c>
      <c r="D27" s="187">
        <v>13.219494039999999</v>
      </c>
      <c r="E27" s="187">
        <v>7.1847203099999994</v>
      </c>
      <c r="F27" s="187">
        <v>17.266408599999995</v>
      </c>
      <c r="G27" s="187">
        <v>16.736760820000008</v>
      </c>
      <c r="H27" s="187">
        <v>22.734690000000001</v>
      </c>
      <c r="I27" s="187">
        <v>23.056150529999986</v>
      </c>
      <c r="J27" s="187">
        <v>23.831589650000012</v>
      </c>
      <c r="K27" s="187">
        <v>32.47995684</v>
      </c>
      <c r="L27" s="187">
        <v>24.55644368999997</v>
      </c>
      <c r="M27" s="187">
        <v>26.691524539999993</v>
      </c>
      <c r="N27" s="187">
        <v>28.342124999999999</v>
      </c>
      <c r="O27" s="187">
        <v>26.075559999999999</v>
      </c>
      <c r="P27" s="187">
        <v>32.361752000000003</v>
      </c>
      <c r="Q27" s="188">
        <v>27.145522</v>
      </c>
      <c r="R27" s="188">
        <v>19.686634999999999</v>
      </c>
    </row>
    <row r="28" spans="1:18">
      <c r="A28" s="180" t="s">
        <v>204</v>
      </c>
      <c r="B28" s="187" t="e">
        <f>(#REF!/#REF!-1)*100</f>
        <v>#REF!</v>
      </c>
      <c r="C28" s="187">
        <v>9.6501950599999997</v>
      </c>
      <c r="D28" s="187">
        <v>5.5560874900000012</v>
      </c>
      <c r="E28" s="187">
        <v>4.9607425600000008</v>
      </c>
      <c r="F28" s="187">
        <v>4.5182103999999983</v>
      </c>
      <c r="G28" s="187">
        <v>4.0655709999999991E-2</v>
      </c>
      <c r="H28" s="187">
        <v>9.7937264299999995</v>
      </c>
      <c r="I28" s="187">
        <v>18.20196189</v>
      </c>
      <c r="J28" s="187">
        <v>20.096827859999998</v>
      </c>
      <c r="K28" s="187">
        <v>19.342873430000012</v>
      </c>
      <c r="L28" s="187">
        <v>24.635301040000002</v>
      </c>
      <c r="M28" s="187">
        <v>26.636766410000003</v>
      </c>
      <c r="N28" s="187">
        <v>25.203558000000001</v>
      </c>
      <c r="O28" s="187">
        <v>27.815670000000001</v>
      </c>
      <c r="P28" s="189">
        <v>23.204999999999998</v>
      </c>
      <c r="Q28" s="188">
        <v>21.478155000000001</v>
      </c>
      <c r="R28" s="188">
        <v>20.093755999999999</v>
      </c>
    </row>
    <row r="29" spans="1:18">
      <c r="A29" s="191" t="s">
        <v>205</v>
      </c>
      <c r="B29" s="192" t="e">
        <f>(#REF!/#REF!-1)*100</f>
        <v>#REF!</v>
      </c>
      <c r="C29" s="192">
        <f t="shared" ref="C29:R29" si="3">C22+C26+C27+C28</f>
        <v>1905.4680306799985</v>
      </c>
      <c r="D29" s="192">
        <f t="shared" si="3"/>
        <v>1743.0455469500089</v>
      </c>
      <c r="E29" s="192">
        <f t="shared" si="3"/>
        <v>1740.968868229997</v>
      </c>
      <c r="F29" s="192">
        <f t="shared" si="3"/>
        <v>1872.2130169599927</v>
      </c>
      <c r="G29" s="192">
        <f t="shared" si="3"/>
        <v>2147.5600119699943</v>
      </c>
      <c r="H29" s="192">
        <f t="shared" si="3"/>
        <v>2676.7658631200075</v>
      </c>
      <c r="I29" s="192">
        <f t="shared" si="3"/>
        <v>3016.7713426299983</v>
      </c>
      <c r="J29" s="192">
        <f t="shared" si="3"/>
        <v>3047.8178778400002</v>
      </c>
      <c r="K29" s="192">
        <f t="shared" si="3"/>
        <v>2626.8009490399977</v>
      </c>
      <c r="L29" s="192">
        <f t="shared" si="3"/>
        <v>2412.2286439600011</v>
      </c>
      <c r="M29" s="192">
        <f t="shared" si="3"/>
        <v>2612.2426299099948</v>
      </c>
      <c r="N29" s="192">
        <f t="shared" si="3"/>
        <v>2781.871639</v>
      </c>
      <c r="O29" s="192">
        <f t="shared" si="3"/>
        <v>3244.0868350000001</v>
      </c>
      <c r="P29" s="192">
        <f t="shared" si="3"/>
        <v>3258.8957909999999</v>
      </c>
      <c r="Q29" s="192">
        <f t="shared" si="3"/>
        <v>3580.2318759999998</v>
      </c>
      <c r="R29" s="192">
        <f t="shared" si="3"/>
        <v>3750.933724</v>
      </c>
    </row>
    <row r="30" spans="1:18" ht="7.5" customHeight="1">
      <c r="A30" s="191"/>
      <c r="B30" s="192"/>
      <c r="C30" s="192"/>
      <c r="D30" s="192"/>
      <c r="E30" s="192"/>
      <c r="F30" s="192"/>
      <c r="G30" s="192"/>
      <c r="H30" s="192"/>
      <c r="I30" s="192"/>
      <c r="J30" s="192"/>
      <c r="K30" s="192"/>
      <c r="L30" s="192"/>
      <c r="M30" s="192"/>
      <c r="N30" s="192"/>
      <c r="O30" s="192"/>
      <c r="P30" s="192"/>
    </row>
    <row r="31" spans="1:18">
      <c r="A31" s="191" t="s">
        <v>206</v>
      </c>
      <c r="B31" s="192" t="e">
        <f>(#REF!/#REF!-1)*100</f>
        <v>#REF!</v>
      </c>
      <c r="C31" s="192">
        <f t="shared" ref="C31:R31" si="4">C18+C29</f>
        <v>3614.7520673599993</v>
      </c>
      <c r="D31" s="192">
        <f t="shared" si="4"/>
        <v>3416.5233827500092</v>
      </c>
      <c r="E31" s="192">
        <f t="shared" si="4"/>
        <v>3443.0831685999965</v>
      </c>
      <c r="F31" s="192">
        <f t="shared" si="4"/>
        <v>3634.9125329899921</v>
      </c>
      <c r="G31" s="192">
        <f t="shared" si="4"/>
        <v>4082.9949722699948</v>
      </c>
      <c r="H31" s="192">
        <f t="shared" si="4"/>
        <v>4864.2303519700072</v>
      </c>
      <c r="I31" s="192">
        <f t="shared" si="4"/>
        <v>5307.710749599999</v>
      </c>
      <c r="J31" s="192">
        <f t="shared" si="4"/>
        <v>5212.9034891999963</v>
      </c>
      <c r="K31" s="192">
        <f t="shared" si="4"/>
        <v>4561.4204647699953</v>
      </c>
      <c r="L31" s="192">
        <f t="shared" si="4"/>
        <v>4193.5816768200002</v>
      </c>
      <c r="M31" s="192">
        <f t="shared" si="4"/>
        <v>4658.5052714999965</v>
      </c>
      <c r="N31" s="192">
        <f t="shared" si="4"/>
        <v>4859.3413799999998</v>
      </c>
      <c r="O31" s="192">
        <f t="shared" si="4"/>
        <v>5329.0244439999997</v>
      </c>
      <c r="P31" s="192">
        <f t="shared" si="4"/>
        <v>5419.7201409999998</v>
      </c>
      <c r="Q31" s="192">
        <f t="shared" si="4"/>
        <v>5805.434252</v>
      </c>
      <c r="R31" s="192">
        <f t="shared" si="4"/>
        <v>6019.2499279999993</v>
      </c>
    </row>
    <row r="32" spans="1:18" ht="7.5" customHeight="1">
      <c r="A32" s="191"/>
      <c r="B32" s="192"/>
      <c r="C32" s="192"/>
      <c r="D32" s="192"/>
      <c r="E32" s="192"/>
      <c r="F32" s="192"/>
      <c r="G32" s="192"/>
      <c r="H32" s="192"/>
      <c r="I32" s="192"/>
      <c r="J32" s="192"/>
      <c r="K32" s="192"/>
      <c r="L32" s="192"/>
      <c r="M32" s="192"/>
      <c r="N32" s="192"/>
      <c r="O32" s="192"/>
      <c r="P32" s="192"/>
    </row>
    <row r="33" spans="1:18">
      <c r="A33" s="199" t="s">
        <v>207</v>
      </c>
      <c r="B33" s="200" t="e">
        <f>(#REF!/#REF!-1)*100</f>
        <v>#REF!</v>
      </c>
      <c r="C33" s="193">
        <f t="shared" ref="C33:R33" si="5">C31+C6</f>
        <v>3658.4501579799994</v>
      </c>
      <c r="D33" s="193">
        <f t="shared" si="5"/>
        <v>3459.7199888300092</v>
      </c>
      <c r="E33" s="193">
        <f t="shared" si="5"/>
        <v>3472.0385836399964</v>
      </c>
      <c r="F33" s="193">
        <f t="shared" si="5"/>
        <v>3674.029208149992</v>
      </c>
      <c r="G33" s="193">
        <f t="shared" si="5"/>
        <v>4124.9822994599945</v>
      </c>
      <c r="H33" s="193">
        <f t="shared" si="5"/>
        <v>4964.3895607300074</v>
      </c>
      <c r="I33" s="193">
        <f t="shared" si="5"/>
        <v>5557.712863159999</v>
      </c>
      <c r="J33" s="193">
        <f t="shared" si="5"/>
        <v>5538.227085249996</v>
      </c>
      <c r="K33" s="193">
        <f t="shared" si="5"/>
        <v>4837.7400027399954</v>
      </c>
      <c r="L33" s="193">
        <f t="shared" si="5"/>
        <v>4494.6290613000001</v>
      </c>
      <c r="M33" s="193">
        <f t="shared" si="5"/>
        <v>4847.6720572999966</v>
      </c>
      <c r="N33" s="193">
        <f t="shared" si="5"/>
        <v>5191.4413800000002</v>
      </c>
      <c r="O33" s="193">
        <f t="shared" si="5"/>
        <v>5751.124444</v>
      </c>
      <c r="P33" s="193">
        <f t="shared" si="5"/>
        <v>5872.1981409999999</v>
      </c>
      <c r="Q33" s="193">
        <f t="shared" si="5"/>
        <v>6301.1872519999997</v>
      </c>
      <c r="R33" s="193">
        <f t="shared" si="5"/>
        <v>6563.5819279999996</v>
      </c>
    </row>
    <row r="34" spans="1:18" ht="7.5" customHeight="1">
      <c r="A34" s="191"/>
      <c r="B34" s="192"/>
      <c r="C34" s="192"/>
      <c r="D34" s="192"/>
      <c r="E34" s="192"/>
      <c r="F34" s="192"/>
      <c r="G34" s="192"/>
      <c r="H34" s="192"/>
      <c r="I34" s="192"/>
      <c r="J34" s="192"/>
    </row>
    <row r="35" spans="1:18">
      <c r="A35" s="180" t="s">
        <v>208</v>
      </c>
      <c r="B35" s="187" t="e">
        <f>(#REF!/#REF!-1)*100</f>
        <v>#REF!</v>
      </c>
      <c r="C35" s="187">
        <v>229.410348</v>
      </c>
      <c r="D35" s="187">
        <v>237.92471699999999</v>
      </c>
      <c r="E35" s="187">
        <v>236.63914399999999</v>
      </c>
      <c r="F35" s="187">
        <v>239.924815</v>
      </c>
      <c r="G35" s="187">
        <v>241.48409899999999</v>
      </c>
      <c r="H35" s="187">
        <v>240.43176800000001</v>
      </c>
      <c r="I35" s="187">
        <v>254.67601999999999</v>
      </c>
      <c r="J35" s="187">
        <v>250.66878600000001</v>
      </c>
      <c r="K35" s="187">
        <v>235.48115300000001</v>
      </c>
      <c r="L35" s="187">
        <v>243.29466199999999</v>
      </c>
      <c r="M35" s="187">
        <v>252.50133600000001</v>
      </c>
      <c r="N35" s="187">
        <v>252.953856</v>
      </c>
      <c r="O35" s="187">
        <v>256.86703899999998</v>
      </c>
      <c r="P35" s="187">
        <v>256.76</v>
      </c>
      <c r="Q35" s="188">
        <v>261.74327399999999</v>
      </c>
      <c r="R35" s="188">
        <v>285.64482099999998</v>
      </c>
    </row>
    <row r="36" spans="1:18">
      <c r="A36" s="180" t="s">
        <v>209</v>
      </c>
      <c r="B36" s="187" t="e">
        <f>(#REF!/#REF!-1)*100</f>
        <v>#REF!</v>
      </c>
      <c r="C36" s="187">
        <v>80.589774000000006</v>
      </c>
      <c r="D36" s="187">
        <v>84.406321000000005</v>
      </c>
      <c r="E36" s="187">
        <v>84.523066999999998</v>
      </c>
      <c r="F36" s="187">
        <v>86.163123999999996</v>
      </c>
      <c r="G36" s="187">
        <v>93.836647999999997</v>
      </c>
      <c r="H36" s="187">
        <v>101.097515</v>
      </c>
      <c r="I36" s="187">
        <v>111.149925</v>
      </c>
      <c r="J36" s="187">
        <v>112.98446</v>
      </c>
      <c r="K36" s="187">
        <v>101.236268</v>
      </c>
      <c r="L36" s="187">
        <v>94.438664000000003</v>
      </c>
      <c r="M36" s="187">
        <v>102.18250999999999</v>
      </c>
      <c r="N36" s="187">
        <v>104.099079</v>
      </c>
      <c r="O36" s="187">
        <v>101.36028899999999</v>
      </c>
      <c r="P36" s="187">
        <v>101.706</v>
      </c>
      <c r="Q36" s="188">
        <v>100.07195</v>
      </c>
      <c r="R36" s="188">
        <v>110.098393</v>
      </c>
    </row>
    <row r="37" spans="1:18">
      <c r="A37" s="180" t="s">
        <v>178</v>
      </c>
      <c r="B37" s="187" t="e">
        <f>(#REF!/#REF!-1)*100</f>
        <v>#REF!</v>
      </c>
      <c r="C37" s="187">
        <v>64.160430000000005</v>
      </c>
      <c r="D37" s="187">
        <v>62.765911000000003</v>
      </c>
      <c r="E37" s="187">
        <v>65.395577000000003</v>
      </c>
      <c r="F37" s="187">
        <v>64.862677000000005</v>
      </c>
      <c r="G37" s="187">
        <v>69.968055000000007</v>
      </c>
      <c r="H37" s="187">
        <v>76.618060999999997</v>
      </c>
      <c r="I37" s="187">
        <v>78.768338999999997</v>
      </c>
      <c r="J37" s="187">
        <v>82.364140000000006</v>
      </c>
      <c r="K37" s="187">
        <v>85.372596999999999</v>
      </c>
      <c r="L37" s="187">
        <v>73.626147000000003</v>
      </c>
      <c r="M37" s="187">
        <v>80.729528999999999</v>
      </c>
      <c r="N37" s="187">
        <v>79.162640999999994</v>
      </c>
      <c r="O37" s="187">
        <v>81.177800000000005</v>
      </c>
      <c r="P37" s="189">
        <v>82.045000000000002</v>
      </c>
      <c r="Q37" s="188">
        <v>85.117593999999997</v>
      </c>
      <c r="R37" s="188">
        <v>86.725205000000003</v>
      </c>
    </row>
    <row r="38" spans="1:18">
      <c r="A38" s="191" t="s">
        <v>210</v>
      </c>
      <c r="B38" s="192" t="e">
        <f>(#REF!/#REF!-1)*100</f>
        <v>#REF!</v>
      </c>
      <c r="C38" s="192">
        <f t="shared" ref="C38:R38" si="6">SUM(C35:C37)</f>
        <v>374.16055200000005</v>
      </c>
      <c r="D38" s="192">
        <f t="shared" si="6"/>
        <v>385.096949</v>
      </c>
      <c r="E38" s="192">
        <f t="shared" si="6"/>
        <v>386.55778799999996</v>
      </c>
      <c r="F38" s="192">
        <f t="shared" si="6"/>
        <v>390.95061600000002</v>
      </c>
      <c r="G38" s="192">
        <f t="shared" si="6"/>
        <v>405.28880199999998</v>
      </c>
      <c r="H38" s="192">
        <f t="shared" si="6"/>
        <v>418.14734400000003</v>
      </c>
      <c r="I38" s="192">
        <f t="shared" si="6"/>
        <v>444.59428400000002</v>
      </c>
      <c r="J38" s="192">
        <f t="shared" si="6"/>
        <v>446.01738600000004</v>
      </c>
      <c r="K38" s="192">
        <f t="shared" si="6"/>
        <v>422.09001799999999</v>
      </c>
      <c r="L38" s="192">
        <f t="shared" si="6"/>
        <v>411.35947299999998</v>
      </c>
      <c r="M38" s="192">
        <f t="shared" si="6"/>
        <v>435.41337500000003</v>
      </c>
      <c r="N38" s="192">
        <f t="shared" si="6"/>
        <v>436.215576</v>
      </c>
      <c r="O38" s="192">
        <f t="shared" si="6"/>
        <v>439.40512799999993</v>
      </c>
      <c r="P38" s="192">
        <f t="shared" si="6"/>
        <v>440.51100000000002</v>
      </c>
      <c r="Q38" s="192">
        <f t="shared" si="6"/>
        <v>446.932818</v>
      </c>
      <c r="R38" s="192">
        <f t="shared" si="6"/>
        <v>482.46841899999998</v>
      </c>
    </row>
    <row r="39" spans="1:18" ht="7.5" customHeight="1">
      <c r="A39" s="191"/>
      <c r="B39" s="192"/>
      <c r="C39" s="192"/>
      <c r="D39" s="192"/>
      <c r="E39" s="192"/>
      <c r="F39" s="192"/>
      <c r="G39" s="192"/>
      <c r="H39" s="192"/>
      <c r="I39" s="192"/>
      <c r="J39" s="192"/>
    </row>
    <row r="40" spans="1:18">
      <c r="A40" s="180" t="s">
        <v>211</v>
      </c>
      <c r="B40" s="187" t="e">
        <f>(#REF!/#REF!-1)*100</f>
        <v>#REF!</v>
      </c>
      <c r="C40" s="187">
        <v>57.851343999999997</v>
      </c>
      <c r="D40" s="187">
        <v>36.476695999999997</v>
      </c>
      <c r="E40" s="187">
        <v>53.108263999999998</v>
      </c>
      <c r="F40" s="187">
        <v>74.849321000000003</v>
      </c>
      <c r="G40" s="187">
        <v>92.029846000000006</v>
      </c>
      <c r="H40" s="187">
        <v>170.04452000000001</v>
      </c>
      <c r="I40" s="187">
        <v>160.85416599999999</v>
      </c>
      <c r="J40" s="187">
        <v>150.32409899999999</v>
      </c>
      <c r="K40" s="187">
        <v>189.14262199999999</v>
      </c>
      <c r="L40" s="187">
        <v>147.22734399999999</v>
      </c>
      <c r="M40" s="187">
        <v>152.77913100000001</v>
      </c>
      <c r="N40" s="187">
        <v>193.99030200000001</v>
      </c>
      <c r="O40" s="187">
        <v>136.90700000000001</v>
      </c>
      <c r="P40" s="187">
        <v>167.59700000000001</v>
      </c>
      <c r="Q40" s="188">
        <v>141.71275199999999</v>
      </c>
      <c r="R40" s="188">
        <v>111.184077</v>
      </c>
    </row>
    <row r="41" spans="1:18" ht="7.5" customHeight="1">
      <c r="A41" s="180"/>
      <c r="B41" s="187"/>
      <c r="C41" s="187"/>
      <c r="D41" s="187"/>
      <c r="E41" s="187"/>
      <c r="F41" s="187"/>
      <c r="G41" s="187"/>
      <c r="H41" s="187"/>
      <c r="I41" s="187"/>
      <c r="J41" s="187"/>
      <c r="K41" s="187"/>
      <c r="L41" s="187"/>
      <c r="M41" s="187"/>
      <c r="N41" s="187"/>
      <c r="O41" s="187"/>
      <c r="P41" s="187"/>
    </row>
    <row r="42" spans="1:18">
      <c r="A42" s="191" t="s">
        <v>212</v>
      </c>
      <c r="B42" s="192" t="e">
        <f>(#REF!/#REF!-1)*100</f>
        <v>#REF!</v>
      </c>
      <c r="C42" s="192">
        <f t="shared" ref="C42:R42" si="7">SUM(C31,C38,C40)</f>
        <v>4046.7639633599997</v>
      </c>
      <c r="D42" s="192">
        <f t="shared" si="7"/>
        <v>3838.0970277500096</v>
      </c>
      <c r="E42" s="192">
        <f t="shared" si="7"/>
        <v>3882.7492205999965</v>
      </c>
      <c r="F42" s="192">
        <f t="shared" si="7"/>
        <v>4100.7124699899923</v>
      </c>
      <c r="G42" s="192">
        <f t="shared" si="7"/>
        <v>4580.3136202699952</v>
      </c>
      <c r="H42" s="192">
        <f t="shared" si="7"/>
        <v>5452.4222159700075</v>
      </c>
      <c r="I42" s="192">
        <f t="shared" si="7"/>
        <v>5913.1591995999988</v>
      </c>
      <c r="J42" s="192">
        <f t="shared" si="7"/>
        <v>5809.2449741999972</v>
      </c>
      <c r="K42" s="192">
        <f t="shared" si="7"/>
        <v>5172.6531047699955</v>
      </c>
      <c r="L42" s="192">
        <f t="shared" si="7"/>
        <v>4752.1684938200005</v>
      </c>
      <c r="M42" s="192">
        <f t="shared" si="7"/>
        <v>5246.6977774999968</v>
      </c>
      <c r="N42" s="192">
        <f t="shared" si="7"/>
        <v>5489.5472579999996</v>
      </c>
      <c r="O42" s="192">
        <f t="shared" si="7"/>
        <v>5905.3365720000002</v>
      </c>
      <c r="P42" s="192">
        <f t="shared" si="7"/>
        <v>6027.828141</v>
      </c>
      <c r="Q42" s="192">
        <f t="shared" si="7"/>
        <v>6394.0798220000006</v>
      </c>
      <c r="R42" s="192">
        <f t="shared" si="7"/>
        <v>6612.902423999999</v>
      </c>
    </row>
    <row r="43" spans="1:18" ht="7.5" customHeight="1">
      <c r="A43" s="191"/>
      <c r="B43" s="192"/>
      <c r="C43" s="192"/>
      <c r="D43" s="192"/>
      <c r="E43" s="192"/>
      <c r="F43" s="192"/>
      <c r="G43" s="192"/>
      <c r="H43" s="192"/>
      <c r="I43" s="192"/>
      <c r="J43" s="192"/>
      <c r="K43" s="192"/>
      <c r="L43" s="192"/>
      <c r="M43" s="192"/>
      <c r="N43" s="192"/>
      <c r="O43" s="192"/>
      <c r="P43" s="192"/>
    </row>
    <row r="44" spans="1:18">
      <c r="A44" s="199" t="s">
        <v>213</v>
      </c>
      <c r="B44" s="200" t="e">
        <f>(#REF!/#REF!-1)*100</f>
        <v>#REF!</v>
      </c>
      <c r="C44" s="193">
        <f t="shared" ref="C44:R44" si="8">C42+C6</f>
        <v>4090.4620539799998</v>
      </c>
      <c r="D44" s="193">
        <f t="shared" si="8"/>
        <v>3881.2936338300096</v>
      </c>
      <c r="E44" s="193">
        <f t="shared" si="8"/>
        <v>3911.7046356399965</v>
      </c>
      <c r="F44" s="193">
        <f t="shared" si="8"/>
        <v>4139.8291451499927</v>
      </c>
      <c r="G44" s="193">
        <f t="shared" si="8"/>
        <v>4622.3009474599949</v>
      </c>
      <c r="H44" s="193">
        <f t="shared" si="8"/>
        <v>5552.5814247300077</v>
      </c>
      <c r="I44" s="193">
        <f t="shared" si="8"/>
        <v>6163.1613131599988</v>
      </c>
      <c r="J44" s="193">
        <f t="shared" si="8"/>
        <v>6134.5685702499968</v>
      </c>
      <c r="K44" s="193">
        <f t="shared" si="8"/>
        <v>5448.9726427399955</v>
      </c>
      <c r="L44" s="193">
        <f t="shared" si="8"/>
        <v>5053.2158783000004</v>
      </c>
      <c r="M44" s="193">
        <f t="shared" si="8"/>
        <v>5435.8645632999969</v>
      </c>
      <c r="N44" s="193">
        <f t="shared" si="8"/>
        <v>5821.647258</v>
      </c>
      <c r="O44" s="193">
        <f t="shared" si="8"/>
        <v>6327.4365720000005</v>
      </c>
      <c r="P44" s="193">
        <f t="shared" si="8"/>
        <v>6480.306141</v>
      </c>
      <c r="Q44" s="193">
        <f t="shared" si="8"/>
        <v>6889.8328220000003</v>
      </c>
      <c r="R44" s="193">
        <f t="shared" si="8"/>
        <v>7157.2344239999993</v>
      </c>
    </row>
    <row r="45" spans="1:18" ht="7.5" customHeight="1"/>
    <row r="46" spans="1:18">
      <c r="A46" s="175" t="s">
        <v>215</v>
      </c>
    </row>
  </sheetData>
  <mergeCells count="1">
    <mergeCell ref="B2:P2"/>
  </mergeCells>
  <pageMargins left="1" right="1" top="1" bottom="1" header="0.5" footer="0.5"/>
  <pageSetup scale="63" orientation="landscape" r:id="rId1"/>
  <headerFooter scaleWithDoc="0" alignWithMargins="0">
    <oddHeader>&amp;C&amp;14Table 9.1
Fiscal Year Revenue Collections ($ millions)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46"/>
  <sheetViews>
    <sheetView view="pageLayout" topLeftCell="C2" zoomScaleNormal="100" zoomScaleSheetLayoutView="100" workbookViewId="0">
      <selection activeCell="Q7" sqref="Q7"/>
    </sheetView>
  </sheetViews>
  <sheetFormatPr defaultColWidth="9.140625" defaultRowHeight="12.75"/>
  <cols>
    <col min="1" max="1" width="29.5703125" style="175" customWidth="1"/>
    <col min="2" max="2" width="7.85546875" style="175" hidden="1" customWidth="1"/>
    <col min="3" max="18" width="7.85546875" style="175" customWidth="1"/>
    <col min="19" max="16384" width="9.140625" style="175"/>
  </cols>
  <sheetData>
    <row r="1" spans="1:18" hidden="1">
      <c r="A1" s="174" t="s">
        <v>214</v>
      </c>
    </row>
    <row r="2" spans="1:18">
      <c r="B2" s="1423"/>
      <c r="C2" s="1423"/>
      <c r="D2" s="1423"/>
      <c r="E2" s="1423"/>
      <c r="F2" s="1423"/>
      <c r="G2" s="1423"/>
      <c r="H2" s="1423"/>
      <c r="I2" s="1423"/>
      <c r="J2" s="1423"/>
      <c r="K2" s="1423"/>
      <c r="L2" s="1423"/>
      <c r="M2" s="1423"/>
      <c r="N2" s="1423"/>
      <c r="O2" s="1423"/>
      <c r="P2" s="1423"/>
    </row>
    <row r="3" spans="1:18" ht="18" customHeight="1">
      <c r="A3" s="176" t="s">
        <v>182</v>
      </c>
      <c r="B3" s="177">
        <v>2000</v>
      </c>
      <c r="C3" s="177">
        <v>2001</v>
      </c>
      <c r="D3" s="177">
        <v>2002</v>
      </c>
      <c r="E3" s="177">
        <v>2003</v>
      </c>
      <c r="F3" s="177">
        <v>2004</v>
      </c>
      <c r="G3" s="177">
        <v>2005</v>
      </c>
      <c r="H3" s="177">
        <v>2006</v>
      </c>
      <c r="I3" s="177">
        <v>2007</v>
      </c>
      <c r="J3" s="177">
        <v>2008</v>
      </c>
      <c r="K3" s="177">
        <v>2009</v>
      </c>
      <c r="L3" s="177">
        <v>2010</v>
      </c>
      <c r="M3" s="177">
        <v>2011</v>
      </c>
      <c r="N3" s="178">
        <v>2012</v>
      </c>
      <c r="O3" s="178">
        <v>2013</v>
      </c>
      <c r="P3" s="178">
        <v>2014</v>
      </c>
      <c r="Q3" s="178">
        <v>2015</v>
      </c>
      <c r="R3" s="178" t="s">
        <v>105</v>
      </c>
    </row>
    <row r="4" spans="1:18" ht="7.5" customHeight="1">
      <c r="A4" s="1009"/>
      <c r="B4" s="179"/>
      <c r="C4" s="179"/>
      <c r="D4" s="179"/>
      <c r="E4" s="179"/>
      <c r="F4" s="179"/>
      <c r="G4" s="179"/>
      <c r="H4" s="179"/>
      <c r="I4" s="179"/>
      <c r="J4" s="179"/>
      <c r="K4" s="179"/>
      <c r="L4" s="179"/>
    </row>
    <row r="5" spans="1:18">
      <c r="A5" s="180" t="s">
        <v>183</v>
      </c>
      <c r="B5" s="196" t="e">
        <f>+#REF!/#REF!-1</f>
        <v>#REF!</v>
      </c>
      <c r="C5" s="196">
        <v>4.5108626205236257E-2</v>
      </c>
      <c r="D5" s="196">
        <v>6.9153774850065908E-3</v>
      </c>
      <c r="E5" s="196">
        <v>1.8426944995502126E-3</v>
      </c>
      <c r="F5" s="196">
        <v>4.0141685948685391E-2</v>
      </c>
      <c r="G5" s="196">
        <v>8.8275527055280856E-2</v>
      </c>
      <c r="H5" s="196">
        <v>0.10507189887525548</v>
      </c>
      <c r="I5" s="196">
        <v>2.853900392380293E-2</v>
      </c>
      <c r="J5" s="196">
        <v>-6.3746326733334135E-2</v>
      </c>
      <c r="K5" s="196">
        <v>-0.11033320583276207</v>
      </c>
      <c r="L5" s="196">
        <v>-9.3573528405112016E-2</v>
      </c>
      <c r="M5" s="196">
        <v>0.14167921962825258</v>
      </c>
      <c r="N5" s="196">
        <v>-1.1782996325512829E-2</v>
      </c>
      <c r="O5" s="196">
        <v>2.1109417610699399E-2</v>
      </c>
      <c r="P5" s="196">
        <v>2.5291527900926036E-2</v>
      </c>
      <c r="Q5" s="196">
        <v>3.5096444604860055E-2</v>
      </c>
      <c r="R5" s="196">
        <v>3.8130401748385001E-2</v>
      </c>
    </row>
    <row r="6" spans="1:18">
      <c r="A6" s="197" t="s">
        <v>184</v>
      </c>
      <c r="B6" s="198" t="e">
        <f>(#REF!/#REF!-1)*100</f>
        <v>#REF!</v>
      </c>
      <c r="C6" s="198">
        <v>11.474835259531325</v>
      </c>
      <c r="D6" s="198">
        <v>-1.1476120189344741</v>
      </c>
      <c r="E6" s="198">
        <v>-32.968310088124397</v>
      </c>
      <c r="F6" s="198">
        <v>35.092780075722942</v>
      </c>
      <c r="G6" s="198">
        <v>7.3386912825747386</v>
      </c>
      <c r="H6" s="198">
        <v>138.54628399364901</v>
      </c>
      <c r="I6" s="198">
        <v>149.60472097882814</v>
      </c>
      <c r="J6" s="198">
        <v>30.128338283797351</v>
      </c>
      <c r="K6" s="198">
        <v>-15.063173613901759</v>
      </c>
      <c r="L6" s="198">
        <v>8.9490040015500547</v>
      </c>
      <c r="M6" s="198">
        <v>-37.16378365925739</v>
      </c>
      <c r="N6" s="198">
        <v>75.559360801910927</v>
      </c>
      <c r="O6" s="198">
        <v>27.10027100271002</v>
      </c>
      <c r="P6" s="198">
        <v>7.1968727789623266</v>
      </c>
      <c r="Q6" s="198">
        <v>9.5640009017012861</v>
      </c>
      <c r="R6" s="198">
        <v>9.8000000000000007</v>
      </c>
    </row>
    <row r="7" spans="1:18">
      <c r="A7" s="197" t="s">
        <v>185</v>
      </c>
      <c r="B7" s="198" t="e">
        <f>(#REF!/#REF!-1)*100</f>
        <v>#REF!</v>
      </c>
      <c r="C7" s="198">
        <v>4.7046305662540977</v>
      </c>
      <c r="D7" s="198">
        <v>0.63705576305221889</v>
      </c>
      <c r="E7" s="198">
        <v>-0.78040860143490098</v>
      </c>
      <c r="F7" s="198">
        <v>4.6251238619750668</v>
      </c>
      <c r="G7" s="198">
        <v>8.7897608481268374</v>
      </c>
      <c r="H7" s="198">
        <v>13.71386400600063</v>
      </c>
      <c r="I7" s="198">
        <v>10.563858363639135</v>
      </c>
      <c r="J7" s="198">
        <v>-2.0451172165143028</v>
      </c>
      <c r="K7" s="198">
        <v>-11.66828016894036</v>
      </c>
      <c r="L7" s="198">
        <v>-6.5837891482347644</v>
      </c>
      <c r="M7" s="198">
        <v>5.0975952283391246</v>
      </c>
      <c r="N7" s="198">
        <v>6.9287538554298811</v>
      </c>
      <c r="O7" s="198">
        <v>6.4454373807158127</v>
      </c>
      <c r="P7" s="198">
        <v>3.4958894556047726</v>
      </c>
      <c r="Q7" s="198">
        <v>4.8084089198040525</v>
      </c>
      <c r="R7" s="198">
        <v>5.1554043570676722</v>
      </c>
    </row>
    <row r="8" spans="1:18">
      <c r="A8" s="180" t="s">
        <v>186</v>
      </c>
      <c r="B8" s="187"/>
      <c r="C8" s="187"/>
      <c r="D8" s="187"/>
      <c r="E8" s="187"/>
      <c r="F8" s="187"/>
      <c r="G8" s="187"/>
      <c r="H8" s="187">
        <v>75.750273422622854</v>
      </c>
      <c r="I8" s="187">
        <v>1.7025940259967065</v>
      </c>
      <c r="J8" s="187">
        <v>15.533651608827871</v>
      </c>
      <c r="K8" s="187">
        <v>2.9628945712170562</v>
      </c>
      <c r="L8" s="187">
        <v>2.0396032303928946</v>
      </c>
      <c r="M8" s="187">
        <v>0.32087747687554735</v>
      </c>
      <c r="N8" s="187">
        <v>13.039295462008127</v>
      </c>
      <c r="O8" s="187">
        <v>-6.0685179625011969</v>
      </c>
      <c r="P8" s="187">
        <v>-3.4987406093423323</v>
      </c>
      <c r="Q8" s="187">
        <v>9.4643845942797853</v>
      </c>
      <c r="R8" s="187">
        <v>0.47396485385511333</v>
      </c>
    </row>
    <row r="9" spans="1:18">
      <c r="A9" s="180" t="s">
        <v>187</v>
      </c>
      <c r="B9" s="187" t="e">
        <f>(#REF!/#REF!-1)*100</f>
        <v>#REF!</v>
      </c>
      <c r="C9" s="187">
        <v>5.562825395923543</v>
      </c>
      <c r="D9" s="187">
        <v>7.6920657000497217</v>
      </c>
      <c r="E9" s="187">
        <v>-2.5491989423302108</v>
      </c>
      <c r="F9" s="187">
        <v>18.6492839412713</v>
      </c>
      <c r="G9" s="187">
        <v>1.0511638409989477</v>
      </c>
      <c r="H9" s="187">
        <v>24.231235289465648</v>
      </c>
      <c r="I9" s="187">
        <v>12.479377620870991</v>
      </c>
      <c r="J9" s="187">
        <v>12.194298963282213</v>
      </c>
      <c r="K9" s="187">
        <v>-6.953083486771483E-3</v>
      </c>
      <c r="L9" s="187">
        <v>-2.2041920338660925</v>
      </c>
      <c r="M9" s="187">
        <v>6.7750999532705691</v>
      </c>
      <c r="N9" s="187">
        <v>13.599090409044635</v>
      </c>
      <c r="O9" s="187">
        <v>14.921533658538145</v>
      </c>
      <c r="P9" s="187">
        <v>7.93796664627342</v>
      </c>
      <c r="Q9" s="187">
        <v>8.6600002277696717</v>
      </c>
      <c r="R9" s="187">
        <v>6.4555064687605412</v>
      </c>
    </row>
    <row r="10" spans="1:18">
      <c r="A10" s="180" t="s">
        <v>188</v>
      </c>
      <c r="B10" s="187" t="e">
        <f>(#REF!/#REF!-1)*100</f>
        <v>#REF!</v>
      </c>
      <c r="C10" s="187">
        <v>-11.848978881862038</v>
      </c>
      <c r="D10" s="187">
        <v>23.086733250021972</v>
      </c>
      <c r="E10" s="187">
        <v>4.1910040503738477</v>
      </c>
      <c r="F10" s="187">
        <v>5.8235937407240979</v>
      </c>
      <c r="G10" s="187">
        <v>7.8965885772327882</v>
      </c>
      <c r="H10" s="187">
        <v>6.0332657042194038</v>
      </c>
      <c r="I10" s="187">
        <v>0.50383470797947805</v>
      </c>
      <c r="J10" s="187">
        <v>7.5576425085981169</v>
      </c>
      <c r="K10" s="187">
        <v>7.4834043802148864</v>
      </c>
      <c r="L10" s="187">
        <v>-3.5748954763831664</v>
      </c>
      <c r="M10" s="187">
        <v>-5.1509783154471851</v>
      </c>
      <c r="N10" s="187">
        <v>11.229394494267297</v>
      </c>
      <c r="O10" s="187">
        <v>6.1343692856556942</v>
      </c>
      <c r="P10" s="187">
        <v>1.8088518972560808</v>
      </c>
      <c r="Q10" s="187">
        <v>1.2858676591213092</v>
      </c>
      <c r="R10" s="187">
        <v>2.1542534511065359</v>
      </c>
    </row>
    <row r="11" spans="1:18">
      <c r="A11" s="180" t="s">
        <v>189</v>
      </c>
      <c r="B11" s="187" t="e">
        <f>(#REF!/#REF!-1)*100</f>
        <v>#REF!</v>
      </c>
      <c r="C11" s="187">
        <v>-0.20274279149401497</v>
      </c>
      <c r="D11" s="187">
        <v>3.5349570364730409</v>
      </c>
      <c r="E11" s="187">
        <v>-9.5770265235056833</v>
      </c>
      <c r="F11" s="187">
        <v>15.861626506015792</v>
      </c>
      <c r="G11" s="187">
        <v>-1.387831045398491</v>
      </c>
      <c r="H11" s="187">
        <v>-1.7908414485023227</v>
      </c>
      <c r="I11" s="187">
        <v>2.5977770083203122</v>
      </c>
      <c r="J11" s="187">
        <v>0.68533653968738673</v>
      </c>
      <c r="K11" s="187">
        <v>-3.5501607199787455</v>
      </c>
      <c r="L11" s="187">
        <v>-3.1326078572582405</v>
      </c>
      <c r="M11" s="187">
        <v>113.75451607623734</v>
      </c>
      <c r="N11" s="187">
        <v>-7.7822803670768437E-2</v>
      </c>
      <c r="O11" s="187">
        <v>-3.6186596378557256</v>
      </c>
      <c r="P11" s="187">
        <v>-6.4052887630993922</v>
      </c>
      <c r="Q11" s="187">
        <v>2.4716867043847124</v>
      </c>
      <c r="R11" s="187">
        <v>-0.46116940640413828</v>
      </c>
    </row>
    <row r="12" spans="1:18">
      <c r="A12" s="180" t="s">
        <v>190</v>
      </c>
      <c r="B12" s="187" t="e">
        <f>(#REF!/#REF!-1)*100</f>
        <v>#REF!</v>
      </c>
      <c r="C12" s="187">
        <v>127.33694171053456</v>
      </c>
      <c r="D12" s="187">
        <v>-51.996597528157217</v>
      </c>
      <c r="E12" s="187">
        <v>41.561228105064728</v>
      </c>
      <c r="F12" s="187">
        <v>37.070199131657965</v>
      </c>
      <c r="G12" s="187">
        <v>45.89361900398017</v>
      </c>
      <c r="H12" s="187">
        <v>33.709971670624171</v>
      </c>
      <c r="I12" s="187">
        <v>-8.5074347978530191</v>
      </c>
      <c r="J12" s="187">
        <v>0.12323503926037205</v>
      </c>
      <c r="K12" s="187">
        <v>8.3731346046748136</v>
      </c>
      <c r="L12" s="187">
        <v>-20.839009225164318</v>
      </c>
      <c r="M12" s="187">
        <v>6.5022298917744248</v>
      </c>
      <c r="N12" s="187">
        <v>9.499055900675657</v>
      </c>
      <c r="O12" s="187">
        <v>-18.883947603280149</v>
      </c>
      <c r="P12" s="187">
        <v>67.705858730255741</v>
      </c>
      <c r="Q12" s="187">
        <v>-21.84222372021074</v>
      </c>
      <c r="R12" s="187">
        <v>-28.389298715675793</v>
      </c>
    </row>
    <row r="13" spans="1:18">
      <c r="A13" s="180" t="s">
        <v>191</v>
      </c>
      <c r="B13" s="187" t="e">
        <f>(#REF!/#REF!-1)*100</f>
        <v>#REF!</v>
      </c>
      <c r="C13" s="187">
        <v>8.8751798809313165</v>
      </c>
      <c r="D13" s="187">
        <v>-20.168775137121418</v>
      </c>
      <c r="E13" s="187">
        <v>17.79778743646321</v>
      </c>
      <c r="F13" s="187">
        <v>3.3004864983092075</v>
      </c>
      <c r="G13" s="187">
        <v>89.952026540343084</v>
      </c>
      <c r="H13" s="187">
        <v>48.878826852736992</v>
      </c>
      <c r="I13" s="187">
        <v>38.501311052328369</v>
      </c>
      <c r="J13" s="187">
        <v>12.466993563985728</v>
      </c>
      <c r="K13" s="187">
        <v>-45.102839689354127</v>
      </c>
      <c r="L13" s="187">
        <v>43.171519692397723</v>
      </c>
      <c r="M13" s="187">
        <v>29.967874063568644</v>
      </c>
      <c r="N13" s="187">
        <v>-6.3318322065663786</v>
      </c>
      <c r="O13" s="187">
        <v>-33.306604948874288</v>
      </c>
      <c r="P13" s="187">
        <v>-6.4348828547193149</v>
      </c>
      <c r="Q13" s="187">
        <v>3.128069048371751</v>
      </c>
      <c r="R13" s="187">
        <v>-28.219660021564085</v>
      </c>
    </row>
    <row r="14" spans="1:18">
      <c r="A14" s="180" t="s">
        <v>192</v>
      </c>
      <c r="B14" s="187" t="e">
        <f>(#REF!/#REF!-1)*100</f>
        <v>#REF!</v>
      </c>
      <c r="C14" s="187">
        <v>-53.504285403936322</v>
      </c>
      <c r="D14" s="187">
        <v>-68.604427834522383</v>
      </c>
      <c r="E14" s="187">
        <v>249.93155227018389</v>
      </c>
      <c r="F14" s="187">
        <v>-70.663616044094965</v>
      </c>
      <c r="G14" s="187">
        <v>-69.489034141733484</v>
      </c>
      <c r="H14" s="187">
        <v>152.32355802430911</v>
      </c>
      <c r="I14" s="187">
        <v>-93.318810087772462</v>
      </c>
      <c r="J14" s="187">
        <v>-80.858964198765676</v>
      </c>
      <c r="K14" s="187">
        <v>236.74740790310526</v>
      </c>
      <c r="L14" s="187">
        <v>-81.115333762058995</v>
      </c>
      <c r="M14" s="187">
        <v>113.7853919558716</v>
      </c>
      <c r="N14" s="187">
        <v>-100</v>
      </c>
      <c r="O14" s="187" t="s">
        <v>12</v>
      </c>
      <c r="P14" s="187" t="s">
        <v>12</v>
      </c>
      <c r="Q14" s="175" t="s">
        <v>12</v>
      </c>
    </row>
    <row r="15" spans="1:18">
      <c r="A15" s="180" t="s">
        <v>193</v>
      </c>
      <c r="B15" s="187" t="e">
        <f>(#REF!/#REF!-1)*100</f>
        <v>#REF!</v>
      </c>
      <c r="C15" s="187">
        <v>40.806503489412194</v>
      </c>
      <c r="D15" s="187">
        <v>-64.630411979245352</v>
      </c>
      <c r="E15" s="187">
        <v>-33.503612007317464</v>
      </c>
      <c r="F15" s="187">
        <v>-14.93847682807321</v>
      </c>
      <c r="G15" s="187">
        <v>147.09347455731137</v>
      </c>
      <c r="H15" s="187">
        <v>194.1299592938874</v>
      </c>
      <c r="I15" s="187">
        <v>108.72786622575683</v>
      </c>
      <c r="J15" s="187">
        <v>-24.831165018598078</v>
      </c>
      <c r="K15" s="187">
        <v>-60.056487895428347</v>
      </c>
      <c r="L15" s="187">
        <v>-78.778587522660843</v>
      </c>
      <c r="M15" s="187">
        <v>-55.046039082563361</v>
      </c>
      <c r="N15" s="187">
        <v>135.18780684830364</v>
      </c>
      <c r="O15" s="187">
        <v>6.7839542132020592</v>
      </c>
      <c r="P15" s="187">
        <v>-16.29765273847179</v>
      </c>
      <c r="Q15" s="187">
        <v>30.39910501193317</v>
      </c>
      <c r="R15" s="187">
        <v>12.865663778983416</v>
      </c>
    </row>
    <row r="16" spans="1:18">
      <c r="A16" s="180" t="s">
        <v>194</v>
      </c>
      <c r="B16" s="187" t="e">
        <f>(#REF!/#REF!-1)*100</f>
        <v>#REF!</v>
      </c>
      <c r="C16" s="187">
        <v>12.755448155031178</v>
      </c>
      <c r="D16" s="187">
        <v>-1.4687869234318862</v>
      </c>
      <c r="E16" s="187">
        <v>2.9199138751319964</v>
      </c>
      <c r="F16" s="187">
        <v>-2.2531101624691852</v>
      </c>
      <c r="G16" s="187">
        <v>1.6268125262534072</v>
      </c>
      <c r="H16" s="187">
        <v>9.5291689137999782</v>
      </c>
      <c r="I16" s="187">
        <v>14.302379200102466</v>
      </c>
      <c r="J16" s="187">
        <v>-8.0121847253118883</v>
      </c>
      <c r="K16" s="187">
        <v>1.8465324222491253</v>
      </c>
      <c r="L16" s="187">
        <v>47.584573017753364</v>
      </c>
      <c r="M16" s="187">
        <v>-9.9387258203508466</v>
      </c>
      <c r="N16" s="187">
        <v>32.679442397928241</v>
      </c>
      <c r="O16" s="187">
        <v>-16.128009931588217</v>
      </c>
      <c r="P16" s="187">
        <v>1.7191448052479963</v>
      </c>
      <c r="Q16" s="187">
        <v>11.118599506197002</v>
      </c>
      <c r="R16" s="187">
        <v>-6.6764876001053963</v>
      </c>
    </row>
    <row r="17" spans="1:18">
      <c r="A17" s="180" t="s">
        <v>195</v>
      </c>
      <c r="B17" s="187" t="e">
        <f>(#REF!/#REF!-1)*100</f>
        <v>#REF!</v>
      </c>
      <c r="C17" s="187">
        <v>23.762862882048672</v>
      </c>
      <c r="D17" s="187">
        <v>-1.286450334128586</v>
      </c>
      <c r="E17" s="187">
        <v>3.1932148164576235</v>
      </c>
      <c r="F17" s="187">
        <v>2.1676665312306831</v>
      </c>
      <c r="G17" s="187">
        <v>5.623906773081333</v>
      </c>
      <c r="H17" s="187">
        <v>-5.6828918941923217</v>
      </c>
      <c r="I17" s="187">
        <v>9.8500669821805396</v>
      </c>
      <c r="J17" s="187">
        <v>3.8057266302551129</v>
      </c>
      <c r="K17" s="187">
        <v>-2.5721251569494341</v>
      </c>
      <c r="L17" s="187">
        <v>2.4001190584681753</v>
      </c>
      <c r="M17" s="187">
        <v>-6.4148736089749914</v>
      </c>
      <c r="N17" s="187">
        <v>13.756962971171216</v>
      </c>
      <c r="O17" s="187">
        <v>-7.6524468886427606</v>
      </c>
      <c r="P17" s="187">
        <v>-5.0016730668111409</v>
      </c>
      <c r="Q17" s="187">
        <v>-9.2422341496142142</v>
      </c>
      <c r="R17" s="187">
        <v>7.4975170847118466</v>
      </c>
    </row>
    <row r="18" spans="1:18">
      <c r="A18" s="191" t="s">
        <v>196</v>
      </c>
      <c r="B18" s="192" t="e">
        <f>(#REF!/#REF!-1)*100</f>
        <v>#REF!</v>
      </c>
      <c r="C18" s="192">
        <v>3.4639602092038091</v>
      </c>
      <c r="D18" s="192">
        <v>-2.0948069549369897</v>
      </c>
      <c r="E18" s="192">
        <v>1.7111947321554855</v>
      </c>
      <c r="F18" s="192">
        <v>3.5594093561654327</v>
      </c>
      <c r="G18" s="192">
        <v>9.7994832754615402</v>
      </c>
      <c r="H18" s="192">
        <v>13.021854710681357</v>
      </c>
      <c r="I18" s="192">
        <v>4.7303587622763654</v>
      </c>
      <c r="J18" s="192">
        <v>-5.4935453651503536</v>
      </c>
      <c r="K18" s="192">
        <v>-10.644664322776197</v>
      </c>
      <c r="L18" s="192">
        <v>-7.9223062531841748</v>
      </c>
      <c r="M18" s="192">
        <v>14.871258186519309</v>
      </c>
      <c r="N18" s="192">
        <v>1.5250779042591533</v>
      </c>
      <c r="O18" s="192">
        <v>0.35946939936677413</v>
      </c>
      <c r="P18" s="192">
        <v>3.6397607617811412</v>
      </c>
      <c r="Q18" s="192">
        <v>2.9793271257795961</v>
      </c>
      <c r="R18" s="192">
        <v>1.9375239063648797</v>
      </c>
    </row>
    <row r="19" spans="1:18" ht="7.5" customHeight="1">
      <c r="A19" s="191"/>
      <c r="B19" s="192"/>
      <c r="C19" s="192"/>
      <c r="D19" s="192"/>
      <c r="E19" s="192"/>
      <c r="F19" s="192"/>
      <c r="G19" s="192"/>
      <c r="H19" s="192"/>
      <c r="I19" s="192"/>
      <c r="J19" s="192"/>
      <c r="K19" s="192"/>
      <c r="L19" s="192"/>
      <c r="M19" s="192"/>
      <c r="N19" s="192"/>
      <c r="O19" s="192"/>
      <c r="P19" s="192"/>
    </row>
    <row r="20" spans="1:18">
      <c r="A20" s="199" t="s">
        <v>197</v>
      </c>
      <c r="B20" s="200" t="e">
        <f>(#REF!/#REF!-1)*100</f>
        <v>#REF!</v>
      </c>
      <c r="C20" s="200">
        <v>3.6496362528764204</v>
      </c>
      <c r="D20" s="200">
        <v>-2.0711954134936095</v>
      </c>
      <c r="E20" s="200">
        <v>0.83855582507736948</v>
      </c>
      <c r="F20" s="200">
        <v>4.0868646219279325</v>
      </c>
      <c r="G20" s="200">
        <v>9.7460605115343704</v>
      </c>
      <c r="H20" s="200">
        <v>15.687160607143124</v>
      </c>
      <c r="I20" s="200">
        <v>11.073404388346475</v>
      </c>
      <c r="J20" s="200">
        <v>-1.9887239714774352</v>
      </c>
      <c r="K20" s="200">
        <v>-11.22185674862024</v>
      </c>
      <c r="L20" s="200">
        <v>-5.813757559028609</v>
      </c>
      <c r="M20" s="200">
        <v>7.3486832203710994</v>
      </c>
      <c r="N20" s="200">
        <v>7.7900161586992311</v>
      </c>
      <c r="O20" s="200">
        <v>4.0450320379417093</v>
      </c>
      <c r="P20" s="200">
        <v>4.2386576339549453</v>
      </c>
      <c r="Q20" s="200">
        <v>4.1194248342523831</v>
      </c>
      <c r="R20" s="200">
        <v>3.3698762136552984</v>
      </c>
    </row>
    <row r="21" spans="1:18" ht="7.5" customHeight="1">
      <c r="A21" s="191"/>
      <c r="B21" s="192"/>
      <c r="C21" s="192"/>
      <c r="D21" s="192"/>
      <c r="E21" s="192"/>
      <c r="F21" s="192"/>
      <c r="G21" s="192"/>
      <c r="H21" s="192"/>
      <c r="I21" s="192"/>
      <c r="J21" s="192"/>
      <c r="K21" s="192"/>
      <c r="L21" s="192"/>
      <c r="M21" s="192"/>
      <c r="N21" s="192"/>
      <c r="O21" s="192"/>
    </row>
    <row r="22" spans="1:18">
      <c r="A22" s="180" t="s">
        <v>198</v>
      </c>
      <c r="B22" s="187" t="e">
        <f>(#REF!/#REF!-1)*100</f>
        <v>#REF!</v>
      </c>
      <c r="C22" s="187">
        <v>3.2591373342388152</v>
      </c>
      <c r="D22" s="187">
        <v>-5.8618841128652228</v>
      </c>
      <c r="E22" s="187">
        <v>-2.0430779511339536</v>
      </c>
      <c r="F22" s="187">
        <v>7.6161028433378464</v>
      </c>
      <c r="G22" s="187">
        <v>13.846373605774097</v>
      </c>
      <c r="H22" s="187">
        <v>18.219496872394124</v>
      </c>
      <c r="I22" s="187">
        <v>12.459188629250395</v>
      </c>
      <c r="J22" s="187">
        <v>1.4623117566877619</v>
      </c>
      <c r="K22" s="187">
        <v>-10.745836863678015</v>
      </c>
      <c r="L22" s="187">
        <v>-9.2680872035947548</v>
      </c>
      <c r="M22" s="187">
        <v>9.1981321753504162</v>
      </c>
      <c r="N22" s="187">
        <v>7.0167400084677256</v>
      </c>
      <c r="O22" s="187">
        <v>15.962628370403586</v>
      </c>
      <c r="P22" s="187">
        <v>1.3243254978397179</v>
      </c>
      <c r="Q22" s="187">
        <v>9.2697929666599066</v>
      </c>
      <c r="R22" s="187">
        <v>5.1693178831226705</v>
      </c>
    </row>
    <row r="23" spans="1:18">
      <c r="A23" s="197" t="s">
        <v>199</v>
      </c>
      <c r="B23" s="198" t="e">
        <f>(#REF!/#REF!-1)*100</f>
        <v>#REF!</v>
      </c>
      <c r="C23" s="198">
        <v>5.1478800418817361</v>
      </c>
      <c r="D23" s="198">
        <v>2.9057999276283608</v>
      </c>
      <c r="E23" s="198">
        <v>-1.735733283462737</v>
      </c>
      <c r="F23" s="198">
        <v>4.7422593583749117</v>
      </c>
      <c r="G23" s="198">
        <v>7.6493683717762773</v>
      </c>
      <c r="H23" s="198">
        <v>10.789481079260055</v>
      </c>
      <c r="I23" s="198">
        <v>10.077259641953962</v>
      </c>
      <c r="J23" s="198">
        <v>0.66887562047857063</v>
      </c>
      <c r="K23" s="198">
        <v>-8.2285141228825012</v>
      </c>
      <c r="L23" s="198">
        <v>-1.0277301109072767</v>
      </c>
      <c r="M23" s="198">
        <v>4.7972486568907069</v>
      </c>
      <c r="N23" s="198">
        <v>5.7282332851080087</v>
      </c>
      <c r="O23" s="198">
        <v>7.5225187969743201</v>
      </c>
      <c r="P23" s="198">
        <v>3.9379091751732487</v>
      </c>
      <c r="Q23" s="198">
        <v>6.845761718806842</v>
      </c>
      <c r="R23" s="198">
        <v>5.6914682462462896</v>
      </c>
    </row>
    <row r="24" spans="1:18">
      <c r="A24" s="197" t="s">
        <v>200</v>
      </c>
      <c r="B24" s="198" t="e">
        <f>(#REF!/#REF!-1)*100</f>
        <v>#REF!</v>
      </c>
      <c r="C24" s="198">
        <v>-9.9724156790581553E-2</v>
      </c>
      <c r="D24" s="198">
        <v>-18.749826739158561</v>
      </c>
      <c r="E24" s="198">
        <v>-3.67779491469854</v>
      </c>
      <c r="F24" s="198">
        <v>13.29600273250553</v>
      </c>
      <c r="G24" s="198">
        <v>27.2076767277293</v>
      </c>
      <c r="H24" s="198">
        <v>35.540923971233227</v>
      </c>
      <c r="I24" s="198">
        <v>21.050253097327754</v>
      </c>
      <c r="J24" s="198">
        <v>6.7216385613321661</v>
      </c>
      <c r="K24" s="198">
        <v>-21.744384144771889</v>
      </c>
      <c r="L24" s="198">
        <v>-18.532386653629928</v>
      </c>
      <c r="M24" s="198">
        <v>9.0499375107684585</v>
      </c>
      <c r="N24" s="198">
        <v>2.9374854267502526</v>
      </c>
      <c r="O24" s="198">
        <v>33.818641012921624</v>
      </c>
      <c r="P24" s="198">
        <v>-4.3104040009062539</v>
      </c>
      <c r="Q24" s="198">
        <v>12.334526512686562</v>
      </c>
      <c r="R24" s="198">
        <v>2.6270755470887863</v>
      </c>
    </row>
    <row r="25" spans="1:18">
      <c r="A25" s="197" t="s">
        <v>201</v>
      </c>
      <c r="B25" s="198" t="e">
        <f>(#REF!/#REF!-1)*100</f>
        <v>#REF!</v>
      </c>
      <c r="C25" s="198">
        <v>7.0791487115953622</v>
      </c>
      <c r="D25" s="198">
        <v>17.096163308114541</v>
      </c>
      <c r="E25" s="198">
        <v>-2.4962003177181225</v>
      </c>
      <c r="F25" s="198">
        <v>1.1905645080859673</v>
      </c>
      <c r="G25" s="198">
        <v>1.9662905391438334</v>
      </c>
      <c r="H25" s="198">
        <v>8.8549122781706124</v>
      </c>
      <c r="I25" s="198">
        <v>17.007026597630514</v>
      </c>
      <c r="J25" s="198">
        <v>8.0452622818544928</v>
      </c>
      <c r="K25" s="198">
        <v>-21.114580721878305</v>
      </c>
      <c r="L25" s="198">
        <v>13.934141953373702</v>
      </c>
      <c r="M25" s="198">
        <v>-9.942912846784024</v>
      </c>
      <c r="N25" s="198">
        <v>-6.15426706192026</v>
      </c>
      <c r="O25" s="198">
        <v>0.59962256432364303</v>
      </c>
      <c r="P25" s="198">
        <v>3.5448225110907172</v>
      </c>
      <c r="Q25" s="198">
        <v>1.4024776131050798</v>
      </c>
      <c r="R25" s="198">
        <v>2.2454785108252606</v>
      </c>
    </row>
    <row r="26" spans="1:18">
      <c r="A26" s="180" t="s">
        <v>202</v>
      </c>
      <c r="B26" s="187" t="e">
        <f>(#REF!/#REF!-1)*100</f>
        <v>#REF!</v>
      </c>
      <c r="C26" s="187">
        <v>-5.544866598517217</v>
      </c>
      <c r="D26" s="187">
        <v>-30.471639542504271</v>
      </c>
      <c r="E26" s="187">
        <v>31.398170868500095</v>
      </c>
      <c r="F26" s="187">
        <v>1.1776680929975969</v>
      </c>
      <c r="G26" s="187">
        <v>29.10827915878853</v>
      </c>
      <c r="H26" s="187">
        <v>79.553957070536299</v>
      </c>
      <c r="I26" s="187">
        <v>12.957040173227586</v>
      </c>
      <c r="J26" s="187">
        <v>-2.1923527605844595</v>
      </c>
      <c r="K26" s="187">
        <v>-36.944616307119851</v>
      </c>
      <c r="L26" s="187">
        <v>1.189765886183447</v>
      </c>
      <c r="M26" s="187">
        <v>0.88772619620338666</v>
      </c>
      <c r="N26" s="187">
        <v>3.1275084895765026</v>
      </c>
      <c r="O26" s="187">
        <v>25.764682968429177</v>
      </c>
      <c r="P26" s="187">
        <v>-7.2852038460030517</v>
      </c>
      <c r="Q26" s="187">
        <v>19.264533725526324</v>
      </c>
      <c r="R26" s="187">
        <v>4.363056259999798</v>
      </c>
    </row>
    <row r="27" spans="1:18">
      <c r="A27" s="180" t="s">
        <v>203</v>
      </c>
      <c r="B27" s="187" t="e">
        <f>(#REF!/#REF!-1)*100</f>
        <v>#REF!</v>
      </c>
      <c r="C27" s="187">
        <v>109.20158207191122</v>
      </c>
      <c r="D27" s="187">
        <v>-32.03803987599774</v>
      </c>
      <c r="E27" s="187">
        <v>-45.650565080174573</v>
      </c>
      <c r="F27" s="187">
        <v>140.32123527436235</v>
      </c>
      <c r="G27" s="187">
        <v>-3.0675040320775615</v>
      </c>
      <c r="H27" s="187">
        <v>35.836857827547</v>
      </c>
      <c r="I27" s="187">
        <v>1.413964870424822</v>
      </c>
      <c r="J27" s="187">
        <v>3.3632636072142619</v>
      </c>
      <c r="K27" s="187">
        <v>36.289510339063689</v>
      </c>
      <c r="L27" s="187">
        <v>-24.39508521834609</v>
      </c>
      <c r="M27" s="187">
        <v>8.6945849201669478</v>
      </c>
      <c r="N27" s="187">
        <v>6.1839871961094417</v>
      </c>
      <c r="O27" s="187">
        <v>-7.9971597048562826</v>
      </c>
      <c r="P27" s="187">
        <v>24.107601140684999</v>
      </c>
      <c r="Q27" s="187">
        <v>-16.118503102057026</v>
      </c>
      <c r="R27" s="187">
        <v>-27.477412296584312</v>
      </c>
    </row>
    <row r="28" spans="1:18">
      <c r="A28" s="180" t="s">
        <v>204</v>
      </c>
      <c r="B28" s="187" t="e">
        <f>(#REF!/#REF!-1)*100</f>
        <v>#REF!</v>
      </c>
      <c r="C28" s="187">
        <v>13.791881953607653</v>
      </c>
      <c r="D28" s="187">
        <v>-42.425127622238946</v>
      </c>
      <c r="E28" s="187">
        <v>-10.715182780536104</v>
      </c>
      <c r="F28" s="187">
        <v>-8.9206838421383878</v>
      </c>
      <c r="G28" s="201">
        <v>-99.10018112480995</v>
      </c>
      <c r="H28" s="187">
        <v>23989.424166986635</v>
      </c>
      <c r="I28" s="187">
        <v>85.853280874213695</v>
      </c>
      <c r="J28" s="187">
        <v>10.410229300837193</v>
      </c>
      <c r="K28" s="187">
        <v>-3.7516091357911785</v>
      </c>
      <c r="L28" s="187">
        <v>27.361124132630941</v>
      </c>
      <c r="M28" s="187">
        <v>8.1243795915067132</v>
      </c>
      <c r="N28" s="187">
        <v>-5.3805645472865926</v>
      </c>
      <c r="O28" s="187">
        <v>10.36406050288614</v>
      </c>
      <c r="P28" s="187">
        <v>-16.575800618859805</v>
      </c>
      <c r="Q28" s="187">
        <v>-7.4416936005171186</v>
      </c>
      <c r="R28" s="187">
        <v>-6.4456141600617078</v>
      </c>
    </row>
    <row r="29" spans="1:18">
      <c r="A29" s="191" t="s">
        <v>205</v>
      </c>
      <c r="B29" s="192" t="e">
        <f>(#REF!/#REF!-1)*100</f>
        <v>#REF!</v>
      </c>
      <c r="C29" s="192">
        <v>2.9779030836655673</v>
      </c>
      <c r="D29" s="192">
        <v>-8.5240204041642453</v>
      </c>
      <c r="E29" s="192">
        <v>-0.11914081784297759</v>
      </c>
      <c r="F29" s="192">
        <v>7.5385695359061033</v>
      </c>
      <c r="G29" s="192">
        <v>14.707033468718024</v>
      </c>
      <c r="H29" s="192">
        <v>24.64219151969418</v>
      </c>
      <c r="I29" s="192">
        <v>12.702100105000746</v>
      </c>
      <c r="J29" s="192">
        <v>1.0291312029945043</v>
      </c>
      <c r="K29" s="192">
        <v>-13.813716753258854</v>
      </c>
      <c r="L29" s="192">
        <v>-8.1685787862386441</v>
      </c>
      <c r="M29" s="192">
        <v>8.2916678089703488</v>
      </c>
      <c r="N29" s="192">
        <v>6.4936161422283201</v>
      </c>
      <c r="O29" s="192">
        <v>16.61525965181314</v>
      </c>
      <c r="P29" s="192">
        <v>0.45649074002052092</v>
      </c>
      <c r="Q29" s="192">
        <v>9.8602749399788969</v>
      </c>
      <c r="R29" s="192">
        <v>4.7678992286587896</v>
      </c>
    </row>
    <row r="30" spans="1:18" ht="7.5" customHeight="1">
      <c r="A30" s="191"/>
      <c r="B30" s="192"/>
      <c r="C30" s="192"/>
      <c r="D30" s="192"/>
      <c r="E30" s="192"/>
      <c r="F30" s="192"/>
      <c r="G30" s="192"/>
      <c r="H30" s="192"/>
      <c r="I30" s="192"/>
      <c r="J30" s="192"/>
      <c r="K30" s="192"/>
      <c r="L30" s="192"/>
      <c r="M30" s="192"/>
      <c r="N30" s="192"/>
      <c r="O30" s="192"/>
      <c r="P30" s="192"/>
      <c r="Q30" s="198"/>
      <c r="R30" s="175" t="s">
        <v>12</v>
      </c>
    </row>
    <row r="31" spans="1:18">
      <c r="A31" s="191" t="s">
        <v>206</v>
      </c>
      <c r="B31" s="192" t="e">
        <f>(#REF!/#REF!-1)*100</f>
        <v>#REF!</v>
      </c>
      <c r="C31" s="192">
        <v>3.2071712795830321</v>
      </c>
      <c r="D31" s="192">
        <v>-5.4838805239210924</v>
      </c>
      <c r="E31" s="192">
        <v>0.77739218715981995</v>
      </c>
      <c r="F31" s="192">
        <v>5.5714414957915848</v>
      </c>
      <c r="G31" s="192">
        <v>12.327186286142112</v>
      </c>
      <c r="H31" s="192">
        <v>19.133880521671909</v>
      </c>
      <c r="I31" s="192">
        <v>9.1171750830094425</v>
      </c>
      <c r="J31" s="192">
        <v>-1.7862175403425606</v>
      </c>
      <c r="K31" s="192">
        <v>-12.49750788173486</v>
      </c>
      <c r="L31" s="192">
        <v>-8.064128066925381</v>
      </c>
      <c r="M31" s="192">
        <v>11.086551556867462</v>
      </c>
      <c r="N31" s="192">
        <v>4.3111705750058293</v>
      </c>
      <c r="O31" s="192">
        <v>9.6655704399183371</v>
      </c>
      <c r="P31" s="192">
        <v>1.7019193278821509</v>
      </c>
      <c r="Q31" s="192">
        <v>7.1168639886418861</v>
      </c>
      <c r="R31" s="192">
        <v>3.6830263976607602</v>
      </c>
    </row>
    <row r="32" spans="1:18" ht="7.5" customHeight="1">
      <c r="A32" s="191"/>
      <c r="B32" s="192"/>
      <c r="C32" s="192"/>
      <c r="D32" s="192"/>
      <c r="E32" s="192"/>
      <c r="F32" s="192"/>
      <c r="G32" s="192"/>
      <c r="H32" s="192"/>
      <c r="I32" s="192"/>
      <c r="J32" s="192"/>
      <c r="K32" s="192"/>
      <c r="L32" s="192"/>
      <c r="M32" s="192"/>
      <c r="N32" s="192"/>
      <c r="O32" s="192"/>
      <c r="P32" s="192"/>
      <c r="Q32" s="198"/>
      <c r="R32" s="175" t="s">
        <v>12</v>
      </c>
    </row>
    <row r="33" spans="1:18">
      <c r="A33" s="199" t="s">
        <v>207</v>
      </c>
      <c r="B33" s="200" t="e">
        <f>(#REF!/#REF!-1)*100</f>
        <v>#REF!</v>
      </c>
      <c r="C33" s="200">
        <v>3.298680756239647</v>
      </c>
      <c r="D33" s="200">
        <v>-5.43208628157773</v>
      </c>
      <c r="E33" s="200">
        <v>0.3560575667903354</v>
      </c>
      <c r="F33" s="200">
        <v>5.8176376685950881</v>
      </c>
      <c r="G33" s="200">
        <v>12.274074749042985</v>
      </c>
      <c r="H33" s="200">
        <v>20.349354259772223</v>
      </c>
      <c r="I33" s="200">
        <v>11.951586296195993</v>
      </c>
      <c r="J33" s="200">
        <v>-0.35060785596116029</v>
      </c>
      <c r="K33" s="200">
        <v>-12.648218856457028</v>
      </c>
      <c r="L33" s="200">
        <v>-7.092380765515804</v>
      </c>
      <c r="M33" s="200">
        <v>7.854774914348206</v>
      </c>
      <c r="N33" s="200">
        <v>7.0914310752999254</v>
      </c>
      <c r="O33" s="200">
        <v>10.780879972105151</v>
      </c>
      <c r="P33" s="200">
        <v>2.1052178261646404</v>
      </c>
      <c r="Q33" s="200">
        <v>7.3054263616340709</v>
      </c>
      <c r="R33" s="200">
        <v>4.1642101005126664</v>
      </c>
    </row>
    <row r="34" spans="1:18" ht="7.5" customHeight="1">
      <c r="A34" s="191"/>
      <c r="B34" s="192"/>
      <c r="C34" s="192"/>
      <c r="D34" s="192"/>
      <c r="E34" s="192"/>
      <c r="F34" s="192"/>
      <c r="G34" s="192"/>
      <c r="H34" s="192"/>
      <c r="I34" s="192"/>
      <c r="Q34" s="198"/>
      <c r="R34" s="175" t="s">
        <v>12</v>
      </c>
    </row>
    <row r="35" spans="1:18">
      <c r="A35" s="180" t="s">
        <v>208</v>
      </c>
      <c r="B35" s="187" t="e">
        <f>(#REF!/#REF!-1)*100</f>
        <v>#REF!</v>
      </c>
      <c r="C35" s="187">
        <v>-3.4362361698325961</v>
      </c>
      <c r="D35" s="187">
        <v>3.7114145347968197</v>
      </c>
      <c r="E35" s="187">
        <v>-0.54032763649352056</v>
      </c>
      <c r="F35" s="187">
        <v>1.3884731597913591</v>
      </c>
      <c r="G35" s="187">
        <v>0.64990526302999285</v>
      </c>
      <c r="H35" s="187">
        <v>-0.43577651876779422</v>
      </c>
      <c r="I35" s="187">
        <v>5.9244467228640074</v>
      </c>
      <c r="J35" s="187">
        <v>-1.573463414419618</v>
      </c>
      <c r="K35" s="187">
        <v>-6.0588449173723635</v>
      </c>
      <c r="L35" s="187">
        <v>3.3181037634888666</v>
      </c>
      <c r="M35" s="187">
        <v>3.7841660496439555</v>
      </c>
      <c r="N35" s="187">
        <v>0.17921489334218332</v>
      </c>
      <c r="O35" s="187">
        <v>1.5469948005062184</v>
      </c>
      <c r="P35" s="187">
        <v>-4.1670975153795808E-2</v>
      </c>
      <c r="Q35" s="187">
        <v>1.9408295684686161</v>
      </c>
      <c r="R35" s="187">
        <v>9.1316757197741794</v>
      </c>
    </row>
    <row r="36" spans="1:18">
      <c r="A36" s="180" t="s">
        <v>209</v>
      </c>
      <c r="B36" s="187" t="e">
        <f>(#REF!/#REF!-1)*100</f>
        <v>#REF!</v>
      </c>
      <c r="C36" s="187">
        <v>5.222626581386014</v>
      </c>
      <c r="D36" s="187">
        <v>4.7357708187641734</v>
      </c>
      <c r="E36" s="187">
        <v>0.13831428572748106</v>
      </c>
      <c r="F36" s="187">
        <v>1.9403661724674448</v>
      </c>
      <c r="G36" s="187">
        <v>8.9058098682680118</v>
      </c>
      <c r="H36" s="187">
        <v>7.7377731992302357</v>
      </c>
      <c r="I36" s="187">
        <v>9.9432809995379188</v>
      </c>
      <c r="J36" s="187">
        <v>1.6505049373627623</v>
      </c>
      <c r="K36" s="187">
        <v>-10.398060051798275</v>
      </c>
      <c r="L36" s="187">
        <v>-6.7145936276512996</v>
      </c>
      <c r="M36" s="187">
        <v>8.1998682234640583</v>
      </c>
      <c r="N36" s="187">
        <v>1.8756331196013942</v>
      </c>
      <c r="O36" s="187">
        <v>-2.6309454668662413</v>
      </c>
      <c r="P36" s="187">
        <v>0.34107144268304967</v>
      </c>
      <c r="Q36" s="187">
        <v>-1.6066407094959989</v>
      </c>
      <c r="R36" s="187">
        <v>10.019234161021151</v>
      </c>
    </row>
    <row r="37" spans="1:18">
      <c r="A37" s="180" t="s">
        <v>178</v>
      </c>
      <c r="B37" s="187" t="e">
        <f>(#REF!/#REF!-1)*100</f>
        <v>#REF!</v>
      </c>
      <c r="C37" s="187">
        <v>-1.0778129104738188</v>
      </c>
      <c r="D37" s="187">
        <v>-2.1734876153417293</v>
      </c>
      <c r="E37" s="187">
        <v>4.1896404562661305</v>
      </c>
      <c r="F37" s="187">
        <v>-0.81488691505848809</v>
      </c>
      <c r="G37" s="187">
        <v>7.8710565707918567</v>
      </c>
      <c r="H37" s="187">
        <v>9.5043459475899326</v>
      </c>
      <c r="I37" s="187">
        <v>2.8064897126540478</v>
      </c>
      <c r="J37" s="187">
        <v>4.5650334203442</v>
      </c>
      <c r="K37" s="187">
        <v>3.652629651690642</v>
      </c>
      <c r="L37" s="187">
        <v>-13.759040269092427</v>
      </c>
      <c r="M37" s="187">
        <v>9.64790674160907</v>
      </c>
      <c r="N37" s="187">
        <v>-1.9409106177245339</v>
      </c>
      <c r="O37" s="187">
        <v>2.5455934447664585</v>
      </c>
      <c r="P37" s="187">
        <v>1.0682723601772803</v>
      </c>
      <c r="Q37" s="187">
        <v>3.7450106648790227</v>
      </c>
      <c r="R37" s="187">
        <v>1.8886941282668435</v>
      </c>
    </row>
    <row r="38" spans="1:18">
      <c r="A38" s="191" t="s">
        <v>210</v>
      </c>
      <c r="B38" s="192" t="e">
        <f>(#REF!/#REF!-1)*100</f>
        <v>#REF!</v>
      </c>
      <c r="C38" s="192">
        <v>-1.2829472558435695</v>
      </c>
      <c r="D38" s="192">
        <v>2.9229155616597335</v>
      </c>
      <c r="E38" s="192">
        <v>0.37934317677494889</v>
      </c>
      <c r="F38" s="192">
        <v>1.1363961964724556</v>
      </c>
      <c r="G38" s="192">
        <v>3.667518457113772</v>
      </c>
      <c r="H38" s="192">
        <v>3.1726862268452338</v>
      </c>
      <c r="I38" s="192">
        <v>6.3247896655299618</v>
      </c>
      <c r="J38" s="192">
        <v>0.32009003516564327</v>
      </c>
      <c r="K38" s="192">
        <v>-5.3646715915240284</v>
      </c>
      <c r="L38" s="192">
        <v>-2.5422408828440934</v>
      </c>
      <c r="M38" s="192">
        <v>5.8474165732899097</v>
      </c>
      <c r="N38" s="192">
        <v>0.18423894305037436</v>
      </c>
      <c r="O38" s="192">
        <v>0.73118709543740223</v>
      </c>
      <c r="P38" s="192">
        <v>0.25167480521530727</v>
      </c>
      <c r="Q38" s="192">
        <v>1.457811042176016</v>
      </c>
      <c r="R38" s="192">
        <v>7.9509938784580347</v>
      </c>
    </row>
    <row r="39" spans="1:18" ht="7.5" customHeight="1">
      <c r="A39" s="191"/>
      <c r="B39" s="192"/>
      <c r="C39" s="192"/>
      <c r="D39" s="192"/>
      <c r="E39" s="192"/>
      <c r="F39" s="192"/>
      <c r="G39" s="192"/>
      <c r="H39" s="192"/>
      <c r="I39" s="192"/>
      <c r="Q39" s="198"/>
      <c r="R39" s="175" t="s">
        <v>12</v>
      </c>
    </row>
    <row r="40" spans="1:18">
      <c r="A40" s="180" t="s">
        <v>211</v>
      </c>
      <c r="B40" s="187" t="e">
        <f>(#REF!/#REF!-1)*100</f>
        <v>#REF!</v>
      </c>
      <c r="C40" s="187">
        <v>46.008111098460994</v>
      </c>
      <c r="D40" s="187">
        <v>-36.947539196323596</v>
      </c>
      <c r="E40" s="187">
        <v>45.595050604363948</v>
      </c>
      <c r="F40" s="187">
        <v>40.937239070740496</v>
      </c>
      <c r="G40" s="187">
        <v>22.95348143505538</v>
      </c>
      <c r="H40" s="187">
        <v>84.771057858773318</v>
      </c>
      <c r="I40" s="187">
        <v>-5.4046751991772553</v>
      </c>
      <c r="J40" s="187">
        <v>-6.5463439722164285</v>
      </c>
      <c r="K40" s="187">
        <v>25.823220134517477</v>
      </c>
      <c r="L40" s="187">
        <v>-22.160673018480203</v>
      </c>
      <c r="M40" s="187">
        <v>3.7708939448096057</v>
      </c>
      <c r="N40" s="187">
        <v>26.974345730504258</v>
      </c>
      <c r="O40" s="187">
        <v>-29.425853463540662</v>
      </c>
      <c r="P40" s="187">
        <v>22.416677014323593</v>
      </c>
      <c r="Q40" s="187">
        <v>-15.444338502479171</v>
      </c>
      <c r="R40" s="187">
        <v>-21.542644941367016</v>
      </c>
    </row>
    <row r="41" spans="1:18" ht="7.5" customHeight="1">
      <c r="A41" s="180"/>
      <c r="B41" s="187"/>
      <c r="C41" s="187"/>
      <c r="D41" s="187"/>
      <c r="E41" s="187"/>
      <c r="F41" s="187"/>
      <c r="G41" s="187"/>
      <c r="H41" s="187"/>
      <c r="I41" s="187"/>
      <c r="J41" s="187"/>
      <c r="K41" s="187"/>
      <c r="L41" s="187"/>
      <c r="M41" s="187"/>
      <c r="N41" s="187"/>
      <c r="O41" s="187"/>
      <c r="P41" s="187"/>
      <c r="Q41" s="187"/>
      <c r="R41" s="175" t="s">
        <v>12</v>
      </c>
    </row>
    <row r="42" spans="1:18">
      <c r="A42" s="191" t="s">
        <v>212</v>
      </c>
      <c r="B42" s="192" t="e">
        <f>(#REF!/#REF!-1)*100</f>
        <v>#REF!</v>
      </c>
      <c r="C42" s="192">
        <v>3.2056410721284179</v>
      </c>
      <c r="D42" s="192">
        <v>-5.1563900810447922</v>
      </c>
      <c r="E42" s="192">
        <v>1.1633940603154258</v>
      </c>
      <c r="F42" s="192">
        <v>5.6136319140465574</v>
      </c>
      <c r="G42" s="192">
        <v>11.695556657284323</v>
      </c>
      <c r="H42" s="192">
        <v>19.04036858612761</v>
      </c>
      <c r="I42" s="192">
        <v>8.4501340024714988</v>
      </c>
      <c r="J42" s="192">
        <v>-1.7573385375288186</v>
      </c>
      <c r="K42" s="192">
        <v>-10.958254855101334</v>
      </c>
      <c r="L42" s="192">
        <v>-8.1289930415446303</v>
      </c>
      <c r="M42" s="192">
        <v>10.406392036038103</v>
      </c>
      <c r="N42" s="192">
        <v>4.6286157655476501</v>
      </c>
      <c r="O42" s="192">
        <v>7.5742004660596551</v>
      </c>
      <c r="P42" s="192">
        <v>2.0742521193591212</v>
      </c>
      <c r="Q42" s="192">
        <v>6.0760139876721908</v>
      </c>
      <c r="R42" s="192">
        <v>3.4222688501181819</v>
      </c>
    </row>
    <row r="43" spans="1:18" ht="7.5" customHeight="1">
      <c r="A43" s="191"/>
      <c r="B43" s="192"/>
      <c r="C43" s="192"/>
      <c r="D43" s="192"/>
      <c r="E43" s="192"/>
      <c r="F43" s="192"/>
      <c r="G43" s="192"/>
      <c r="H43" s="192"/>
      <c r="I43" s="192"/>
      <c r="J43" s="192"/>
      <c r="K43" s="192"/>
      <c r="L43" s="192"/>
      <c r="M43" s="192"/>
      <c r="N43" s="192"/>
      <c r="O43" s="192"/>
      <c r="P43" s="192"/>
      <c r="Q43" s="198"/>
      <c r="R43" s="175" t="s">
        <v>12</v>
      </c>
    </row>
    <row r="44" spans="1:18">
      <c r="A44" s="199" t="s">
        <v>213</v>
      </c>
      <c r="B44" s="200" t="e">
        <f>(#REF!/#REF!-1)*100</f>
        <v>#REF!</v>
      </c>
      <c r="C44" s="200">
        <v>3.2874921073974495</v>
      </c>
      <c r="D44" s="200">
        <v>-5.1135646142095421</v>
      </c>
      <c r="E44" s="200">
        <v>0.78352746993732847</v>
      </c>
      <c r="F44" s="200">
        <v>5.8318439340109496</v>
      </c>
      <c r="G44" s="200">
        <v>11.654389236696904</v>
      </c>
      <c r="H44" s="200">
        <v>20.125917542889816</v>
      </c>
      <c r="I44" s="200">
        <v>10.996324803281565</v>
      </c>
      <c r="J44" s="200">
        <v>-0.46392981551446333</v>
      </c>
      <c r="K44" s="200">
        <v>-11.175943665131483</v>
      </c>
      <c r="L44" s="200">
        <v>-7.2629611192356887</v>
      </c>
      <c r="M44" s="200">
        <v>7.5723795344505795</v>
      </c>
      <c r="N44" s="200">
        <v>7.0969887164701984</v>
      </c>
      <c r="O44" s="200">
        <v>8.6880790193008437</v>
      </c>
      <c r="P44" s="200">
        <v>2.4159794770045373</v>
      </c>
      <c r="Q44" s="200">
        <v>6.3195576272081055</v>
      </c>
      <c r="R44" s="200">
        <v>3.881104359254639</v>
      </c>
    </row>
    <row r="45" spans="1:18" ht="7.5" customHeight="1"/>
    <row r="46" spans="1:18">
      <c r="A46" s="175" t="s">
        <v>215</v>
      </c>
    </row>
  </sheetData>
  <mergeCells count="1">
    <mergeCell ref="B2:P2"/>
  </mergeCells>
  <pageMargins left="1" right="1" top="1" bottom="1" header="0.5" footer="0.5"/>
  <pageSetup scale="74" orientation="landscape" r:id="rId1"/>
  <headerFooter scaleWithDoc="0" alignWithMargins="0">
    <oddHeader>&amp;C&amp;14Table 9.2
Fiscal Year Revenue Collections Percent Change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Layout" topLeftCell="A2" zoomScaleNormal="100" workbookViewId="0">
      <selection activeCell="G20" sqref="G20"/>
    </sheetView>
  </sheetViews>
  <sheetFormatPr defaultRowHeight="12.75"/>
  <cols>
    <col min="1" max="1" width="14.85546875" style="735" customWidth="1"/>
    <col min="2" max="7" width="10.42578125" style="735" customWidth="1"/>
    <col min="8" max="9" width="8.28515625" style="735" customWidth="1"/>
    <col min="10" max="10" width="11.140625" style="735" customWidth="1"/>
    <col min="11" max="11" width="9.28515625" style="735" customWidth="1"/>
    <col min="12" max="16384" width="9.140625" style="735"/>
  </cols>
  <sheetData>
    <row r="1" spans="1:10" hidden="1">
      <c r="A1" s="734" t="s">
        <v>1173</v>
      </c>
      <c r="B1" s="771"/>
      <c r="C1" s="771"/>
      <c r="D1" s="771"/>
      <c r="E1" s="771"/>
      <c r="F1" s="771"/>
      <c r="G1" s="771"/>
      <c r="H1" s="772"/>
      <c r="I1" s="772"/>
      <c r="J1" s="771"/>
    </row>
    <row r="2" spans="1:10" ht="38.25" customHeight="1">
      <c r="A2" s="736"/>
      <c r="B2" s="984"/>
      <c r="C2" s="984"/>
      <c r="D2" s="984"/>
      <c r="E2" s="984"/>
      <c r="F2" s="984"/>
      <c r="G2" s="984"/>
      <c r="H2" s="985"/>
      <c r="I2" s="985"/>
      <c r="J2" s="984"/>
    </row>
    <row r="3" spans="1:10">
      <c r="A3" s="774"/>
      <c r="B3" s="775" t="s">
        <v>815</v>
      </c>
      <c r="C3" s="771"/>
      <c r="D3" s="771"/>
      <c r="E3" s="771"/>
      <c r="F3" s="771"/>
      <c r="G3" s="773"/>
      <c r="H3" s="1389" t="s">
        <v>814</v>
      </c>
      <c r="I3" s="1390"/>
      <c r="J3" s="735">
        <v>2014</v>
      </c>
    </row>
    <row r="4" spans="1:10">
      <c r="A4" s="774"/>
      <c r="B4" s="776" t="s">
        <v>813</v>
      </c>
      <c r="C4" s="771" t="s">
        <v>812</v>
      </c>
      <c r="D4" s="771" t="s">
        <v>812</v>
      </c>
      <c r="E4" s="771" t="s">
        <v>812</v>
      </c>
      <c r="F4" s="771" t="s">
        <v>812</v>
      </c>
      <c r="G4" s="773" t="s">
        <v>812</v>
      </c>
      <c r="H4" s="771" t="s">
        <v>5</v>
      </c>
      <c r="I4" s="773" t="s">
        <v>0</v>
      </c>
      <c r="J4" s="771" t="s">
        <v>811</v>
      </c>
    </row>
    <row r="5" spans="1:10">
      <c r="A5" s="777" t="s">
        <v>6</v>
      </c>
      <c r="B5" s="778">
        <v>2010</v>
      </c>
      <c r="C5" s="779">
        <v>2010</v>
      </c>
      <c r="D5" s="779">
        <v>2011</v>
      </c>
      <c r="E5" s="779">
        <v>2012</v>
      </c>
      <c r="F5" s="779">
        <v>2013</v>
      </c>
      <c r="G5" s="780">
        <v>2014</v>
      </c>
      <c r="H5" s="779" t="s">
        <v>3</v>
      </c>
      <c r="I5" s="780" t="s">
        <v>3</v>
      </c>
      <c r="J5" s="779" t="s">
        <v>2</v>
      </c>
    </row>
    <row r="6" spans="1:10">
      <c r="A6" s="774" t="s">
        <v>810</v>
      </c>
      <c r="B6" s="781">
        <v>6629</v>
      </c>
      <c r="C6" s="745">
        <v>6640</v>
      </c>
      <c r="D6" s="748">
        <v>6521</v>
      </c>
      <c r="E6" s="748">
        <v>6486</v>
      </c>
      <c r="F6" s="748">
        <v>6462</v>
      </c>
      <c r="G6" s="746">
        <v>6461</v>
      </c>
      <c r="H6" s="745">
        <f t="shared" ref="H6:H34" si="0">G6-F6</f>
        <v>-1</v>
      </c>
      <c r="I6" s="782">
        <f t="shared" ref="I6:I34" si="1">G6/F6-1</f>
        <v>-1.5475085112970355E-4</v>
      </c>
      <c r="J6" s="783">
        <f t="shared" ref="J6:J34" si="2">G6/G$43</f>
        <v>2.1954519722369279E-3</v>
      </c>
    </row>
    <row r="7" spans="1:10">
      <c r="A7" s="774" t="s">
        <v>809</v>
      </c>
      <c r="B7" s="781">
        <v>49975</v>
      </c>
      <c r="C7" s="745">
        <v>50153</v>
      </c>
      <c r="D7" s="748">
        <v>50262</v>
      </c>
      <c r="E7" s="748">
        <v>50269</v>
      </c>
      <c r="F7" s="748">
        <v>50864</v>
      </c>
      <c r="G7" s="746">
        <v>51518</v>
      </c>
      <c r="H7" s="745">
        <f t="shared" si="0"/>
        <v>654</v>
      </c>
      <c r="I7" s="782">
        <f t="shared" si="1"/>
        <v>1.2857816923560916E-2</v>
      </c>
      <c r="J7" s="783">
        <f t="shared" si="2"/>
        <v>1.7505849668116708E-2</v>
      </c>
    </row>
    <row r="8" spans="1:10">
      <c r="A8" s="774" t="s">
        <v>808</v>
      </c>
      <c r="B8" s="781">
        <v>112656</v>
      </c>
      <c r="C8" s="745">
        <v>113299</v>
      </c>
      <c r="D8" s="748">
        <v>114842</v>
      </c>
      <c r="E8" s="748">
        <v>115958</v>
      </c>
      <c r="F8" s="748">
        <v>117326</v>
      </c>
      <c r="G8" s="746">
        <v>118343</v>
      </c>
      <c r="H8" s="745">
        <f t="shared" si="0"/>
        <v>1017</v>
      </c>
      <c r="I8" s="782">
        <f t="shared" si="1"/>
        <v>8.668155396075905E-3</v>
      </c>
      <c r="J8" s="783">
        <f t="shared" si="2"/>
        <v>4.021302782083807E-2</v>
      </c>
    </row>
    <row r="9" spans="1:10">
      <c r="A9" s="774" t="s">
        <v>807</v>
      </c>
      <c r="B9" s="781">
        <v>21403</v>
      </c>
      <c r="C9" s="745">
        <v>21416</v>
      </c>
      <c r="D9" s="748">
        <v>21328</v>
      </c>
      <c r="E9" s="748">
        <v>21254</v>
      </c>
      <c r="F9" s="748">
        <v>20931</v>
      </c>
      <c r="G9" s="746">
        <v>20660</v>
      </c>
      <c r="H9" s="745">
        <f t="shared" si="0"/>
        <v>-271</v>
      </c>
      <c r="I9" s="782">
        <f t="shared" si="1"/>
        <v>-1.2947303043332803E-2</v>
      </c>
      <c r="J9" s="783">
        <f t="shared" si="2"/>
        <v>7.0202813413426613E-3</v>
      </c>
    </row>
    <row r="10" spans="1:10">
      <c r="A10" s="774" t="s">
        <v>806</v>
      </c>
      <c r="B10" s="781">
        <v>1059</v>
      </c>
      <c r="C10" s="745">
        <v>1067</v>
      </c>
      <c r="D10" s="748">
        <v>1158</v>
      </c>
      <c r="E10" s="748">
        <v>1086</v>
      </c>
      <c r="F10" s="748">
        <v>1130</v>
      </c>
      <c r="G10" s="746">
        <v>1117</v>
      </c>
      <c r="H10" s="745">
        <f t="shared" si="0"/>
        <v>-13</v>
      </c>
      <c r="I10" s="782">
        <f t="shared" si="1"/>
        <v>-1.1504424778761013E-2</v>
      </c>
      <c r="J10" s="783">
        <f t="shared" si="2"/>
        <v>3.7955732131073343E-4</v>
      </c>
    </row>
    <row r="11" spans="1:10">
      <c r="A11" s="774" t="s">
        <v>805</v>
      </c>
      <c r="B11" s="781">
        <v>306479</v>
      </c>
      <c r="C11" s="745">
        <v>307779</v>
      </c>
      <c r="D11" s="748">
        <v>311986</v>
      </c>
      <c r="E11" s="748">
        <v>316018</v>
      </c>
      <c r="F11" s="748">
        <v>322754</v>
      </c>
      <c r="G11" s="746">
        <v>329692</v>
      </c>
      <c r="H11" s="745">
        <f t="shared" si="0"/>
        <v>6938</v>
      </c>
      <c r="I11" s="782">
        <f t="shared" si="1"/>
        <v>2.1496247916369837E-2</v>
      </c>
      <c r="J11" s="783">
        <f t="shared" si="2"/>
        <v>0.11202955450096537</v>
      </c>
    </row>
    <row r="12" spans="1:10">
      <c r="A12" s="774" t="s">
        <v>804</v>
      </c>
      <c r="B12" s="781">
        <v>18607</v>
      </c>
      <c r="C12" s="745">
        <v>18612</v>
      </c>
      <c r="D12" s="748">
        <v>18732</v>
      </c>
      <c r="E12" s="748">
        <v>19061</v>
      </c>
      <c r="F12" s="748">
        <v>20106</v>
      </c>
      <c r="G12" s="746">
        <v>20380</v>
      </c>
      <c r="H12" s="745">
        <f t="shared" si="0"/>
        <v>274</v>
      </c>
      <c r="I12" s="782">
        <f t="shared" si="1"/>
        <v>1.3627772804138072E-2</v>
      </c>
      <c r="J12" s="783">
        <f t="shared" si="2"/>
        <v>6.9251371605306596E-3</v>
      </c>
    </row>
    <row r="13" spans="1:10">
      <c r="A13" s="774" t="s">
        <v>803</v>
      </c>
      <c r="B13" s="781">
        <v>10976</v>
      </c>
      <c r="C13" s="745">
        <v>10971</v>
      </c>
      <c r="D13" s="748">
        <v>10953</v>
      </c>
      <c r="E13" s="748">
        <v>10901</v>
      </c>
      <c r="F13" s="748">
        <v>10716</v>
      </c>
      <c r="G13" s="746">
        <v>10631</v>
      </c>
      <c r="H13" s="745">
        <f t="shared" si="0"/>
        <v>-85</v>
      </c>
      <c r="I13" s="782">
        <f t="shared" si="1"/>
        <v>-7.9320642030608068E-3</v>
      </c>
      <c r="J13" s="783">
        <f t="shared" si="2"/>
        <v>3.6124206650442318E-3</v>
      </c>
    </row>
    <row r="14" spans="1:10">
      <c r="A14" s="774" t="s">
        <v>802</v>
      </c>
      <c r="B14" s="781">
        <v>5172</v>
      </c>
      <c r="C14" s="745">
        <v>5183</v>
      </c>
      <c r="D14" s="748">
        <v>5167</v>
      </c>
      <c r="E14" s="748">
        <v>5088</v>
      </c>
      <c r="F14" s="748">
        <v>5065</v>
      </c>
      <c r="G14" s="746">
        <v>5024</v>
      </c>
      <c r="H14" s="745">
        <f t="shared" si="0"/>
        <v>-41</v>
      </c>
      <c r="I14" s="782">
        <f t="shared" si="1"/>
        <v>-8.0947680157946733E-3</v>
      </c>
      <c r="J14" s="783">
        <f t="shared" si="2"/>
        <v>1.7071584442839075E-3</v>
      </c>
    </row>
    <row r="15" spans="1:10">
      <c r="A15" s="774" t="s">
        <v>801</v>
      </c>
      <c r="B15" s="781">
        <v>9225</v>
      </c>
      <c r="C15" s="745">
        <v>9316</v>
      </c>
      <c r="D15" s="748">
        <v>9288</v>
      </c>
      <c r="E15" s="748">
        <v>9341</v>
      </c>
      <c r="F15" s="748">
        <v>9367</v>
      </c>
      <c r="G15" s="746">
        <v>9429</v>
      </c>
      <c r="H15" s="745">
        <f t="shared" si="0"/>
        <v>62</v>
      </c>
      <c r="I15" s="782">
        <f t="shared" si="1"/>
        <v>6.6189815309063427E-3</v>
      </c>
      <c r="J15" s="783">
        <f t="shared" si="2"/>
        <v>3.2039802888441408E-3</v>
      </c>
    </row>
    <row r="16" spans="1:10">
      <c r="A16" s="774" t="s">
        <v>800</v>
      </c>
      <c r="B16" s="781">
        <v>46163</v>
      </c>
      <c r="C16" s="745">
        <v>46264</v>
      </c>
      <c r="D16" s="748">
        <v>46658</v>
      </c>
      <c r="E16" s="748">
        <v>46730</v>
      </c>
      <c r="F16" s="748">
        <v>46706</v>
      </c>
      <c r="G16" s="746">
        <v>47269</v>
      </c>
      <c r="H16" s="745">
        <f t="shared" si="0"/>
        <v>563</v>
      </c>
      <c r="I16" s="782">
        <f t="shared" si="1"/>
        <v>1.2054125808247385E-2</v>
      </c>
      <c r="J16" s="783">
        <f t="shared" si="2"/>
        <v>1.6062036724294591E-2</v>
      </c>
    </row>
    <row r="17" spans="1:10">
      <c r="A17" s="774" t="s">
        <v>799</v>
      </c>
      <c r="B17" s="781">
        <v>10246</v>
      </c>
      <c r="C17" s="745">
        <v>10261</v>
      </c>
      <c r="D17" s="748">
        <v>10343</v>
      </c>
      <c r="E17" s="748">
        <v>10328</v>
      </c>
      <c r="F17" s="748">
        <v>10327</v>
      </c>
      <c r="G17" s="746">
        <v>10486</v>
      </c>
      <c r="H17" s="745">
        <f t="shared" si="0"/>
        <v>159</v>
      </c>
      <c r="I17" s="782">
        <f t="shared" si="1"/>
        <v>1.5396533359155695E-2</v>
      </c>
      <c r="J17" s="783">
        <f t="shared" si="2"/>
        <v>3.5631495714094456E-3</v>
      </c>
    </row>
    <row r="18" spans="1:10">
      <c r="A18" s="774" t="s">
        <v>798</v>
      </c>
      <c r="B18" s="781">
        <v>7125</v>
      </c>
      <c r="C18" s="745">
        <v>7153</v>
      </c>
      <c r="D18" s="748">
        <v>7237</v>
      </c>
      <c r="E18" s="748">
        <v>7217</v>
      </c>
      <c r="F18" s="748">
        <v>7242</v>
      </c>
      <c r="G18" s="746">
        <v>7254</v>
      </c>
      <c r="H18" s="745">
        <f t="shared" si="0"/>
        <v>12</v>
      </c>
      <c r="I18" s="782">
        <f t="shared" si="1"/>
        <v>1.657000828500399E-3</v>
      </c>
      <c r="J18" s="783">
        <f t="shared" si="2"/>
        <v>2.4649138843223458E-3</v>
      </c>
    </row>
    <row r="19" spans="1:10">
      <c r="A19" s="774" t="s">
        <v>797</v>
      </c>
      <c r="B19" s="781">
        <v>12503</v>
      </c>
      <c r="C19" s="745">
        <v>12523</v>
      </c>
      <c r="D19" s="748">
        <v>12609</v>
      </c>
      <c r="E19" s="748">
        <v>12543</v>
      </c>
      <c r="F19" s="748">
        <v>12628</v>
      </c>
      <c r="G19" s="746">
        <v>12606</v>
      </c>
      <c r="H19" s="745">
        <f t="shared" si="0"/>
        <v>-22</v>
      </c>
      <c r="I19" s="782">
        <f t="shared" si="1"/>
        <v>-1.7421602787456303E-3</v>
      </c>
      <c r="J19" s="783">
        <f t="shared" si="2"/>
        <v>4.2835269404145979E-3</v>
      </c>
    </row>
    <row r="20" spans="1:10">
      <c r="A20" s="774" t="s">
        <v>796</v>
      </c>
      <c r="B20" s="781">
        <v>9469</v>
      </c>
      <c r="C20" s="745">
        <v>9519</v>
      </c>
      <c r="D20" s="748">
        <v>9650</v>
      </c>
      <c r="E20" s="748">
        <v>9802</v>
      </c>
      <c r="F20" s="748">
        <v>10198</v>
      </c>
      <c r="G20" s="746">
        <v>10608</v>
      </c>
      <c r="H20" s="745">
        <f t="shared" si="0"/>
        <v>410</v>
      </c>
      <c r="I20" s="782">
        <f t="shared" si="1"/>
        <v>4.0203961561090518E-2</v>
      </c>
      <c r="J20" s="783">
        <f t="shared" si="2"/>
        <v>3.6046052501918177E-3</v>
      </c>
    </row>
    <row r="21" spans="1:10">
      <c r="A21" s="774" t="s">
        <v>795</v>
      </c>
      <c r="B21" s="781">
        <v>1556</v>
      </c>
      <c r="C21" s="745">
        <v>1556</v>
      </c>
      <c r="D21" s="748">
        <v>1523</v>
      </c>
      <c r="E21" s="748">
        <v>1528</v>
      </c>
      <c r="F21" s="748">
        <v>1523</v>
      </c>
      <c r="G21" s="746">
        <v>1484</v>
      </c>
      <c r="H21" s="745">
        <f t="shared" si="0"/>
        <v>-39</v>
      </c>
      <c r="I21" s="782">
        <f t="shared" si="1"/>
        <v>-2.5607353906762942E-2</v>
      </c>
      <c r="J21" s="783">
        <f t="shared" si="2"/>
        <v>5.0426415830360648E-4</v>
      </c>
    </row>
    <row r="22" spans="1:10">
      <c r="A22" s="774" t="s">
        <v>794</v>
      </c>
      <c r="B22" s="781">
        <v>2264</v>
      </c>
      <c r="C22" s="745">
        <v>2257</v>
      </c>
      <c r="D22" s="748">
        <v>2320</v>
      </c>
      <c r="E22" s="748">
        <v>2279</v>
      </c>
      <c r="F22" s="748">
        <v>2276</v>
      </c>
      <c r="G22" s="746">
        <v>2293</v>
      </c>
      <c r="H22" s="745">
        <f t="shared" si="0"/>
        <v>17</v>
      </c>
      <c r="I22" s="782">
        <f t="shared" si="1"/>
        <v>7.4692442882249299E-3</v>
      </c>
      <c r="J22" s="783">
        <f t="shared" si="2"/>
        <v>7.7916288072113851E-4</v>
      </c>
    </row>
    <row r="23" spans="1:10">
      <c r="A23" s="774" t="s">
        <v>793</v>
      </c>
      <c r="B23" s="781">
        <v>1029655</v>
      </c>
      <c r="C23" s="745">
        <v>1032942</v>
      </c>
      <c r="D23" s="748">
        <v>1048397</v>
      </c>
      <c r="E23" s="748">
        <v>1064402</v>
      </c>
      <c r="F23" s="748">
        <v>1080866</v>
      </c>
      <c r="G23" s="746">
        <v>1091742</v>
      </c>
      <c r="H23" s="745">
        <f t="shared" si="0"/>
        <v>10876</v>
      </c>
      <c r="I23" s="782">
        <f t="shared" si="1"/>
        <v>1.0062301894961934E-2</v>
      </c>
      <c r="J23" s="783">
        <f t="shared" si="2"/>
        <v>0.37097463660019941</v>
      </c>
    </row>
    <row r="24" spans="1:10">
      <c r="A24" s="774" t="s">
        <v>792</v>
      </c>
      <c r="B24" s="781">
        <v>14746</v>
      </c>
      <c r="C24" s="745">
        <v>14805</v>
      </c>
      <c r="D24" s="748">
        <v>14776</v>
      </c>
      <c r="E24" s="748">
        <v>14899</v>
      </c>
      <c r="F24" s="748">
        <v>14990</v>
      </c>
      <c r="G24" s="746">
        <v>15251</v>
      </c>
      <c r="H24" s="745">
        <f t="shared" si="0"/>
        <v>261</v>
      </c>
      <c r="I24" s="782">
        <f t="shared" si="1"/>
        <v>1.7411607738492263E-2</v>
      </c>
      <c r="J24" s="783">
        <f t="shared" si="2"/>
        <v>5.1822996484422517E-3</v>
      </c>
    </row>
    <row r="25" spans="1:10">
      <c r="A25" s="774" t="s">
        <v>791</v>
      </c>
      <c r="B25" s="781">
        <v>27822</v>
      </c>
      <c r="C25" s="745">
        <v>27871</v>
      </c>
      <c r="D25" s="748">
        <v>28027</v>
      </c>
      <c r="E25" s="748">
        <v>28029</v>
      </c>
      <c r="F25" s="748">
        <v>28243</v>
      </c>
      <c r="G25" s="746">
        <v>28477</v>
      </c>
      <c r="H25" s="745">
        <f t="shared" si="0"/>
        <v>234</v>
      </c>
      <c r="I25" s="782">
        <f t="shared" si="1"/>
        <v>8.2852388202385718E-3</v>
      </c>
      <c r="J25" s="783">
        <f t="shared" si="2"/>
        <v>9.6765029892262808E-3</v>
      </c>
    </row>
    <row r="26" spans="1:10">
      <c r="A26" s="774" t="s">
        <v>790</v>
      </c>
      <c r="B26" s="781">
        <v>20802</v>
      </c>
      <c r="C26" s="745">
        <v>20804</v>
      </c>
      <c r="D26" s="748">
        <v>20903</v>
      </c>
      <c r="E26" s="748">
        <v>20735</v>
      </c>
      <c r="F26" s="748">
        <v>20844</v>
      </c>
      <c r="G26" s="746">
        <v>20773</v>
      </c>
      <c r="H26" s="745">
        <f t="shared" si="0"/>
        <v>-71</v>
      </c>
      <c r="I26" s="782">
        <f t="shared" si="1"/>
        <v>-3.4062559969295636E-3</v>
      </c>
      <c r="J26" s="783">
        <f t="shared" si="2"/>
        <v>7.0586788143132189E-3</v>
      </c>
    </row>
    <row r="27" spans="1:10">
      <c r="A27" s="774" t="s">
        <v>789</v>
      </c>
      <c r="B27" s="781">
        <v>36324</v>
      </c>
      <c r="C27" s="745">
        <v>36503</v>
      </c>
      <c r="D27" s="748">
        <v>37429</v>
      </c>
      <c r="E27" s="748">
        <v>37893</v>
      </c>
      <c r="F27" s="748">
        <v>38453</v>
      </c>
      <c r="G27" s="746">
        <v>39105</v>
      </c>
      <c r="H27" s="745">
        <f t="shared" si="0"/>
        <v>652</v>
      </c>
      <c r="I27" s="782">
        <f t="shared" si="1"/>
        <v>1.6955764179647836E-2</v>
      </c>
      <c r="J27" s="783">
        <f t="shared" si="2"/>
        <v>1.3287904252333241E-2</v>
      </c>
    </row>
    <row r="28" spans="1:10">
      <c r="A28" s="774" t="s">
        <v>788</v>
      </c>
      <c r="B28" s="781">
        <v>58218</v>
      </c>
      <c r="C28" s="745">
        <v>58490</v>
      </c>
      <c r="D28" s="748">
        <v>59237</v>
      </c>
      <c r="E28" s="748">
        <v>59820</v>
      </c>
      <c r="F28" s="748">
        <v>60718</v>
      </c>
      <c r="G28" s="746">
        <v>61598</v>
      </c>
      <c r="H28" s="745">
        <f t="shared" si="0"/>
        <v>880</v>
      </c>
      <c r="I28" s="782">
        <f t="shared" si="1"/>
        <v>1.449323100233868E-2</v>
      </c>
      <c r="J28" s="783">
        <f t="shared" si="2"/>
        <v>2.0931040177348752E-2</v>
      </c>
    </row>
    <row r="29" spans="1:10">
      <c r="A29" s="774" t="s">
        <v>787</v>
      </c>
      <c r="B29" s="781">
        <v>32588</v>
      </c>
      <c r="C29" s="745">
        <v>32429</v>
      </c>
      <c r="D29" s="748">
        <v>33258</v>
      </c>
      <c r="E29" s="748">
        <v>34636</v>
      </c>
      <c r="F29" s="748">
        <v>35690</v>
      </c>
      <c r="G29" s="746">
        <v>36867</v>
      </c>
      <c r="H29" s="745">
        <f t="shared" si="0"/>
        <v>1177</v>
      </c>
      <c r="I29" s="782">
        <f t="shared" si="1"/>
        <v>3.2978425329223793E-2</v>
      </c>
      <c r="J29" s="783">
        <f t="shared" si="2"/>
        <v>1.2527430407128747E-2</v>
      </c>
    </row>
    <row r="30" spans="1:10">
      <c r="A30" s="774" t="s">
        <v>7</v>
      </c>
      <c r="B30" s="781">
        <v>516564</v>
      </c>
      <c r="C30" s="745">
        <v>519569</v>
      </c>
      <c r="D30" s="748">
        <v>530053</v>
      </c>
      <c r="E30" s="748">
        <v>539602</v>
      </c>
      <c r="F30" s="748">
        <v>551926</v>
      </c>
      <c r="G30" s="746">
        <v>560974</v>
      </c>
      <c r="H30" s="745">
        <f t="shared" si="0"/>
        <v>9048</v>
      </c>
      <c r="I30" s="782">
        <f t="shared" si="1"/>
        <v>1.6393502027445717E-2</v>
      </c>
      <c r="J30" s="783">
        <f t="shared" si="2"/>
        <v>0.19061932745296989</v>
      </c>
    </row>
    <row r="31" spans="1:10">
      <c r="A31" s="774" t="s">
        <v>786</v>
      </c>
      <c r="B31" s="781">
        <v>23530</v>
      </c>
      <c r="C31" s="745">
        <v>23673</v>
      </c>
      <c r="D31" s="748">
        <v>24427</v>
      </c>
      <c r="E31" s="748">
        <v>25374</v>
      </c>
      <c r="F31" s="748">
        <v>26563</v>
      </c>
      <c r="G31" s="746">
        <v>27714</v>
      </c>
      <c r="H31" s="745">
        <f t="shared" si="0"/>
        <v>1151</v>
      </c>
      <c r="I31" s="782">
        <f t="shared" si="1"/>
        <v>4.33309490644882E-2</v>
      </c>
      <c r="J31" s="783">
        <f t="shared" si="2"/>
        <v>9.4172350965135779E-3</v>
      </c>
    </row>
    <row r="32" spans="1:10">
      <c r="A32" s="774" t="s">
        <v>8</v>
      </c>
      <c r="B32" s="781">
        <v>138115</v>
      </c>
      <c r="C32" s="745">
        <v>138406</v>
      </c>
      <c r="D32" s="748">
        <v>141502</v>
      </c>
      <c r="E32" s="748">
        <v>144643</v>
      </c>
      <c r="F32" s="748">
        <v>147719</v>
      </c>
      <c r="G32" s="746">
        <v>151948</v>
      </c>
      <c r="H32" s="745">
        <f t="shared" si="0"/>
        <v>4229</v>
      </c>
      <c r="I32" s="782">
        <f t="shared" si="1"/>
        <v>2.8628680129164197E-2</v>
      </c>
      <c r="J32" s="783">
        <f t="shared" si="2"/>
        <v>5.1632028521507001E-2</v>
      </c>
    </row>
    <row r="33" spans="1:10">
      <c r="A33" s="774" t="s">
        <v>785</v>
      </c>
      <c r="B33" s="781">
        <v>2778</v>
      </c>
      <c r="C33" s="745">
        <v>2767</v>
      </c>
      <c r="D33" s="748">
        <v>2758</v>
      </c>
      <c r="E33" s="748">
        <v>2732</v>
      </c>
      <c r="F33" s="748">
        <v>2732</v>
      </c>
      <c r="G33" s="746">
        <v>2723</v>
      </c>
      <c r="H33" s="745">
        <f t="shared" si="0"/>
        <v>-9</v>
      </c>
      <c r="I33" s="782">
        <f t="shared" si="1"/>
        <v>-3.2942898975110158E-3</v>
      </c>
      <c r="J33" s="783">
        <f t="shared" si="2"/>
        <v>9.2527715839671183E-4</v>
      </c>
    </row>
    <row r="34" spans="1:10">
      <c r="A34" s="774" t="s">
        <v>784</v>
      </c>
      <c r="B34" s="781">
        <v>231236</v>
      </c>
      <c r="C34" s="745">
        <v>232118</v>
      </c>
      <c r="D34" s="748">
        <v>233980</v>
      </c>
      <c r="E34" s="748">
        <v>236540</v>
      </c>
      <c r="F34" s="748">
        <v>238422</v>
      </c>
      <c r="G34" s="746">
        <v>240475</v>
      </c>
      <c r="H34" s="745">
        <f t="shared" si="0"/>
        <v>2053</v>
      </c>
      <c r="I34" s="782">
        <f t="shared" si="1"/>
        <v>8.610782562011865E-3</v>
      </c>
      <c r="J34" s="783">
        <f t="shared" si="2"/>
        <v>8.1713560288449977E-2</v>
      </c>
    </row>
    <row r="35" spans="1:10">
      <c r="A35" s="1391" t="s">
        <v>783</v>
      </c>
      <c r="B35" s="1391"/>
      <c r="C35" s="1391"/>
      <c r="D35" s="1391"/>
      <c r="E35" s="1391"/>
      <c r="F35" s="1391"/>
      <c r="G35" s="1391"/>
      <c r="H35" s="1391"/>
      <c r="I35" s="1391"/>
      <c r="J35" s="1391"/>
    </row>
    <row r="36" spans="1:10">
      <c r="A36" s="774" t="s">
        <v>782</v>
      </c>
      <c r="B36" s="781">
        <f t="shared" ref="B36:G36" si="3">B7+B8+B22</f>
        <v>164895</v>
      </c>
      <c r="C36" s="745">
        <f t="shared" si="3"/>
        <v>165709</v>
      </c>
      <c r="D36" s="745">
        <f t="shared" si="3"/>
        <v>167424</v>
      </c>
      <c r="E36" s="745">
        <f t="shared" si="3"/>
        <v>168506</v>
      </c>
      <c r="F36" s="745">
        <f t="shared" si="3"/>
        <v>170466</v>
      </c>
      <c r="G36" s="740">
        <f t="shared" si="3"/>
        <v>172154</v>
      </c>
      <c r="H36" s="745">
        <f t="shared" ref="H36:H43" si="4">G36-F36</f>
        <v>1688</v>
      </c>
      <c r="I36" s="782">
        <f t="shared" ref="I36:I43" si="5">G36/F36-1</f>
        <v>9.902267900930406E-3</v>
      </c>
      <c r="J36" s="783">
        <f t="shared" ref="J36:J43" si="6">G36/G$43</f>
        <v>5.8498040369675916E-2</v>
      </c>
    </row>
    <row r="37" spans="1:10">
      <c r="A37" s="774" t="s">
        <v>781</v>
      </c>
      <c r="B37" s="781">
        <f t="shared" ref="B37:G37" si="7">B17+B19+B21+B25+B26+B33</f>
        <v>75707</v>
      </c>
      <c r="C37" s="745">
        <f t="shared" si="7"/>
        <v>75782</v>
      </c>
      <c r="D37" s="745">
        <f t="shared" si="7"/>
        <v>76163</v>
      </c>
      <c r="E37" s="745">
        <f t="shared" si="7"/>
        <v>75895</v>
      </c>
      <c r="F37" s="745">
        <f t="shared" si="7"/>
        <v>76297</v>
      </c>
      <c r="G37" s="740">
        <f t="shared" si="7"/>
        <v>76549</v>
      </c>
      <c r="H37" s="745">
        <f t="shared" si="4"/>
        <v>252</v>
      </c>
      <c r="I37" s="782">
        <f t="shared" si="5"/>
        <v>3.3028821578831025E-3</v>
      </c>
      <c r="J37" s="783">
        <f t="shared" si="6"/>
        <v>2.6011399632063861E-2</v>
      </c>
    </row>
    <row r="38" spans="1:10">
      <c r="A38" s="774" t="s">
        <v>780</v>
      </c>
      <c r="B38" s="781">
        <f t="shared" ref="B38:G38" si="8">B27+B30+B31</f>
        <v>576418</v>
      </c>
      <c r="C38" s="745">
        <f t="shared" si="8"/>
        <v>579745</v>
      </c>
      <c r="D38" s="745">
        <f t="shared" si="8"/>
        <v>591909</v>
      </c>
      <c r="E38" s="745">
        <f t="shared" si="8"/>
        <v>602869</v>
      </c>
      <c r="F38" s="745">
        <f t="shared" si="8"/>
        <v>616942</v>
      </c>
      <c r="G38" s="740">
        <f t="shared" si="8"/>
        <v>627793</v>
      </c>
      <c r="H38" s="745">
        <f t="shared" si="4"/>
        <v>10851</v>
      </c>
      <c r="I38" s="782">
        <f t="shared" si="5"/>
        <v>1.7588363249705807E-2</v>
      </c>
      <c r="J38" s="783">
        <f t="shared" si="6"/>
        <v>0.21332446680181671</v>
      </c>
    </row>
    <row r="39" spans="1:10">
      <c r="A39" s="774" t="s">
        <v>779</v>
      </c>
      <c r="B39" s="781">
        <f t="shared" ref="B39:G39" si="9">B9+B13+B15+B24</f>
        <v>56350</v>
      </c>
      <c r="C39" s="745">
        <f t="shared" si="9"/>
        <v>56508</v>
      </c>
      <c r="D39" s="745">
        <f t="shared" si="9"/>
        <v>56345</v>
      </c>
      <c r="E39" s="745">
        <f t="shared" si="9"/>
        <v>56395</v>
      </c>
      <c r="F39" s="745">
        <f t="shared" si="9"/>
        <v>56004</v>
      </c>
      <c r="G39" s="740">
        <f t="shared" si="9"/>
        <v>55971</v>
      </c>
      <c r="H39" s="745">
        <f t="shared" si="4"/>
        <v>-33</v>
      </c>
      <c r="I39" s="782">
        <f t="shared" si="5"/>
        <v>-5.8924362545531572E-4</v>
      </c>
      <c r="J39" s="783">
        <f t="shared" si="6"/>
        <v>1.9018981943673286E-2</v>
      </c>
    </row>
    <row r="40" spans="1:10">
      <c r="A40" s="774" t="s">
        <v>778</v>
      </c>
      <c r="B40" s="781">
        <f t="shared" ref="B40:G40" si="10">B6+B14+B16+B18+B32</f>
        <v>203204</v>
      </c>
      <c r="C40" s="745">
        <f t="shared" si="10"/>
        <v>203646</v>
      </c>
      <c r="D40" s="745">
        <f t="shared" si="10"/>
        <v>207085</v>
      </c>
      <c r="E40" s="745">
        <f t="shared" si="10"/>
        <v>210164</v>
      </c>
      <c r="F40" s="745">
        <f t="shared" si="10"/>
        <v>213194</v>
      </c>
      <c r="G40" s="740">
        <f t="shared" si="10"/>
        <v>217956</v>
      </c>
      <c r="H40" s="745">
        <f t="shared" si="4"/>
        <v>4762</v>
      </c>
      <c r="I40" s="782">
        <f t="shared" si="5"/>
        <v>2.2336463502725223E-2</v>
      </c>
      <c r="J40" s="783">
        <f t="shared" si="6"/>
        <v>7.4061589546644768E-2</v>
      </c>
    </row>
    <row r="41" spans="1:10">
      <c r="A41" s="774" t="s">
        <v>777</v>
      </c>
      <c r="B41" s="781">
        <f t="shared" ref="B41:G41" si="11">B10+B12+B29</f>
        <v>52254</v>
      </c>
      <c r="C41" s="745">
        <f t="shared" si="11"/>
        <v>52108</v>
      </c>
      <c r="D41" s="745">
        <f t="shared" si="11"/>
        <v>53148</v>
      </c>
      <c r="E41" s="745">
        <f t="shared" si="11"/>
        <v>54783</v>
      </c>
      <c r="F41" s="745">
        <f t="shared" si="11"/>
        <v>56926</v>
      </c>
      <c r="G41" s="740">
        <f t="shared" si="11"/>
        <v>58364</v>
      </c>
      <c r="H41" s="745">
        <f t="shared" si="4"/>
        <v>1438</v>
      </c>
      <c r="I41" s="782">
        <f t="shared" si="5"/>
        <v>2.5260864982608933E-2</v>
      </c>
      <c r="J41" s="783">
        <f t="shared" si="6"/>
        <v>1.983212488897014E-2</v>
      </c>
    </row>
    <row r="42" spans="1:10">
      <c r="A42" s="774" t="s">
        <v>776</v>
      </c>
      <c r="B42" s="781">
        <f t="shared" ref="B42:G42" si="12">B11+B20+B23+B28+B34</f>
        <v>1635057</v>
      </c>
      <c r="C42" s="745">
        <f t="shared" si="12"/>
        <v>1640848</v>
      </c>
      <c r="D42" s="745">
        <f t="shared" si="12"/>
        <v>1663250</v>
      </c>
      <c r="E42" s="745">
        <f t="shared" si="12"/>
        <v>1686582</v>
      </c>
      <c r="F42" s="745">
        <f t="shared" si="12"/>
        <v>1712958</v>
      </c>
      <c r="G42" s="740">
        <f t="shared" si="12"/>
        <v>1734115</v>
      </c>
      <c r="H42" s="745">
        <f t="shared" si="4"/>
        <v>21157</v>
      </c>
      <c r="I42" s="782">
        <f t="shared" si="5"/>
        <v>1.2351149298464925E-2</v>
      </c>
      <c r="J42" s="783">
        <f t="shared" si="6"/>
        <v>0.58925339681715527</v>
      </c>
    </row>
    <row r="43" spans="1:10">
      <c r="A43" s="784" t="s">
        <v>775</v>
      </c>
      <c r="B43" s="785">
        <v>2763885</v>
      </c>
      <c r="C43" s="786">
        <v>2774346</v>
      </c>
      <c r="D43" s="786">
        <v>2815324</v>
      </c>
      <c r="E43" s="786">
        <v>2855194</v>
      </c>
      <c r="F43" s="786">
        <v>2902787</v>
      </c>
      <c r="G43" s="787">
        <v>2942902</v>
      </c>
      <c r="H43" s="786">
        <f t="shared" si="4"/>
        <v>40115</v>
      </c>
      <c r="I43" s="788">
        <f t="shared" si="5"/>
        <v>1.3819477626157317E-2</v>
      </c>
      <c r="J43" s="789">
        <f t="shared" si="6"/>
        <v>1</v>
      </c>
    </row>
    <row r="44" spans="1:10">
      <c r="B44" s="790"/>
      <c r="C44" s="771"/>
      <c r="D44" s="771"/>
      <c r="E44" s="771"/>
      <c r="F44" s="771"/>
      <c r="G44" s="771"/>
      <c r="H44" s="772"/>
      <c r="I44" s="791"/>
      <c r="J44" s="771"/>
    </row>
    <row r="45" spans="1:10" s="792" customFormat="1" ht="70.5" customHeight="1">
      <c r="A45" s="1392" t="s">
        <v>1182</v>
      </c>
      <c r="B45" s="1392"/>
      <c r="C45" s="1392"/>
      <c r="D45" s="1392"/>
      <c r="E45" s="1392"/>
      <c r="F45" s="1392"/>
      <c r="G45" s="1392"/>
      <c r="H45" s="1392"/>
      <c r="I45" s="1392"/>
      <c r="J45" s="1392"/>
    </row>
    <row r="46" spans="1:10" s="792" customFormat="1" ht="11.25" customHeight="1">
      <c r="A46" s="735" t="s">
        <v>774</v>
      </c>
      <c r="B46" s="794"/>
      <c r="C46" s="794"/>
      <c r="D46" s="794"/>
      <c r="E46" s="794"/>
      <c r="F46" s="794"/>
      <c r="G46" s="794"/>
      <c r="H46" s="794"/>
      <c r="I46" s="794"/>
      <c r="J46" s="794"/>
    </row>
    <row r="47" spans="1:10" s="792" customFormat="1">
      <c r="A47" s="793"/>
      <c r="B47" s="793"/>
      <c r="C47" s="793"/>
      <c r="D47" s="793"/>
      <c r="E47" s="793"/>
      <c r="F47" s="793"/>
      <c r="G47" s="793"/>
      <c r="H47" s="793"/>
      <c r="I47" s="793"/>
      <c r="J47" s="793"/>
    </row>
    <row r="48" spans="1:10" s="792" customFormat="1">
      <c r="A48" s="793"/>
      <c r="B48" s="793"/>
      <c r="C48" s="793"/>
      <c r="D48" s="793"/>
      <c r="E48" s="793"/>
      <c r="F48" s="793"/>
      <c r="G48" s="793"/>
      <c r="H48" s="793"/>
      <c r="I48" s="793"/>
      <c r="J48" s="793"/>
    </row>
    <row r="49" spans="1:10" s="792" customFormat="1">
      <c r="A49" s="793"/>
      <c r="B49" s="793"/>
      <c r="C49" s="793"/>
      <c r="D49" s="793"/>
      <c r="E49" s="793"/>
      <c r="F49" s="793"/>
      <c r="G49" s="793"/>
      <c r="H49" s="793"/>
      <c r="I49" s="793"/>
      <c r="J49" s="793"/>
    </row>
    <row r="50" spans="1:10" s="792" customFormat="1">
      <c r="A50" s="795"/>
      <c r="B50" s="771"/>
      <c r="C50" s="771"/>
      <c r="D50" s="771"/>
      <c r="E50" s="771"/>
      <c r="F50" s="771"/>
      <c r="G50" s="771"/>
      <c r="H50" s="796"/>
      <c r="I50" s="796"/>
      <c r="J50" s="771"/>
    </row>
    <row r="51" spans="1:10">
      <c r="B51" s="771"/>
      <c r="C51" s="771"/>
      <c r="D51" s="771"/>
      <c r="E51" s="771"/>
      <c r="F51" s="771"/>
      <c r="G51" s="771"/>
      <c r="H51" s="772"/>
      <c r="I51" s="772"/>
      <c r="J51" s="771"/>
    </row>
    <row r="52" spans="1:10">
      <c r="B52" s="771"/>
      <c r="C52" s="771"/>
      <c r="D52" s="771"/>
      <c r="E52" s="771"/>
      <c r="F52" s="771"/>
      <c r="G52" s="771"/>
      <c r="H52" s="772"/>
      <c r="I52" s="772"/>
      <c r="J52" s="771"/>
    </row>
    <row r="53" spans="1:10">
      <c r="B53" s="771"/>
      <c r="C53" s="771"/>
      <c r="D53" s="771"/>
      <c r="E53" s="771"/>
      <c r="F53" s="771"/>
      <c r="G53" s="771"/>
      <c r="H53" s="772"/>
      <c r="I53" s="772"/>
      <c r="J53" s="771"/>
    </row>
  </sheetData>
  <mergeCells count="3">
    <mergeCell ref="H3:I3"/>
    <mergeCell ref="A35:J35"/>
    <mergeCell ref="A45:J45"/>
  </mergeCells>
  <printOptions horizontalCentered="1"/>
  <pageMargins left="1" right="1" top="1" bottom="1" header="0.5" footer="0.5"/>
  <pageSetup scale="80" orientation="portrait" r:id="rId1"/>
  <headerFooter scaleWithDoc="0" alignWithMargins="0">
    <oddHeader>&amp;C&amp;14Table 4.2
Utah Population Estimates by County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view="pageLayout" topLeftCell="A2" zoomScaleNormal="100" zoomScaleSheetLayoutView="100" workbookViewId="0">
      <selection activeCell="E9" sqref="E9"/>
    </sheetView>
  </sheetViews>
  <sheetFormatPr defaultColWidth="9.140625" defaultRowHeight="12.75"/>
  <cols>
    <col min="1" max="1" width="6" style="175" customWidth="1"/>
    <col min="2" max="2" width="1.140625" style="175" customWidth="1"/>
    <col min="3" max="3" width="19.7109375" style="175" customWidth="1"/>
    <col min="4" max="7" width="10.85546875" style="175" customWidth="1"/>
    <col min="8" max="8" width="10.5703125" style="175" customWidth="1"/>
    <col min="9" max="9" width="10.85546875" style="175" customWidth="1"/>
    <col min="10" max="10" width="1" style="175" customWidth="1"/>
    <col min="11" max="11" width="11.140625" style="674" bestFit="1" customWidth="1"/>
    <col min="12" max="12" width="8.140625" style="674" bestFit="1" customWidth="1"/>
    <col min="13" max="13" width="13.140625" style="175" customWidth="1"/>
    <col min="14" max="16384" width="9.140625" style="175"/>
  </cols>
  <sheetData>
    <row r="1" spans="1:13" hidden="1">
      <c r="A1" s="174" t="s">
        <v>216</v>
      </c>
    </row>
    <row r="2" spans="1:13">
      <c r="A2" s="174"/>
    </row>
    <row r="3" spans="1:13">
      <c r="A3" s="174"/>
      <c r="K3" s="1154" t="s">
        <v>165</v>
      </c>
      <c r="L3" s="1154"/>
    </row>
    <row r="4" spans="1:13">
      <c r="A4" s="174"/>
      <c r="D4" s="1424" t="s">
        <v>169</v>
      </c>
      <c r="E4" s="1424"/>
      <c r="F4" s="1424"/>
      <c r="G4" s="1424"/>
      <c r="H4" s="1424"/>
      <c r="I4" s="1424"/>
      <c r="K4" s="1154" t="s">
        <v>0</v>
      </c>
      <c r="L4" s="1155">
        <v>2014</v>
      </c>
    </row>
    <row r="5" spans="1:13" s="678" customFormat="1">
      <c r="A5" s="675" t="s">
        <v>11</v>
      </c>
      <c r="B5" s="675"/>
      <c r="C5" s="676" t="s">
        <v>217</v>
      </c>
      <c r="D5" s="677">
        <v>2009</v>
      </c>
      <c r="E5" s="677">
        <v>2010</v>
      </c>
      <c r="F5" s="677">
        <v>2011</v>
      </c>
      <c r="G5" s="677">
        <v>2012</v>
      </c>
      <c r="H5" s="677">
        <v>2013</v>
      </c>
      <c r="I5" s="677">
        <v>2014</v>
      </c>
      <c r="J5" s="677"/>
      <c r="K5" s="1156" t="s">
        <v>3</v>
      </c>
      <c r="L5" s="1156" t="s">
        <v>218</v>
      </c>
    </row>
    <row r="6" spans="1:13" s="678" customFormat="1">
      <c r="A6" s="1010"/>
      <c r="B6" s="679"/>
      <c r="C6" s="1011"/>
      <c r="D6" s="680"/>
      <c r="E6" s="680"/>
      <c r="F6" s="680"/>
      <c r="G6" s="1012"/>
      <c r="H6" s="1012"/>
      <c r="J6" s="1013"/>
      <c r="K6" s="681"/>
      <c r="L6" s="681"/>
    </row>
    <row r="7" spans="1:13">
      <c r="A7" s="682">
        <v>23</v>
      </c>
      <c r="B7" s="683"/>
      <c r="C7" s="684" t="s">
        <v>14</v>
      </c>
      <c r="D7" s="685">
        <v>12354.803017</v>
      </c>
      <c r="E7" s="685">
        <v>15495.257436</v>
      </c>
      <c r="F7" s="685">
        <v>17927.675723</v>
      </c>
      <c r="G7" s="685">
        <v>19577.447018999999</v>
      </c>
      <c r="H7" s="685">
        <v>19291.040986</v>
      </c>
      <c r="I7" s="685">
        <v>19439.656975999998</v>
      </c>
      <c r="J7" s="686"/>
      <c r="K7" s="687">
        <f t="shared" ref="K7:K38" si="0">I7/H7-1</f>
        <v>7.7038864884404479E-3</v>
      </c>
      <c r="L7" s="687">
        <f t="shared" ref="L7:L38" si="1">I7/$I$59</f>
        <v>1.1995849619809288E-2</v>
      </c>
      <c r="M7" s="188"/>
    </row>
    <row r="8" spans="1:13">
      <c r="A8" s="682">
        <v>41</v>
      </c>
      <c r="B8" s="683"/>
      <c r="C8" s="684" t="s">
        <v>15</v>
      </c>
      <c r="D8" s="688">
        <v>3270.429748</v>
      </c>
      <c r="E8" s="688">
        <v>4154.7766320000001</v>
      </c>
      <c r="F8" s="688">
        <v>5258.9394929999999</v>
      </c>
      <c r="G8" s="688">
        <v>4543.3916660000004</v>
      </c>
      <c r="H8" s="688">
        <v>4527.6436979999999</v>
      </c>
      <c r="I8" s="688">
        <v>5110.7294490000004</v>
      </c>
      <c r="J8" s="686"/>
      <c r="K8" s="687">
        <f t="shared" si="0"/>
        <v>0.1287834886958017</v>
      </c>
      <c r="L8" s="687">
        <f t="shared" si="1"/>
        <v>3.1537357883127492E-3</v>
      </c>
      <c r="M8" s="188"/>
    </row>
    <row r="9" spans="1:13">
      <c r="A9" s="682">
        <v>21</v>
      </c>
      <c r="B9" s="683"/>
      <c r="C9" s="684" t="s">
        <v>16</v>
      </c>
      <c r="D9" s="688">
        <v>14023.46227</v>
      </c>
      <c r="E9" s="688">
        <v>15720.859418</v>
      </c>
      <c r="F9" s="688">
        <v>17884.512213999998</v>
      </c>
      <c r="G9" s="688">
        <v>18405.178449999999</v>
      </c>
      <c r="H9" s="688">
        <v>19410.146115</v>
      </c>
      <c r="I9" s="688">
        <v>21247.546751999998</v>
      </c>
      <c r="J9" s="686"/>
      <c r="K9" s="687">
        <f t="shared" si="0"/>
        <v>9.4661865300440518E-2</v>
      </c>
      <c r="L9" s="687">
        <f t="shared" si="1"/>
        <v>1.3111464669440126E-2</v>
      </c>
      <c r="M9" s="188"/>
    </row>
    <row r="10" spans="1:13">
      <c r="A10" s="682">
        <v>36</v>
      </c>
      <c r="B10" s="683"/>
      <c r="C10" s="684" t="s">
        <v>17</v>
      </c>
      <c r="D10" s="688">
        <v>5266.9785890000003</v>
      </c>
      <c r="E10" s="688">
        <v>5219.4611839999998</v>
      </c>
      <c r="F10" s="688">
        <v>5610.9510010000004</v>
      </c>
      <c r="G10" s="688">
        <v>7615.3852239999997</v>
      </c>
      <c r="H10" s="688">
        <v>7153.966383</v>
      </c>
      <c r="I10" s="688">
        <v>6860.016662</v>
      </c>
      <c r="J10" s="686"/>
      <c r="K10" s="687">
        <f t="shared" si="0"/>
        <v>-4.1089055394293417E-2</v>
      </c>
      <c r="L10" s="687">
        <f t="shared" si="1"/>
        <v>4.233188289707715E-3</v>
      </c>
      <c r="M10" s="188"/>
    </row>
    <row r="11" spans="1:13">
      <c r="A11" s="682">
        <v>2</v>
      </c>
      <c r="B11" s="683"/>
      <c r="C11" s="684" t="s">
        <v>18</v>
      </c>
      <c r="D11" s="688">
        <v>120079.965765</v>
      </c>
      <c r="E11" s="688">
        <v>143208.226608</v>
      </c>
      <c r="F11" s="688">
        <v>159421.39388600001</v>
      </c>
      <c r="G11" s="688">
        <v>161746.03413799999</v>
      </c>
      <c r="H11" s="688">
        <v>168044.75362100001</v>
      </c>
      <c r="I11" s="688">
        <v>173811.62539999999</v>
      </c>
      <c r="J11" s="686"/>
      <c r="K11" s="687">
        <f t="shared" si="0"/>
        <v>3.4317475879112047E-2</v>
      </c>
      <c r="L11" s="687">
        <f t="shared" si="1"/>
        <v>0.1072559111020923</v>
      </c>
      <c r="M11" s="188"/>
    </row>
    <row r="12" spans="1:13">
      <c r="A12" s="682">
        <v>32</v>
      </c>
      <c r="B12" s="683"/>
      <c r="C12" s="684" t="s">
        <v>19</v>
      </c>
      <c r="D12" s="688">
        <v>5867.2657310000004</v>
      </c>
      <c r="E12" s="688">
        <v>6726.4972989999997</v>
      </c>
      <c r="F12" s="688">
        <v>7338.212066</v>
      </c>
      <c r="G12" s="688">
        <v>8167.0965429999997</v>
      </c>
      <c r="H12" s="688">
        <v>8546.5398459999997</v>
      </c>
      <c r="I12" s="688">
        <v>8337.2607530000005</v>
      </c>
      <c r="J12" s="686"/>
      <c r="K12" s="687">
        <f t="shared" si="0"/>
        <v>-2.4486996699365715E-2</v>
      </c>
      <c r="L12" s="687">
        <f t="shared" si="1"/>
        <v>5.144768056226527E-3</v>
      </c>
      <c r="M12" s="188"/>
    </row>
    <row r="13" spans="1:13">
      <c r="A13" s="682">
        <v>25</v>
      </c>
      <c r="B13" s="683"/>
      <c r="C13" s="684" t="s">
        <v>20</v>
      </c>
      <c r="D13" s="688">
        <v>13978.898792</v>
      </c>
      <c r="E13" s="688">
        <v>16028.821292000001</v>
      </c>
      <c r="F13" s="688">
        <v>16232.753929</v>
      </c>
      <c r="G13" s="688">
        <v>15871.700467999999</v>
      </c>
      <c r="H13" s="688">
        <v>16423.647574999999</v>
      </c>
      <c r="I13" s="688">
        <v>15930.667663</v>
      </c>
      <c r="J13" s="686"/>
      <c r="K13" s="687">
        <f t="shared" si="0"/>
        <v>-3.001646922516843E-2</v>
      </c>
      <c r="L13" s="687">
        <f t="shared" si="1"/>
        <v>9.8305177845699181E-3</v>
      </c>
      <c r="M13" s="188"/>
    </row>
    <row r="14" spans="1:13">
      <c r="A14" s="682">
        <v>39</v>
      </c>
      <c r="B14" s="683"/>
      <c r="C14" s="684" t="s">
        <v>21</v>
      </c>
      <c r="D14" s="688">
        <v>4311.7733390000003</v>
      </c>
      <c r="E14" s="688">
        <v>4945.0701650000001</v>
      </c>
      <c r="F14" s="688">
        <v>5516.2597050000004</v>
      </c>
      <c r="G14" s="688">
        <v>5113.5425999999998</v>
      </c>
      <c r="H14" s="688">
        <v>5342.6932399999996</v>
      </c>
      <c r="I14" s="688">
        <v>5266.6270839999997</v>
      </c>
      <c r="J14" s="686"/>
      <c r="K14" s="687">
        <f t="shared" si="0"/>
        <v>-1.4237417830861632E-2</v>
      </c>
      <c r="L14" s="687">
        <f t="shared" si="1"/>
        <v>3.24993731017359E-3</v>
      </c>
      <c r="M14" s="188"/>
    </row>
    <row r="15" spans="1:13">
      <c r="A15" s="682">
        <v>51</v>
      </c>
      <c r="B15" s="683"/>
      <c r="C15" s="684" t="s">
        <v>22</v>
      </c>
      <c r="D15" s="688">
        <v>1090.543044</v>
      </c>
      <c r="E15" s="688">
        <v>1482.7806129999999</v>
      </c>
      <c r="F15" s="688">
        <v>1041.193908</v>
      </c>
      <c r="G15" s="688">
        <v>2014.3097700000001</v>
      </c>
      <c r="H15" s="688">
        <v>2707.6103229999999</v>
      </c>
      <c r="I15" s="688">
        <v>938.11130900000001</v>
      </c>
      <c r="J15" s="686"/>
      <c r="K15" s="687">
        <f t="shared" si="0"/>
        <v>-0.65352794638462453</v>
      </c>
      <c r="L15" s="687">
        <f t="shared" si="1"/>
        <v>5.7889098574629317E-4</v>
      </c>
      <c r="M15" s="188"/>
    </row>
    <row r="16" spans="1:13">
      <c r="A16" s="682">
        <v>7</v>
      </c>
      <c r="B16" s="683"/>
      <c r="C16" s="684" t="s">
        <v>23</v>
      </c>
      <c r="D16" s="688">
        <v>46888.006760999997</v>
      </c>
      <c r="E16" s="688">
        <v>55399.353874</v>
      </c>
      <c r="F16" s="688">
        <v>65009.786037999998</v>
      </c>
      <c r="G16" s="688">
        <v>66231.814379000003</v>
      </c>
      <c r="H16" s="688">
        <v>61344.304254000002</v>
      </c>
      <c r="I16" s="688">
        <v>58506.528732999999</v>
      </c>
      <c r="J16" s="686"/>
      <c r="K16" s="687">
        <f t="shared" si="0"/>
        <v>-4.6259804484048095E-2</v>
      </c>
      <c r="L16" s="687">
        <f t="shared" si="1"/>
        <v>3.6103287281488462E-2</v>
      </c>
      <c r="M16" s="188"/>
    </row>
    <row r="17" spans="1:13">
      <c r="A17" s="682">
        <v>11</v>
      </c>
      <c r="B17" s="683"/>
      <c r="C17" s="684" t="s">
        <v>24</v>
      </c>
      <c r="D17" s="688">
        <v>23743.041911</v>
      </c>
      <c r="E17" s="688">
        <v>28898.749199999998</v>
      </c>
      <c r="F17" s="688">
        <v>34863.073944999996</v>
      </c>
      <c r="G17" s="688">
        <v>36071.947402999998</v>
      </c>
      <c r="H17" s="688">
        <v>37516.582364000002</v>
      </c>
      <c r="I17" s="688">
        <v>39376.825753999998</v>
      </c>
      <c r="J17" s="686"/>
      <c r="K17" s="687">
        <f t="shared" si="0"/>
        <v>4.9584564285499511E-2</v>
      </c>
      <c r="L17" s="687">
        <f t="shared" si="1"/>
        <v>2.4298704490186552E-2</v>
      </c>
      <c r="M17" s="188"/>
    </row>
    <row r="18" spans="1:13">
      <c r="A18" s="682">
        <v>50</v>
      </c>
      <c r="B18" s="683"/>
      <c r="C18" s="684" t="s">
        <v>25</v>
      </c>
      <c r="D18" s="688">
        <v>563.05968800000005</v>
      </c>
      <c r="E18" s="688">
        <v>684.102935</v>
      </c>
      <c r="F18" s="688">
        <v>884.37023599999998</v>
      </c>
      <c r="G18" s="688">
        <v>731.69126700000004</v>
      </c>
      <c r="H18" s="688">
        <v>597.99307499999998</v>
      </c>
      <c r="I18" s="688">
        <v>1447.1237369999999</v>
      </c>
      <c r="J18" s="686"/>
      <c r="K18" s="687">
        <f t="shared" si="0"/>
        <v>1.4199673834015551</v>
      </c>
      <c r="L18" s="687">
        <f t="shared" si="1"/>
        <v>8.9299305804316817E-4</v>
      </c>
      <c r="M18" s="188"/>
    </row>
    <row r="19" spans="1:13">
      <c r="A19" s="682">
        <v>40</v>
      </c>
      <c r="B19" s="683"/>
      <c r="C19" s="684" t="s">
        <v>26</v>
      </c>
      <c r="D19" s="688">
        <v>3877.3894930000001</v>
      </c>
      <c r="E19" s="688">
        <v>5156.5398089999999</v>
      </c>
      <c r="F19" s="688">
        <v>5912.953426</v>
      </c>
      <c r="G19" s="688">
        <v>6119.8044909999999</v>
      </c>
      <c r="H19" s="688">
        <v>5781.9141579999996</v>
      </c>
      <c r="I19" s="688">
        <v>5137.4451419999996</v>
      </c>
      <c r="J19" s="686"/>
      <c r="K19" s="687">
        <f t="shared" si="0"/>
        <v>-0.11146291667237862</v>
      </c>
      <c r="L19" s="687">
        <f t="shared" si="1"/>
        <v>3.1702215440085743E-3</v>
      </c>
      <c r="M19" s="188"/>
    </row>
    <row r="20" spans="1:13">
      <c r="A20" s="682">
        <v>5</v>
      </c>
      <c r="B20" s="683"/>
      <c r="C20" s="684" t="s">
        <v>66</v>
      </c>
      <c r="D20" s="688">
        <v>41626.110698999997</v>
      </c>
      <c r="E20" s="688">
        <v>50060.707025000003</v>
      </c>
      <c r="F20" s="688">
        <v>64902.904218999996</v>
      </c>
      <c r="G20" s="688">
        <v>68156.581651999993</v>
      </c>
      <c r="H20" s="688">
        <v>66088.537528999994</v>
      </c>
      <c r="I20" s="688">
        <v>68246.837088</v>
      </c>
      <c r="J20" s="686"/>
      <c r="K20" s="687">
        <f t="shared" si="0"/>
        <v>3.2657698894500875E-2</v>
      </c>
      <c r="L20" s="687">
        <f t="shared" si="1"/>
        <v>4.2113849835210757E-2</v>
      </c>
      <c r="M20" s="188"/>
    </row>
    <row r="21" spans="1:13">
      <c r="A21" s="682">
        <v>13</v>
      </c>
      <c r="B21" s="683"/>
      <c r="C21" s="684" t="s">
        <v>27</v>
      </c>
      <c r="D21" s="688">
        <v>22907.367488</v>
      </c>
      <c r="E21" s="688">
        <v>28764.260136000001</v>
      </c>
      <c r="F21" s="688">
        <v>32332.054981000001</v>
      </c>
      <c r="G21" s="688">
        <v>34399.341472</v>
      </c>
      <c r="H21" s="688">
        <v>34161.586488000001</v>
      </c>
      <c r="I21" s="688">
        <v>35467.036651000002</v>
      </c>
      <c r="J21" s="686"/>
      <c r="K21" s="687">
        <f t="shared" si="0"/>
        <v>3.8213979419795763E-2</v>
      </c>
      <c r="L21" s="687">
        <f t="shared" si="1"/>
        <v>2.1886046582556763E-2</v>
      </c>
      <c r="M21" s="188"/>
    </row>
    <row r="22" spans="1:13">
      <c r="A22" s="682">
        <v>26</v>
      </c>
      <c r="B22" s="683"/>
      <c r="C22" s="684" t="s">
        <v>28</v>
      </c>
      <c r="D22" s="688">
        <v>9042.1255639999999</v>
      </c>
      <c r="E22" s="688">
        <v>10879.762927</v>
      </c>
      <c r="F22" s="688">
        <v>13316.520712</v>
      </c>
      <c r="G22" s="688">
        <v>14624.870179</v>
      </c>
      <c r="H22" s="688">
        <v>13888.033672</v>
      </c>
      <c r="I22" s="688">
        <v>15092.200558</v>
      </c>
      <c r="J22" s="686"/>
      <c r="K22" s="687">
        <f t="shared" si="0"/>
        <v>8.670535472762797E-2</v>
      </c>
      <c r="L22" s="687">
        <f t="shared" si="1"/>
        <v>9.3131153779762998E-3</v>
      </c>
      <c r="M22" s="188"/>
    </row>
    <row r="23" spans="1:13">
      <c r="A23" s="682">
        <v>30</v>
      </c>
      <c r="B23" s="683"/>
      <c r="C23" s="684" t="s">
        <v>29</v>
      </c>
      <c r="D23" s="688">
        <v>8916.920376</v>
      </c>
      <c r="E23" s="688">
        <v>9899.6801099999993</v>
      </c>
      <c r="F23" s="688">
        <v>11623.395759000001</v>
      </c>
      <c r="G23" s="688">
        <v>11700.899148</v>
      </c>
      <c r="H23" s="688">
        <v>12464.811734000001</v>
      </c>
      <c r="I23" s="688">
        <v>12045.822292000001</v>
      </c>
      <c r="J23" s="686"/>
      <c r="K23" s="687">
        <f t="shared" si="0"/>
        <v>-3.3613780211146804E-2</v>
      </c>
      <c r="L23" s="687">
        <f t="shared" si="1"/>
        <v>7.4332521885636417E-3</v>
      </c>
      <c r="M23" s="188"/>
    </row>
    <row r="24" spans="1:13">
      <c r="A24" s="682">
        <v>17</v>
      </c>
      <c r="B24" s="683"/>
      <c r="C24" s="684" t="s">
        <v>30</v>
      </c>
      <c r="D24" s="688">
        <v>17649.768303000001</v>
      </c>
      <c r="E24" s="688">
        <v>19346.214603</v>
      </c>
      <c r="F24" s="688">
        <v>20118.878938000002</v>
      </c>
      <c r="G24" s="688">
        <v>22132.164852000002</v>
      </c>
      <c r="H24" s="688">
        <v>25365.588476000001</v>
      </c>
      <c r="I24" s="688">
        <v>27650.690097999999</v>
      </c>
      <c r="J24" s="686"/>
      <c r="K24" s="687">
        <f t="shared" si="0"/>
        <v>9.0086678815359589E-2</v>
      </c>
      <c r="L24" s="687">
        <f t="shared" si="1"/>
        <v>1.706272496006813E-2</v>
      </c>
      <c r="M24" s="188"/>
    </row>
    <row r="25" spans="1:13">
      <c r="A25" s="682">
        <v>6</v>
      </c>
      <c r="B25" s="683"/>
      <c r="C25" s="684" t="s">
        <v>31</v>
      </c>
      <c r="D25" s="688">
        <v>32616.451452000001</v>
      </c>
      <c r="E25" s="688">
        <v>41370.690440999999</v>
      </c>
      <c r="F25" s="688">
        <v>54971.153985999998</v>
      </c>
      <c r="G25" s="688">
        <v>62877.212233999999</v>
      </c>
      <c r="H25" s="688">
        <v>63338.555808999998</v>
      </c>
      <c r="I25" s="688">
        <v>64813.659467999998</v>
      </c>
      <c r="J25" s="686"/>
      <c r="K25" s="687">
        <f t="shared" si="0"/>
        <v>2.3289189975348235E-2</v>
      </c>
      <c r="L25" s="687">
        <f t="shared" si="1"/>
        <v>3.9995299981246776E-2</v>
      </c>
      <c r="M25" s="188"/>
    </row>
    <row r="26" spans="1:13">
      <c r="A26" s="682">
        <v>45</v>
      </c>
      <c r="B26" s="683"/>
      <c r="C26" s="684" t="s">
        <v>32</v>
      </c>
      <c r="D26" s="688">
        <v>2231.1425020000001</v>
      </c>
      <c r="E26" s="688">
        <v>3162.1866949999999</v>
      </c>
      <c r="F26" s="688">
        <v>3422.0926089999998</v>
      </c>
      <c r="G26" s="688">
        <v>3047.9018660000002</v>
      </c>
      <c r="H26" s="688">
        <v>2686.6532050000001</v>
      </c>
      <c r="I26" s="688">
        <v>2711.5736259999999</v>
      </c>
      <c r="J26" s="686"/>
      <c r="K26" s="687">
        <f t="shared" si="0"/>
        <v>9.2756374189351121E-3</v>
      </c>
      <c r="L26" s="687">
        <f t="shared" si="1"/>
        <v>1.6732614927668359E-3</v>
      </c>
      <c r="M26" s="188"/>
    </row>
    <row r="27" spans="1:13">
      <c r="A27" s="682">
        <v>29</v>
      </c>
      <c r="B27" s="683"/>
      <c r="C27" s="684" t="s">
        <v>33</v>
      </c>
      <c r="D27" s="688">
        <v>9225.3764229999997</v>
      </c>
      <c r="E27" s="688">
        <v>10167.475739</v>
      </c>
      <c r="F27" s="688">
        <v>10862.556151999999</v>
      </c>
      <c r="G27" s="688">
        <v>11743.358727999999</v>
      </c>
      <c r="H27" s="688">
        <v>11752.284027</v>
      </c>
      <c r="I27" s="688">
        <v>12233.38931</v>
      </c>
      <c r="J27" s="686"/>
      <c r="K27" s="687">
        <f t="shared" si="0"/>
        <v>4.0937172884411011E-2</v>
      </c>
      <c r="L27" s="687">
        <f t="shared" si="1"/>
        <v>7.5489962957946445E-3</v>
      </c>
      <c r="M27" s="188"/>
    </row>
    <row r="28" spans="1:13">
      <c r="A28" s="682">
        <v>18</v>
      </c>
      <c r="B28" s="683"/>
      <c r="C28" s="684" t="s">
        <v>34</v>
      </c>
      <c r="D28" s="688">
        <v>23593.277279000002</v>
      </c>
      <c r="E28" s="688">
        <v>26304.882034999999</v>
      </c>
      <c r="F28" s="688">
        <v>27870.976881999999</v>
      </c>
      <c r="G28" s="688">
        <v>25614.610753000001</v>
      </c>
      <c r="H28" s="688">
        <v>26823.286121000001</v>
      </c>
      <c r="I28" s="688">
        <v>27382.732078000001</v>
      </c>
      <c r="J28" s="686"/>
      <c r="K28" s="687">
        <f t="shared" si="0"/>
        <v>2.0856727042180223E-2</v>
      </c>
      <c r="L28" s="687">
        <f t="shared" si="1"/>
        <v>1.6897373065417404E-2</v>
      </c>
      <c r="M28" s="188"/>
    </row>
    <row r="29" spans="1:13">
      <c r="A29" s="682">
        <v>8</v>
      </c>
      <c r="B29" s="683"/>
      <c r="C29" s="684" t="s">
        <v>35</v>
      </c>
      <c r="D29" s="688">
        <v>32655.333884</v>
      </c>
      <c r="E29" s="688">
        <v>44851.338758999998</v>
      </c>
      <c r="F29" s="688">
        <v>51063.992243000001</v>
      </c>
      <c r="G29" s="688">
        <v>57050.736687999997</v>
      </c>
      <c r="H29" s="688">
        <v>58652.790163999998</v>
      </c>
      <c r="I29" s="688">
        <v>55928.500991000001</v>
      </c>
      <c r="J29" s="686"/>
      <c r="K29" s="687">
        <f t="shared" si="0"/>
        <v>-4.6447733609647046E-2</v>
      </c>
      <c r="L29" s="687">
        <f t="shared" si="1"/>
        <v>3.4512434462073548E-2</v>
      </c>
      <c r="M29" s="188"/>
    </row>
    <row r="30" spans="1:13">
      <c r="A30" s="682">
        <v>20</v>
      </c>
      <c r="B30" s="683"/>
      <c r="C30" s="684" t="s">
        <v>36</v>
      </c>
      <c r="D30" s="688">
        <v>15531.557833000001</v>
      </c>
      <c r="E30" s="688">
        <v>18903.679573000001</v>
      </c>
      <c r="F30" s="688">
        <v>20732.142776000001</v>
      </c>
      <c r="G30" s="688">
        <v>20827.307717</v>
      </c>
      <c r="H30" s="688">
        <v>20771.675686999999</v>
      </c>
      <c r="I30" s="688">
        <v>21408.254498999999</v>
      </c>
      <c r="J30" s="689"/>
      <c r="K30" s="687">
        <f t="shared" si="0"/>
        <v>3.0646483297368521E-2</v>
      </c>
      <c r="L30" s="687">
        <f t="shared" si="1"/>
        <v>1.3210634421670345E-2</v>
      </c>
      <c r="M30" s="188"/>
    </row>
    <row r="31" spans="1:13">
      <c r="A31" s="682">
        <v>31</v>
      </c>
      <c r="B31" s="683"/>
      <c r="C31" s="684" t="s">
        <v>37</v>
      </c>
      <c r="D31" s="688">
        <v>6316.4888069999997</v>
      </c>
      <c r="E31" s="688">
        <v>8223.9460060000001</v>
      </c>
      <c r="F31" s="688">
        <v>10938.941186</v>
      </c>
      <c r="G31" s="688">
        <v>11793.481354</v>
      </c>
      <c r="H31" s="688">
        <v>12390.740236</v>
      </c>
      <c r="I31" s="688">
        <v>11450.13989</v>
      </c>
      <c r="J31" s="686"/>
      <c r="K31" s="687">
        <f t="shared" si="0"/>
        <v>-7.5911553957622613E-2</v>
      </c>
      <c r="L31" s="687">
        <f t="shared" si="1"/>
        <v>7.065667692377273E-3</v>
      </c>
      <c r="M31" s="188"/>
    </row>
    <row r="32" spans="1:13">
      <c r="A32" s="682">
        <v>27</v>
      </c>
      <c r="B32" s="683"/>
      <c r="C32" s="684" t="s">
        <v>38</v>
      </c>
      <c r="D32" s="688">
        <v>9522.2296170000009</v>
      </c>
      <c r="E32" s="688">
        <v>12924.556333</v>
      </c>
      <c r="F32" s="688">
        <v>14161.092655</v>
      </c>
      <c r="G32" s="688">
        <v>13903.493624999999</v>
      </c>
      <c r="H32" s="688">
        <v>12932.255912000001</v>
      </c>
      <c r="I32" s="688">
        <v>14140.665981</v>
      </c>
      <c r="J32" s="686"/>
      <c r="K32" s="687">
        <f t="shared" si="0"/>
        <v>9.3441552442424358E-2</v>
      </c>
      <c r="L32" s="687">
        <f t="shared" si="1"/>
        <v>8.7259411439950599E-3</v>
      </c>
      <c r="M32" s="188"/>
    </row>
    <row r="33" spans="1:13">
      <c r="A33" s="682">
        <v>49</v>
      </c>
      <c r="B33" s="683"/>
      <c r="C33" s="684" t="s">
        <v>39</v>
      </c>
      <c r="D33" s="688">
        <v>1053.3123949999999</v>
      </c>
      <c r="E33" s="688">
        <v>1393.4575150000001</v>
      </c>
      <c r="F33" s="688">
        <v>1591.805934</v>
      </c>
      <c r="G33" s="688">
        <v>1575.982364</v>
      </c>
      <c r="H33" s="688">
        <v>1506.3099830000001</v>
      </c>
      <c r="I33" s="688">
        <v>1545.427741</v>
      </c>
      <c r="J33" s="686"/>
      <c r="K33" s="687">
        <f t="shared" si="0"/>
        <v>2.5969261600518712E-2</v>
      </c>
      <c r="L33" s="687">
        <f t="shared" si="1"/>
        <v>9.5365462478094591E-4</v>
      </c>
      <c r="M33" s="188"/>
    </row>
    <row r="34" spans="1:13">
      <c r="A34" s="682">
        <v>33</v>
      </c>
      <c r="B34" s="683"/>
      <c r="C34" s="684" t="s">
        <v>40</v>
      </c>
      <c r="D34" s="688">
        <v>4872.9248989999996</v>
      </c>
      <c r="E34" s="688">
        <v>5820.9587179999999</v>
      </c>
      <c r="F34" s="688">
        <v>7587.5799230000002</v>
      </c>
      <c r="G34" s="688">
        <v>7455.4331400000001</v>
      </c>
      <c r="H34" s="688">
        <v>7393.3516600000003</v>
      </c>
      <c r="I34" s="688">
        <v>7863.4975809999996</v>
      </c>
      <c r="J34" s="686"/>
      <c r="K34" s="687">
        <f t="shared" si="0"/>
        <v>6.3590363697105579E-2</v>
      </c>
      <c r="L34" s="687">
        <f t="shared" si="1"/>
        <v>4.8524176421357711E-3</v>
      </c>
      <c r="M34" s="188"/>
    </row>
    <row r="35" spans="1:13">
      <c r="A35" s="682">
        <v>34</v>
      </c>
      <c r="B35" s="683"/>
      <c r="C35" s="684" t="s">
        <v>41</v>
      </c>
      <c r="D35" s="688">
        <v>5672.1850960000002</v>
      </c>
      <c r="E35" s="688">
        <v>5912.56927</v>
      </c>
      <c r="F35" s="688">
        <v>7989.5856020000001</v>
      </c>
      <c r="G35" s="688">
        <v>10261.533643000001</v>
      </c>
      <c r="H35" s="688">
        <v>8700.6037460000007</v>
      </c>
      <c r="I35" s="688">
        <v>7691.5175570000001</v>
      </c>
      <c r="J35" s="686"/>
      <c r="K35" s="687">
        <f t="shared" si="0"/>
        <v>-0.11597886979554906</v>
      </c>
      <c r="L35" s="687">
        <f t="shared" si="1"/>
        <v>4.7462919780840752E-3</v>
      </c>
      <c r="M35" s="188"/>
    </row>
    <row r="36" spans="1:13">
      <c r="A36" s="682">
        <v>42</v>
      </c>
      <c r="B36" s="683"/>
      <c r="C36" s="684" t="s">
        <v>42</v>
      </c>
      <c r="D36" s="688">
        <v>3060.7159940000001</v>
      </c>
      <c r="E36" s="688">
        <v>4368.1611400000002</v>
      </c>
      <c r="F36" s="688">
        <v>4306.5520500000002</v>
      </c>
      <c r="G36" s="688">
        <v>3489.2509730000002</v>
      </c>
      <c r="H36" s="688">
        <v>4184.1343619999998</v>
      </c>
      <c r="I36" s="688">
        <v>4226.8425509999997</v>
      </c>
      <c r="J36" s="686"/>
      <c r="K36" s="687">
        <f t="shared" si="0"/>
        <v>1.0207174365114202E-2</v>
      </c>
      <c r="L36" s="687">
        <f t="shared" si="1"/>
        <v>2.6083056748895522E-3</v>
      </c>
      <c r="M36" s="188"/>
    </row>
    <row r="37" spans="1:13">
      <c r="A37" s="682">
        <v>12</v>
      </c>
      <c r="B37" s="683"/>
      <c r="C37" s="684" t="s">
        <v>43</v>
      </c>
      <c r="D37" s="688">
        <v>27244.246431</v>
      </c>
      <c r="E37" s="688">
        <v>32130.944531000001</v>
      </c>
      <c r="F37" s="688">
        <v>38172.316758000001</v>
      </c>
      <c r="G37" s="688">
        <v>37300.578635999998</v>
      </c>
      <c r="H37" s="688">
        <v>36725.658067999997</v>
      </c>
      <c r="I37" s="688">
        <v>36616.205166</v>
      </c>
      <c r="J37" s="686"/>
      <c r="K37" s="687">
        <f t="shared" si="0"/>
        <v>-2.9802842959910647E-3</v>
      </c>
      <c r="L37" s="687">
        <f t="shared" si="1"/>
        <v>2.2595177032275017E-2</v>
      </c>
      <c r="M37" s="188"/>
    </row>
    <row r="38" spans="1:13">
      <c r="A38" s="682">
        <v>43</v>
      </c>
      <c r="B38" s="683"/>
      <c r="C38" s="684" t="s">
        <v>44</v>
      </c>
      <c r="D38" s="688">
        <v>1269.5352339999999</v>
      </c>
      <c r="E38" s="688">
        <v>1542.6498690000001</v>
      </c>
      <c r="F38" s="688">
        <v>2095.8599170000002</v>
      </c>
      <c r="G38" s="688">
        <v>2957.8064960000002</v>
      </c>
      <c r="H38" s="688">
        <v>2727.5172259999999</v>
      </c>
      <c r="I38" s="688">
        <v>3800.4509870000002</v>
      </c>
      <c r="J38" s="686"/>
      <c r="K38" s="687">
        <f t="shared" si="0"/>
        <v>0.3933737799242043</v>
      </c>
      <c r="L38" s="687">
        <f t="shared" si="1"/>
        <v>2.3451873962484155E-3</v>
      </c>
      <c r="M38" s="188"/>
    </row>
    <row r="39" spans="1:13">
      <c r="A39" s="682">
        <v>4</v>
      </c>
      <c r="B39" s="683"/>
      <c r="C39" s="684" t="s">
        <v>45</v>
      </c>
      <c r="D39" s="688">
        <v>58743.030056000003</v>
      </c>
      <c r="E39" s="688">
        <v>69684.943969</v>
      </c>
      <c r="F39" s="688">
        <v>84999.347160999998</v>
      </c>
      <c r="G39" s="688">
        <v>81341.093708999993</v>
      </c>
      <c r="H39" s="688">
        <v>86522.548993000004</v>
      </c>
      <c r="I39" s="688">
        <v>88433.809412000002</v>
      </c>
      <c r="J39" s="686"/>
      <c r="K39" s="687">
        <f t="shared" ref="K39:K57" si="2">I39/H39-1</f>
        <v>2.2089737776387341E-2</v>
      </c>
      <c r="L39" s="687">
        <f t="shared" ref="L39:L57" si="3">I39/$I$59</f>
        <v>5.457085381305482E-2</v>
      </c>
      <c r="M39" s="188"/>
    </row>
    <row r="40" spans="1:13">
      <c r="A40" s="682">
        <v>15</v>
      </c>
      <c r="B40" s="683"/>
      <c r="C40" s="684" t="s">
        <v>46</v>
      </c>
      <c r="D40" s="688">
        <v>21792.953156</v>
      </c>
      <c r="E40" s="688">
        <v>24917.912305000002</v>
      </c>
      <c r="F40" s="688">
        <v>27067.046869999998</v>
      </c>
      <c r="G40" s="688">
        <v>28838.528354999999</v>
      </c>
      <c r="H40" s="688">
        <v>29340.103264000001</v>
      </c>
      <c r="I40" s="688">
        <v>31376.674756</v>
      </c>
      <c r="J40" s="686"/>
      <c r="K40" s="687">
        <f t="shared" si="2"/>
        <v>6.9412553653103615E-2</v>
      </c>
      <c r="L40" s="687">
        <f t="shared" si="3"/>
        <v>1.936196057406411E-2</v>
      </c>
      <c r="M40" s="188"/>
    </row>
    <row r="41" spans="1:13">
      <c r="A41" s="682">
        <v>38</v>
      </c>
      <c r="B41" s="683"/>
      <c r="C41" s="684" t="s">
        <v>47</v>
      </c>
      <c r="D41" s="688">
        <v>2193.0113729999998</v>
      </c>
      <c r="E41" s="688">
        <v>2532.2062350000001</v>
      </c>
      <c r="F41" s="688">
        <v>3392.7654149999998</v>
      </c>
      <c r="G41" s="688">
        <v>4308.7736610000002</v>
      </c>
      <c r="H41" s="688">
        <v>3729.1094520000001</v>
      </c>
      <c r="I41" s="688">
        <v>5492.7951540000004</v>
      </c>
      <c r="J41" s="686"/>
      <c r="K41" s="687">
        <f t="shared" si="2"/>
        <v>0.47295090817302188</v>
      </c>
      <c r="L41" s="687">
        <f t="shared" si="3"/>
        <v>3.389501406385372E-3</v>
      </c>
      <c r="M41" s="188"/>
    </row>
    <row r="42" spans="1:13">
      <c r="A42" s="682">
        <v>9</v>
      </c>
      <c r="B42" s="683"/>
      <c r="C42" s="684" t="s">
        <v>48</v>
      </c>
      <c r="D42" s="688">
        <v>34104.484237999997</v>
      </c>
      <c r="E42" s="688">
        <v>41504.651676000001</v>
      </c>
      <c r="F42" s="688">
        <v>46457.638988999999</v>
      </c>
      <c r="G42" s="688">
        <v>48645.040243000003</v>
      </c>
      <c r="H42" s="688">
        <v>50799.278128999998</v>
      </c>
      <c r="I42" s="688">
        <v>52240.104251999997</v>
      </c>
      <c r="J42" s="686"/>
      <c r="K42" s="687">
        <f t="shared" si="2"/>
        <v>2.8363121998331575E-2</v>
      </c>
      <c r="L42" s="687">
        <f t="shared" si="3"/>
        <v>3.2236393651586821E-2</v>
      </c>
      <c r="M42" s="188"/>
    </row>
    <row r="43" spans="1:13">
      <c r="A43" s="682">
        <v>37</v>
      </c>
      <c r="B43" s="683"/>
      <c r="C43" s="684" t="s">
        <v>49</v>
      </c>
      <c r="D43" s="688">
        <v>4414.9157169999999</v>
      </c>
      <c r="E43" s="688">
        <v>5354.1153990000003</v>
      </c>
      <c r="F43" s="688">
        <v>6227.675655</v>
      </c>
      <c r="G43" s="688">
        <v>6578.5171790000004</v>
      </c>
      <c r="H43" s="688">
        <v>6919.2420439999996</v>
      </c>
      <c r="I43" s="688">
        <v>6308.6903480000001</v>
      </c>
      <c r="J43" s="686"/>
      <c r="K43" s="687">
        <f t="shared" si="2"/>
        <v>-8.8239678871970928E-2</v>
      </c>
      <c r="L43" s="687">
        <f t="shared" si="3"/>
        <v>3.8929751078417554E-3</v>
      </c>
      <c r="M43" s="188"/>
    </row>
    <row r="44" spans="1:13">
      <c r="A44" s="682">
        <v>22</v>
      </c>
      <c r="B44" s="683"/>
      <c r="C44" s="684" t="s">
        <v>50</v>
      </c>
      <c r="D44" s="688">
        <v>14907.40545</v>
      </c>
      <c r="E44" s="688">
        <v>17684.177480999999</v>
      </c>
      <c r="F44" s="688">
        <v>18316.969120999998</v>
      </c>
      <c r="G44" s="688">
        <v>18388.435841999999</v>
      </c>
      <c r="H44" s="688">
        <v>18640.277656999999</v>
      </c>
      <c r="I44" s="688">
        <v>20889.449679000001</v>
      </c>
      <c r="J44" s="686"/>
      <c r="K44" s="687">
        <f t="shared" si="2"/>
        <v>0.12066193773435385</v>
      </c>
      <c r="L44" s="687">
        <f t="shared" si="3"/>
        <v>1.2890489646974182E-2</v>
      </c>
      <c r="M44" s="188"/>
    </row>
    <row r="45" spans="1:13">
      <c r="A45" s="682">
        <v>10</v>
      </c>
      <c r="B45" s="683"/>
      <c r="C45" s="684" t="s">
        <v>51</v>
      </c>
      <c r="D45" s="688">
        <v>28381.102168000001</v>
      </c>
      <c r="E45" s="688">
        <v>34942.927237000004</v>
      </c>
      <c r="F45" s="688">
        <v>41103.128736999999</v>
      </c>
      <c r="G45" s="688">
        <v>38850.306634</v>
      </c>
      <c r="H45" s="688">
        <v>41161.471956000001</v>
      </c>
      <c r="I45" s="688">
        <v>40354.943154000001</v>
      </c>
      <c r="J45" s="686"/>
      <c r="K45" s="687">
        <f t="shared" si="2"/>
        <v>-1.9594265308639836E-2</v>
      </c>
      <c r="L45" s="687">
        <f t="shared" si="3"/>
        <v>2.4902282488265672E-2</v>
      </c>
      <c r="M45" s="188"/>
    </row>
    <row r="46" spans="1:13">
      <c r="A46" s="682">
        <v>46</v>
      </c>
      <c r="B46" s="683"/>
      <c r="C46" s="684" t="s">
        <v>52</v>
      </c>
      <c r="D46" s="688">
        <v>1495.5224470000001</v>
      </c>
      <c r="E46" s="688">
        <v>1948.784173</v>
      </c>
      <c r="F46" s="688">
        <v>2288.561451</v>
      </c>
      <c r="G46" s="688">
        <v>2370.0576460000002</v>
      </c>
      <c r="H46" s="688">
        <v>2162.7918119999999</v>
      </c>
      <c r="I46" s="688">
        <v>2388.748799</v>
      </c>
      <c r="J46" s="686"/>
      <c r="K46" s="687">
        <f t="shared" si="2"/>
        <v>0.10447468209667887</v>
      </c>
      <c r="L46" s="687">
        <f t="shared" si="3"/>
        <v>1.4740523152070688E-3</v>
      </c>
      <c r="M46" s="188"/>
    </row>
    <row r="47" spans="1:13">
      <c r="A47" s="682">
        <v>16</v>
      </c>
      <c r="B47" s="683"/>
      <c r="C47" s="684" t="s">
        <v>53</v>
      </c>
      <c r="D47" s="688">
        <v>16488.111132999999</v>
      </c>
      <c r="E47" s="688">
        <v>20335.645294999998</v>
      </c>
      <c r="F47" s="688">
        <v>24732.577525000001</v>
      </c>
      <c r="G47" s="688">
        <v>25102.899271999999</v>
      </c>
      <c r="H47" s="688">
        <v>26253.429862000001</v>
      </c>
      <c r="I47" s="688">
        <v>29624.187798999999</v>
      </c>
      <c r="J47" s="686"/>
      <c r="K47" s="687">
        <f t="shared" si="2"/>
        <v>0.12839305015452229</v>
      </c>
      <c r="L47" s="687">
        <f t="shared" si="3"/>
        <v>1.8280533570346737E-2</v>
      </c>
      <c r="M47" s="188"/>
    </row>
    <row r="48" spans="1:13">
      <c r="A48" s="682">
        <v>48</v>
      </c>
      <c r="B48" s="683"/>
      <c r="C48" s="684" t="s">
        <v>54</v>
      </c>
      <c r="D48" s="688">
        <v>1010.960601</v>
      </c>
      <c r="E48" s="688">
        <v>1259.405035</v>
      </c>
      <c r="F48" s="688">
        <v>1461.50812</v>
      </c>
      <c r="G48" s="688">
        <v>1557.433925</v>
      </c>
      <c r="H48" s="688">
        <v>1585.579761</v>
      </c>
      <c r="I48" s="688">
        <v>1593.6972699999999</v>
      </c>
      <c r="J48" s="686"/>
      <c r="K48" s="687">
        <f t="shared" si="2"/>
        <v>5.1195841418159027E-3</v>
      </c>
      <c r="L48" s="687">
        <f t="shared" si="3"/>
        <v>9.8344085052648727E-4</v>
      </c>
      <c r="M48" s="188"/>
    </row>
    <row r="49" spans="1:13">
      <c r="A49" s="682">
        <v>14</v>
      </c>
      <c r="B49" s="683"/>
      <c r="C49" s="684" t="s">
        <v>55</v>
      </c>
      <c r="D49" s="688">
        <v>20484.299844000001</v>
      </c>
      <c r="E49" s="688">
        <v>25947.896702999999</v>
      </c>
      <c r="F49" s="688">
        <v>30016.116442999999</v>
      </c>
      <c r="G49" s="688">
        <v>31142.459831</v>
      </c>
      <c r="H49" s="688">
        <v>32314.576763000001</v>
      </c>
      <c r="I49" s="688">
        <v>32940.171717999998</v>
      </c>
      <c r="J49" s="686"/>
      <c r="K49" s="687">
        <f t="shared" si="2"/>
        <v>1.9359528041731799E-2</v>
      </c>
      <c r="L49" s="687">
        <f t="shared" si="3"/>
        <v>2.0326765377993314E-2</v>
      </c>
      <c r="M49" s="188"/>
    </row>
    <row r="50" spans="1:13">
      <c r="A50" s="682">
        <v>1</v>
      </c>
      <c r="B50" s="683"/>
      <c r="C50" s="684" t="s">
        <v>56</v>
      </c>
      <c r="D50" s="688">
        <v>162994.74045000001</v>
      </c>
      <c r="E50" s="688">
        <v>206992.35649899999</v>
      </c>
      <c r="F50" s="688">
        <v>251104.27847700001</v>
      </c>
      <c r="G50" s="688">
        <v>264666.80411299999</v>
      </c>
      <c r="H50" s="688">
        <v>279490.89408699999</v>
      </c>
      <c r="I50" s="688">
        <v>288048.98574099998</v>
      </c>
      <c r="J50" s="686"/>
      <c r="K50" s="687">
        <f t="shared" si="2"/>
        <v>3.0620287941602875E-2</v>
      </c>
      <c r="L50" s="687">
        <f t="shared" si="3"/>
        <v>0.17774965475746912</v>
      </c>
      <c r="M50" s="188"/>
    </row>
    <row r="51" spans="1:13">
      <c r="A51" s="682">
        <v>28</v>
      </c>
      <c r="B51" s="683"/>
      <c r="C51" s="684" t="s">
        <v>9</v>
      </c>
      <c r="D51" s="688">
        <v>10337.135031</v>
      </c>
      <c r="E51" s="688">
        <v>13808.477247000001</v>
      </c>
      <c r="F51" s="688">
        <v>18968.255935000001</v>
      </c>
      <c r="G51" s="688">
        <v>19256.169852999999</v>
      </c>
      <c r="H51" s="688">
        <v>16111.382958</v>
      </c>
      <c r="I51" s="688">
        <v>12305.529420000001</v>
      </c>
      <c r="J51" s="686"/>
      <c r="K51" s="687">
        <f t="shared" si="2"/>
        <v>-0.2362214061897292</v>
      </c>
      <c r="L51" s="687">
        <f t="shared" si="3"/>
        <v>7.5935126117041745E-3</v>
      </c>
      <c r="M51" s="188"/>
    </row>
    <row r="52" spans="1:13">
      <c r="A52" s="682">
        <v>44</v>
      </c>
      <c r="B52" s="683"/>
      <c r="C52" s="684" t="s">
        <v>57</v>
      </c>
      <c r="D52" s="688">
        <v>3219.2706560000001</v>
      </c>
      <c r="E52" s="688">
        <v>4278.1371630000003</v>
      </c>
      <c r="F52" s="688">
        <v>4274.5541940000003</v>
      </c>
      <c r="G52" s="688">
        <v>4139.1832130000003</v>
      </c>
      <c r="H52" s="688">
        <v>4026.0618979999999</v>
      </c>
      <c r="I52" s="688">
        <v>3669.2778039999998</v>
      </c>
      <c r="J52" s="686"/>
      <c r="K52" s="687">
        <f t="shared" si="2"/>
        <v>-8.8618631069044773E-2</v>
      </c>
      <c r="L52" s="687">
        <f t="shared" si="3"/>
        <v>2.2642428724143583E-3</v>
      </c>
      <c r="M52" s="188"/>
    </row>
    <row r="53" spans="1:13">
      <c r="A53" s="682">
        <v>24</v>
      </c>
      <c r="B53" s="683"/>
      <c r="C53" s="684" t="s">
        <v>58</v>
      </c>
      <c r="D53" s="688">
        <v>15052.091033999999</v>
      </c>
      <c r="E53" s="688">
        <v>17168.563817999999</v>
      </c>
      <c r="F53" s="688">
        <v>18124.713206</v>
      </c>
      <c r="G53" s="688">
        <v>18285.656793999999</v>
      </c>
      <c r="H53" s="688">
        <v>17944.932191</v>
      </c>
      <c r="I53" s="688">
        <v>19255.244148000002</v>
      </c>
      <c r="J53" s="686"/>
      <c r="K53" s="687">
        <f t="shared" si="2"/>
        <v>7.3018495865766919E-2</v>
      </c>
      <c r="L53" s="687">
        <f t="shared" si="3"/>
        <v>1.1882051904377227E-2</v>
      </c>
      <c r="M53" s="188"/>
    </row>
    <row r="54" spans="1:13">
      <c r="A54" s="682">
        <v>3</v>
      </c>
      <c r="B54" s="683"/>
      <c r="C54" s="684" t="s">
        <v>59</v>
      </c>
      <c r="D54" s="688">
        <v>51850.856742999997</v>
      </c>
      <c r="E54" s="688">
        <v>53345.329884999999</v>
      </c>
      <c r="F54" s="688">
        <v>64800.272158</v>
      </c>
      <c r="G54" s="688">
        <v>75655.118285000004</v>
      </c>
      <c r="H54" s="688">
        <v>81636.895348000005</v>
      </c>
      <c r="I54" s="688">
        <v>90547.036334000004</v>
      </c>
      <c r="J54" s="686"/>
      <c r="K54" s="687">
        <f t="shared" si="2"/>
        <v>0.10914355510480944</v>
      </c>
      <c r="L54" s="687">
        <f t="shared" si="3"/>
        <v>5.5874886718580943E-2</v>
      </c>
      <c r="M54" s="188"/>
    </row>
    <row r="55" spans="1:13">
      <c r="A55" s="682">
        <v>35</v>
      </c>
      <c r="B55" s="683"/>
      <c r="C55" s="684" t="s">
        <v>60</v>
      </c>
      <c r="D55" s="688">
        <v>4825.5702069999998</v>
      </c>
      <c r="E55" s="688">
        <v>6443.03089</v>
      </c>
      <c r="F55" s="688">
        <v>9039.1719510000003</v>
      </c>
      <c r="G55" s="688">
        <v>11407.174977999999</v>
      </c>
      <c r="H55" s="688">
        <v>8630.5992970000007</v>
      </c>
      <c r="I55" s="688">
        <v>7486.1814039999999</v>
      </c>
      <c r="J55" s="686"/>
      <c r="K55" s="687">
        <f t="shared" si="2"/>
        <v>-0.13260004938449643</v>
      </c>
      <c r="L55" s="687">
        <f t="shared" si="3"/>
        <v>4.6195828691764857E-3</v>
      </c>
      <c r="M55" s="188"/>
    </row>
    <row r="56" spans="1:13">
      <c r="A56" s="682">
        <v>19</v>
      </c>
      <c r="B56" s="683"/>
      <c r="C56" s="684" t="s">
        <v>61</v>
      </c>
      <c r="D56" s="688">
        <v>16724.996879999999</v>
      </c>
      <c r="E56" s="688">
        <v>19800.247694999998</v>
      </c>
      <c r="F56" s="688">
        <v>22068.884434</v>
      </c>
      <c r="G56" s="688">
        <v>23119.165507999998</v>
      </c>
      <c r="H56" s="688">
        <v>23109.309956000001</v>
      </c>
      <c r="I56" s="688">
        <v>23428.059266</v>
      </c>
      <c r="J56" s="686"/>
      <c r="K56" s="687">
        <f t="shared" si="2"/>
        <v>1.3793112412568531E-2</v>
      </c>
      <c r="L56" s="687">
        <f t="shared" si="3"/>
        <v>1.4457018258392318E-2</v>
      </c>
      <c r="M56" s="188"/>
    </row>
    <row r="57" spans="1:13">
      <c r="A57" s="682">
        <v>47</v>
      </c>
      <c r="B57" s="683"/>
      <c r="C57" s="684" t="s">
        <v>62</v>
      </c>
      <c r="D57" s="688">
        <v>926.14158899999995</v>
      </c>
      <c r="E57" s="688">
        <v>983.304393</v>
      </c>
      <c r="F57" s="688">
        <v>1218.7142679999999</v>
      </c>
      <c r="G57" s="688">
        <v>1420.9612090000001</v>
      </c>
      <c r="H57" s="688">
        <v>1335.647352</v>
      </c>
      <c r="I57" s="688">
        <v>1757.1984769999999</v>
      </c>
      <c r="J57" s="686"/>
      <c r="K57" s="687">
        <f t="shared" si="2"/>
        <v>0.31561558847757887</v>
      </c>
      <c r="L57" s="687">
        <f t="shared" si="3"/>
        <v>1.0843343948030533E-3</v>
      </c>
      <c r="M57" s="188"/>
    </row>
    <row r="58" spans="1:13">
      <c r="A58" s="682"/>
      <c r="B58" s="683"/>
      <c r="C58" s="684"/>
      <c r="D58" s="688"/>
      <c r="E58" s="688"/>
      <c r="F58" s="688"/>
      <c r="G58" s="688"/>
      <c r="H58" s="688"/>
      <c r="J58" s="686"/>
      <c r="K58" s="687"/>
      <c r="L58" s="687"/>
    </row>
    <row r="59" spans="1:13">
      <c r="A59" s="690"/>
      <c r="B59" s="691"/>
      <c r="C59" s="684" t="s">
        <v>65</v>
      </c>
      <c r="D59" s="688">
        <v>1056042.963028</v>
      </c>
      <c r="E59" s="688">
        <v>1278494.525839</v>
      </c>
      <c r="F59" s="688">
        <v>1482507.755226</v>
      </c>
      <c r="G59" s="688">
        <v>1545703.2537430001</v>
      </c>
      <c r="H59" s="688">
        <v>1579592.8657829999</v>
      </c>
      <c r="I59" s="688">
        <v>1620531.8999580001</v>
      </c>
      <c r="J59" s="686"/>
      <c r="K59" s="687">
        <f>H59/G59-1</f>
        <v>2.1925044123401127E-2</v>
      </c>
      <c r="L59" s="687">
        <v>1</v>
      </c>
    </row>
    <row r="61" spans="1:13">
      <c r="A61" s="692" t="s">
        <v>219</v>
      </c>
    </row>
  </sheetData>
  <mergeCells count="1">
    <mergeCell ref="D4:I4"/>
  </mergeCells>
  <pageMargins left="1" right="1" top="1" bottom="1" header="0.5" footer="0.5"/>
  <pageSetup scale="74" orientation="portrait" r:id="rId1"/>
  <headerFooter scaleWithDoc="0" alignWithMargins="0">
    <oddHeader>&amp;C&amp;14Table 10.1
U.S. Merchandise Exports by State</oddHeader>
  </headerFooter>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topLeftCell="A2" zoomScale="78" zoomScaleNormal="100" zoomScaleSheetLayoutView="78" workbookViewId="0"/>
  </sheetViews>
  <sheetFormatPr defaultColWidth="9.140625" defaultRowHeight="12.75"/>
  <cols>
    <col min="1" max="1" width="6.140625" style="1015" customWidth="1"/>
    <col min="2" max="2" width="8.7109375" style="1015" customWidth="1"/>
    <col min="3" max="3" width="0.85546875" style="1015" customWidth="1"/>
    <col min="4" max="4" width="32.7109375" style="1016" customWidth="1"/>
    <col min="5" max="5" width="1" style="175" customWidth="1"/>
    <col min="6" max="6" width="10.28515625" style="1015" customWidth="1"/>
    <col min="7" max="7" width="11.28515625" style="1015" customWidth="1"/>
    <col min="8" max="9" width="10.28515625" style="1015" customWidth="1"/>
    <col min="10" max="10" width="8.28515625" style="1015" customWidth="1"/>
    <col min="11" max="11" width="10.28515625" style="1015" customWidth="1"/>
    <col min="12" max="12" width="0.7109375" style="1015" customWidth="1"/>
    <col min="13" max="13" width="10" style="1017" customWidth="1"/>
    <col min="14" max="14" width="9.140625" style="1017" customWidth="1"/>
    <col min="15" max="16384" width="9.140625" style="1015"/>
  </cols>
  <sheetData>
    <row r="1" spans="1:15" hidden="1">
      <c r="A1" s="1014" t="s">
        <v>220</v>
      </c>
    </row>
    <row r="2" spans="1:15">
      <c r="A2" s="1014"/>
    </row>
    <row r="3" spans="1:15">
      <c r="M3" s="1017" t="s">
        <v>165</v>
      </c>
    </row>
    <row r="4" spans="1:15">
      <c r="A4" s="1425" t="s">
        <v>221</v>
      </c>
      <c r="B4" s="1425"/>
      <c r="C4" s="1425"/>
      <c r="D4" s="1425"/>
      <c r="E4" s="691"/>
      <c r="F4" s="1426" t="s">
        <v>169</v>
      </c>
      <c r="G4" s="1426"/>
      <c r="H4" s="1426"/>
      <c r="I4" s="1426"/>
      <c r="J4" s="1426"/>
      <c r="K4" s="1427"/>
      <c r="M4" s="1017" t="s">
        <v>0</v>
      </c>
      <c r="N4" s="1017">
        <v>2014</v>
      </c>
    </row>
    <row r="5" spans="1:15">
      <c r="A5" s="693" t="s">
        <v>11</v>
      </c>
      <c r="B5" s="693" t="s">
        <v>222</v>
      </c>
      <c r="C5" s="693"/>
      <c r="D5" s="694" t="s">
        <v>223</v>
      </c>
      <c r="E5" s="676"/>
      <c r="F5" s="695">
        <v>2009</v>
      </c>
      <c r="G5" s="695">
        <v>2010</v>
      </c>
      <c r="H5" s="695">
        <v>2011</v>
      </c>
      <c r="I5" s="695">
        <v>2012</v>
      </c>
      <c r="J5" s="695">
        <v>2013</v>
      </c>
      <c r="K5" s="695">
        <v>2014</v>
      </c>
      <c r="L5" s="1018"/>
      <c r="M5" s="1019" t="s">
        <v>3</v>
      </c>
      <c r="N5" s="1019" t="s">
        <v>218</v>
      </c>
      <c r="O5" s="1020"/>
    </row>
    <row r="6" spans="1:15">
      <c r="A6" s="696"/>
      <c r="B6" s="697"/>
      <c r="C6" s="698"/>
      <c r="D6" s="699"/>
      <c r="E6" s="700"/>
      <c r="F6" s="701"/>
      <c r="G6" s="701"/>
      <c r="H6" s="701"/>
      <c r="I6" s="701"/>
      <c r="J6" s="702"/>
      <c r="L6" s="702"/>
      <c r="M6" s="703"/>
      <c r="N6" s="704"/>
      <c r="O6" s="1020"/>
    </row>
    <row r="7" spans="1:15">
      <c r="A7" s="682">
        <v>13</v>
      </c>
      <c r="B7" s="1021">
        <v>111</v>
      </c>
      <c r="C7" s="1022"/>
      <c r="D7" s="1023" t="s">
        <v>224</v>
      </c>
      <c r="E7" s="684"/>
      <c r="F7" s="705">
        <v>54.655580999999998</v>
      </c>
      <c r="G7" s="705">
        <v>23.100076000000001</v>
      </c>
      <c r="H7" s="705">
        <v>30.517320000000002</v>
      </c>
      <c r="I7" s="705">
        <v>71.523865000000001</v>
      </c>
      <c r="J7" s="705">
        <v>61.500971999999997</v>
      </c>
      <c r="K7" s="705">
        <v>77.068083000000001</v>
      </c>
      <c r="L7" s="1024">
        <v>0</v>
      </c>
      <c r="M7" s="706">
        <f t="shared" ref="M7:M37" si="0">K7/J7-1</f>
        <v>0.25311975557069255</v>
      </c>
      <c r="N7" s="1025">
        <f t="shared" ref="N7:N37" si="1">K7/$K$39</f>
        <v>6.2628823490310254E-3</v>
      </c>
      <c r="O7" s="1025"/>
    </row>
    <row r="8" spans="1:15">
      <c r="A8" s="682">
        <v>25</v>
      </c>
      <c r="B8" s="1021">
        <v>112</v>
      </c>
      <c r="C8" s="1022"/>
      <c r="D8" s="1023" t="s">
        <v>225</v>
      </c>
      <c r="E8" s="684"/>
      <c r="F8" s="705">
        <v>3.9552550000000002</v>
      </c>
      <c r="G8" s="705">
        <v>7.8878450000000004</v>
      </c>
      <c r="H8" s="705">
        <v>6.8306529999999999</v>
      </c>
      <c r="I8" s="705">
        <v>4.1361990000000004</v>
      </c>
      <c r="J8" s="705">
        <v>6.8559910000000004</v>
      </c>
      <c r="K8" s="705">
        <v>10.430927000000001</v>
      </c>
      <c r="L8" s="1024">
        <v>0</v>
      </c>
      <c r="M8" s="706">
        <f t="shared" si="0"/>
        <v>0.52143242311724158</v>
      </c>
      <c r="N8" s="1025">
        <f t="shared" si="1"/>
        <v>8.4766178227543496E-4</v>
      </c>
      <c r="O8" s="1025"/>
    </row>
    <row r="9" spans="1:15">
      <c r="A9" s="682">
        <v>29</v>
      </c>
      <c r="B9" s="1021">
        <v>113</v>
      </c>
      <c r="C9" s="1022"/>
      <c r="D9" s="1023" t="s">
        <v>226</v>
      </c>
      <c r="E9" s="684"/>
      <c r="F9" s="705">
        <v>0.94533999999999996</v>
      </c>
      <c r="G9" s="705">
        <v>0.61249399999999998</v>
      </c>
      <c r="H9" s="705">
        <v>1.955945</v>
      </c>
      <c r="I9" s="705">
        <v>0.83275299999999997</v>
      </c>
      <c r="J9" s="705">
        <v>1.6835739999999999</v>
      </c>
      <c r="K9" s="705">
        <v>1.7118850000000001</v>
      </c>
      <c r="L9" s="1024">
        <v>0</v>
      </c>
      <c r="M9" s="706">
        <f t="shared" si="0"/>
        <v>1.6816011651403562E-2</v>
      </c>
      <c r="N9" s="1025">
        <f t="shared" si="1"/>
        <v>1.3911510359056133E-4</v>
      </c>
      <c r="O9" s="1025"/>
    </row>
    <row r="10" spans="1:15">
      <c r="A10" s="682">
        <v>30</v>
      </c>
      <c r="B10" s="1021">
        <v>114</v>
      </c>
      <c r="C10" s="1022"/>
      <c r="D10" s="1023" t="s">
        <v>227</v>
      </c>
      <c r="E10" s="684"/>
      <c r="F10" s="705">
        <v>2.647694</v>
      </c>
      <c r="G10" s="705">
        <v>1.2889550000000001</v>
      </c>
      <c r="H10" s="705">
        <v>0.76765399999999995</v>
      </c>
      <c r="I10" s="705">
        <v>1.2223189999999999</v>
      </c>
      <c r="J10" s="705">
        <v>1.4686729999999999</v>
      </c>
      <c r="K10" s="705">
        <v>0.80473300000000003</v>
      </c>
      <c r="L10" s="1024">
        <v>0</v>
      </c>
      <c r="M10" s="706">
        <f t="shared" si="0"/>
        <v>-0.45206795522216303</v>
      </c>
      <c r="N10" s="1025">
        <f t="shared" si="1"/>
        <v>6.5396048600077219E-5</v>
      </c>
      <c r="O10" s="1025"/>
    </row>
    <row r="11" spans="1:15">
      <c r="A11" s="682">
        <v>27</v>
      </c>
      <c r="B11" s="1021">
        <v>211</v>
      </c>
      <c r="C11" s="1022"/>
      <c r="D11" s="1023" t="s">
        <v>228</v>
      </c>
      <c r="E11" s="684"/>
      <c r="F11" s="705">
        <v>1.113672</v>
      </c>
      <c r="G11" s="705">
        <v>1.163932</v>
      </c>
      <c r="H11" s="705">
        <v>0.74018799999999996</v>
      </c>
      <c r="I11" s="705">
        <v>0.65598999999999996</v>
      </c>
      <c r="J11" s="705">
        <v>47.937344000000003</v>
      </c>
      <c r="K11" s="705">
        <v>5.8846939999999996</v>
      </c>
      <c r="L11" s="1024">
        <v>0</v>
      </c>
      <c r="M11" s="706">
        <f t="shared" si="0"/>
        <v>-0.87724196818246747</v>
      </c>
      <c r="N11" s="1025">
        <f t="shared" si="1"/>
        <v>4.7821542650864664E-4</v>
      </c>
      <c r="O11" s="1025"/>
    </row>
    <row r="12" spans="1:15">
      <c r="A12" s="682">
        <v>8</v>
      </c>
      <c r="B12" s="1021">
        <v>212</v>
      </c>
      <c r="C12" s="1022"/>
      <c r="D12" s="1023" t="s">
        <v>229</v>
      </c>
      <c r="E12" s="684"/>
      <c r="F12" s="705">
        <v>236.522323</v>
      </c>
      <c r="G12" s="705">
        <v>373.95137999999997</v>
      </c>
      <c r="H12" s="705">
        <v>457.81375700000001</v>
      </c>
      <c r="I12" s="705">
        <v>265.56533100000001</v>
      </c>
      <c r="J12" s="705">
        <v>172.81304900000001</v>
      </c>
      <c r="K12" s="705">
        <v>370.25149699999997</v>
      </c>
      <c r="L12" s="1024">
        <v>0</v>
      </c>
      <c r="M12" s="706">
        <f t="shared" si="0"/>
        <v>1.142497335371937</v>
      </c>
      <c r="N12" s="1025">
        <f t="shared" si="1"/>
        <v>3.0088221673602724E-2</v>
      </c>
      <c r="O12" s="1025"/>
    </row>
    <row r="13" spans="1:15">
      <c r="A13" s="682">
        <v>4</v>
      </c>
      <c r="B13" s="1021">
        <v>311</v>
      </c>
      <c r="C13" s="1022"/>
      <c r="D13" s="1023" t="s">
        <v>230</v>
      </c>
      <c r="E13" s="684"/>
      <c r="F13" s="705">
        <v>513.94219299999997</v>
      </c>
      <c r="G13" s="705">
        <v>603.20171800000003</v>
      </c>
      <c r="H13" s="705">
        <v>652.85497899999996</v>
      </c>
      <c r="I13" s="705">
        <v>817.474108</v>
      </c>
      <c r="J13" s="705">
        <v>955.54001500000004</v>
      </c>
      <c r="K13" s="705">
        <v>991.44646399999999</v>
      </c>
      <c r="L13" s="1024">
        <v>0</v>
      </c>
      <c r="M13" s="706">
        <f t="shared" si="0"/>
        <v>3.7577127526155829E-2</v>
      </c>
      <c r="N13" s="1025">
        <f t="shared" si="1"/>
        <v>8.0569183995335969E-2</v>
      </c>
      <c r="O13" s="1025"/>
    </row>
    <row r="14" spans="1:15">
      <c r="A14" s="682">
        <v>19</v>
      </c>
      <c r="B14" s="1021">
        <v>312</v>
      </c>
      <c r="C14" s="1022"/>
      <c r="D14" s="1023" t="s">
        <v>231</v>
      </c>
      <c r="E14" s="684"/>
      <c r="F14" s="705">
        <v>50.390861999999998</v>
      </c>
      <c r="G14" s="705">
        <v>40.833697999999998</v>
      </c>
      <c r="H14" s="705">
        <v>23.812581000000002</v>
      </c>
      <c r="I14" s="705">
        <v>16.537571</v>
      </c>
      <c r="J14" s="705">
        <v>20.078422</v>
      </c>
      <c r="K14" s="705">
        <v>29.431125999999999</v>
      </c>
      <c r="L14" s="1024">
        <v>0</v>
      </c>
      <c r="M14" s="706">
        <f t="shared" si="0"/>
        <v>0.46580871743805363</v>
      </c>
      <c r="N14" s="1025">
        <f t="shared" si="1"/>
        <v>2.3916992918781707E-3</v>
      </c>
      <c r="O14" s="1025"/>
    </row>
    <row r="15" spans="1:15">
      <c r="A15" s="682">
        <v>23</v>
      </c>
      <c r="B15" s="1021">
        <v>313</v>
      </c>
      <c r="C15" s="1022"/>
      <c r="D15" s="1023" t="s">
        <v>232</v>
      </c>
      <c r="E15" s="684"/>
      <c r="F15" s="705">
        <v>5.7675130000000001</v>
      </c>
      <c r="G15" s="705">
        <v>21.559906999999999</v>
      </c>
      <c r="H15" s="705">
        <v>12.697046</v>
      </c>
      <c r="I15" s="705">
        <v>9.7708410000000008</v>
      </c>
      <c r="J15" s="705">
        <v>11.975567</v>
      </c>
      <c r="K15" s="705">
        <v>15.666966</v>
      </c>
      <c r="L15" s="1024">
        <v>0</v>
      </c>
      <c r="M15" s="706">
        <f t="shared" si="0"/>
        <v>0.30824419419974025</v>
      </c>
      <c r="N15" s="1025">
        <f t="shared" si="1"/>
        <v>1.2731647266257967E-3</v>
      </c>
      <c r="O15" s="1025"/>
    </row>
    <row r="16" spans="1:15">
      <c r="A16" s="682">
        <v>21</v>
      </c>
      <c r="B16" s="1021">
        <v>314</v>
      </c>
      <c r="C16" s="1022"/>
      <c r="D16" s="1023" t="s">
        <v>233</v>
      </c>
      <c r="E16" s="684"/>
      <c r="F16" s="705">
        <v>16.155885000000001</v>
      </c>
      <c r="G16" s="705">
        <v>11.793609999999999</v>
      </c>
      <c r="H16" s="705">
        <v>11.7629</v>
      </c>
      <c r="I16" s="705">
        <v>17.598209000000001</v>
      </c>
      <c r="J16" s="705">
        <v>19.502179999999999</v>
      </c>
      <c r="K16" s="705">
        <v>25.367972000000002</v>
      </c>
      <c r="L16" s="1024">
        <v>0</v>
      </c>
      <c r="M16" s="706">
        <f t="shared" si="0"/>
        <v>0.30077622091479017</v>
      </c>
      <c r="N16" s="1025">
        <f t="shared" si="1"/>
        <v>2.0615100036874318E-3</v>
      </c>
      <c r="O16" s="1025"/>
    </row>
    <row r="17" spans="1:16">
      <c r="A17" s="682">
        <v>24</v>
      </c>
      <c r="B17" s="1021">
        <v>315</v>
      </c>
      <c r="C17" s="1022"/>
      <c r="D17" s="1023" t="s">
        <v>234</v>
      </c>
      <c r="E17" s="684"/>
      <c r="F17" s="705">
        <v>5.8900540000000001</v>
      </c>
      <c r="G17" s="705">
        <v>10.471544</v>
      </c>
      <c r="H17" s="705">
        <v>9.2967549999999992</v>
      </c>
      <c r="I17" s="705">
        <v>11.254489</v>
      </c>
      <c r="J17" s="705">
        <v>10.752526</v>
      </c>
      <c r="K17" s="705">
        <v>13.642372999999999</v>
      </c>
      <c r="L17" s="1024">
        <v>0</v>
      </c>
      <c r="M17" s="706">
        <f t="shared" si="0"/>
        <v>0.26875982443567215</v>
      </c>
      <c r="N17" s="1025">
        <f t="shared" si="1"/>
        <v>1.1086376322685676E-3</v>
      </c>
      <c r="O17" s="1025"/>
    </row>
    <row r="18" spans="1:16">
      <c r="A18" s="682">
        <v>22</v>
      </c>
      <c r="B18" s="1021">
        <v>316</v>
      </c>
      <c r="C18" s="1022"/>
      <c r="D18" s="1023" t="s">
        <v>235</v>
      </c>
      <c r="E18" s="684"/>
      <c r="F18" s="705">
        <v>8.2568239999999999</v>
      </c>
      <c r="G18" s="705">
        <v>7.9628550000000002</v>
      </c>
      <c r="H18" s="705">
        <v>12.929095999999999</v>
      </c>
      <c r="I18" s="705">
        <v>16.699804</v>
      </c>
      <c r="J18" s="705">
        <v>18.326637999999999</v>
      </c>
      <c r="K18" s="705">
        <v>20.52458</v>
      </c>
      <c r="L18" s="1024">
        <v>0</v>
      </c>
      <c r="M18" s="706">
        <f t="shared" si="0"/>
        <v>0.11993154445458032</v>
      </c>
      <c r="N18" s="1025">
        <f t="shared" si="1"/>
        <v>1.6679152354584349E-3</v>
      </c>
      <c r="O18" s="1025"/>
    </row>
    <row r="19" spans="1:16">
      <c r="A19" s="682">
        <v>28</v>
      </c>
      <c r="B19" s="1021">
        <v>321</v>
      </c>
      <c r="C19" s="1022"/>
      <c r="D19" s="1023" t="s">
        <v>236</v>
      </c>
      <c r="E19" s="684"/>
      <c r="F19" s="705">
        <v>4.3444279999999997</v>
      </c>
      <c r="G19" s="705">
        <v>4.2929779999999997</v>
      </c>
      <c r="H19" s="705">
        <v>3.0759880000000002</v>
      </c>
      <c r="I19" s="705">
        <v>9.3656980000000001</v>
      </c>
      <c r="J19" s="705">
        <v>3.4030300000000002</v>
      </c>
      <c r="K19" s="705">
        <v>4.3563970000000003</v>
      </c>
      <c r="L19" s="1024">
        <v>0</v>
      </c>
      <c r="M19" s="706">
        <f t="shared" si="0"/>
        <v>0.28015239360217215</v>
      </c>
      <c r="N19" s="1025">
        <f t="shared" si="1"/>
        <v>3.5401946972875547E-4</v>
      </c>
      <c r="O19" s="1025"/>
    </row>
    <row r="20" spans="1:16">
      <c r="A20" s="682">
        <v>18</v>
      </c>
      <c r="B20" s="1021">
        <v>322</v>
      </c>
      <c r="C20" s="1022"/>
      <c r="D20" s="1023" t="s">
        <v>237</v>
      </c>
      <c r="E20" s="684"/>
      <c r="F20" s="705">
        <v>46.977764999999998</v>
      </c>
      <c r="G20" s="705">
        <v>43.471775000000001</v>
      </c>
      <c r="H20" s="705">
        <v>40.820649000000003</v>
      </c>
      <c r="I20" s="705">
        <v>53.164037</v>
      </c>
      <c r="J20" s="705">
        <v>52.253582999999999</v>
      </c>
      <c r="K20" s="705">
        <v>31.654264000000001</v>
      </c>
      <c r="L20" s="1024">
        <v>0</v>
      </c>
      <c r="M20" s="706">
        <f t="shared" si="0"/>
        <v>-0.3942183065226359</v>
      </c>
      <c r="N20" s="1025">
        <f t="shared" si="1"/>
        <v>2.5723610028962085E-3</v>
      </c>
      <c r="O20" s="1025"/>
    </row>
    <row r="21" spans="1:16">
      <c r="A21" s="682">
        <v>20</v>
      </c>
      <c r="B21" s="1021">
        <v>323</v>
      </c>
      <c r="C21" s="1022"/>
      <c r="D21" s="1023" t="s">
        <v>238</v>
      </c>
      <c r="E21" s="684"/>
      <c r="F21" s="705">
        <v>29.713018000000002</v>
      </c>
      <c r="G21" s="705">
        <v>20.526716</v>
      </c>
      <c r="H21" s="705">
        <v>17.113455999999999</v>
      </c>
      <c r="I21" s="705">
        <v>21.275241000000001</v>
      </c>
      <c r="J21" s="705">
        <v>22.950441999999999</v>
      </c>
      <c r="K21" s="705">
        <v>28.043164999999998</v>
      </c>
      <c r="L21" s="1024">
        <v>0</v>
      </c>
      <c r="M21" s="706">
        <f t="shared" si="0"/>
        <v>0.22190086796585451</v>
      </c>
      <c r="N21" s="1025">
        <f t="shared" si="1"/>
        <v>2.2789076392293892E-3</v>
      </c>
      <c r="O21" s="1025"/>
    </row>
    <row r="22" spans="1:16">
      <c r="A22" s="682">
        <v>26</v>
      </c>
      <c r="B22" s="1021">
        <v>324</v>
      </c>
      <c r="C22" s="1022"/>
      <c r="D22" s="1023" t="s">
        <v>239</v>
      </c>
      <c r="E22" s="684"/>
      <c r="F22" s="705">
        <v>3.612215</v>
      </c>
      <c r="G22" s="705">
        <v>4.6342119999999998</v>
      </c>
      <c r="H22" s="705">
        <v>13.268492999999999</v>
      </c>
      <c r="I22" s="705">
        <v>39.290534999999998</v>
      </c>
      <c r="J22" s="705">
        <v>13.055222000000001</v>
      </c>
      <c r="K22" s="705">
        <v>8.7891189999999995</v>
      </c>
      <c r="L22" s="1024">
        <v>0</v>
      </c>
      <c r="M22" s="706">
        <f t="shared" si="0"/>
        <v>-0.32677368489023018</v>
      </c>
      <c r="N22" s="1025">
        <f t="shared" si="1"/>
        <v>7.1424143570086222E-4</v>
      </c>
      <c r="O22" s="1025"/>
    </row>
    <row r="23" spans="1:16">
      <c r="A23" s="682">
        <v>3</v>
      </c>
      <c r="B23" s="1021">
        <v>325</v>
      </c>
      <c r="C23" s="1022"/>
      <c r="D23" s="1023" t="s">
        <v>240</v>
      </c>
      <c r="E23" s="684"/>
      <c r="F23" s="705">
        <v>522.10615600000006</v>
      </c>
      <c r="G23" s="705">
        <v>706.66314599999998</v>
      </c>
      <c r="H23" s="705">
        <v>745.89242100000001</v>
      </c>
      <c r="I23" s="705">
        <v>798.99283000000003</v>
      </c>
      <c r="J23" s="705">
        <v>830.84463900000003</v>
      </c>
      <c r="K23" s="705">
        <v>1047.3208380000001</v>
      </c>
      <c r="L23" s="1024">
        <v>0</v>
      </c>
      <c r="M23" s="706">
        <f t="shared" si="0"/>
        <v>0.26054955263423207</v>
      </c>
      <c r="N23" s="1025">
        <f t="shared" si="1"/>
        <v>8.5109774821862161E-2</v>
      </c>
      <c r="O23" s="1025"/>
    </row>
    <row r="24" spans="1:16">
      <c r="A24" s="682">
        <v>11</v>
      </c>
      <c r="B24" s="1021">
        <v>326</v>
      </c>
      <c r="C24" s="1022"/>
      <c r="D24" s="1023" t="s">
        <v>241</v>
      </c>
      <c r="E24" s="684"/>
      <c r="F24" s="705">
        <v>81.684117000000001</v>
      </c>
      <c r="G24" s="705">
        <v>108.48559899999999</v>
      </c>
      <c r="H24" s="705">
        <v>148.32351600000001</v>
      </c>
      <c r="I24" s="705">
        <v>155.272516</v>
      </c>
      <c r="J24" s="705">
        <v>160.61149800000001</v>
      </c>
      <c r="K24" s="705">
        <v>191.25056000000001</v>
      </c>
      <c r="L24" s="1024">
        <v>0</v>
      </c>
      <c r="M24" s="706">
        <f t="shared" si="0"/>
        <v>0.19076505967212887</v>
      </c>
      <c r="N24" s="1025">
        <f t="shared" si="1"/>
        <v>1.5541839239290527E-2</v>
      </c>
      <c r="O24" s="1025"/>
    </row>
    <row r="25" spans="1:16">
      <c r="A25" s="682">
        <v>15</v>
      </c>
      <c r="B25" s="1021">
        <v>327</v>
      </c>
      <c r="C25" s="1022"/>
      <c r="D25" s="1023" t="s">
        <v>242</v>
      </c>
      <c r="E25" s="684"/>
      <c r="F25" s="705">
        <v>22.508928000000001</v>
      </c>
      <c r="G25" s="705">
        <v>26.622194</v>
      </c>
      <c r="H25" s="705">
        <v>23.413384000000001</v>
      </c>
      <c r="I25" s="705">
        <v>32.040967000000002</v>
      </c>
      <c r="J25" s="705">
        <v>29.002293000000002</v>
      </c>
      <c r="K25" s="705">
        <v>44.702961999999999</v>
      </c>
      <c r="L25" s="1024">
        <v>0</v>
      </c>
      <c r="M25" s="706">
        <f t="shared" si="0"/>
        <v>0.54135957456881068</v>
      </c>
      <c r="N25" s="1025">
        <f t="shared" si="1"/>
        <v>3.6327540631730087E-3</v>
      </c>
      <c r="O25" s="1025"/>
    </row>
    <row r="26" spans="1:16">
      <c r="A26" s="682">
        <v>1</v>
      </c>
      <c r="B26" s="1021">
        <v>331</v>
      </c>
      <c r="C26" s="1022"/>
      <c r="D26" s="1023" t="s">
        <v>243</v>
      </c>
      <c r="E26" s="684"/>
      <c r="F26" s="705">
        <v>5466.2284099999997</v>
      </c>
      <c r="G26" s="705">
        <v>7621.5229509999999</v>
      </c>
      <c r="H26" s="705">
        <v>12112.054034000001</v>
      </c>
      <c r="I26" s="705">
        <v>12178.857759</v>
      </c>
      <c r="J26" s="705">
        <v>8318.2553750000006</v>
      </c>
      <c r="K26" s="705">
        <v>4197.7171680000001</v>
      </c>
      <c r="L26" s="1026"/>
      <c r="M26" s="706">
        <f t="shared" si="0"/>
        <v>-0.49536086850423255</v>
      </c>
      <c r="N26" s="1025">
        <f t="shared" si="1"/>
        <v>0.3411244672803358</v>
      </c>
      <c r="O26" s="1025"/>
      <c r="P26" s="1027"/>
    </row>
    <row r="27" spans="1:16">
      <c r="A27" s="682">
        <v>10</v>
      </c>
      <c r="B27" s="1021">
        <v>332</v>
      </c>
      <c r="C27" s="1022"/>
      <c r="D27" s="1023" t="s">
        <v>244</v>
      </c>
      <c r="E27" s="684"/>
      <c r="F27" s="705">
        <v>167.98209900000001</v>
      </c>
      <c r="G27" s="705">
        <v>209.57765000000001</v>
      </c>
      <c r="H27" s="705">
        <v>220.619924</v>
      </c>
      <c r="I27" s="705">
        <v>219.71424200000001</v>
      </c>
      <c r="J27" s="705">
        <v>236.49097</v>
      </c>
      <c r="K27" s="705">
        <v>219.09216499999999</v>
      </c>
      <c r="L27" s="1024">
        <v>0</v>
      </c>
      <c r="M27" s="706">
        <f t="shared" si="0"/>
        <v>-7.3570694897991284E-2</v>
      </c>
      <c r="N27" s="1025">
        <f t="shared" si="1"/>
        <v>1.780436725005205E-2</v>
      </c>
      <c r="O27" s="1025"/>
    </row>
    <row r="28" spans="1:16">
      <c r="A28" s="682">
        <v>7</v>
      </c>
      <c r="B28" s="1021">
        <v>333</v>
      </c>
      <c r="C28" s="1022"/>
      <c r="D28" s="1023" t="s">
        <v>245</v>
      </c>
      <c r="E28" s="684"/>
      <c r="F28" s="705">
        <v>321.00389699999999</v>
      </c>
      <c r="G28" s="705">
        <v>435.12784599999998</v>
      </c>
      <c r="H28" s="705">
        <v>522.62430199999994</v>
      </c>
      <c r="I28" s="705">
        <v>606.57877399999995</v>
      </c>
      <c r="J28" s="705">
        <v>558.83376399999997</v>
      </c>
      <c r="K28" s="705">
        <v>495.34136799999999</v>
      </c>
      <c r="L28" s="1024">
        <v>0</v>
      </c>
      <c r="M28" s="706">
        <f t="shared" si="0"/>
        <v>-0.11361589096824865</v>
      </c>
      <c r="N28" s="1025">
        <f t="shared" si="1"/>
        <v>4.0253560094288078E-2</v>
      </c>
      <c r="O28" s="1025"/>
      <c r="P28" s="1028"/>
    </row>
    <row r="29" spans="1:16">
      <c r="A29" s="682">
        <v>2</v>
      </c>
      <c r="B29" s="1021">
        <v>334</v>
      </c>
      <c r="C29" s="1022"/>
      <c r="D29" s="1023" t="s">
        <v>246</v>
      </c>
      <c r="E29" s="684"/>
      <c r="F29" s="705">
        <v>1588.4784279999999</v>
      </c>
      <c r="G29" s="705">
        <v>1973.7156580000001</v>
      </c>
      <c r="H29" s="705">
        <v>2204.0352520000001</v>
      </c>
      <c r="I29" s="705">
        <v>2038.487619</v>
      </c>
      <c r="J29" s="705">
        <v>2567.390566</v>
      </c>
      <c r="K29" s="705">
        <v>2349.856209</v>
      </c>
      <c r="L29" s="1024">
        <v>0</v>
      </c>
      <c r="M29" s="706">
        <f t="shared" si="0"/>
        <v>-8.4729748516182757E-2</v>
      </c>
      <c r="N29" s="1025">
        <f t="shared" si="1"/>
        <v>0.19095937515543315</v>
      </c>
      <c r="O29" s="1025"/>
    </row>
    <row r="30" spans="1:16">
      <c r="A30" s="682">
        <v>9</v>
      </c>
      <c r="B30" s="1021">
        <v>335</v>
      </c>
      <c r="C30" s="1022"/>
      <c r="D30" s="1023" t="s">
        <v>247</v>
      </c>
      <c r="E30" s="684"/>
      <c r="F30" s="705">
        <v>112.50608099999999</v>
      </c>
      <c r="G30" s="705">
        <v>148.89833899999999</v>
      </c>
      <c r="H30" s="705">
        <v>185.35112100000001</v>
      </c>
      <c r="I30" s="705">
        <v>178.64093600000001</v>
      </c>
      <c r="J30" s="705">
        <v>252.021435</v>
      </c>
      <c r="K30" s="705">
        <v>307.79425600000002</v>
      </c>
      <c r="L30" s="1024">
        <v>0</v>
      </c>
      <c r="M30" s="706">
        <f t="shared" si="0"/>
        <v>0.22130189442021075</v>
      </c>
      <c r="N30" s="1025">
        <f t="shared" si="1"/>
        <v>2.5012678893745637E-2</v>
      </c>
      <c r="O30" s="1025"/>
    </row>
    <row r="31" spans="1:16">
      <c r="A31" s="682">
        <v>5</v>
      </c>
      <c r="B31" s="1021">
        <v>336</v>
      </c>
      <c r="C31" s="1022"/>
      <c r="D31" s="1023" t="s">
        <v>248</v>
      </c>
      <c r="E31" s="684"/>
      <c r="F31" s="705">
        <v>541.12257699999998</v>
      </c>
      <c r="G31" s="705">
        <v>649.27358500000003</v>
      </c>
      <c r="H31" s="705">
        <v>657.55333299999995</v>
      </c>
      <c r="I31" s="705">
        <v>810.81664599999999</v>
      </c>
      <c r="J31" s="705">
        <v>816.96381299999996</v>
      </c>
      <c r="K31" s="705">
        <v>906.05845799999997</v>
      </c>
      <c r="L31" s="1024">
        <v>0</v>
      </c>
      <c r="M31" s="706">
        <f t="shared" si="0"/>
        <v>0.10905580343005972</v>
      </c>
      <c r="N31" s="1025">
        <f t="shared" si="1"/>
        <v>7.3630189086167724E-2</v>
      </c>
      <c r="O31" s="1025"/>
    </row>
    <row r="32" spans="1:16">
      <c r="A32" s="682">
        <v>16</v>
      </c>
      <c r="B32" s="1021">
        <v>337</v>
      </c>
      <c r="C32" s="1022"/>
      <c r="D32" s="1023" t="s">
        <v>249</v>
      </c>
      <c r="E32" s="684"/>
      <c r="F32" s="705">
        <v>38.946987999999997</v>
      </c>
      <c r="G32" s="705">
        <v>30.895828000000002</v>
      </c>
      <c r="H32" s="705">
        <v>36.217857000000002</v>
      </c>
      <c r="I32" s="705">
        <v>34.923938</v>
      </c>
      <c r="J32" s="705">
        <v>32.102668999999999</v>
      </c>
      <c r="K32" s="705">
        <v>35.159657000000003</v>
      </c>
      <c r="L32" s="1024">
        <v>0</v>
      </c>
      <c r="M32" s="706">
        <f t="shared" si="0"/>
        <v>9.5225353381053868E-2</v>
      </c>
      <c r="N32" s="1025">
        <f t="shared" si="1"/>
        <v>2.8572242444811448E-3</v>
      </c>
      <c r="O32" s="1025"/>
    </row>
    <row r="33" spans="1:15">
      <c r="A33" s="682">
        <v>6</v>
      </c>
      <c r="B33" s="1021">
        <v>339</v>
      </c>
      <c r="C33" s="1022"/>
      <c r="D33" s="1023" t="s">
        <v>250</v>
      </c>
      <c r="E33" s="684"/>
      <c r="F33" s="705">
        <v>358.345618</v>
      </c>
      <c r="G33" s="705">
        <v>431.321798</v>
      </c>
      <c r="H33" s="705">
        <v>459.29880600000001</v>
      </c>
      <c r="I33" s="705">
        <v>505.29505999999998</v>
      </c>
      <c r="J33" s="705">
        <v>561.80773499999998</v>
      </c>
      <c r="K33" s="705">
        <v>655.50539700000002</v>
      </c>
      <c r="L33" s="1024">
        <v>0</v>
      </c>
      <c r="M33" s="706">
        <f t="shared" si="0"/>
        <v>0.16677887498291577</v>
      </c>
      <c r="N33" s="1025">
        <f t="shared" si="1"/>
        <v>5.326917474469782E-2</v>
      </c>
      <c r="O33" s="1025"/>
    </row>
    <row r="34" spans="1:15">
      <c r="A34" s="682">
        <v>31</v>
      </c>
      <c r="B34" s="1021">
        <v>511</v>
      </c>
      <c r="C34" s="1022"/>
      <c r="D34" s="1023" t="s">
        <v>251</v>
      </c>
      <c r="E34" s="684"/>
      <c r="F34" s="705">
        <v>5.9211790000000004</v>
      </c>
      <c r="G34" s="705">
        <v>7.8522809999999996</v>
      </c>
      <c r="H34" s="705">
        <v>2.5757560000000002</v>
      </c>
      <c r="I34" s="705">
        <v>1.158288</v>
      </c>
      <c r="J34" s="705">
        <v>0.57962199999999997</v>
      </c>
      <c r="K34" s="705">
        <v>0</v>
      </c>
      <c r="L34" s="1024">
        <v>0</v>
      </c>
      <c r="M34" s="706">
        <f t="shared" si="0"/>
        <v>-1</v>
      </c>
      <c r="N34" s="1025">
        <f t="shared" si="1"/>
        <v>0</v>
      </c>
      <c r="O34" s="1025"/>
    </row>
    <row r="35" spans="1:15">
      <c r="A35" s="682">
        <v>12</v>
      </c>
      <c r="B35" s="1029">
        <v>910</v>
      </c>
      <c r="C35" s="1022"/>
      <c r="D35" s="1023" t="s">
        <v>252</v>
      </c>
      <c r="E35" s="684"/>
      <c r="F35" s="707">
        <v>64.954154000000003</v>
      </c>
      <c r="G35" s="707">
        <v>202.480065</v>
      </c>
      <c r="H35" s="707">
        <v>289.75704000000002</v>
      </c>
      <c r="I35" s="707">
        <v>185.55984699999999</v>
      </c>
      <c r="J35" s="707">
        <v>140.97018</v>
      </c>
      <c r="K35" s="707">
        <v>121.871394</v>
      </c>
      <c r="L35" s="1024">
        <v>0</v>
      </c>
      <c r="M35" s="706">
        <f t="shared" si="0"/>
        <v>-0.1354810357765025</v>
      </c>
      <c r="N35" s="1025">
        <f t="shared" si="1"/>
        <v>9.9037912015328793E-3</v>
      </c>
      <c r="O35" s="1025"/>
    </row>
    <row r="36" spans="1:15">
      <c r="A36" s="682">
        <v>17</v>
      </c>
      <c r="B36" s="1021">
        <v>920</v>
      </c>
      <c r="C36" s="1022"/>
      <c r="D36" s="1023" t="s">
        <v>253</v>
      </c>
      <c r="E36" s="684"/>
      <c r="F36" s="705">
        <v>9.8673009999999994</v>
      </c>
      <c r="G36" s="705">
        <v>24.040697000000002</v>
      </c>
      <c r="H36" s="705">
        <v>21.254127</v>
      </c>
      <c r="I36" s="705">
        <v>18.702155999999999</v>
      </c>
      <c r="J36" s="705">
        <v>17.657927000000001</v>
      </c>
      <c r="K36" s="705">
        <v>34.471018000000001</v>
      </c>
      <c r="L36" s="1024">
        <v>0</v>
      </c>
      <c r="M36" s="706">
        <f t="shared" si="0"/>
        <v>0.95215542571899858</v>
      </c>
      <c r="N36" s="1025">
        <f t="shared" si="1"/>
        <v>2.8012624913134375E-3</v>
      </c>
      <c r="O36" s="1025"/>
    </row>
    <row r="37" spans="1:15">
      <c r="A37" s="682">
        <v>14</v>
      </c>
      <c r="B37" s="1021" t="s">
        <v>254</v>
      </c>
      <c r="C37" s="1022"/>
      <c r="D37" s="1023" t="s">
        <v>255</v>
      </c>
      <c r="E37" s="684"/>
      <c r="F37" s="705">
        <v>50.588476</v>
      </c>
      <c r="G37" s="705">
        <v>55.245914999999997</v>
      </c>
      <c r="H37" s="705">
        <v>43.027602000000002</v>
      </c>
      <c r="I37" s="705">
        <v>134.76128499999999</v>
      </c>
      <c r="J37" s="705">
        <v>167.75324400000002</v>
      </c>
      <c r="K37" s="705">
        <v>64.313725000000005</v>
      </c>
      <c r="L37" s="1024">
        <v>0</v>
      </c>
      <c r="M37" s="706">
        <f t="shared" si="0"/>
        <v>-0.61661710100819267</v>
      </c>
      <c r="N37" s="1025">
        <f t="shared" si="1"/>
        <v>5.2264086172084416E-3</v>
      </c>
      <c r="O37" s="1025"/>
    </row>
    <row r="38" spans="1:15">
      <c r="A38" s="1030"/>
      <c r="B38" s="1021"/>
      <c r="C38" s="1022"/>
      <c r="D38" s="1023"/>
      <c r="E38" s="684"/>
      <c r="F38" s="1031"/>
      <c r="G38" s="1031"/>
      <c r="H38" s="1031"/>
      <c r="I38" s="1031"/>
      <c r="J38" s="1032"/>
      <c r="K38" s="1032"/>
      <c r="L38" s="1033"/>
      <c r="M38" s="706"/>
      <c r="N38" s="1025"/>
      <c r="O38" s="1020"/>
    </row>
    <row r="39" spans="1:15">
      <c r="A39" s="1034"/>
      <c r="B39" s="1029"/>
      <c r="C39" s="1035"/>
      <c r="D39" s="1023" t="s">
        <v>68</v>
      </c>
      <c r="E39" s="684"/>
      <c r="F39" s="708">
        <v>10337.135031</v>
      </c>
      <c r="G39" s="708">
        <v>13808.477247000001</v>
      </c>
      <c r="H39" s="709">
        <v>18968.255935000001</v>
      </c>
      <c r="I39" s="709">
        <v>19256.169852999999</v>
      </c>
      <c r="J39" s="709">
        <v>16111.382958</v>
      </c>
      <c r="K39" s="709">
        <v>12305.529420000001</v>
      </c>
      <c r="L39" s="1033"/>
      <c r="M39" s="706">
        <f>K39/J39-1</f>
        <v>-0.2362214061897292</v>
      </c>
      <c r="N39" s="1025">
        <v>1</v>
      </c>
      <c r="O39" s="1020"/>
    </row>
    <row r="40" spans="1:15">
      <c r="F40" s="1036"/>
      <c r="G40" s="1036"/>
      <c r="H40" s="1036"/>
      <c r="I40" s="1036"/>
      <c r="J40" s="1036"/>
      <c r="K40" s="1037"/>
      <c r="M40" s="710"/>
    </row>
    <row r="41" spans="1:15">
      <c r="A41" s="692" t="s">
        <v>219</v>
      </c>
      <c r="I41" s="1038"/>
      <c r="J41" s="1038"/>
      <c r="K41" s="1038"/>
    </row>
    <row r="42" spans="1:15">
      <c r="K42" s="1039"/>
    </row>
    <row r="43" spans="1:15">
      <c r="K43" s="1039"/>
    </row>
    <row r="44" spans="1:15">
      <c r="K44" s="1039"/>
    </row>
  </sheetData>
  <mergeCells count="2">
    <mergeCell ref="A4:D4"/>
    <mergeCell ref="F4:K4"/>
  </mergeCells>
  <pageMargins left="1" right="1" top="1" bottom="1" header="0.5" footer="0.5"/>
  <pageSetup scale="89" orientation="landscape" r:id="rId1"/>
  <headerFooter scaleWithDoc="0" alignWithMargins="0">
    <oddHeader>&amp;C&amp;14Table 10.2
Utah Merchandise Exports by Industry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0"/>
  <sheetViews>
    <sheetView showGridLines="0" view="pageLayout" topLeftCell="A2" zoomScaleNormal="100" zoomScaleSheetLayoutView="100" workbookViewId="0"/>
  </sheetViews>
  <sheetFormatPr defaultColWidth="9.140625" defaultRowHeight="14.25"/>
  <cols>
    <col min="1" max="1" width="6.5703125" style="1040" customWidth="1"/>
    <col min="2" max="2" width="1" style="1040" customWidth="1"/>
    <col min="3" max="3" width="26" style="1040" customWidth="1"/>
    <col min="4" max="7" width="11.42578125" style="1040" customWidth="1"/>
    <col min="8" max="8" width="11.28515625" style="1040" customWidth="1"/>
    <col min="9" max="9" width="11.42578125" style="1040" customWidth="1"/>
    <col min="10" max="10" width="0.7109375" style="1040" customWidth="1"/>
    <col min="11" max="11" width="13.85546875" style="1040" bestFit="1" customWidth="1"/>
    <col min="12" max="12" width="10" style="1040" bestFit="1" customWidth="1"/>
    <col min="13" max="16384" width="9.140625" style="1040"/>
  </cols>
  <sheetData>
    <row r="1" spans="1:23" hidden="1">
      <c r="A1" s="711" t="s">
        <v>256</v>
      </c>
      <c r="L1" s="1041"/>
    </row>
    <row r="2" spans="1:23">
      <c r="A2" s="711"/>
      <c r="K2" s="1041"/>
      <c r="L2" s="1041"/>
    </row>
    <row r="3" spans="1:23">
      <c r="A3" s="711"/>
      <c r="K3" s="1157" t="s">
        <v>165</v>
      </c>
      <c r="L3" s="1041"/>
    </row>
    <row r="4" spans="1:23">
      <c r="D4" s="1428" t="s">
        <v>169</v>
      </c>
      <c r="E4" s="1428"/>
      <c r="F4" s="1428"/>
      <c r="G4" s="1428"/>
      <c r="H4" s="1428"/>
      <c r="I4" s="1429"/>
      <c r="K4" s="1157" t="s">
        <v>0</v>
      </c>
      <c r="L4" s="1157">
        <v>2014</v>
      </c>
    </row>
    <row r="5" spans="1:23">
      <c r="A5" s="1042" t="s">
        <v>11</v>
      </c>
      <c r="B5" s="1042"/>
      <c r="C5" s="1043" t="s">
        <v>257</v>
      </c>
      <c r="D5" s="712">
        <v>2009</v>
      </c>
      <c r="E5" s="712">
        <v>2010</v>
      </c>
      <c r="F5" s="712">
        <v>2011</v>
      </c>
      <c r="G5" s="712">
        <v>2012</v>
      </c>
      <c r="H5" s="712">
        <v>2013</v>
      </c>
      <c r="I5" s="712">
        <v>2014</v>
      </c>
      <c r="J5" s="1044"/>
      <c r="K5" s="1042" t="s">
        <v>3</v>
      </c>
      <c r="L5" s="1042" t="s">
        <v>218</v>
      </c>
    </row>
    <row r="6" spans="1:23">
      <c r="A6" s="713"/>
      <c r="B6" s="714"/>
      <c r="C6" s="715"/>
      <c r="D6" s="716"/>
      <c r="E6" s="716"/>
      <c r="F6" s="716"/>
      <c r="G6" s="716"/>
      <c r="H6" s="717"/>
      <c r="J6" s="718"/>
      <c r="K6" s="719"/>
      <c r="L6" s="720"/>
    </row>
    <row r="7" spans="1:23">
      <c r="A7" s="1045">
        <v>1</v>
      </c>
      <c r="B7" s="1046"/>
      <c r="C7" s="1047" t="s">
        <v>258</v>
      </c>
      <c r="D7" s="1048">
        <v>153.43151599999999</v>
      </c>
      <c r="E7" s="1048">
        <v>947.38443099999995</v>
      </c>
      <c r="F7" s="1048">
        <v>3702.660527</v>
      </c>
      <c r="G7" s="1048">
        <v>4177.7753320000002</v>
      </c>
      <c r="H7" s="1048">
        <v>5527.6451489999999</v>
      </c>
      <c r="I7" s="1048">
        <v>1760.5561829999999</v>
      </c>
      <c r="J7" s="1049"/>
      <c r="K7" s="1050">
        <f t="shared" ref="K7:K41" si="0">I7/H7-1</f>
        <v>-0.68149978235876807</v>
      </c>
      <c r="L7" s="721">
        <f t="shared" ref="L7:L41" si="1">I7/$I$43</f>
        <v>0.14307033227994181</v>
      </c>
      <c r="N7" s="722"/>
      <c r="O7" s="722"/>
      <c r="P7" s="722"/>
      <c r="Q7" s="722"/>
      <c r="R7" s="722"/>
      <c r="S7" s="722"/>
      <c r="T7" s="722"/>
      <c r="U7" s="722"/>
      <c r="V7" s="722"/>
      <c r="W7" s="722"/>
    </row>
    <row r="8" spans="1:23">
      <c r="A8" s="1045">
        <v>2</v>
      </c>
      <c r="B8" s="1046"/>
      <c r="C8" s="1047" t="s">
        <v>259</v>
      </c>
      <c r="D8" s="1051">
        <v>1019.426961</v>
      </c>
      <c r="E8" s="1051">
        <v>1264.8301160000001</v>
      </c>
      <c r="F8" s="1051">
        <v>1375.0832780000001</v>
      </c>
      <c r="G8" s="1051">
        <v>1917.690098</v>
      </c>
      <c r="H8" s="1051">
        <v>1323.529262</v>
      </c>
      <c r="I8" s="1051">
        <v>1420.5297190000001</v>
      </c>
      <c r="J8" s="1052"/>
      <c r="K8" s="1050">
        <f t="shared" si="0"/>
        <v>7.3289242470862881E-2</v>
      </c>
      <c r="L8" s="721">
        <f t="shared" si="1"/>
        <v>0.11543832617971182</v>
      </c>
      <c r="N8" s="722"/>
      <c r="O8" s="722"/>
      <c r="P8" s="722"/>
      <c r="Q8" s="722"/>
      <c r="R8" s="722"/>
      <c r="S8" s="722"/>
      <c r="T8" s="722"/>
      <c r="U8" s="722"/>
      <c r="V8" s="722"/>
      <c r="W8" s="722"/>
    </row>
    <row r="9" spans="1:23">
      <c r="A9" s="1045">
        <v>3</v>
      </c>
      <c r="B9" s="1046"/>
      <c r="C9" s="1047" t="s">
        <v>260</v>
      </c>
      <c r="D9" s="1051">
        <v>4364.1341130000001</v>
      </c>
      <c r="E9" s="1051">
        <v>4407.9350050000003</v>
      </c>
      <c r="F9" s="1051">
        <v>6715.5329760000004</v>
      </c>
      <c r="G9" s="1051">
        <v>6042.6044460000003</v>
      </c>
      <c r="H9" s="1051">
        <v>1293.2991440000001</v>
      </c>
      <c r="I9" s="1051">
        <v>1415.21271</v>
      </c>
      <c r="J9" s="1052"/>
      <c r="K9" s="1050">
        <f t="shared" si="0"/>
        <v>9.4265558409740935E-2</v>
      </c>
      <c r="L9" s="721">
        <f t="shared" si="1"/>
        <v>0.1150062432665331</v>
      </c>
      <c r="N9" s="722"/>
      <c r="O9" s="722"/>
      <c r="P9" s="722"/>
      <c r="Q9" s="722"/>
      <c r="R9" s="722"/>
      <c r="S9" s="722"/>
      <c r="T9" s="722"/>
      <c r="U9" s="722"/>
      <c r="V9" s="722"/>
      <c r="W9" s="722"/>
    </row>
    <row r="10" spans="1:23">
      <c r="A10" s="1045">
        <v>4</v>
      </c>
      <c r="B10" s="1046"/>
      <c r="C10" s="1047" t="s">
        <v>261</v>
      </c>
      <c r="D10" s="1051">
        <v>542.29106999999999</v>
      </c>
      <c r="E10" s="1051">
        <v>577.59185300000001</v>
      </c>
      <c r="F10" s="1051">
        <v>523.92084199999999</v>
      </c>
      <c r="G10" s="1051">
        <v>607.56189800000004</v>
      </c>
      <c r="H10" s="1051">
        <v>1412.675755</v>
      </c>
      <c r="I10" s="1051">
        <v>891.71662400000002</v>
      </c>
      <c r="J10" s="1052"/>
      <c r="K10" s="1050">
        <f t="shared" si="0"/>
        <v>-0.36877473769626634</v>
      </c>
      <c r="L10" s="721">
        <f t="shared" si="1"/>
        <v>7.2464710258683035E-2</v>
      </c>
      <c r="N10" s="722"/>
      <c r="O10" s="722"/>
      <c r="P10" s="722"/>
      <c r="Q10" s="722"/>
      <c r="R10" s="722"/>
      <c r="S10" s="722"/>
      <c r="T10" s="722"/>
      <c r="U10" s="722"/>
      <c r="V10" s="722"/>
      <c r="W10" s="722"/>
    </row>
    <row r="11" spans="1:23">
      <c r="A11" s="1045">
        <v>5</v>
      </c>
      <c r="B11" s="1046"/>
      <c r="C11" s="1047" t="s">
        <v>262</v>
      </c>
      <c r="D11" s="1051">
        <v>279.433403</v>
      </c>
      <c r="E11" s="1051">
        <v>456.07286199999999</v>
      </c>
      <c r="F11" s="1051">
        <v>515.75500399999999</v>
      </c>
      <c r="G11" s="1051">
        <v>487.340464</v>
      </c>
      <c r="H11" s="1051">
        <v>546.901839</v>
      </c>
      <c r="I11" s="1051">
        <v>741.95090800000003</v>
      </c>
      <c r="J11" s="1052"/>
      <c r="K11" s="1050">
        <f t="shared" si="0"/>
        <v>0.35664365173217139</v>
      </c>
      <c r="L11" s="721">
        <f t="shared" si="1"/>
        <v>6.0294107037289907E-2</v>
      </c>
      <c r="N11" s="722"/>
      <c r="O11" s="722"/>
      <c r="P11" s="722"/>
      <c r="Q11" s="722"/>
      <c r="R11" s="722"/>
      <c r="S11" s="722"/>
      <c r="T11" s="722"/>
      <c r="U11" s="722"/>
      <c r="V11" s="722"/>
      <c r="W11" s="722"/>
    </row>
    <row r="12" spans="1:23">
      <c r="A12" s="1045">
        <v>6</v>
      </c>
      <c r="B12" s="1046"/>
      <c r="C12" s="1053" t="s">
        <v>263</v>
      </c>
      <c r="D12" s="1051">
        <v>567.93666299999995</v>
      </c>
      <c r="E12" s="1051">
        <v>550.90435500000001</v>
      </c>
      <c r="F12" s="1051">
        <v>696.66154100000006</v>
      </c>
      <c r="G12" s="1051">
        <v>533.04151300000001</v>
      </c>
      <c r="H12" s="1051">
        <v>476.58200900000003</v>
      </c>
      <c r="I12" s="1051">
        <v>676.74263099999996</v>
      </c>
      <c r="J12" s="1052"/>
      <c r="K12" s="1050">
        <f t="shared" si="0"/>
        <v>0.41999198085549194</v>
      </c>
      <c r="L12" s="721">
        <f t="shared" si="1"/>
        <v>5.4995003295030917E-2</v>
      </c>
      <c r="N12" s="722"/>
      <c r="O12" s="722"/>
      <c r="P12" s="722"/>
      <c r="Q12" s="722"/>
      <c r="R12" s="722"/>
      <c r="S12" s="722"/>
      <c r="T12" s="722"/>
      <c r="U12" s="722"/>
      <c r="V12" s="722"/>
      <c r="W12" s="722"/>
    </row>
    <row r="13" spans="1:23">
      <c r="A13" s="1045">
        <v>7</v>
      </c>
      <c r="B13" s="1046"/>
      <c r="C13" s="1047" t="s">
        <v>264</v>
      </c>
      <c r="D13" s="1051">
        <v>342.24720600000001</v>
      </c>
      <c r="E13" s="1051">
        <v>406.08743700000002</v>
      </c>
      <c r="F13" s="1051">
        <v>408.84876600000001</v>
      </c>
      <c r="G13" s="1051">
        <v>562.98427000000004</v>
      </c>
      <c r="H13" s="1051">
        <v>628.16775099999995</v>
      </c>
      <c r="I13" s="1051">
        <v>552.79945899999996</v>
      </c>
      <c r="J13" s="1052"/>
      <c r="K13" s="1050">
        <f t="shared" si="0"/>
        <v>-0.11998115452443847</v>
      </c>
      <c r="L13" s="721">
        <f t="shared" si="1"/>
        <v>4.4922850544044282E-2</v>
      </c>
      <c r="N13" s="722"/>
      <c r="O13" s="722"/>
      <c r="P13" s="722"/>
      <c r="Q13" s="722"/>
      <c r="R13" s="722"/>
      <c r="S13" s="722"/>
      <c r="T13" s="722"/>
      <c r="U13" s="722"/>
      <c r="V13" s="722"/>
      <c r="W13" s="722"/>
    </row>
    <row r="14" spans="1:23">
      <c r="A14" s="1045">
        <v>8</v>
      </c>
      <c r="B14" s="1046"/>
      <c r="C14" s="1047" t="s">
        <v>265</v>
      </c>
      <c r="D14" s="1051">
        <v>253.31424200000001</v>
      </c>
      <c r="E14" s="1051">
        <v>524.48279600000001</v>
      </c>
      <c r="F14" s="1051">
        <v>570.72218699999996</v>
      </c>
      <c r="G14" s="1051">
        <v>484.04435799999999</v>
      </c>
      <c r="H14" s="1051">
        <v>644.41971699999999</v>
      </c>
      <c r="I14" s="1051">
        <v>545.36787900000002</v>
      </c>
      <c r="J14" s="1052"/>
      <c r="K14" s="1050">
        <f t="shared" si="0"/>
        <v>-0.15370702569611161</v>
      </c>
      <c r="L14" s="721">
        <f t="shared" si="1"/>
        <v>4.4318928539037211E-2</v>
      </c>
      <c r="N14" s="722"/>
      <c r="O14" s="722"/>
      <c r="P14" s="722"/>
      <c r="Q14" s="722"/>
      <c r="R14" s="722"/>
      <c r="S14" s="722"/>
      <c r="T14" s="722"/>
      <c r="U14" s="722"/>
      <c r="V14" s="722"/>
      <c r="W14" s="722"/>
    </row>
    <row r="15" spans="1:23">
      <c r="A15" s="1045">
        <v>9</v>
      </c>
      <c r="B15" s="1046"/>
      <c r="C15" s="1053" t="s">
        <v>266</v>
      </c>
      <c r="D15" s="1051">
        <v>46.554022000000003</v>
      </c>
      <c r="E15" s="1051">
        <v>172.26475199999999</v>
      </c>
      <c r="F15" s="1051">
        <v>707.61395600000003</v>
      </c>
      <c r="G15" s="1051">
        <v>507.30637000000002</v>
      </c>
      <c r="H15" s="1051">
        <v>835.347531</v>
      </c>
      <c r="I15" s="1051">
        <v>531.84760200000005</v>
      </c>
      <c r="J15" s="1052"/>
      <c r="K15" s="1050">
        <f t="shared" si="0"/>
        <v>-0.36332175260837629</v>
      </c>
      <c r="L15" s="721">
        <f t="shared" si="1"/>
        <v>4.3220212950415261E-2</v>
      </c>
      <c r="N15" s="722"/>
      <c r="O15" s="722"/>
      <c r="P15" s="722"/>
      <c r="Q15" s="722"/>
      <c r="R15" s="722"/>
      <c r="S15" s="722"/>
      <c r="T15" s="722"/>
      <c r="U15" s="722"/>
      <c r="V15" s="722"/>
      <c r="W15" s="722"/>
    </row>
    <row r="16" spans="1:23">
      <c r="A16" s="1045">
        <v>10</v>
      </c>
      <c r="B16" s="1046"/>
      <c r="C16" s="1047" t="s">
        <v>267</v>
      </c>
      <c r="D16" s="1051">
        <v>294.47584899999998</v>
      </c>
      <c r="E16" s="1051">
        <v>272.95506</v>
      </c>
      <c r="F16" s="1051">
        <v>222.77023700000001</v>
      </c>
      <c r="G16" s="1051">
        <v>242.639611</v>
      </c>
      <c r="H16" s="1051">
        <v>340.94220100000001</v>
      </c>
      <c r="I16" s="1051">
        <v>403.58741600000002</v>
      </c>
      <c r="J16" s="1052"/>
      <c r="K16" s="1050">
        <f t="shared" si="0"/>
        <v>0.18374145182455726</v>
      </c>
      <c r="L16" s="721">
        <f t="shared" si="1"/>
        <v>3.2797241160876442E-2</v>
      </c>
      <c r="N16" s="722"/>
      <c r="O16" s="722"/>
      <c r="P16" s="722"/>
      <c r="Q16" s="722"/>
      <c r="R16" s="722"/>
      <c r="S16" s="722"/>
      <c r="T16" s="722"/>
      <c r="U16" s="722"/>
      <c r="V16" s="722"/>
      <c r="W16" s="722"/>
    </row>
    <row r="17" spans="1:23">
      <c r="A17" s="1045">
        <v>11</v>
      </c>
      <c r="B17" s="1046"/>
      <c r="C17" s="1047" t="s">
        <v>268</v>
      </c>
      <c r="D17" s="1051">
        <v>92.696203999999994</v>
      </c>
      <c r="E17" s="1051">
        <v>110.283357</v>
      </c>
      <c r="F17" s="1051">
        <v>125.05516299999999</v>
      </c>
      <c r="G17" s="1051">
        <v>164.656654</v>
      </c>
      <c r="H17" s="1051">
        <v>254.47233399999999</v>
      </c>
      <c r="I17" s="1051">
        <v>387.86059899999998</v>
      </c>
      <c r="J17" s="1052"/>
      <c r="K17" s="1050">
        <f t="shared" si="0"/>
        <v>0.52417590118067614</v>
      </c>
      <c r="L17" s="721">
        <f t="shared" si="1"/>
        <v>3.1519212685771625E-2</v>
      </c>
      <c r="N17" s="722"/>
      <c r="O17" s="722"/>
      <c r="P17" s="722"/>
      <c r="Q17" s="722"/>
      <c r="R17" s="722"/>
      <c r="S17" s="722"/>
      <c r="T17" s="722"/>
      <c r="U17" s="722"/>
      <c r="V17" s="722"/>
      <c r="W17" s="722"/>
    </row>
    <row r="18" spans="1:23">
      <c r="A18" s="1045">
        <v>12</v>
      </c>
      <c r="B18" s="1046"/>
      <c r="C18" s="1047" t="s">
        <v>269</v>
      </c>
      <c r="D18" s="1051">
        <v>649.53146100000004</v>
      </c>
      <c r="E18" s="1051">
        <v>1124.707175</v>
      </c>
      <c r="F18" s="1051">
        <v>565.86872100000005</v>
      </c>
      <c r="G18" s="1051">
        <v>1056.3344509999999</v>
      </c>
      <c r="H18" s="1051">
        <v>311.28688</v>
      </c>
      <c r="I18" s="1051">
        <v>324.86209700000001</v>
      </c>
      <c r="J18" s="1052"/>
      <c r="K18" s="1050">
        <f t="shared" si="0"/>
        <v>4.3609987674392281E-2</v>
      </c>
      <c r="L18" s="721">
        <f t="shared" si="1"/>
        <v>2.6399684719944378E-2</v>
      </c>
      <c r="N18" s="722"/>
      <c r="O18" s="722"/>
      <c r="P18" s="722"/>
      <c r="Q18" s="722"/>
      <c r="R18" s="722"/>
      <c r="S18" s="722"/>
      <c r="T18" s="722"/>
      <c r="U18" s="722"/>
      <c r="V18" s="722"/>
      <c r="W18" s="722"/>
    </row>
    <row r="19" spans="1:23">
      <c r="A19" s="1045">
        <v>13</v>
      </c>
      <c r="B19" s="1046"/>
      <c r="C19" s="1047" t="s">
        <v>270</v>
      </c>
      <c r="D19" s="1051">
        <v>208.70096000000001</v>
      </c>
      <c r="E19" s="1051">
        <v>290.05793899999998</v>
      </c>
      <c r="F19" s="1051">
        <v>271.01675899999998</v>
      </c>
      <c r="G19" s="1051">
        <v>221.53805299999999</v>
      </c>
      <c r="H19" s="1051">
        <v>141.335351</v>
      </c>
      <c r="I19" s="1051">
        <v>268.00640800000002</v>
      </c>
      <c r="J19" s="1052"/>
      <c r="K19" s="1050">
        <f t="shared" si="0"/>
        <v>0.89624468403520652</v>
      </c>
      <c r="L19" s="721">
        <f t="shared" si="1"/>
        <v>2.1779348035559774E-2</v>
      </c>
      <c r="N19" s="722"/>
      <c r="O19" s="722"/>
      <c r="P19" s="722"/>
      <c r="Q19" s="722"/>
      <c r="R19" s="722"/>
      <c r="S19" s="722"/>
      <c r="T19" s="722"/>
      <c r="U19" s="722"/>
      <c r="V19" s="722"/>
      <c r="W19" s="722"/>
    </row>
    <row r="20" spans="1:23">
      <c r="A20" s="1045">
        <v>14</v>
      </c>
      <c r="B20" s="1046"/>
      <c r="C20" s="1047" t="s">
        <v>271</v>
      </c>
      <c r="D20" s="1051">
        <v>165.90358000000001</v>
      </c>
      <c r="E20" s="1051">
        <v>226.445537</v>
      </c>
      <c r="F20" s="1051">
        <v>283.47204399999998</v>
      </c>
      <c r="G20" s="1051">
        <v>294.15833500000002</v>
      </c>
      <c r="H20" s="1051">
        <v>228.345553</v>
      </c>
      <c r="I20" s="1051">
        <v>256.29669000000001</v>
      </c>
      <c r="J20" s="1052"/>
      <c r="K20" s="1050">
        <f t="shared" si="0"/>
        <v>0.12240718784657045</v>
      </c>
      <c r="L20" s="721">
        <f t="shared" si="1"/>
        <v>2.0827766222186642E-2</v>
      </c>
      <c r="N20" s="722"/>
      <c r="O20" s="722"/>
      <c r="P20" s="722"/>
      <c r="Q20" s="722"/>
      <c r="R20" s="722"/>
      <c r="S20" s="722"/>
      <c r="T20" s="722"/>
      <c r="U20" s="722"/>
      <c r="V20" s="722"/>
      <c r="W20" s="722"/>
    </row>
    <row r="21" spans="1:23">
      <c r="A21" s="1045">
        <v>15</v>
      </c>
      <c r="B21" s="1046"/>
      <c r="C21" s="1047" t="s">
        <v>272</v>
      </c>
      <c r="D21" s="1051">
        <v>94.809745000000007</v>
      </c>
      <c r="E21" s="1051">
        <v>718.63150800000005</v>
      </c>
      <c r="F21" s="1051">
        <v>102.44657100000001</v>
      </c>
      <c r="G21" s="1051">
        <v>99.248527999999993</v>
      </c>
      <c r="H21" s="1051">
        <v>268.46261399999997</v>
      </c>
      <c r="I21" s="1051">
        <v>254.72187</v>
      </c>
      <c r="J21" s="1052"/>
      <c r="K21" s="1050">
        <f t="shared" si="0"/>
        <v>-5.1183082051044826E-2</v>
      </c>
      <c r="L21" s="721">
        <f t="shared" si="1"/>
        <v>2.0699789607264211E-2</v>
      </c>
      <c r="N21" s="722"/>
      <c r="O21" s="722"/>
      <c r="P21" s="722"/>
      <c r="Q21" s="722"/>
      <c r="R21" s="722"/>
      <c r="S21" s="722"/>
      <c r="T21" s="722"/>
      <c r="U21" s="722"/>
      <c r="V21" s="722"/>
      <c r="W21" s="722"/>
    </row>
    <row r="22" spans="1:23">
      <c r="A22" s="1045">
        <v>16</v>
      </c>
      <c r="B22" s="1046"/>
      <c r="C22" s="1047" t="s">
        <v>273</v>
      </c>
      <c r="D22" s="1051">
        <v>182.79492300000001</v>
      </c>
      <c r="E22" s="1051">
        <v>220.503883</v>
      </c>
      <c r="F22" s="1051">
        <v>513.07288900000003</v>
      </c>
      <c r="G22" s="1051">
        <v>323.94453099999998</v>
      </c>
      <c r="H22" s="1051">
        <v>161.562871</v>
      </c>
      <c r="I22" s="1051">
        <v>184.28012699999999</v>
      </c>
      <c r="J22" s="1052"/>
      <c r="K22" s="1050">
        <f t="shared" si="0"/>
        <v>0.14060938543237445</v>
      </c>
      <c r="L22" s="721">
        <f t="shared" si="1"/>
        <v>1.4975392013649745E-2</v>
      </c>
      <c r="N22" s="722"/>
      <c r="O22" s="722"/>
      <c r="P22" s="722"/>
      <c r="Q22" s="722"/>
      <c r="R22" s="722"/>
      <c r="S22" s="722"/>
      <c r="T22" s="722"/>
      <c r="U22" s="722"/>
      <c r="V22" s="722"/>
      <c r="W22" s="722"/>
    </row>
    <row r="23" spans="1:23">
      <c r="A23" s="1045">
        <v>17</v>
      </c>
      <c r="B23" s="1046"/>
      <c r="C23" s="1047" t="s">
        <v>274</v>
      </c>
      <c r="D23" s="1051">
        <v>106.463865</v>
      </c>
      <c r="E23" s="1051">
        <v>145.13121599999999</v>
      </c>
      <c r="F23" s="1051">
        <v>129.95527000000001</v>
      </c>
      <c r="G23" s="1051">
        <v>132.405934</v>
      </c>
      <c r="H23" s="1051">
        <v>155.51732999999999</v>
      </c>
      <c r="I23" s="1051">
        <v>164.26560900000001</v>
      </c>
      <c r="J23" s="1052"/>
      <c r="K23" s="1050">
        <f t="shared" si="0"/>
        <v>5.6252759740667013E-2</v>
      </c>
      <c r="L23" s="721">
        <f t="shared" si="1"/>
        <v>1.3348926599860179E-2</v>
      </c>
      <c r="N23" s="722"/>
      <c r="O23" s="722"/>
      <c r="P23" s="722"/>
      <c r="Q23" s="722"/>
      <c r="R23" s="722"/>
      <c r="S23" s="722"/>
      <c r="T23" s="722"/>
      <c r="U23" s="722"/>
      <c r="V23" s="722"/>
      <c r="W23" s="722"/>
    </row>
    <row r="24" spans="1:23">
      <c r="A24" s="1045">
        <v>18</v>
      </c>
      <c r="B24" s="1046"/>
      <c r="C24" s="1047" t="s">
        <v>275</v>
      </c>
      <c r="D24" s="1051">
        <v>73.343934000000004</v>
      </c>
      <c r="E24" s="1051">
        <v>148.355333</v>
      </c>
      <c r="F24" s="1051">
        <v>166.414683</v>
      </c>
      <c r="G24" s="1051">
        <v>141.519814</v>
      </c>
      <c r="H24" s="1051">
        <v>168.14569599999999</v>
      </c>
      <c r="I24" s="1051">
        <v>139.907061</v>
      </c>
      <c r="J24" s="1052"/>
      <c r="K24" s="1050">
        <f t="shared" si="0"/>
        <v>-0.16794146785654263</v>
      </c>
      <c r="L24" s="721">
        <f t="shared" si="1"/>
        <v>1.1369446711704338E-2</v>
      </c>
      <c r="N24" s="722"/>
      <c r="O24" s="722"/>
      <c r="P24" s="722"/>
      <c r="Q24" s="722"/>
      <c r="R24" s="722"/>
      <c r="S24" s="722"/>
      <c r="T24" s="722"/>
      <c r="U24" s="722"/>
      <c r="V24" s="722"/>
      <c r="W24" s="722"/>
    </row>
    <row r="25" spans="1:23">
      <c r="A25" s="1045">
        <v>19</v>
      </c>
      <c r="B25" s="1046"/>
      <c r="C25" s="1047" t="s">
        <v>276</v>
      </c>
      <c r="D25" s="1051">
        <v>99.819227999999995</v>
      </c>
      <c r="E25" s="1051">
        <v>78.123975000000002</v>
      </c>
      <c r="F25" s="1051">
        <v>101.151371</v>
      </c>
      <c r="G25" s="1051">
        <v>98.310294999999996</v>
      </c>
      <c r="H25" s="1051">
        <v>117.587384</v>
      </c>
      <c r="I25" s="1051">
        <v>113.943515</v>
      </c>
      <c r="J25" s="1052"/>
      <c r="K25" s="1050">
        <f t="shared" si="0"/>
        <v>-3.0988605036064043E-2</v>
      </c>
      <c r="L25" s="721">
        <f t="shared" si="1"/>
        <v>9.2595378151556201E-3</v>
      </c>
      <c r="N25" s="722"/>
      <c r="O25" s="722"/>
      <c r="P25" s="722"/>
      <c r="Q25" s="722"/>
      <c r="R25" s="722"/>
      <c r="S25" s="722"/>
      <c r="T25" s="722"/>
      <c r="U25" s="722"/>
      <c r="V25" s="722"/>
      <c r="W25" s="722"/>
    </row>
    <row r="26" spans="1:23">
      <c r="A26" s="1045">
        <v>20</v>
      </c>
      <c r="B26" s="1046"/>
      <c r="C26" s="1047" t="s">
        <v>277</v>
      </c>
      <c r="D26" s="1051">
        <v>77.777646000000004</v>
      </c>
      <c r="E26" s="1051">
        <v>109.06096700000001</v>
      </c>
      <c r="F26" s="1051">
        <v>136.84356600000001</v>
      </c>
      <c r="G26" s="1051">
        <v>104.15079900000001</v>
      </c>
      <c r="H26" s="1051">
        <v>109.029781</v>
      </c>
      <c r="I26" s="1051">
        <v>113.726798</v>
      </c>
      <c r="J26" s="1052"/>
      <c r="K26" s="1050">
        <f t="shared" si="0"/>
        <v>4.3080128721894928E-2</v>
      </c>
      <c r="L26" s="721">
        <f t="shared" si="1"/>
        <v>9.2419264639814255E-3</v>
      </c>
      <c r="N26" s="722"/>
      <c r="O26" s="722"/>
      <c r="P26" s="722"/>
      <c r="Q26" s="722"/>
      <c r="R26" s="722"/>
      <c r="S26" s="722"/>
      <c r="T26" s="722"/>
      <c r="U26" s="722"/>
      <c r="V26" s="722"/>
      <c r="W26" s="722"/>
    </row>
    <row r="27" spans="1:23">
      <c r="A27" s="1045">
        <v>21</v>
      </c>
      <c r="B27" s="1046"/>
      <c r="C27" s="1047" t="s">
        <v>278</v>
      </c>
      <c r="D27" s="1051">
        <v>69.433211</v>
      </c>
      <c r="E27" s="1051">
        <v>151.958324</v>
      </c>
      <c r="F27" s="1051">
        <v>93.897925000000001</v>
      </c>
      <c r="G27" s="1051">
        <v>83.544636999999994</v>
      </c>
      <c r="H27" s="1051">
        <v>103.06580700000001</v>
      </c>
      <c r="I27" s="1051">
        <v>97.436025999999998</v>
      </c>
      <c r="J27" s="1052"/>
      <c r="K27" s="1050">
        <f t="shared" si="0"/>
        <v>-5.4623169059356491E-2</v>
      </c>
      <c r="L27" s="721">
        <f t="shared" si="1"/>
        <v>7.9180685913146191E-3</v>
      </c>
      <c r="N27" s="722"/>
      <c r="O27" s="722"/>
      <c r="P27" s="722"/>
      <c r="Q27" s="722"/>
      <c r="R27" s="722"/>
      <c r="S27" s="722"/>
      <c r="T27" s="722"/>
      <c r="U27" s="722"/>
      <c r="V27" s="722"/>
      <c r="W27" s="722"/>
    </row>
    <row r="28" spans="1:23">
      <c r="A28" s="1045">
        <v>22</v>
      </c>
      <c r="B28" s="1046"/>
      <c r="C28" s="1047" t="s">
        <v>279</v>
      </c>
      <c r="D28" s="1051">
        <v>18.222653999999999</v>
      </c>
      <c r="E28" s="1051">
        <v>60.905985000000001</v>
      </c>
      <c r="F28" s="1051">
        <v>126.872106</v>
      </c>
      <c r="G28" s="1051">
        <v>40.387006</v>
      </c>
      <c r="H28" s="1051">
        <v>35.022016000000001</v>
      </c>
      <c r="I28" s="1051">
        <v>77.375191999999998</v>
      </c>
      <c r="J28" s="1052"/>
      <c r="K28" s="1050">
        <f t="shared" si="0"/>
        <v>1.2093300397098785</v>
      </c>
      <c r="L28" s="721">
        <f t="shared" si="1"/>
        <v>6.2878393410886659E-3</v>
      </c>
      <c r="N28" s="722"/>
      <c r="O28" s="722"/>
      <c r="P28" s="722"/>
      <c r="Q28" s="722"/>
      <c r="R28" s="722"/>
      <c r="S28" s="722"/>
      <c r="T28" s="722"/>
      <c r="U28" s="722"/>
      <c r="V28" s="722"/>
      <c r="W28" s="722"/>
    </row>
    <row r="29" spans="1:23">
      <c r="A29" s="1045">
        <v>23</v>
      </c>
      <c r="B29" s="1046"/>
      <c r="C29" s="1047" t="s">
        <v>280</v>
      </c>
      <c r="D29" s="1051">
        <v>23.144463999999999</v>
      </c>
      <c r="E29" s="1051">
        <v>31.040264000000001</v>
      </c>
      <c r="F29" s="1051">
        <v>137.95443800000001</v>
      </c>
      <c r="G29" s="1051">
        <v>46.644812999999999</v>
      </c>
      <c r="H29" s="1051">
        <v>61.299253</v>
      </c>
      <c r="I29" s="1051">
        <v>73.455365999999998</v>
      </c>
      <c r="J29" s="1052"/>
      <c r="K29" s="1050">
        <f t="shared" si="0"/>
        <v>0.19830768573966151</v>
      </c>
      <c r="L29" s="721">
        <f t="shared" si="1"/>
        <v>5.969297499757633E-3</v>
      </c>
      <c r="N29" s="722"/>
      <c r="O29" s="722"/>
      <c r="P29" s="722"/>
      <c r="Q29" s="722"/>
      <c r="R29" s="722"/>
      <c r="S29" s="722"/>
      <c r="T29" s="722"/>
      <c r="U29" s="722"/>
      <c r="V29" s="722"/>
      <c r="W29" s="722"/>
    </row>
    <row r="30" spans="1:23">
      <c r="A30" s="1045">
        <v>24</v>
      </c>
      <c r="B30" s="1046"/>
      <c r="C30" s="1047" t="s">
        <v>281</v>
      </c>
      <c r="D30" s="1051">
        <v>45.490595999999996</v>
      </c>
      <c r="E30" s="1051">
        <v>58.768355999999997</v>
      </c>
      <c r="F30" s="1051">
        <v>53.895757000000003</v>
      </c>
      <c r="G30" s="1051">
        <v>50.036867000000001</v>
      </c>
      <c r="H30" s="1051">
        <v>56.110059999999997</v>
      </c>
      <c r="I30" s="1051">
        <v>59.292259000000001</v>
      </c>
      <c r="J30" s="1052"/>
      <c r="K30" s="1050">
        <f t="shared" si="0"/>
        <v>5.671351982157935E-2</v>
      </c>
      <c r="L30" s="721">
        <f t="shared" si="1"/>
        <v>4.818342793413922E-3</v>
      </c>
      <c r="N30" s="722"/>
      <c r="O30" s="722"/>
      <c r="P30" s="722"/>
      <c r="Q30" s="722"/>
      <c r="R30" s="722"/>
      <c r="S30" s="722"/>
      <c r="T30" s="722"/>
      <c r="U30" s="722"/>
      <c r="V30" s="722"/>
      <c r="W30" s="722"/>
    </row>
    <row r="31" spans="1:23">
      <c r="A31" s="1045">
        <v>25</v>
      </c>
      <c r="B31" s="1046"/>
      <c r="C31" s="1047" t="s">
        <v>282</v>
      </c>
      <c r="D31" s="1051">
        <v>44.707886999999999</v>
      </c>
      <c r="E31" s="1051">
        <v>55.632007999999999</v>
      </c>
      <c r="F31" s="1051">
        <v>62.522368</v>
      </c>
      <c r="G31" s="1051">
        <v>35.296613999999998</v>
      </c>
      <c r="H31" s="1051">
        <v>45.735093999999997</v>
      </c>
      <c r="I31" s="1051">
        <v>52.350769</v>
      </c>
      <c r="J31" s="1052"/>
      <c r="K31" s="1050">
        <f t="shared" si="0"/>
        <v>0.14465204772510143</v>
      </c>
      <c r="L31" s="721">
        <f t="shared" si="1"/>
        <v>4.2542475998566176E-3</v>
      </c>
      <c r="N31" s="722"/>
      <c r="O31" s="722"/>
      <c r="P31" s="722"/>
      <c r="Q31" s="722"/>
      <c r="R31" s="722"/>
      <c r="S31" s="722"/>
      <c r="T31" s="722"/>
      <c r="U31" s="722"/>
      <c r="V31" s="722"/>
      <c r="W31" s="722"/>
    </row>
    <row r="32" spans="1:23">
      <c r="A32" s="1045">
        <v>26</v>
      </c>
      <c r="B32" s="1046"/>
      <c r="C32" s="1047" t="s">
        <v>283</v>
      </c>
      <c r="D32" s="1051">
        <v>34.278072000000002</v>
      </c>
      <c r="E32" s="1051">
        <v>44.314101000000001</v>
      </c>
      <c r="F32" s="1051">
        <v>41.391342999999999</v>
      </c>
      <c r="G32" s="1051">
        <v>67.167565999999994</v>
      </c>
      <c r="H32" s="1051">
        <v>43.100380999999999</v>
      </c>
      <c r="I32" s="1051">
        <v>44.531587999999999</v>
      </c>
      <c r="J32" s="1052"/>
      <c r="K32" s="1050">
        <f t="shared" si="0"/>
        <v>3.3206365391526438E-2</v>
      </c>
      <c r="L32" s="721">
        <f t="shared" si="1"/>
        <v>3.6188274782898368E-3</v>
      </c>
      <c r="N32" s="722"/>
      <c r="O32" s="722"/>
      <c r="P32" s="722"/>
      <c r="Q32" s="722"/>
      <c r="R32" s="722"/>
      <c r="S32" s="722"/>
      <c r="T32" s="722"/>
      <c r="U32" s="722"/>
      <c r="V32" s="722"/>
      <c r="W32" s="722"/>
    </row>
    <row r="33" spans="1:23">
      <c r="A33" s="1045">
        <v>27</v>
      </c>
      <c r="B33" s="1046"/>
      <c r="C33" s="1047" t="s">
        <v>284</v>
      </c>
      <c r="D33" s="1051">
        <v>12.002309</v>
      </c>
      <c r="E33" s="1051">
        <v>22.124068999999999</v>
      </c>
      <c r="F33" s="1051">
        <v>16.122544999999999</v>
      </c>
      <c r="G33" s="1051">
        <v>33.659059999999997</v>
      </c>
      <c r="H33" s="1051">
        <v>25.066344000000001</v>
      </c>
      <c r="I33" s="1051">
        <v>42.989595999999999</v>
      </c>
      <c r="J33" s="1052"/>
      <c r="K33" s="1050">
        <f t="shared" si="0"/>
        <v>0.71503255520629572</v>
      </c>
      <c r="L33" s="721">
        <f t="shared" si="1"/>
        <v>3.4935186071823636E-3</v>
      </c>
      <c r="N33" s="722"/>
      <c r="O33" s="722"/>
      <c r="P33" s="722"/>
      <c r="Q33" s="722"/>
      <c r="R33" s="722"/>
      <c r="S33" s="722"/>
      <c r="T33" s="722"/>
      <c r="U33" s="722"/>
      <c r="V33" s="722"/>
      <c r="W33" s="722"/>
    </row>
    <row r="34" spans="1:23">
      <c r="A34" s="1045">
        <v>28</v>
      </c>
      <c r="B34" s="1046"/>
      <c r="C34" s="1047" t="s">
        <v>285</v>
      </c>
      <c r="D34" s="1051">
        <v>63.654097999999998</v>
      </c>
      <c r="E34" s="1051">
        <v>128.285426</v>
      </c>
      <c r="F34" s="1051">
        <v>44.298520000000003</v>
      </c>
      <c r="G34" s="1051">
        <v>50.452714</v>
      </c>
      <c r="H34" s="1051">
        <v>46.905197000000001</v>
      </c>
      <c r="I34" s="1051">
        <v>38.275607000000001</v>
      </c>
      <c r="J34" s="1052"/>
      <c r="K34" s="1050">
        <f t="shared" si="0"/>
        <v>-0.18397939997992119</v>
      </c>
      <c r="L34" s="721">
        <f t="shared" si="1"/>
        <v>3.1104396807008728E-3</v>
      </c>
      <c r="N34" s="722"/>
      <c r="O34" s="722"/>
      <c r="P34" s="722"/>
      <c r="Q34" s="722"/>
      <c r="R34" s="722"/>
      <c r="S34" s="722"/>
      <c r="T34" s="722"/>
      <c r="U34" s="722"/>
      <c r="V34" s="722"/>
      <c r="W34" s="722"/>
    </row>
    <row r="35" spans="1:23">
      <c r="A35" s="1045">
        <v>29</v>
      </c>
      <c r="B35" s="1046"/>
      <c r="C35" s="1047" t="s">
        <v>286</v>
      </c>
      <c r="D35" s="1051">
        <v>12.712725000000001</v>
      </c>
      <c r="E35" s="1051">
        <v>16.153751</v>
      </c>
      <c r="F35" s="1051">
        <v>21.998175</v>
      </c>
      <c r="G35" s="1051">
        <v>33.693148999999998</v>
      </c>
      <c r="H35" s="1051">
        <v>63.671256</v>
      </c>
      <c r="I35" s="1051">
        <v>36.776294999999998</v>
      </c>
      <c r="J35" s="1052"/>
      <c r="K35" s="1050">
        <f t="shared" si="0"/>
        <v>-0.4224034939722251</v>
      </c>
      <c r="L35" s="721">
        <f t="shared" si="1"/>
        <v>2.9885991691042573E-3</v>
      </c>
      <c r="N35" s="722"/>
      <c r="O35" s="722"/>
      <c r="P35" s="722"/>
      <c r="Q35" s="722"/>
      <c r="R35" s="722"/>
      <c r="S35" s="722"/>
      <c r="T35" s="722"/>
      <c r="U35" s="722"/>
      <c r="V35" s="722"/>
      <c r="W35" s="722"/>
    </row>
    <row r="36" spans="1:23">
      <c r="A36" s="1045">
        <v>30</v>
      </c>
      <c r="B36" s="1046"/>
      <c r="C36" s="1047" t="s">
        <v>287</v>
      </c>
      <c r="D36" s="1051">
        <v>26.368490999999999</v>
      </c>
      <c r="E36" s="1051">
        <v>13.75591</v>
      </c>
      <c r="F36" s="1051">
        <v>18.604395</v>
      </c>
      <c r="G36" s="1051">
        <v>31.407316000000002</v>
      </c>
      <c r="H36" s="1051">
        <v>51.084786999999999</v>
      </c>
      <c r="I36" s="1051">
        <v>35.21893</v>
      </c>
      <c r="J36" s="1052"/>
      <c r="K36" s="1050">
        <f t="shared" si="0"/>
        <v>-0.31057890091623552</v>
      </c>
      <c r="L36" s="721">
        <f t="shared" si="1"/>
        <v>2.862041022205772E-3</v>
      </c>
      <c r="N36" s="722"/>
      <c r="O36" s="722"/>
      <c r="P36" s="722"/>
      <c r="Q36" s="722"/>
      <c r="R36" s="722"/>
      <c r="S36" s="722"/>
      <c r="T36" s="722"/>
      <c r="U36" s="722"/>
      <c r="V36" s="722"/>
      <c r="W36" s="722"/>
    </row>
    <row r="37" spans="1:23">
      <c r="A37" s="1045">
        <v>31</v>
      </c>
      <c r="B37" s="1046"/>
      <c r="C37" s="1047" t="s">
        <v>288</v>
      </c>
      <c r="D37" s="1051">
        <v>23.804817</v>
      </c>
      <c r="E37" s="1051">
        <v>40.033189999999998</v>
      </c>
      <c r="F37" s="1051">
        <v>22.460735</v>
      </c>
      <c r="G37" s="1051">
        <v>36.627392999999998</v>
      </c>
      <c r="H37" s="1051">
        <v>40.675728999999997</v>
      </c>
      <c r="I37" s="1051">
        <v>34.647387000000002</v>
      </c>
      <c r="J37" s="1052"/>
      <c r="K37" s="1050">
        <f t="shared" si="0"/>
        <v>-0.14820489142308912</v>
      </c>
      <c r="L37" s="721">
        <f t="shared" si="1"/>
        <v>2.8155949912799442E-3</v>
      </c>
      <c r="N37" s="722"/>
      <c r="O37" s="722"/>
      <c r="P37" s="722"/>
      <c r="Q37" s="722"/>
      <c r="R37" s="722"/>
      <c r="S37" s="722"/>
      <c r="T37" s="722"/>
      <c r="U37" s="722"/>
      <c r="V37" s="722"/>
      <c r="W37" s="722"/>
    </row>
    <row r="38" spans="1:23">
      <c r="A38" s="1045">
        <v>32</v>
      </c>
      <c r="B38" s="1046"/>
      <c r="C38" s="1047" t="s">
        <v>289</v>
      </c>
      <c r="D38" s="1051">
        <v>3.1923029999999999</v>
      </c>
      <c r="E38" s="1051">
        <v>3.276052</v>
      </c>
      <c r="F38" s="1051">
        <v>15.667187</v>
      </c>
      <c r="G38" s="1051">
        <v>32.227939999999997</v>
      </c>
      <c r="H38" s="1051">
        <v>27.234480999999999</v>
      </c>
      <c r="I38" s="1051">
        <v>26.825502</v>
      </c>
      <c r="J38" s="1052"/>
      <c r="K38" s="1050">
        <f t="shared" si="0"/>
        <v>-1.5016955894992079E-2</v>
      </c>
      <c r="L38" s="721">
        <f t="shared" si="1"/>
        <v>2.17995513109748E-3</v>
      </c>
      <c r="N38" s="722"/>
      <c r="O38" s="722"/>
      <c r="P38" s="722"/>
      <c r="Q38" s="722"/>
      <c r="R38" s="722"/>
      <c r="S38" s="722"/>
      <c r="T38" s="722"/>
      <c r="U38" s="722"/>
      <c r="V38" s="722"/>
      <c r="W38" s="722"/>
    </row>
    <row r="39" spans="1:23">
      <c r="A39" s="1045">
        <v>33</v>
      </c>
      <c r="B39" s="1046"/>
      <c r="C39" s="1047" t="s">
        <v>290</v>
      </c>
      <c r="D39" s="1051">
        <v>0.236868</v>
      </c>
      <c r="E39" s="1051">
        <v>0.33935799999999999</v>
      </c>
      <c r="F39" s="1051">
        <v>0.39698800000000001</v>
      </c>
      <c r="G39" s="1051">
        <v>0.83073699999999995</v>
      </c>
      <c r="H39" s="1051">
        <v>0.38035099999999999</v>
      </c>
      <c r="I39" s="1051">
        <v>25.788736</v>
      </c>
      <c r="J39" s="1052"/>
      <c r="K39" s="1050">
        <f t="shared" si="0"/>
        <v>66.802466668945272</v>
      </c>
      <c r="L39" s="721">
        <f t="shared" si="1"/>
        <v>2.0957030875962098E-3</v>
      </c>
      <c r="N39" s="722"/>
      <c r="O39" s="722"/>
      <c r="P39" s="722"/>
      <c r="Q39" s="722"/>
      <c r="R39" s="722"/>
      <c r="S39" s="722"/>
      <c r="T39" s="722"/>
      <c r="U39" s="722"/>
      <c r="V39" s="722"/>
      <c r="W39" s="722"/>
    </row>
    <row r="40" spans="1:23">
      <c r="A40" s="1045">
        <v>34</v>
      </c>
      <c r="B40" s="1046"/>
      <c r="C40" s="1047" t="s">
        <v>291</v>
      </c>
      <c r="D40" s="1051">
        <v>21.184438</v>
      </c>
      <c r="E40" s="1051">
        <v>14.780212000000001</v>
      </c>
      <c r="F40" s="1051">
        <v>22.726329</v>
      </c>
      <c r="G40" s="1051">
        <v>25.512187999999998</v>
      </c>
      <c r="H40" s="1051">
        <v>38.266109</v>
      </c>
      <c r="I40" s="1051">
        <v>24.560293000000001</v>
      </c>
      <c r="J40" s="1052"/>
      <c r="K40" s="1050">
        <f t="shared" si="0"/>
        <v>-0.35817114303416631</v>
      </c>
      <c r="L40" s="721">
        <f t="shared" si="1"/>
        <v>1.995874550515682E-3</v>
      </c>
      <c r="N40" s="722"/>
      <c r="O40" s="722"/>
      <c r="P40" s="722"/>
      <c r="Q40" s="722"/>
      <c r="R40" s="722"/>
      <c r="S40" s="722"/>
      <c r="T40" s="722"/>
      <c r="U40" s="722"/>
      <c r="V40" s="722"/>
      <c r="W40" s="722"/>
    </row>
    <row r="41" spans="1:23">
      <c r="A41" s="1054">
        <v>35</v>
      </c>
      <c r="B41" s="1055"/>
      <c r="C41" s="1056" t="s">
        <v>292</v>
      </c>
      <c r="D41" s="1057">
        <v>11.556599</v>
      </c>
      <c r="E41" s="1057">
        <v>15.27656</v>
      </c>
      <c r="F41" s="1057">
        <v>19.317395999999999</v>
      </c>
      <c r="G41" s="1057">
        <v>25.281676999999998</v>
      </c>
      <c r="H41" s="1057">
        <v>20.86429</v>
      </c>
      <c r="I41" s="1057">
        <v>24.542020999999998</v>
      </c>
      <c r="J41" s="1058"/>
      <c r="K41" s="1050">
        <f t="shared" si="0"/>
        <v>0.17626916612067789</v>
      </c>
      <c r="L41" s="721">
        <f t="shared" si="1"/>
        <v>1.9943896895742007E-3</v>
      </c>
      <c r="N41" s="722"/>
      <c r="O41" s="722"/>
      <c r="P41" s="722"/>
      <c r="Q41" s="722"/>
      <c r="R41" s="722"/>
      <c r="S41" s="722"/>
      <c r="T41" s="722"/>
      <c r="U41" s="722"/>
      <c r="V41" s="722"/>
      <c r="W41" s="722"/>
    </row>
    <row r="42" spans="1:23">
      <c r="A42" s="723"/>
      <c r="B42" s="724"/>
      <c r="C42" s="725"/>
      <c r="D42" s="726"/>
      <c r="E42" s="726"/>
      <c r="F42" s="726"/>
      <c r="G42" s="726"/>
      <c r="H42" s="726"/>
      <c r="J42" s="727"/>
      <c r="K42" s="728"/>
      <c r="L42" s="721"/>
      <c r="M42" s="1059"/>
    </row>
    <row r="43" spans="1:23">
      <c r="A43" s="723"/>
      <c r="B43" s="724"/>
      <c r="C43" s="725" t="s">
        <v>293</v>
      </c>
      <c r="D43" s="726">
        <v>10337.135031</v>
      </c>
      <c r="E43" s="726">
        <v>13808.477247000001</v>
      </c>
      <c r="F43" s="726">
        <v>18968.255935000001</v>
      </c>
      <c r="G43" s="726">
        <v>19256.169852999999</v>
      </c>
      <c r="H43" s="726">
        <v>16111.382958</v>
      </c>
      <c r="I43" s="726">
        <v>12305.529420000001</v>
      </c>
      <c r="J43" s="727"/>
      <c r="K43" s="1050">
        <f>H43/G43-1</f>
        <v>-0.16331320916916714</v>
      </c>
      <c r="L43" s="1050">
        <v>1</v>
      </c>
      <c r="M43" s="1059"/>
    </row>
    <row r="44" spans="1:23">
      <c r="A44" s="723"/>
      <c r="B44" s="723"/>
      <c r="C44" s="729"/>
      <c r="D44" s="726"/>
      <c r="E44" s="726"/>
      <c r="F44" s="726"/>
      <c r="G44" s="726"/>
      <c r="H44" s="726"/>
      <c r="I44" s="726"/>
      <c r="J44" s="726"/>
      <c r="K44" s="730"/>
      <c r="L44" s="1060"/>
      <c r="M44" s="1059"/>
    </row>
    <row r="45" spans="1:23">
      <c r="A45" s="1061" t="s">
        <v>219</v>
      </c>
      <c r="J45" s="1062"/>
      <c r="L45" s="1041"/>
      <c r="M45" s="1041"/>
    </row>
    <row r="46" spans="1:23">
      <c r="F46" s="1063"/>
    </row>
    <row r="48" spans="1:23">
      <c r="A48" s="1064"/>
      <c r="B48" s="1064"/>
      <c r="C48" s="1064"/>
      <c r="D48" s="1064"/>
      <c r="E48" s="1064"/>
      <c r="F48" s="1064"/>
      <c r="G48" s="1064"/>
      <c r="H48" s="1064"/>
      <c r="J48" s="1064"/>
      <c r="K48" s="1064"/>
      <c r="L48" s="1064"/>
    </row>
    <row r="49" spans="1:12">
      <c r="A49" s="1064"/>
      <c r="B49" s="1064"/>
      <c r="C49" s="1064"/>
      <c r="D49" s="1064"/>
      <c r="E49" s="1064"/>
      <c r="F49" s="1064"/>
      <c r="G49" s="1064"/>
      <c r="H49" s="1064"/>
      <c r="J49" s="1064"/>
      <c r="K49" s="1064"/>
      <c r="L49" s="1064"/>
    </row>
    <row r="50" spans="1:12">
      <c r="A50" s="1064"/>
      <c r="B50" s="1064"/>
      <c r="C50" s="1064"/>
      <c r="D50" s="1064"/>
      <c r="E50" s="1064"/>
      <c r="F50" s="1064"/>
      <c r="G50" s="1064"/>
      <c r="H50" s="1064"/>
      <c r="J50" s="1064"/>
      <c r="K50" s="1064"/>
      <c r="L50" s="1064"/>
    </row>
    <row r="51" spans="1:12">
      <c r="A51" s="1064"/>
      <c r="B51" s="1064"/>
      <c r="C51" s="1064"/>
      <c r="D51" s="1064"/>
      <c r="E51" s="1064"/>
      <c r="F51" s="1064"/>
      <c r="G51" s="1064"/>
      <c r="H51" s="1064"/>
      <c r="I51" s="1064"/>
      <c r="J51" s="1064"/>
      <c r="K51" s="1064"/>
      <c r="L51" s="1064"/>
    </row>
    <row r="52" spans="1:12">
      <c r="A52" s="1064"/>
      <c r="B52" s="1064"/>
      <c r="C52" s="1064"/>
      <c r="D52" s="1064"/>
      <c r="E52" s="1064"/>
      <c r="F52" s="1064"/>
      <c r="G52" s="1064"/>
      <c r="H52" s="1064"/>
      <c r="I52" s="1064"/>
      <c r="J52" s="1064"/>
      <c r="K52" s="1064"/>
      <c r="L52" s="1064"/>
    </row>
    <row r="53" spans="1:12">
      <c r="A53" s="1064"/>
      <c r="B53" s="1064"/>
      <c r="C53" s="1064"/>
      <c r="D53" s="1064"/>
      <c r="E53" s="1064"/>
      <c r="F53" s="1064"/>
      <c r="G53" s="1064"/>
      <c r="H53" s="1064"/>
      <c r="I53" s="1064"/>
      <c r="J53" s="1064"/>
      <c r="K53" s="1064"/>
      <c r="L53" s="1064"/>
    </row>
    <row r="54" spans="1:12">
      <c r="A54" s="1064"/>
      <c r="B54" s="1064"/>
      <c r="C54" s="1064"/>
      <c r="D54" s="1064"/>
      <c r="E54" s="1064"/>
      <c r="F54" s="1064"/>
      <c r="G54" s="1064"/>
      <c r="H54" s="1064"/>
      <c r="I54" s="1064"/>
      <c r="J54" s="1064"/>
      <c r="K54" s="1064"/>
      <c r="L54" s="1064"/>
    </row>
    <row r="55" spans="1:12">
      <c r="A55" s="1064"/>
      <c r="B55" s="1064"/>
      <c r="C55" s="1064"/>
      <c r="D55" s="1064"/>
      <c r="E55" s="1064"/>
      <c r="F55" s="1064"/>
      <c r="G55" s="1064"/>
      <c r="H55" s="1064"/>
      <c r="I55" s="1064"/>
      <c r="J55" s="1064"/>
      <c r="K55" s="1064"/>
      <c r="L55" s="1064"/>
    </row>
    <row r="56" spans="1:12">
      <c r="A56" s="1064"/>
      <c r="B56" s="1064"/>
      <c r="C56" s="1064"/>
      <c r="D56" s="1064"/>
      <c r="E56" s="1064"/>
      <c r="F56" s="1064"/>
      <c r="G56" s="1064"/>
      <c r="H56" s="1064"/>
      <c r="I56" s="1064"/>
      <c r="J56" s="1064"/>
      <c r="K56" s="1064"/>
      <c r="L56" s="1064"/>
    </row>
    <row r="57" spans="1:12">
      <c r="A57" s="1064"/>
      <c r="B57" s="1064"/>
      <c r="C57" s="1064"/>
      <c r="D57" s="1064"/>
      <c r="E57" s="1064"/>
      <c r="F57" s="1064"/>
      <c r="G57" s="1064"/>
      <c r="H57" s="1064"/>
      <c r="I57" s="1064"/>
      <c r="J57" s="1064"/>
      <c r="K57" s="1064"/>
      <c r="L57" s="1064"/>
    </row>
    <row r="58" spans="1:12">
      <c r="A58" s="1064"/>
      <c r="B58" s="1064"/>
      <c r="C58" s="1064"/>
      <c r="D58" s="1064"/>
      <c r="E58" s="1064"/>
      <c r="F58" s="1064"/>
      <c r="G58" s="1064"/>
      <c r="H58" s="1064"/>
      <c r="I58" s="1064"/>
      <c r="J58" s="1064"/>
      <c r="K58" s="1064"/>
      <c r="L58" s="1064"/>
    </row>
    <row r="59" spans="1:12">
      <c r="A59" s="1064"/>
      <c r="B59" s="1064"/>
      <c r="C59" s="1064"/>
      <c r="D59" s="1064"/>
      <c r="E59" s="1064"/>
      <c r="F59" s="1064"/>
      <c r="G59" s="1064"/>
      <c r="H59" s="1064"/>
      <c r="I59" s="1064"/>
      <c r="J59" s="1064"/>
      <c r="K59" s="1064"/>
      <c r="L59" s="1064"/>
    </row>
    <row r="60" spans="1:12">
      <c r="A60" s="1064"/>
      <c r="B60" s="1064"/>
      <c r="C60" s="1064"/>
      <c r="D60" s="1064"/>
      <c r="E60" s="1064"/>
      <c r="F60" s="1064"/>
      <c r="G60" s="1064"/>
      <c r="H60" s="1064"/>
      <c r="I60" s="1064"/>
      <c r="J60" s="1064"/>
      <c r="K60" s="1064"/>
      <c r="L60" s="1064"/>
    </row>
    <row r="61" spans="1:12">
      <c r="A61" s="1064"/>
      <c r="B61" s="1064"/>
      <c r="C61" s="1064"/>
      <c r="D61" s="1064"/>
      <c r="E61" s="1064"/>
      <c r="F61" s="1064"/>
      <c r="G61" s="1064"/>
      <c r="H61" s="1064"/>
      <c r="I61" s="1064"/>
      <c r="J61" s="1064"/>
      <c r="K61" s="1064"/>
      <c r="L61" s="1064"/>
    </row>
    <row r="62" spans="1:12">
      <c r="A62" s="1064"/>
      <c r="B62" s="1064"/>
      <c r="C62" s="1064"/>
      <c r="D62" s="1064"/>
      <c r="E62" s="1064"/>
      <c r="F62" s="1064"/>
      <c r="G62" s="1064"/>
      <c r="H62" s="1064"/>
      <c r="I62" s="1064"/>
      <c r="J62" s="1064"/>
      <c r="K62" s="1064"/>
      <c r="L62" s="1064"/>
    </row>
    <row r="63" spans="1:12">
      <c r="A63" s="1064"/>
      <c r="B63" s="1064"/>
      <c r="C63" s="1064"/>
      <c r="D63" s="1064"/>
      <c r="E63" s="1064"/>
      <c r="F63" s="1064"/>
      <c r="G63" s="1064"/>
      <c r="H63" s="1064"/>
      <c r="I63" s="1064"/>
      <c r="J63" s="1064"/>
      <c r="K63" s="1064"/>
      <c r="L63" s="1064"/>
    </row>
    <row r="64" spans="1:12">
      <c r="A64" s="1064"/>
      <c r="B64" s="1064"/>
      <c r="C64" s="1064"/>
      <c r="D64" s="1064"/>
      <c r="E64" s="1064"/>
      <c r="F64" s="1064"/>
      <c r="G64" s="1064"/>
      <c r="H64" s="1064"/>
      <c r="I64" s="1064"/>
      <c r="J64" s="1064"/>
      <c r="K64" s="1064"/>
      <c r="L64" s="1064"/>
    </row>
    <row r="65" spans="1:12">
      <c r="A65" s="1064"/>
      <c r="B65" s="1064"/>
      <c r="C65" s="1064"/>
      <c r="D65" s="1064"/>
      <c r="E65" s="1064"/>
      <c r="F65" s="1064"/>
      <c r="G65" s="1064"/>
      <c r="H65" s="1064"/>
      <c r="I65" s="1064"/>
      <c r="J65" s="1064"/>
      <c r="K65" s="1064"/>
      <c r="L65" s="1064"/>
    </row>
    <row r="66" spans="1:12">
      <c r="A66" s="1064"/>
      <c r="B66" s="1064"/>
      <c r="C66" s="1064"/>
      <c r="D66" s="1064"/>
      <c r="E66" s="1064"/>
      <c r="F66" s="1064"/>
      <c r="G66" s="1064"/>
      <c r="H66" s="1064"/>
      <c r="I66" s="1064"/>
      <c r="J66" s="1064"/>
      <c r="K66" s="1064"/>
      <c r="L66" s="1064"/>
    </row>
    <row r="67" spans="1:12">
      <c r="A67" s="1064"/>
      <c r="B67" s="1064"/>
      <c r="C67" s="1064"/>
      <c r="D67" s="1064"/>
      <c r="E67" s="1064"/>
      <c r="F67" s="1064"/>
      <c r="G67" s="1064"/>
      <c r="H67" s="1064"/>
      <c r="I67" s="1064"/>
      <c r="J67" s="1064"/>
      <c r="K67" s="1064"/>
      <c r="L67" s="1064"/>
    </row>
    <row r="68" spans="1:12">
      <c r="A68" s="1064"/>
      <c r="B68" s="1064"/>
      <c r="C68" s="1064"/>
      <c r="D68" s="1064"/>
      <c r="E68" s="1064"/>
      <c r="F68" s="1064"/>
      <c r="G68" s="1064"/>
      <c r="H68" s="1064"/>
      <c r="I68" s="1064"/>
      <c r="J68" s="1064"/>
      <c r="K68" s="1064"/>
      <c r="L68" s="1064"/>
    </row>
    <row r="69" spans="1:12">
      <c r="A69" s="1064"/>
      <c r="B69" s="1064"/>
      <c r="C69" s="1064"/>
      <c r="D69" s="1064"/>
      <c r="E69" s="1064"/>
      <c r="F69" s="1064"/>
      <c r="G69" s="1064"/>
      <c r="H69" s="1064"/>
      <c r="I69" s="1064"/>
      <c r="J69" s="1064"/>
      <c r="K69" s="1064"/>
      <c r="L69" s="1064"/>
    </row>
    <row r="70" spans="1:12">
      <c r="A70" s="1064"/>
      <c r="B70" s="1064"/>
      <c r="C70" s="1064"/>
      <c r="D70" s="1064"/>
      <c r="E70" s="1064"/>
      <c r="F70" s="1064"/>
      <c r="G70" s="1064"/>
      <c r="H70" s="1064"/>
      <c r="I70" s="1064"/>
      <c r="J70" s="1064"/>
      <c r="K70" s="1064"/>
      <c r="L70" s="1064"/>
    </row>
    <row r="71" spans="1:12">
      <c r="A71" s="1064"/>
      <c r="B71" s="1064"/>
      <c r="C71" s="1064"/>
      <c r="D71" s="1064"/>
      <c r="E71" s="1064"/>
      <c r="F71" s="1064"/>
      <c r="G71" s="1064"/>
      <c r="H71" s="1064"/>
      <c r="I71" s="1064"/>
      <c r="J71" s="1064"/>
      <c r="K71" s="1064"/>
      <c r="L71" s="1064"/>
    </row>
    <row r="72" spans="1:12">
      <c r="A72" s="1064"/>
      <c r="B72" s="1064"/>
      <c r="C72" s="1064"/>
      <c r="D72" s="1064"/>
      <c r="E72" s="1064"/>
      <c r="F72" s="1064"/>
      <c r="G72" s="1064"/>
      <c r="H72" s="1064"/>
      <c r="I72" s="1064"/>
      <c r="J72" s="1064"/>
      <c r="K72" s="1064"/>
      <c r="L72" s="1064"/>
    </row>
    <row r="73" spans="1:12">
      <c r="A73" s="1064"/>
      <c r="B73" s="1064"/>
      <c r="C73" s="1064"/>
      <c r="D73" s="1064"/>
      <c r="E73" s="1064"/>
      <c r="F73" s="1064"/>
      <c r="G73" s="1064"/>
      <c r="H73" s="1064"/>
      <c r="I73" s="1064"/>
      <c r="J73" s="1064"/>
      <c r="K73" s="1064"/>
      <c r="L73" s="1064"/>
    </row>
    <row r="74" spans="1:12">
      <c r="A74" s="1064"/>
      <c r="B74" s="1064"/>
      <c r="C74" s="1064"/>
      <c r="D74" s="1064"/>
      <c r="E74" s="1064"/>
      <c r="F74" s="1064"/>
      <c r="G74" s="1064"/>
      <c r="H74" s="1064"/>
      <c r="I74" s="1064"/>
      <c r="J74" s="1064"/>
      <c r="K74" s="1064"/>
      <c r="L74" s="1064"/>
    </row>
    <row r="75" spans="1:12">
      <c r="A75" s="1064"/>
      <c r="B75" s="1064"/>
      <c r="C75" s="1064"/>
      <c r="D75" s="1064"/>
      <c r="E75" s="1064"/>
      <c r="F75" s="1064"/>
      <c r="G75" s="1064"/>
      <c r="H75" s="1064"/>
      <c r="I75" s="1064"/>
      <c r="J75" s="1064"/>
      <c r="K75" s="1064"/>
      <c r="L75" s="1064"/>
    </row>
    <row r="76" spans="1:12">
      <c r="A76" s="1064"/>
      <c r="B76" s="1064"/>
      <c r="C76" s="1064"/>
      <c r="D76" s="1064"/>
      <c r="E76" s="1064"/>
      <c r="F76" s="1064"/>
      <c r="G76" s="1064"/>
      <c r="H76" s="1064"/>
      <c r="I76" s="1064"/>
      <c r="J76" s="1064"/>
      <c r="K76" s="1064"/>
      <c r="L76" s="1064"/>
    </row>
    <row r="77" spans="1:12">
      <c r="A77" s="1064"/>
      <c r="B77" s="1064"/>
      <c r="C77" s="1064"/>
      <c r="D77" s="1064"/>
      <c r="E77" s="1064"/>
      <c r="F77" s="1064"/>
      <c r="G77" s="1064"/>
      <c r="H77" s="1064"/>
      <c r="I77" s="1064"/>
      <c r="J77" s="1064"/>
      <c r="K77" s="1064"/>
      <c r="L77" s="1064"/>
    </row>
    <row r="78" spans="1:12">
      <c r="A78" s="1064"/>
      <c r="B78" s="1064"/>
      <c r="C78" s="1064"/>
      <c r="D78" s="1064"/>
      <c r="E78" s="1064"/>
      <c r="F78" s="1064"/>
      <c r="G78" s="1064"/>
      <c r="H78" s="1064"/>
      <c r="I78" s="1064"/>
      <c r="J78" s="1064"/>
      <c r="K78" s="1064"/>
      <c r="L78" s="1064"/>
    </row>
    <row r="79" spans="1:12">
      <c r="A79" s="1064"/>
      <c r="B79" s="1064"/>
      <c r="C79" s="1064"/>
      <c r="D79" s="1064"/>
      <c r="E79" s="1064"/>
      <c r="F79" s="1064"/>
      <c r="G79" s="1064"/>
      <c r="H79" s="1064"/>
      <c r="I79" s="1064"/>
      <c r="J79" s="1064"/>
      <c r="K79" s="1064"/>
      <c r="L79" s="1064"/>
    </row>
    <row r="80" spans="1:12">
      <c r="A80" s="1064"/>
      <c r="B80" s="1064"/>
      <c r="C80" s="1064"/>
      <c r="D80" s="1064"/>
      <c r="E80" s="1064"/>
      <c r="F80" s="1064"/>
      <c r="G80" s="1064"/>
      <c r="H80" s="1064"/>
      <c r="I80" s="1064"/>
      <c r="J80" s="1064"/>
      <c r="K80" s="1064"/>
      <c r="L80" s="1064"/>
    </row>
    <row r="81" spans="1:12">
      <c r="A81" s="1064"/>
      <c r="B81" s="1064"/>
      <c r="C81" s="1064"/>
      <c r="D81" s="1064"/>
      <c r="E81" s="1064"/>
      <c r="F81" s="1064"/>
      <c r="G81" s="1064"/>
      <c r="H81" s="1064"/>
      <c r="I81" s="1064"/>
      <c r="J81" s="1064"/>
      <c r="K81" s="1064"/>
      <c r="L81" s="1064"/>
    </row>
    <row r="82" spans="1:12">
      <c r="A82" s="1064"/>
      <c r="B82" s="1064"/>
      <c r="C82" s="1064"/>
      <c r="D82" s="1064"/>
      <c r="E82" s="1064"/>
      <c r="F82" s="1064"/>
      <c r="G82" s="1064"/>
      <c r="H82" s="1064"/>
      <c r="I82" s="1064"/>
      <c r="J82" s="1064"/>
      <c r="K82" s="1064"/>
      <c r="L82" s="1064"/>
    </row>
    <row r="83" spans="1:12">
      <c r="A83" s="1064"/>
      <c r="B83" s="1064"/>
      <c r="C83" s="1064"/>
      <c r="D83" s="1064"/>
      <c r="E83" s="1064"/>
      <c r="F83" s="1064"/>
      <c r="G83" s="1064"/>
      <c r="H83" s="1064"/>
      <c r="I83" s="1064"/>
      <c r="J83" s="1064"/>
      <c r="K83" s="1064"/>
      <c r="L83" s="1064"/>
    </row>
    <row r="84" spans="1:12">
      <c r="A84" s="1064"/>
      <c r="B84" s="1064"/>
      <c r="C84" s="1064"/>
      <c r="D84" s="1064"/>
      <c r="E84" s="1064"/>
      <c r="F84" s="1064"/>
      <c r="G84" s="1064"/>
      <c r="H84" s="1064"/>
      <c r="I84" s="1064"/>
      <c r="J84" s="1064"/>
      <c r="K84" s="1064"/>
      <c r="L84" s="1064"/>
    </row>
    <row r="85" spans="1:12">
      <c r="A85" s="1064"/>
      <c r="B85" s="1064"/>
      <c r="C85" s="1064"/>
      <c r="D85" s="1064"/>
      <c r="E85" s="1064"/>
      <c r="F85" s="1064"/>
      <c r="G85" s="1064"/>
      <c r="H85" s="1064"/>
      <c r="I85" s="1064"/>
      <c r="J85" s="1064"/>
      <c r="K85" s="1064"/>
      <c r="L85" s="1064"/>
    </row>
    <row r="86" spans="1:12">
      <c r="A86" s="1064"/>
      <c r="B86" s="1064"/>
      <c r="C86" s="1064"/>
      <c r="D86" s="1064"/>
      <c r="E86" s="1064"/>
      <c r="F86" s="1064"/>
      <c r="G86" s="1064"/>
      <c r="H86" s="1064"/>
      <c r="I86" s="1064"/>
      <c r="J86" s="1064"/>
      <c r="K86" s="1064"/>
      <c r="L86" s="1064"/>
    </row>
    <row r="87" spans="1:12">
      <c r="A87" s="1064"/>
      <c r="B87" s="1064"/>
      <c r="C87" s="1064"/>
      <c r="D87" s="1064"/>
      <c r="E87" s="1064"/>
      <c r="F87" s="1064"/>
      <c r="G87" s="1064"/>
      <c r="H87" s="1064"/>
      <c r="I87" s="1064"/>
      <c r="J87" s="1064"/>
      <c r="K87" s="1064"/>
      <c r="L87" s="1064"/>
    </row>
    <row r="88" spans="1:12">
      <c r="A88" s="1064"/>
      <c r="B88" s="1064"/>
      <c r="C88" s="1064"/>
      <c r="D88" s="1064"/>
      <c r="E88" s="1064"/>
      <c r="F88" s="1064"/>
      <c r="G88" s="1064"/>
      <c r="H88" s="1064"/>
      <c r="I88" s="1064"/>
      <c r="J88" s="1064"/>
      <c r="K88" s="1064"/>
      <c r="L88" s="1064"/>
    </row>
    <row r="89" spans="1:12">
      <c r="A89" s="1064"/>
      <c r="B89" s="1064"/>
      <c r="C89" s="1064"/>
      <c r="D89" s="1064"/>
      <c r="E89" s="1064"/>
      <c r="F89" s="1064"/>
      <c r="G89" s="1064"/>
      <c r="H89" s="1064"/>
      <c r="I89" s="1064"/>
      <c r="J89" s="1064"/>
      <c r="K89" s="1064"/>
      <c r="L89" s="1064"/>
    </row>
    <row r="90" spans="1:12">
      <c r="A90" s="1064"/>
      <c r="B90" s="1064"/>
      <c r="C90" s="1064"/>
      <c r="D90" s="1064"/>
      <c r="E90" s="1064"/>
      <c r="F90" s="1064"/>
      <c r="G90" s="1064"/>
      <c r="H90" s="1064"/>
      <c r="I90" s="1064"/>
      <c r="J90" s="1064"/>
      <c r="K90" s="1064"/>
      <c r="L90" s="1064"/>
    </row>
    <row r="91" spans="1:12">
      <c r="A91" s="1064"/>
      <c r="B91" s="1064"/>
      <c r="C91" s="1064"/>
      <c r="D91" s="1064"/>
      <c r="E91" s="1064"/>
      <c r="F91" s="1064"/>
      <c r="G91" s="1064"/>
      <c r="H91" s="1064"/>
      <c r="I91" s="1064"/>
      <c r="J91" s="1064"/>
      <c r="K91" s="1064"/>
      <c r="L91" s="1064"/>
    </row>
    <row r="92" spans="1:12">
      <c r="A92" s="1064"/>
      <c r="B92" s="1064"/>
      <c r="C92" s="1064"/>
      <c r="D92" s="1064"/>
      <c r="E92" s="1064"/>
      <c r="F92" s="1064"/>
      <c r="G92" s="1064"/>
      <c r="H92" s="1064"/>
      <c r="I92" s="1064"/>
      <c r="J92" s="1064"/>
      <c r="K92" s="1064"/>
      <c r="L92" s="1064"/>
    </row>
    <row r="93" spans="1:12">
      <c r="A93" s="1064"/>
      <c r="B93" s="1064"/>
      <c r="C93" s="1064"/>
      <c r="D93" s="1064"/>
      <c r="E93" s="1064"/>
      <c r="F93" s="1064"/>
      <c r="G93" s="1064"/>
      <c r="H93" s="1064"/>
      <c r="I93" s="1064"/>
      <c r="J93" s="1064"/>
      <c r="K93" s="1064"/>
      <c r="L93" s="1064"/>
    </row>
    <row r="94" spans="1:12">
      <c r="A94" s="1064"/>
      <c r="B94" s="1064"/>
      <c r="C94" s="1064"/>
      <c r="D94" s="1064"/>
      <c r="E94" s="1064"/>
      <c r="F94" s="1064"/>
      <c r="G94" s="1064"/>
      <c r="H94" s="1064"/>
      <c r="I94" s="1064"/>
      <c r="J94" s="1064"/>
      <c r="K94" s="1064"/>
      <c r="L94" s="1064"/>
    </row>
    <row r="95" spans="1:12">
      <c r="A95" s="1064"/>
      <c r="B95" s="1064"/>
      <c r="C95" s="1064"/>
      <c r="D95" s="1064"/>
      <c r="E95" s="1064"/>
      <c r="F95" s="1064"/>
      <c r="G95" s="1064"/>
      <c r="H95" s="1064"/>
      <c r="I95" s="1064"/>
      <c r="J95" s="1064"/>
      <c r="K95" s="1064"/>
      <c r="L95" s="1064"/>
    </row>
    <row r="96" spans="1:12">
      <c r="A96" s="1064"/>
      <c r="B96" s="1064"/>
      <c r="C96" s="1064"/>
      <c r="D96" s="1064"/>
      <c r="E96" s="1064"/>
      <c r="F96" s="1064"/>
      <c r="G96" s="1064"/>
      <c r="H96" s="1064"/>
      <c r="I96" s="1064"/>
      <c r="J96" s="1064"/>
      <c r="K96" s="1064"/>
      <c r="L96" s="1064"/>
    </row>
    <row r="97" spans="1:12">
      <c r="A97" s="1064"/>
      <c r="B97" s="1064"/>
      <c r="C97" s="1064"/>
      <c r="D97" s="1064"/>
      <c r="E97" s="1064"/>
      <c r="F97" s="1064"/>
      <c r="G97" s="1064"/>
      <c r="H97" s="1064"/>
      <c r="I97" s="1064"/>
      <c r="J97" s="1064"/>
      <c r="K97" s="1064"/>
      <c r="L97" s="1064"/>
    </row>
    <row r="98" spans="1:12">
      <c r="A98" s="1064"/>
      <c r="B98" s="1064"/>
      <c r="C98" s="1064"/>
      <c r="D98" s="1064"/>
      <c r="E98" s="1064"/>
      <c r="F98" s="1064"/>
      <c r="G98" s="1064"/>
      <c r="H98" s="1064"/>
      <c r="I98" s="1064"/>
      <c r="J98" s="1064"/>
      <c r="K98" s="1064"/>
      <c r="L98" s="1064"/>
    </row>
    <row r="99" spans="1:12">
      <c r="A99" s="1064"/>
      <c r="B99" s="1064"/>
      <c r="C99" s="1064"/>
      <c r="D99" s="1064"/>
      <c r="E99" s="1064"/>
      <c r="F99" s="1064"/>
      <c r="G99" s="1064"/>
      <c r="H99" s="1064"/>
      <c r="I99" s="1064"/>
      <c r="J99" s="1064"/>
      <c r="K99" s="1064"/>
      <c r="L99" s="1064"/>
    </row>
    <row r="100" spans="1:12">
      <c r="A100" s="1064"/>
      <c r="B100" s="1064"/>
      <c r="C100" s="1064"/>
      <c r="D100" s="1064"/>
      <c r="E100" s="1064"/>
      <c r="F100" s="1064"/>
      <c r="G100" s="1064"/>
      <c r="H100" s="1064"/>
      <c r="I100" s="1064"/>
      <c r="J100" s="1064"/>
      <c r="K100" s="1064"/>
      <c r="L100" s="1064"/>
    </row>
    <row r="101" spans="1:12">
      <c r="A101" s="1064"/>
      <c r="B101" s="1064"/>
      <c r="C101" s="1064"/>
      <c r="D101" s="1064"/>
      <c r="E101" s="1064"/>
      <c r="F101" s="1064"/>
      <c r="G101" s="1064"/>
      <c r="H101" s="1064"/>
      <c r="I101" s="1064"/>
      <c r="J101" s="1064"/>
      <c r="K101" s="1064"/>
      <c r="L101" s="1064"/>
    </row>
    <row r="102" spans="1:12">
      <c r="A102" s="1064"/>
      <c r="B102" s="1064"/>
      <c r="C102" s="1064"/>
      <c r="D102" s="1064"/>
      <c r="E102" s="1064"/>
      <c r="F102" s="1064"/>
      <c r="G102" s="1064"/>
      <c r="H102" s="1064"/>
      <c r="I102" s="1064"/>
      <c r="J102" s="1064"/>
      <c r="K102" s="1064"/>
      <c r="L102" s="1064"/>
    </row>
    <row r="103" spans="1:12">
      <c r="A103" s="1064"/>
      <c r="B103" s="1064"/>
      <c r="C103" s="1064"/>
      <c r="D103" s="1064"/>
      <c r="E103" s="1064"/>
      <c r="F103" s="1064"/>
      <c r="G103" s="1064"/>
      <c r="H103" s="1064"/>
      <c r="I103" s="1064"/>
      <c r="J103" s="1064"/>
      <c r="L103" s="1064"/>
    </row>
    <row r="104" spans="1:12">
      <c r="A104" s="1064"/>
      <c r="B104" s="1064"/>
      <c r="C104" s="1064"/>
      <c r="D104" s="1064"/>
      <c r="E104" s="1064"/>
      <c r="F104" s="1064"/>
      <c r="G104" s="1064"/>
      <c r="H104" s="1064"/>
      <c r="I104" s="1064"/>
      <c r="J104" s="1064"/>
      <c r="K104" s="1064"/>
      <c r="L104" s="1064"/>
    </row>
    <row r="105" spans="1:12">
      <c r="A105" s="1064"/>
      <c r="B105" s="1064"/>
      <c r="C105" s="1064"/>
      <c r="D105" s="1064"/>
      <c r="E105" s="1064"/>
      <c r="F105" s="1064"/>
      <c r="G105" s="1064"/>
      <c r="H105" s="1064"/>
      <c r="I105" s="1064"/>
      <c r="J105" s="1064"/>
      <c r="K105" s="1064"/>
      <c r="L105" s="1064"/>
    </row>
    <row r="106" spans="1:12">
      <c r="A106" s="1064"/>
      <c r="B106" s="1064"/>
      <c r="C106" s="1064"/>
      <c r="D106" s="1064"/>
      <c r="E106" s="1064"/>
      <c r="F106" s="1064"/>
      <c r="G106" s="1064"/>
      <c r="H106" s="1064"/>
      <c r="I106" s="1064"/>
      <c r="J106" s="1064"/>
      <c r="K106" s="1064"/>
      <c r="L106" s="1064"/>
    </row>
    <row r="107" spans="1:12">
      <c r="A107" s="1064"/>
      <c r="B107" s="1064"/>
      <c r="C107" s="1064"/>
      <c r="D107" s="1064"/>
      <c r="E107" s="1064"/>
      <c r="F107" s="1064"/>
      <c r="G107" s="1064"/>
      <c r="H107" s="1064"/>
      <c r="I107" s="1064"/>
      <c r="J107" s="1064"/>
      <c r="K107" s="1064"/>
      <c r="L107" s="1064"/>
    </row>
    <row r="108" spans="1:12">
      <c r="A108" s="1064"/>
      <c r="B108" s="1064"/>
      <c r="C108" s="1064"/>
      <c r="D108" s="1064"/>
      <c r="E108" s="1064"/>
      <c r="F108" s="1064"/>
      <c r="G108" s="1064"/>
      <c r="H108" s="1064"/>
      <c r="I108" s="1064"/>
      <c r="J108" s="1064"/>
      <c r="K108" s="1064"/>
      <c r="L108" s="1064"/>
    </row>
    <row r="109" spans="1:12">
      <c r="A109" s="1064"/>
      <c r="B109" s="1064"/>
      <c r="C109" s="1064"/>
      <c r="D109" s="1064"/>
      <c r="E109" s="1064"/>
      <c r="F109" s="1064"/>
      <c r="G109" s="1064"/>
      <c r="H109" s="1064"/>
      <c r="I109" s="1064"/>
      <c r="J109" s="1064"/>
      <c r="K109" s="1064"/>
      <c r="L109" s="1064"/>
    </row>
    <row r="110" spans="1:12">
      <c r="A110" s="1064"/>
      <c r="B110" s="1064"/>
      <c r="C110" s="1064"/>
      <c r="D110" s="1064"/>
      <c r="E110" s="1064"/>
      <c r="F110" s="1064"/>
      <c r="G110" s="1064"/>
      <c r="H110" s="1064"/>
      <c r="I110" s="1064"/>
      <c r="J110" s="1064"/>
      <c r="K110" s="1064"/>
      <c r="L110" s="1064"/>
    </row>
    <row r="111" spans="1:12">
      <c r="A111" s="1064"/>
      <c r="B111" s="1064"/>
      <c r="C111" s="1064"/>
      <c r="D111" s="1064"/>
      <c r="E111" s="1064"/>
      <c r="F111" s="1064"/>
      <c r="G111" s="1064"/>
      <c r="H111" s="1064"/>
      <c r="I111" s="1064"/>
      <c r="J111" s="1064"/>
      <c r="K111" s="1064"/>
      <c r="L111" s="1064"/>
    </row>
    <row r="112" spans="1:12">
      <c r="A112" s="1064"/>
      <c r="B112" s="1064"/>
      <c r="C112" s="1064"/>
      <c r="D112" s="1064"/>
      <c r="E112" s="1064"/>
      <c r="F112" s="1064"/>
      <c r="G112" s="1064"/>
      <c r="H112" s="1064"/>
      <c r="I112" s="1064"/>
      <c r="J112" s="1064"/>
      <c r="K112" s="1064"/>
      <c r="L112" s="1064"/>
    </row>
    <row r="113" spans="1:12">
      <c r="A113" s="1064"/>
      <c r="B113" s="1064"/>
      <c r="C113" s="1064"/>
      <c r="D113" s="1064"/>
      <c r="E113" s="1064"/>
      <c r="F113" s="1064"/>
      <c r="G113" s="1064"/>
      <c r="H113" s="1064"/>
      <c r="I113" s="1064"/>
      <c r="J113" s="1064"/>
      <c r="K113" s="1064"/>
      <c r="L113" s="1064"/>
    </row>
    <row r="114" spans="1:12">
      <c r="A114" s="1064"/>
      <c r="B114" s="1064"/>
      <c r="C114" s="1064"/>
      <c r="D114" s="1064"/>
      <c r="E114" s="1064"/>
      <c r="F114" s="1064"/>
      <c r="G114" s="1064"/>
      <c r="H114" s="1064"/>
      <c r="I114" s="1064"/>
      <c r="J114" s="1064"/>
      <c r="K114" s="1064"/>
      <c r="L114" s="1064"/>
    </row>
    <row r="115" spans="1:12">
      <c r="A115" s="1064"/>
      <c r="B115" s="1064"/>
      <c r="C115" s="1064"/>
      <c r="D115" s="1064"/>
      <c r="E115" s="1064"/>
      <c r="F115" s="1064"/>
      <c r="G115" s="1064"/>
      <c r="H115" s="1064"/>
      <c r="I115" s="1064"/>
      <c r="J115" s="1064"/>
      <c r="K115" s="1064"/>
      <c r="L115" s="1064"/>
    </row>
    <row r="116" spans="1:12">
      <c r="A116" s="1064"/>
      <c r="B116" s="1064"/>
      <c r="C116" s="1064"/>
      <c r="D116" s="1064"/>
      <c r="E116" s="1064"/>
      <c r="F116" s="1064"/>
      <c r="G116" s="1064"/>
      <c r="H116" s="1064"/>
      <c r="I116" s="1064"/>
      <c r="J116" s="1064"/>
      <c r="K116" s="1064"/>
      <c r="L116" s="1064"/>
    </row>
    <row r="117" spans="1:12">
      <c r="A117" s="1064"/>
      <c r="B117" s="1064"/>
      <c r="C117" s="1064"/>
      <c r="D117" s="1064"/>
      <c r="E117" s="1064"/>
      <c r="F117" s="1064"/>
      <c r="G117" s="1064"/>
      <c r="H117" s="1064"/>
      <c r="I117" s="1064"/>
      <c r="J117" s="1064"/>
      <c r="K117" s="1064"/>
      <c r="L117" s="1064"/>
    </row>
    <row r="118" spans="1:12">
      <c r="A118" s="1064"/>
      <c r="B118" s="1064"/>
      <c r="C118" s="1064"/>
      <c r="D118" s="1064"/>
      <c r="E118" s="1064"/>
      <c r="F118" s="1064"/>
      <c r="G118" s="1064"/>
      <c r="H118" s="1064"/>
      <c r="I118" s="1064"/>
      <c r="J118" s="1064"/>
      <c r="K118" s="1064"/>
      <c r="L118" s="1064"/>
    </row>
    <row r="119" spans="1:12">
      <c r="A119" s="1064"/>
      <c r="B119" s="1064"/>
      <c r="C119" s="1064"/>
      <c r="D119" s="1064"/>
      <c r="E119" s="1064"/>
      <c r="F119" s="1064"/>
      <c r="G119" s="1064"/>
      <c r="H119" s="1064"/>
      <c r="I119" s="1064"/>
      <c r="J119" s="1064"/>
      <c r="K119" s="1064"/>
      <c r="L119" s="1064"/>
    </row>
    <row r="120" spans="1:12">
      <c r="A120" s="1064"/>
      <c r="B120" s="1064"/>
      <c r="C120" s="1064"/>
      <c r="D120" s="1064"/>
      <c r="E120" s="1064"/>
      <c r="F120" s="1064"/>
      <c r="G120" s="1064"/>
      <c r="H120" s="1064"/>
      <c r="I120" s="1064"/>
      <c r="J120" s="1064"/>
      <c r="K120" s="1064"/>
      <c r="L120" s="1064"/>
    </row>
    <row r="121" spans="1:12">
      <c r="A121" s="1064"/>
      <c r="B121" s="1064"/>
      <c r="C121" s="1064"/>
      <c r="D121" s="1064"/>
      <c r="E121" s="1064"/>
      <c r="F121" s="1064"/>
      <c r="G121" s="1064"/>
      <c r="H121" s="1064"/>
      <c r="I121" s="1064"/>
      <c r="J121" s="1064"/>
      <c r="K121" s="1064"/>
      <c r="L121" s="1064"/>
    </row>
    <row r="122" spans="1:12">
      <c r="A122" s="1064"/>
      <c r="B122" s="1064"/>
      <c r="C122" s="1064"/>
      <c r="D122" s="1064"/>
      <c r="E122" s="1064"/>
      <c r="F122" s="1064"/>
      <c r="G122" s="1064"/>
      <c r="H122" s="1064"/>
      <c r="I122" s="1064"/>
      <c r="J122" s="1064"/>
      <c r="K122" s="1064"/>
      <c r="L122" s="1064"/>
    </row>
    <row r="123" spans="1:12">
      <c r="A123" s="1064"/>
      <c r="B123" s="1064"/>
      <c r="C123" s="1064"/>
      <c r="D123" s="1064"/>
      <c r="E123" s="1064"/>
      <c r="F123" s="1064"/>
      <c r="G123" s="1064"/>
      <c r="H123" s="1064"/>
      <c r="I123" s="1064"/>
      <c r="J123" s="1064"/>
      <c r="K123" s="1064"/>
      <c r="L123" s="1064"/>
    </row>
    <row r="124" spans="1:12">
      <c r="A124" s="1064"/>
      <c r="B124" s="1064"/>
      <c r="C124" s="1064"/>
      <c r="D124" s="1064"/>
      <c r="E124" s="1064"/>
      <c r="F124" s="1064"/>
      <c r="G124" s="1064"/>
      <c r="H124" s="1064"/>
      <c r="I124" s="1064"/>
      <c r="J124" s="1064"/>
      <c r="K124" s="1064"/>
      <c r="L124" s="1064"/>
    </row>
    <row r="125" spans="1:12">
      <c r="A125" s="1064"/>
      <c r="B125" s="1064"/>
      <c r="C125" s="1064"/>
      <c r="D125" s="1064"/>
      <c r="E125" s="1064"/>
      <c r="F125" s="1064"/>
      <c r="G125" s="1064"/>
      <c r="H125" s="1064"/>
      <c r="I125" s="1064"/>
      <c r="J125" s="1064"/>
      <c r="K125" s="1064"/>
      <c r="L125" s="1064"/>
    </row>
    <row r="126" spans="1:12">
      <c r="A126" s="1064"/>
      <c r="B126" s="1064"/>
      <c r="C126" s="1064"/>
      <c r="D126" s="1064"/>
      <c r="E126" s="1064"/>
      <c r="F126" s="1064"/>
      <c r="G126" s="1064"/>
      <c r="H126" s="1064"/>
      <c r="I126" s="1064"/>
      <c r="J126" s="1064"/>
      <c r="K126" s="1064"/>
      <c r="L126" s="1064"/>
    </row>
    <row r="127" spans="1:12">
      <c r="A127" s="1064"/>
      <c r="B127" s="1064"/>
      <c r="C127" s="1064"/>
      <c r="D127" s="1064"/>
      <c r="E127" s="1064"/>
      <c r="F127" s="1064"/>
      <c r="G127" s="1064"/>
      <c r="H127" s="1064"/>
      <c r="I127" s="1064"/>
      <c r="J127" s="1064"/>
      <c r="K127" s="1064"/>
      <c r="L127" s="1064"/>
    </row>
    <row r="128" spans="1:12">
      <c r="A128" s="1064"/>
      <c r="B128" s="1064"/>
      <c r="C128" s="1064"/>
      <c r="D128" s="1064"/>
      <c r="E128" s="1064"/>
      <c r="F128" s="1064"/>
      <c r="G128" s="1064"/>
      <c r="H128" s="1064"/>
      <c r="I128" s="1064"/>
      <c r="J128" s="1064"/>
      <c r="K128" s="1064"/>
      <c r="L128" s="1064"/>
    </row>
    <row r="129" spans="1:12">
      <c r="A129" s="1064"/>
      <c r="B129" s="1064"/>
      <c r="C129" s="1064"/>
      <c r="D129" s="1064"/>
      <c r="E129" s="1064"/>
      <c r="F129" s="1064"/>
      <c r="G129" s="1064"/>
      <c r="H129" s="1064"/>
      <c r="I129" s="1064"/>
      <c r="J129" s="1064"/>
      <c r="K129" s="1064"/>
      <c r="L129" s="1064"/>
    </row>
    <row r="130" spans="1:12">
      <c r="A130" s="1064"/>
      <c r="B130" s="1064"/>
      <c r="C130" s="1064"/>
      <c r="D130" s="1064"/>
      <c r="E130" s="1064"/>
      <c r="F130" s="1064"/>
      <c r="G130" s="1064"/>
      <c r="H130" s="1064"/>
      <c r="I130" s="1064"/>
      <c r="J130" s="1064"/>
      <c r="K130" s="1064"/>
      <c r="L130" s="1064"/>
    </row>
    <row r="131" spans="1:12">
      <c r="A131" s="1064"/>
      <c r="B131" s="1064"/>
      <c r="C131" s="1064"/>
      <c r="D131" s="1064"/>
      <c r="E131" s="1064"/>
      <c r="F131" s="1064"/>
      <c r="G131" s="1064"/>
      <c r="H131" s="1064"/>
      <c r="I131" s="1064"/>
      <c r="J131" s="1064"/>
      <c r="K131" s="1064"/>
      <c r="L131" s="1064"/>
    </row>
    <row r="132" spans="1:12">
      <c r="A132" s="1064"/>
      <c r="B132" s="1064"/>
      <c r="C132" s="1064"/>
      <c r="D132" s="1064"/>
      <c r="E132" s="1064"/>
      <c r="F132" s="1064"/>
      <c r="G132" s="1064"/>
      <c r="H132" s="1064"/>
      <c r="I132" s="1064"/>
      <c r="J132" s="1064"/>
      <c r="K132" s="1064"/>
      <c r="L132" s="1064"/>
    </row>
    <row r="133" spans="1:12">
      <c r="A133" s="1064"/>
      <c r="B133" s="1064"/>
      <c r="C133" s="1064"/>
      <c r="D133" s="1064"/>
      <c r="E133" s="1064"/>
      <c r="F133" s="1064"/>
      <c r="G133" s="1064"/>
      <c r="H133" s="1064"/>
      <c r="I133" s="1064"/>
      <c r="J133" s="1064"/>
      <c r="K133" s="1064"/>
      <c r="L133" s="1064"/>
    </row>
    <row r="134" spans="1:12">
      <c r="A134" s="1064"/>
      <c r="B134" s="1064"/>
      <c r="C134" s="1064"/>
      <c r="D134" s="1064"/>
      <c r="E134" s="1064"/>
      <c r="F134" s="1064"/>
      <c r="G134" s="1064"/>
      <c r="H134" s="1064"/>
      <c r="I134" s="1064"/>
      <c r="J134" s="1064"/>
      <c r="K134" s="1064"/>
      <c r="L134" s="1064"/>
    </row>
    <row r="135" spans="1:12">
      <c r="A135" s="1064"/>
      <c r="B135" s="1064"/>
      <c r="C135" s="1064"/>
      <c r="D135" s="1064"/>
      <c r="E135" s="1064"/>
      <c r="F135" s="1064"/>
      <c r="G135" s="1064"/>
      <c r="H135" s="1064"/>
      <c r="I135" s="1064"/>
      <c r="J135" s="1064"/>
      <c r="K135" s="1064"/>
      <c r="L135" s="1064"/>
    </row>
    <row r="136" spans="1:12">
      <c r="A136" s="1064"/>
      <c r="B136" s="1064"/>
      <c r="C136" s="1064"/>
      <c r="D136" s="1064"/>
      <c r="E136" s="1064"/>
      <c r="F136" s="1064"/>
      <c r="G136" s="1064"/>
      <c r="H136" s="1064"/>
      <c r="I136" s="1064"/>
      <c r="J136" s="1064"/>
      <c r="K136" s="1064"/>
      <c r="L136" s="1064"/>
    </row>
    <row r="137" spans="1:12">
      <c r="A137" s="1064"/>
      <c r="B137" s="1064"/>
      <c r="C137" s="1064"/>
      <c r="D137" s="1064"/>
      <c r="E137" s="1064"/>
      <c r="F137" s="1064"/>
      <c r="G137" s="1064"/>
      <c r="H137" s="1064"/>
      <c r="I137" s="1064"/>
      <c r="J137" s="1064"/>
      <c r="K137" s="1064"/>
      <c r="L137" s="1064"/>
    </row>
    <row r="138" spans="1:12">
      <c r="A138" s="1064"/>
      <c r="B138" s="1064"/>
      <c r="C138" s="1064"/>
      <c r="D138" s="1064"/>
      <c r="E138" s="1064"/>
      <c r="F138" s="1064"/>
      <c r="G138" s="1064"/>
      <c r="H138" s="1064"/>
      <c r="I138" s="1064"/>
      <c r="J138" s="1064"/>
      <c r="K138" s="1064"/>
      <c r="L138" s="1064"/>
    </row>
    <row r="139" spans="1:12">
      <c r="A139" s="1064"/>
      <c r="B139" s="1064"/>
      <c r="C139" s="1064"/>
      <c r="D139" s="1064"/>
      <c r="E139" s="1064"/>
      <c r="F139" s="1064"/>
      <c r="G139" s="1064"/>
      <c r="H139" s="1064"/>
      <c r="I139" s="1064"/>
      <c r="J139" s="1064"/>
      <c r="K139" s="1064"/>
      <c r="L139" s="1064"/>
    </row>
    <row r="140" spans="1:12">
      <c r="A140" s="1064"/>
      <c r="B140" s="1064"/>
      <c r="C140" s="1064"/>
      <c r="D140" s="1064"/>
      <c r="E140" s="1064"/>
      <c r="F140" s="1064"/>
      <c r="G140" s="1064"/>
      <c r="H140" s="1064"/>
      <c r="I140" s="1064"/>
      <c r="J140" s="1064"/>
      <c r="K140" s="1064"/>
      <c r="L140" s="1064"/>
    </row>
    <row r="141" spans="1:12">
      <c r="A141" s="1064"/>
      <c r="B141" s="1064"/>
      <c r="C141" s="1064"/>
      <c r="D141" s="1064"/>
      <c r="E141" s="1064"/>
      <c r="F141" s="1064"/>
      <c r="G141" s="1064"/>
      <c r="H141" s="1064"/>
      <c r="I141" s="1064"/>
      <c r="J141" s="1064"/>
      <c r="K141" s="1064"/>
      <c r="L141" s="1064"/>
    </row>
    <row r="142" spans="1:12">
      <c r="A142" s="1064"/>
      <c r="B142" s="1064"/>
      <c r="C142" s="1064"/>
      <c r="D142" s="1064"/>
      <c r="E142" s="1064"/>
      <c r="F142" s="1064"/>
      <c r="G142" s="1064"/>
      <c r="H142" s="1064"/>
      <c r="I142" s="1064"/>
      <c r="J142" s="1064"/>
      <c r="K142" s="1064"/>
      <c r="L142" s="1064"/>
    </row>
    <row r="143" spans="1:12">
      <c r="A143" s="1064"/>
      <c r="B143" s="1064"/>
      <c r="C143" s="1064"/>
      <c r="D143" s="1064"/>
      <c r="E143" s="1064"/>
      <c r="F143" s="1064"/>
      <c r="G143" s="1064"/>
      <c r="H143" s="1064"/>
      <c r="I143" s="1064"/>
      <c r="J143" s="1064"/>
      <c r="K143" s="1064"/>
      <c r="L143" s="1064"/>
    </row>
    <row r="144" spans="1:12">
      <c r="A144" s="1064"/>
      <c r="B144" s="1064"/>
      <c r="C144" s="1064"/>
      <c r="D144" s="1064"/>
      <c r="E144" s="1064"/>
      <c r="F144" s="1064"/>
      <c r="G144" s="1064"/>
      <c r="H144" s="1064"/>
      <c r="I144" s="1064"/>
      <c r="J144" s="1064"/>
      <c r="K144" s="1064"/>
      <c r="L144" s="1064"/>
    </row>
    <row r="145" spans="1:12">
      <c r="A145" s="1064"/>
      <c r="B145" s="1064"/>
      <c r="C145" s="1064"/>
      <c r="D145" s="1064"/>
      <c r="E145" s="1064"/>
      <c r="F145" s="1064"/>
      <c r="G145" s="1064"/>
      <c r="H145" s="1064"/>
      <c r="I145" s="1064"/>
      <c r="J145" s="1064"/>
      <c r="K145" s="1064"/>
      <c r="L145" s="1064"/>
    </row>
    <row r="146" spans="1:12">
      <c r="A146" s="1064"/>
      <c r="B146" s="1064"/>
      <c r="C146" s="1064"/>
      <c r="D146" s="1064"/>
      <c r="E146" s="1064"/>
      <c r="F146" s="1064"/>
      <c r="G146" s="1064"/>
      <c r="H146" s="1064"/>
      <c r="I146" s="1064"/>
      <c r="J146" s="1064"/>
      <c r="K146" s="1064"/>
      <c r="L146" s="1064"/>
    </row>
    <row r="147" spans="1:12">
      <c r="A147" s="1064"/>
      <c r="B147" s="1064"/>
      <c r="C147" s="1064"/>
      <c r="D147" s="1064"/>
      <c r="E147" s="1064"/>
      <c r="F147" s="1064"/>
      <c r="G147" s="1064"/>
      <c r="H147" s="1064"/>
      <c r="I147" s="1064"/>
      <c r="J147" s="1064"/>
      <c r="K147" s="1064"/>
      <c r="L147" s="1064"/>
    </row>
    <row r="148" spans="1:12">
      <c r="A148" s="1064"/>
      <c r="B148" s="1064"/>
      <c r="C148" s="1064"/>
      <c r="D148" s="1064"/>
      <c r="E148" s="1064"/>
      <c r="F148" s="1064"/>
      <c r="G148" s="1064"/>
      <c r="H148" s="1064"/>
      <c r="I148" s="1064"/>
      <c r="J148" s="1064"/>
      <c r="K148" s="1064"/>
      <c r="L148" s="1064"/>
    </row>
    <row r="149" spans="1:12">
      <c r="A149" s="1064"/>
      <c r="B149" s="1064"/>
      <c r="C149" s="1064"/>
      <c r="D149" s="1064"/>
      <c r="E149" s="1064"/>
      <c r="F149" s="1064"/>
      <c r="G149" s="1064"/>
      <c r="H149" s="1064"/>
      <c r="I149" s="1064"/>
      <c r="J149" s="1064"/>
      <c r="K149" s="1064"/>
      <c r="L149" s="1064"/>
    </row>
    <row r="150" spans="1:12">
      <c r="A150" s="1064"/>
      <c r="B150" s="1064"/>
      <c r="C150" s="1064"/>
      <c r="D150" s="1064"/>
      <c r="E150" s="1064"/>
      <c r="F150" s="1064"/>
      <c r="G150" s="1064"/>
      <c r="H150" s="1064"/>
      <c r="I150" s="1064"/>
      <c r="J150" s="1064"/>
      <c r="K150" s="1064"/>
      <c r="L150" s="1064"/>
    </row>
    <row r="151" spans="1:12">
      <c r="A151" s="1064"/>
      <c r="B151" s="1064"/>
      <c r="C151" s="1064"/>
      <c r="D151" s="1064"/>
      <c r="E151" s="1064"/>
      <c r="F151" s="1064"/>
      <c r="G151" s="1064"/>
      <c r="H151" s="1064"/>
      <c r="I151" s="1064"/>
      <c r="J151" s="1064"/>
      <c r="K151" s="1064"/>
      <c r="L151" s="1064"/>
    </row>
    <row r="152" spans="1:12">
      <c r="A152" s="1064"/>
      <c r="B152" s="1064"/>
      <c r="C152" s="1064"/>
      <c r="D152" s="1064"/>
      <c r="E152" s="1064"/>
      <c r="F152" s="1064"/>
      <c r="G152" s="1064"/>
      <c r="H152" s="1064"/>
      <c r="I152" s="1064"/>
      <c r="J152" s="1064"/>
      <c r="K152" s="1064"/>
      <c r="L152" s="1064"/>
    </row>
    <row r="153" spans="1:12">
      <c r="A153" s="1064"/>
      <c r="B153" s="1064"/>
      <c r="C153" s="1064"/>
      <c r="D153" s="1064"/>
      <c r="E153" s="1064"/>
      <c r="F153" s="1064"/>
      <c r="G153" s="1064"/>
      <c r="H153" s="1064"/>
      <c r="I153" s="1064"/>
      <c r="J153" s="1064"/>
      <c r="K153" s="1064"/>
      <c r="L153" s="1064"/>
    </row>
    <row r="154" spans="1:12">
      <c r="A154" s="1064"/>
      <c r="B154" s="1064"/>
      <c r="C154" s="1064"/>
      <c r="D154" s="1064"/>
      <c r="E154" s="1064"/>
      <c r="F154" s="1064"/>
      <c r="G154" s="1064"/>
      <c r="H154" s="1064"/>
      <c r="I154" s="1064"/>
      <c r="J154" s="1064"/>
      <c r="K154" s="1064"/>
      <c r="L154" s="1064"/>
    </row>
    <row r="155" spans="1:12">
      <c r="A155" s="1064"/>
      <c r="B155" s="1064"/>
      <c r="C155" s="1064"/>
      <c r="D155" s="1064"/>
      <c r="E155" s="1064"/>
      <c r="F155" s="1064"/>
      <c r="G155" s="1064"/>
      <c r="H155" s="1064"/>
      <c r="I155" s="1064"/>
      <c r="J155" s="1064"/>
      <c r="K155" s="1064"/>
      <c r="L155" s="1064"/>
    </row>
    <row r="156" spans="1:12">
      <c r="A156" s="1064"/>
      <c r="B156" s="1064"/>
      <c r="C156" s="1064"/>
      <c r="D156" s="1064"/>
      <c r="E156" s="1064"/>
      <c r="F156" s="1064"/>
      <c r="G156" s="1064"/>
      <c r="H156" s="1064"/>
      <c r="I156" s="1064"/>
      <c r="J156" s="1064"/>
      <c r="K156" s="1064"/>
      <c r="L156" s="1064"/>
    </row>
    <row r="157" spans="1:12">
      <c r="A157" s="1064"/>
      <c r="B157" s="1064"/>
      <c r="C157" s="1064"/>
      <c r="D157" s="1064"/>
      <c r="E157" s="1064"/>
      <c r="F157" s="1064"/>
      <c r="G157" s="1064"/>
      <c r="H157" s="1064"/>
      <c r="I157" s="1064"/>
      <c r="J157" s="1064"/>
      <c r="K157" s="1064"/>
      <c r="L157" s="1064"/>
    </row>
    <row r="158" spans="1:12">
      <c r="A158" s="1064"/>
      <c r="B158" s="1064"/>
      <c r="C158" s="1064"/>
      <c r="D158" s="1064"/>
      <c r="E158" s="1064"/>
      <c r="F158" s="1064"/>
      <c r="G158" s="1064"/>
      <c r="H158" s="1064"/>
      <c r="I158" s="1064"/>
      <c r="J158" s="1064"/>
      <c r="K158" s="1064"/>
      <c r="L158" s="1064"/>
    </row>
    <row r="159" spans="1:12">
      <c r="A159" s="1064"/>
      <c r="B159" s="1064"/>
      <c r="C159" s="1064"/>
      <c r="D159" s="1064"/>
      <c r="E159" s="1064"/>
      <c r="F159" s="1064"/>
      <c r="G159" s="1064"/>
      <c r="H159" s="1064"/>
      <c r="I159" s="1064"/>
      <c r="J159" s="1064"/>
      <c r="K159" s="1064"/>
      <c r="L159" s="1064"/>
    </row>
    <row r="160" spans="1:12">
      <c r="A160" s="1064"/>
      <c r="B160" s="1064"/>
      <c r="C160" s="1064"/>
      <c r="D160" s="1064"/>
      <c r="E160" s="1064"/>
      <c r="F160" s="1064"/>
      <c r="G160" s="1064"/>
      <c r="H160" s="1064"/>
      <c r="I160" s="1064"/>
      <c r="J160" s="1064"/>
      <c r="K160" s="1064"/>
      <c r="L160" s="1064"/>
    </row>
    <row r="161" spans="1:12">
      <c r="A161" s="1064"/>
      <c r="B161" s="1064"/>
      <c r="C161" s="1064"/>
      <c r="D161" s="1064"/>
      <c r="E161" s="1064"/>
      <c r="F161" s="1064"/>
      <c r="G161" s="1064"/>
      <c r="H161" s="1064"/>
      <c r="I161" s="1064"/>
      <c r="J161" s="1064"/>
      <c r="K161" s="1064"/>
      <c r="L161" s="1064"/>
    </row>
    <row r="162" spans="1:12">
      <c r="A162" s="1064"/>
      <c r="B162" s="1064"/>
      <c r="C162" s="1064"/>
      <c r="D162" s="1064"/>
      <c r="E162" s="1064"/>
      <c r="F162" s="1064"/>
      <c r="G162" s="1064"/>
      <c r="H162" s="1064"/>
      <c r="I162" s="1064"/>
      <c r="J162" s="1064"/>
      <c r="K162" s="1064"/>
      <c r="L162" s="1064"/>
    </row>
    <row r="163" spans="1:12">
      <c r="A163" s="1064"/>
      <c r="B163" s="1064"/>
      <c r="C163" s="1064"/>
      <c r="D163" s="1064"/>
      <c r="E163" s="1064"/>
      <c r="F163" s="1064"/>
      <c r="G163" s="1064"/>
      <c r="H163" s="1064"/>
      <c r="I163" s="1064"/>
      <c r="J163" s="1064"/>
      <c r="K163" s="1064"/>
      <c r="L163" s="1064"/>
    </row>
    <row r="164" spans="1:12">
      <c r="A164" s="1064"/>
      <c r="B164" s="1064"/>
      <c r="C164" s="1064"/>
      <c r="D164" s="1064"/>
      <c r="E164" s="1064"/>
      <c r="F164" s="1064"/>
      <c r="G164" s="1064"/>
      <c r="H164" s="1064"/>
      <c r="I164" s="1064"/>
      <c r="J164" s="1064"/>
      <c r="K164" s="1064"/>
      <c r="L164" s="1064"/>
    </row>
    <row r="165" spans="1:12">
      <c r="A165" s="1064"/>
      <c r="B165" s="1064"/>
      <c r="C165" s="1064"/>
      <c r="D165" s="1064"/>
      <c r="E165" s="1064"/>
      <c r="F165" s="1064"/>
      <c r="G165" s="1064"/>
      <c r="H165" s="1064"/>
      <c r="I165" s="1064"/>
      <c r="J165" s="1064"/>
      <c r="K165" s="1064"/>
      <c r="L165" s="1064"/>
    </row>
    <row r="166" spans="1:12">
      <c r="A166" s="1064"/>
      <c r="B166" s="1064"/>
      <c r="C166" s="1064"/>
      <c r="D166" s="1064"/>
      <c r="E166" s="1064"/>
      <c r="F166" s="1064"/>
      <c r="G166" s="1064"/>
      <c r="H166" s="1064"/>
      <c r="I166" s="1064"/>
      <c r="J166" s="1064"/>
      <c r="K166" s="1064"/>
      <c r="L166" s="1064"/>
    </row>
    <row r="167" spans="1:12">
      <c r="A167" s="1064"/>
      <c r="B167" s="1064"/>
      <c r="C167" s="1064"/>
      <c r="D167" s="1064"/>
      <c r="E167" s="1064"/>
      <c r="F167" s="1064"/>
      <c r="G167" s="1064"/>
      <c r="H167" s="1064"/>
      <c r="I167" s="1064"/>
      <c r="J167" s="1064"/>
      <c r="K167" s="1064"/>
      <c r="L167" s="1064"/>
    </row>
    <row r="168" spans="1:12">
      <c r="A168" s="1064"/>
      <c r="B168" s="1064"/>
      <c r="C168" s="1064"/>
      <c r="D168" s="1064"/>
      <c r="E168" s="1064"/>
      <c r="F168" s="1064"/>
      <c r="G168" s="1064"/>
      <c r="H168" s="1064"/>
      <c r="I168" s="1064"/>
      <c r="J168" s="1064"/>
      <c r="K168" s="1064"/>
      <c r="L168" s="1064"/>
    </row>
    <row r="169" spans="1:12">
      <c r="A169" s="1064"/>
      <c r="B169" s="1064"/>
      <c r="C169" s="1064"/>
      <c r="D169" s="1064"/>
      <c r="E169" s="1064"/>
      <c r="F169" s="1064"/>
      <c r="G169" s="1064"/>
      <c r="H169" s="1064"/>
      <c r="I169" s="1064"/>
      <c r="J169" s="1064"/>
      <c r="L169" s="1064"/>
    </row>
    <row r="170" spans="1:12">
      <c r="A170" s="1064"/>
      <c r="B170" s="1064"/>
      <c r="C170" s="1064"/>
      <c r="D170" s="1064"/>
      <c r="E170" s="1064"/>
      <c r="F170" s="1064"/>
      <c r="G170" s="1064"/>
      <c r="H170" s="1064"/>
      <c r="I170" s="1064"/>
      <c r="J170" s="1064"/>
      <c r="K170" s="1064"/>
      <c r="L170" s="1064"/>
    </row>
    <row r="171" spans="1:12">
      <c r="A171" s="1064"/>
      <c r="B171" s="1064"/>
      <c r="C171" s="1064"/>
      <c r="D171" s="1064"/>
      <c r="E171" s="1064"/>
      <c r="F171" s="1064"/>
      <c r="G171" s="1064"/>
      <c r="H171" s="1064"/>
      <c r="I171" s="1064"/>
      <c r="J171" s="1064"/>
      <c r="K171" s="1064"/>
      <c r="L171" s="1064"/>
    </row>
    <row r="172" spans="1:12">
      <c r="A172" s="1064"/>
      <c r="B172" s="1064"/>
      <c r="C172" s="1064"/>
      <c r="D172" s="1064"/>
      <c r="E172" s="1064"/>
      <c r="F172" s="1064"/>
      <c r="G172" s="1064"/>
      <c r="H172" s="1064"/>
      <c r="I172" s="1064"/>
      <c r="J172" s="1064"/>
      <c r="L172" s="1064"/>
    </row>
    <row r="173" spans="1:12">
      <c r="A173" s="1064"/>
      <c r="B173" s="1064"/>
      <c r="C173" s="1064"/>
      <c r="D173" s="1064"/>
      <c r="E173" s="1064"/>
      <c r="F173" s="1064"/>
      <c r="G173" s="1064"/>
      <c r="H173" s="1064"/>
      <c r="I173" s="1064"/>
      <c r="J173" s="1064"/>
      <c r="K173" s="1064"/>
      <c r="L173" s="1064"/>
    </row>
    <row r="174" spans="1:12">
      <c r="A174" s="1064"/>
      <c r="B174" s="1064"/>
      <c r="C174" s="1064"/>
      <c r="D174" s="1064"/>
      <c r="E174" s="1064"/>
      <c r="F174" s="1064"/>
      <c r="G174" s="1064"/>
      <c r="H174" s="1064"/>
      <c r="I174" s="1064"/>
      <c r="J174" s="1064"/>
      <c r="K174" s="1064"/>
      <c r="L174" s="1064"/>
    </row>
    <row r="175" spans="1:12">
      <c r="A175" s="1064"/>
      <c r="B175" s="1064"/>
      <c r="C175" s="1064"/>
      <c r="D175" s="1064"/>
      <c r="E175" s="1064"/>
      <c r="F175" s="1064"/>
      <c r="G175" s="1064"/>
      <c r="H175" s="1064"/>
      <c r="I175" s="1064"/>
      <c r="J175" s="1064"/>
      <c r="K175" s="1064"/>
      <c r="L175" s="1064"/>
    </row>
    <row r="176" spans="1:12">
      <c r="A176" s="1064"/>
      <c r="B176" s="1064"/>
      <c r="C176" s="1064"/>
      <c r="D176" s="1064"/>
      <c r="E176" s="1064"/>
      <c r="F176" s="1064"/>
      <c r="G176" s="1064"/>
      <c r="H176" s="1064"/>
      <c r="I176" s="1064"/>
      <c r="J176" s="1064"/>
      <c r="K176" s="1064"/>
      <c r="L176" s="1064"/>
    </row>
    <row r="177" spans="1:12">
      <c r="A177" s="1064"/>
      <c r="B177" s="1064"/>
      <c r="C177" s="1064"/>
      <c r="D177" s="1064"/>
      <c r="E177" s="1064"/>
      <c r="F177" s="1064"/>
      <c r="G177" s="1064"/>
      <c r="H177" s="1064"/>
      <c r="I177" s="1064"/>
      <c r="J177" s="1064"/>
      <c r="K177" s="1064"/>
      <c r="L177" s="1064"/>
    </row>
    <row r="178" spans="1:12">
      <c r="A178" s="1064"/>
      <c r="B178" s="1064"/>
      <c r="C178" s="1064"/>
      <c r="D178" s="1064"/>
      <c r="E178" s="1064"/>
      <c r="F178" s="1064"/>
      <c r="G178" s="1064"/>
      <c r="H178" s="1064"/>
      <c r="I178" s="1064"/>
      <c r="J178" s="1064"/>
      <c r="L178" s="1064"/>
    </row>
    <row r="179" spans="1:12">
      <c r="A179" s="1064"/>
      <c r="B179" s="1064"/>
      <c r="C179" s="1064"/>
      <c r="D179" s="1064"/>
      <c r="E179" s="1064"/>
      <c r="F179" s="1064"/>
      <c r="G179" s="1064"/>
      <c r="H179" s="1064"/>
      <c r="I179" s="1064"/>
      <c r="J179" s="1064"/>
      <c r="L179" s="1064"/>
    </row>
    <row r="180" spans="1:12">
      <c r="A180" s="1064"/>
      <c r="B180" s="1064"/>
      <c r="C180" s="1064"/>
      <c r="D180" s="1064"/>
      <c r="E180" s="1064"/>
      <c r="F180" s="1064"/>
      <c r="G180" s="1064"/>
      <c r="H180" s="1064"/>
      <c r="I180" s="1064"/>
      <c r="J180" s="1064"/>
      <c r="L180" s="1064"/>
    </row>
    <row r="181" spans="1:12">
      <c r="A181" s="1064"/>
      <c r="B181" s="1064"/>
      <c r="C181" s="1064"/>
      <c r="D181" s="1064"/>
      <c r="E181" s="1064"/>
      <c r="F181" s="1064"/>
      <c r="G181" s="1064"/>
      <c r="H181" s="1064"/>
      <c r="I181" s="1064"/>
      <c r="J181" s="1064"/>
      <c r="K181" s="1064"/>
      <c r="L181" s="1064"/>
    </row>
    <row r="182" spans="1:12">
      <c r="A182" s="1064"/>
      <c r="B182" s="1064"/>
      <c r="C182" s="1064"/>
      <c r="D182" s="1064"/>
      <c r="E182" s="1064"/>
      <c r="F182" s="1064"/>
      <c r="G182" s="1064"/>
      <c r="H182" s="1064"/>
      <c r="I182" s="1064"/>
      <c r="J182" s="1064"/>
      <c r="L182" s="1064"/>
    </row>
    <row r="183" spans="1:12">
      <c r="A183" s="1064"/>
      <c r="B183" s="1064"/>
      <c r="C183" s="1064"/>
      <c r="D183" s="1064"/>
      <c r="E183" s="1064"/>
      <c r="F183" s="1064"/>
      <c r="G183" s="1064"/>
      <c r="H183" s="1064"/>
      <c r="I183" s="1064"/>
      <c r="J183" s="1064"/>
      <c r="K183" s="1064"/>
      <c r="L183" s="1064"/>
    </row>
    <row r="184" spans="1:12">
      <c r="A184" s="1064"/>
      <c r="B184" s="1064"/>
      <c r="C184" s="1064"/>
      <c r="D184" s="1064"/>
      <c r="E184" s="1064"/>
      <c r="F184" s="1064"/>
      <c r="G184" s="1064"/>
      <c r="H184" s="1064"/>
      <c r="I184" s="1064"/>
      <c r="J184" s="1064"/>
      <c r="L184" s="1064"/>
    </row>
    <row r="185" spans="1:12">
      <c r="A185" s="1064"/>
      <c r="B185" s="1064"/>
      <c r="C185" s="1064"/>
      <c r="D185" s="1064"/>
      <c r="E185" s="1064"/>
      <c r="F185" s="1064"/>
      <c r="G185" s="1064"/>
      <c r="H185" s="1064"/>
      <c r="I185" s="1064"/>
      <c r="J185" s="1064"/>
      <c r="K185" s="1064"/>
      <c r="L185" s="1064"/>
    </row>
    <row r="186" spans="1:12">
      <c r="A186" s="1064"/>
      <c r="B186" s="1064"/>
      <c r="C186" s="1064"/>
      <c r="D186" s="1064"/>
      <c r="E186" s="1064"/>
      <c r="F186" s="1064"/>
      <c r="G186" s="1064"/>
      <c r="H186" s="1064"/>
      <c r="I186" s="1064"/>
      <c r="J186" s="1064"/>
      <c r="K186" s="1064"/>
      <c r="L186" s="1064"/>
    </row>
    <row r="187" spans="1:12">
      <c r="A187" s="1064"/>
      <c r="B187" s="1064"/>
      <c r="C187" s="1064"/>
      <c r="D187" s="1064"/>
      <c r="E187" s="1064"/>
      <c r="F187" s="1064"/>
      <c r="G187" s="1064"/>
      <c r="H187" s="1064"/>
      <c r="I187" s="1064"/>
      <c r="J187" s="1064"/>
      <c r="L187" s="1064"/>
    </row>
    <row r="188" spans="1:12">
      <c r="A188" s="1064"/>
      <c r="B188" s="1064"/>
      <c r="C188" s="1064"/>
      <c r="D188" s="1064"/>
      <c r="E188" s="1064"/>
      <c r="F188" s="1064"/>
      <c r="G188" s="1064"/>
      <c r="H188" s="1064"/>
      <c r="I188" s="1064"/>
      <c r="J188" s="1064"/>
      <c r="K188" s="1064"/>
      <c r="L188" s="1064"/>
    </row>
    <row r="189" spans="1:12">
      <c r="A189" s="1064"/>
      <c r="B189" s="1064"/>
      <c r="C189" s="1064"/>
      <c r="D189" s="1064"/>
      <c r="E189" s="1064"/>
      <c r="F189" s="1064"/>
      <c r="G189" s="1064"/>
      <c r="H189" s="1064"/>
      <c r="I189" s="1064"/>
      <c r="J189" s="1064"/>
      <c r="K189" s="1064"/>
      <c r="L189" s="1064"/>
    </row>
    <row r="190" spans="1:12">
      <c r="A190" s="1064"/>
      <c r="B190" s="1064"/>
      <c r="C190" s="1064"/>
      <c r="D190" s="1064"/>
      <c r="E190" s="1064"/>
      <c r="F190" s="1064"/>
      <c r="G190" s="1064"/>
      <c r="H190" s="1064"/>
      <c r="I190" s="1064"/>
      <c r="J190" s="1064"/>
      <c r="L190" s="1064"/>
    </row>
    <row r="191" spans="1:12">
      <c r="A191" s="1064"/>
      <c r="B191" s="1064"/>
      <c r="C191" s="1064"/>
      <c r="D191" s="1064"/>
      <c r="E191" s="1064"/>
      <c r="F191" s="1064"/>
      <c r="G191" s="1064"/>
      <c r="H191" s="1064"/>
      <c r="I191" s="1064"/>
      <c r="J191" s="1064"/>
      <c r="K191" s="1064"/>
      <c r="L191" s="1064"/>
    </row>
    <row r="192" spans="1:12">
      <c r="A192" s="1064"/>
      <c r="B192" s="1064"/>
      <c r="C192" s="1064"/>
      <c r="D192" s="1064"/>
      <c r="E192" s="1064"/>
      <c r="F192" s="1064"/>
      <c r="G192" s="1064"/>
      <c r="H192" s="1064"/>
      <c r="I192" s="1064"/>
      <c r="J192" s="1064"/>
      <c r="K192" s="1064"/>
      <c r="L192" s="1064"/>
    </row>
    <row r="193" spans="1:12">
      <c r="A193" s="1064"/>
      <c r="B193" s="1064"/>
      <c r="C193" s="1064"/>
      <c r="D193" s="1064"/>
      <c r="E193" s="1064"/>
      <c r="F193" s="1064"/>
      <c r="G193" s="1064"/>
      <c r="H193" s="1064"/>
      <c r="I193" s="1064"/>
      <c r="J193" s="1064"/>
      <c r="L193" s="1064"/>
    </row>
    <row r="194" spans="1:12">
      <c r="A194" s="1064"/>
      <c r="B194" s="1064"/>
      <c r="C194" s="1064"/>
      <c r="D194" s="1064"/>
      <c r="E194" s="1064"/>
      <c r="F194" s="1064"/>
      <c r="G194" s="1064"/>
      <c r="H194" s="1064"/>
      <c r="I194" s="1064"/>
      <c r="J194" s="1064"/>
      <c r="K194" s="1064"/>
      <c r="L194" s="1064"/>
    </row>
    <row r="195" spans="1:12">
      <c r="A195" s="1064"/>
      <c r="B195" s="1064"/>
      <c r="C195" s="1064"/>
      <c r="D195" s="1064"/>
      <c r="E195" s="1064"/>
      <c r="F195" s="1064"/>
      <c r="G195" s="1064"/>
      <c r="H195" s="1064"/>
      <c r="I195" s="1064"/>
      <c r="J195" s="1064"/>
      <c r="K195" s="1064"/>
      <c r="L195" s="1064"/>
    </row>
    <row r="196" spans="1:12">
      <c r="A196" s="1064"/>
      <c r="B196" s="1064"/>
      <c r="C196" s="1064"/>
      <c r="D196" s="1064"/>
      <c r="E196" s="1064"/>
      <c r="F196" s="1064"/>
      <c r="G196" s="1064"/>
      <c r="H196" s="1064"/>
      <c r="I196" s="1064"/>
      <c r="J196" s="1064"/>
      <c r="L196" s="1064"/>
    </row>
    <row r="197" spans="1:12">
      <c r="A197" s="1064"/>
      <c r="B197" s="1064"/>
      <c r="C197" s="1064"/>
      <c r="D197" s="1064"/>
      <c r="E197" s="1064"/>
      <c r="F197" s="1064"/>
      <c r="G197" s="1064"/>
      <c r="H197" s="1064"/>
      <c r="I197" s="1064"/>
      <c r="J197" s="1064"/>
      <c r="L197" s="1064"/>
    </row>
    <row r="198" spans="1:12">
      <c r="A198" s="1064"/>
      <c r="B198" s="1064"/>
      <c r="C198" s="1064"/>
      <c r="D198" s="1064"/>
      <c r="E198" s="1064"/>
      <c r="F198" s="1064"/>
      <c r="G198" s="1064"/>
      <c r="H198" s="1064"/>
      <c r="I198" s="1064"/>
      <c r="J198" s="1064"/>
      <c r="L198" s="1064"/>
    </row>
    <row r="199" spans="1:12">
      <c r="A199" s="1064"/>
      <c r="B199" s="1064"/>
      <c r="C199" s="1064"/>
      <c r="D199" s="1064"/>
      <c r="E199" s="1064"/>
      <c r="F199" s="1064"/>
      <c r="G199" s="1064"/>
      <c r="H199" s="1064"/>
      <c r="I199" s="1064"/>
      <c r="J199" s="1064"/>
      <c r="K199" s="1064"/>
      <c r="L199" s="1064"/>
    </row>
    <row r="200" spans="1:12">
      <c r="A200" s="1064"/>
      <c r="B200" s="1064"/>
      <c r="C200" s="1064"/>
      <c r="D200" s="1064"/>
      <c r="E200" s="1064"/>
      <c r="F200" s="1064"/>
      <c r="G200" s="1064"/>
      <c r="H200" s="1064"/>
      <c r="I200" s="1064"/>
      <c r="J200" s="1064"/>
      <c r="K200" s="1064"/>
      <c r="L200" s="1064"/>
    </row>
    <row r="201" spans="1:12">
      <c r="A201" s="1064"/>
      <c r="B201" s="1064"/>
      <c r="C201" s="1064"/>
      <c r="D201" s="1064"/>
      <c r="E201" s="1064"/>
      <c r="F201" s="1064"/>
      <c r="G201" s="1064"/>
      <c r="H201" s="1064"/>
      <c r="I201" s="1064"/>
      <c r="J201" s="1064"/>
      <c r="L201" s="1064"/>
    </row>
    <row r="202" spans="1:12">
      <c r="A202" s="1064"/>
      <c r="B202" s="1064"/>
      <c r="C202" s="1064"/>
      <c r="D202" s="1064"/>
      <c r="E202" s="1064"/>
      <c r="F202" s="1064"/>
      <c r="G202" s="1064"/>
      <c r="H202" s="1064"/>
      <c r="I202" s="1064"/>
      <c r="J202" s="1064"/>
      <c r="L202" s="1064"/>
    </row>
    <row r="203" spans="1:12">
      <c r="A203" s="1064"/>
      <c r="B203" s="1064"/>
      <c r="C203" s="1064"/>
      <c r="D203" s="1064"/>
      <c r="E203" s="1064"/>
      <c r="F203" s="1064"/>
      <c r="G203" s="1064"/>
      <c r="H203" s="1064"/>
      <c r="I203" s="1064"/>
      <c r="J203" s="1064"/>
      <c r="K203" s="1064"/>
      <c r="L203" s="1064"/>
    </row>
    <row r="204" spans="1:12">
      <c r="A204" s="1064"/>
      <c r="B204" s="1064"/>
      <c r="C204" s="1064"/>
      <c r="D204" s="1064"/>
      <c r="E204" s="1064"/>
      <c r="F204" s="1064"/>
      <c r="G204" s="1064"/>
      <c r="H204" s="1064"/>
      <c r="I204" s="1064"/>
      <c r="J204" s="1064"/>
      <c r="K204" s="1064"/>
      <c r="L204" s="1064"/>
    </row>
    <row r="205" spans="1:12">
      <c r="A205" s="1064"/>
      <c r="B205" s="1064"/>
      <c r="C205" s="1064"/>
      <c r="D205" s="1064"/>
      <c r="E205" s="1064"/>
      <c r="F205" s="1064"/>
      <c r="G205" s="1064"/>
      <c r="H205" s="1064"/>
      <c r="I205" s="1064"/>
      <c r="J205" s="1064"/>
      <c r="L205" s="1064"/>
    </row>
    <row r="206" spans="1:12">
      <c r="A206" s="1064"/>
      <c r="B206" s="1064"/>
      <c r="C206" s="1064"/>
      <c r="D206" s="1064"/>
      <c r="E206" s="1064"/>
      <c r="F206" s="1064"/>
      <c r="G206" s="1064"/>
      <c r="H206" s="1064"/>
      <c r="I206" s="1064"/>
      <c r="J206" s="1064"/>
      <c r="K206" s="1064"/>
      <c r="L206" s="1064"/>
    </row>
    <row r="207" spans="1:12">
      <c r="A207" s="1064"/>
      <c r="B207" s="1064"/>
      <c r="C207" s="1064"/>
      <c r="D207" s="1064"/>
      <c r="E207" s="1064"/>
      <c r="F207" s="1064"/>
      <c r="G207" s="1064"/>
      <c r="H207" s="1064"/>
      <c r="I207" s="1064"/>
      <c r="J207" s="1064"/>
      <c r="L207" s="1064"/>
    </row>
    <row r="208" spans="1:12">
      <c r="A208" s="1064"/>
      <c r="B208" s="1064"/>
      <c r="C208" s="1064"/>
      <c r="D208" s="1064"/>
      <c r="E208" s="1064"/>
      <c r="F208" s="1064"/>
      <c r="G208" s="1064"/>
      <c r="H208" s="1064"/>
      <c r="I208" s="1064"/>
      <c r="J208" s="1064"/>
      <c r="K208" s="1064"/>
      <c r="L208" s="1064"/>
    </row>
    <row r="209" spans="1:12">
      <c r="A209" s="1064"/>
      <c r="B209" s="1064"/>
      <c r="C209" s="1064"/>
      <c r="D209" s="1064"/>
      <c r="E209" s="1064"/>
      <c r="F209" s="1064"/>
      <c r="G209" s="1064"/>
      <c r="H209" s="1064"/>
      <c r="I209" s="1064"/>
      <c r="J209" s="1064"/>
      <c r="L209" s="1064"/>
    </row>
    <row r="210" spans="1:12">
      <c r="A210" s="1064"/>
      <c r="B210" s="1064"/>
      <c r="C210" s="1064"/>
      <c r="D210" s="1064"/>
      <c r="E210" s="1064"/>
      <c r="F210" s="1064"/>
      <c r="G210" s="1064"/>
      <c r="H210" s="1064"/>
      <c r="I210" s="1064"/>
      <c r="J210" s="1064"/>
      <c r="L210" s="1064"/>
    </row>
  </sheetData>
  <mergeCells count="1">
    <mergeCell ref="D4:I4"/>
  </mergeCells>
  <pageMargins left="1" right="1" top="1" bottom="1" header="0.5" footer="0.5"/>
  <pageSetup scale="61" orientation="portrait" r:id="rId1"/>
  <headerFooter scaleWithDoc="0" alignWithMargins="0">
    <oddHeader>&amp;C&amp;14Table 10.3
Utah Merchandise Exports by Purchasing Country and Region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533"/>
  <sheetViews>
    <sheetView showGridLines="0" view="pageLayout" topLeftCell="B2" zoomScaleNormal="100" zoomScaleSheetLayoutView="100" workbookViewId="0"/>
  </sheetViews>
  <sheetFormatPr defaultColWidth="9.140625" defaultRowHeight="10.5"/>
  <cols>
    <col min="1" max="1" width="7.5703125" style="202" customWidth="1"/>
    <col min="2" max="2" width="0.7109375" style="202" customWidth="1"/>
    <col min="3" max="3" width="28.7109375" style="202" customWidth="1"/>
    <col min="4" max="6" width="10" style="202" customWidth="1"/>
    <col min="7" max="7" width="9" style="202" customWidth="1"/>
    <col min="8" max="8" width="7.7109375" style="202" customWidth="1"/>
    <col min="9" max="9" width="9.42578125" style="202" customWidth="1"/>
    <col min="10" max="10" width="8.140625" style="202" customWidth="1"/>
    <col min="11" max="11" width="9.140625" style="202" customWidth="1"/>
    <col min="12" max="12" width="8.140625" style="202" customWidth="1"/>
    <col min="13" max="13" width="8.42578125" style="202" customWidth="1"/>
    <col min="14" max="14" width="0.85546875" style="202" customWidth="1"/>
    <col min="15" max="15" width="10.140625" style="202" customWidth="1"/>
    <col min="16" max="16" width="9.85546875" style="202" customWidth="1"/>
    <col min="17" max="16384" width="9.140625" style="202"/>
  </cols>
  <sheetData>
    <row r="1" spans="1:15" hidden="1">
      <c r="A1" s="214" t="s">
        <v>294</v>
      </c>
    </row>
    <row r="2" spans="1:15">
      <c r="D2" s="213"/>
      <c r="E2" s="213"/>
      <c r="F2" s="213"/>
      <c r="G2" s="213"/>
      <c r="H2" s="213"/>
      <c r="I2" s="213"/>
      <c r="J2" s="213"/>
      <c r="K2" s="213"/>
      <c r="L2" s="213"/>
      <c r="M2" s="213"/>
    </row>
    <row r="3" spans="1:15" ht="12.75" customHeight="1">
      <c r="A3" s="205"/>
      <c r="B3" s="205"/>
      <c r="C3" s="205"/>
      <c r="D3" s="1430" t="s">
        <v>169</v>
      </c>
      <c r="E3" s="1430"/>
      <c r="F3" s="1430"/>
      <c r="G3" s="1430"/>
      <c r="H3" s="1430"/>
      <c r="I3" s="1430"/>
      <c r="J3" s="1430"/>
      <c r="K3" s="1430"/>
      <c r="L3" s="1430"/>
      <c r="M3" s="1430"/>
      <c r="N3" s="1430"/>
      <c r="O3" s="1430"/>
    </row>
    <row r="4" spans="1:15" ht="42">
      <c r="A4" s="203" t="s">
        <v>222</v>
      </c>
      <c r="B4" s="203"/>
      <c r="C4" s="204" t="s">
        <v>295</v>
      </c>
      <c r="D4" s="215" t="s">
        <v>258</v>
      </c>
      <c r="E4" s="215" t="s">
        <v>259</v>
      </c>
      <c r="F4" s="215" t="s">
        <v>260</v>
      </c>
      <c r="G4" s="215" t="s">
        <v>261</v>
      </c>
      <c r="H4" s="215" t="s">
        <v>262</v>
      </c>
      <c r="I4" s="215" t="s">
        <v>263</v>
      </c>
      <c r="J4" s="215" t="s">
        <v>264</v>
      </c>
      <c r="K4" s="215" t="s">
        <v>265</v>
      </c>
      <c r="L4" s="215" t="s">
        <v>266</v>
      </c>
      <c r="M4" s="215" t="s">
        <v>267</v>
      </c>
      <c r="N4" s="215"/>
      <c r="O4" s="215" t="s">
        <v>296</v>
      </c>
    </row>
    <row r="5" spans="1:15">
      <c r="A5" s="216"/>
      <c r="B5" s="208"/>
      <c r="C5" s="212"/>
      <c r="D5" s="217"/>
      <c r="E5" s="217"/>
      <c r="F5" s="217"/>
      <c r="G5" s="217"/>
      <c r="H5" s="217"/>
      <c r="I5" s="217"/>
      <c r="J5" s="217"/>
      <c r="K5" s="217"/>
      <c r="L5" s="217"/>
      <c r="M5" s="217"/>
      <c r="N5" s="209"/>
      <c r="O5" s="206"/>
    </row>
    <row r="6" spans="1:15">
      <c r="A6" s="207">
        <v>111</v>
      </c>
      <c r="B6" s="208"/>
      <c r="C6" s="209" t="s">
        <v>224</v>
      </c>
      <c r="D6" s="217">
        <v>1.6458E-2</v>
      </c>
      <c r="E6" s="217">
        <v>1.174499</v>
      </c>
      <c r="F6" s="217">
        <v>0.484987</v>
      </c>
      <c r="G6" s="217">
        <v>48.753042999999998</v>
      </c>
      <c r="H6" s="217">
        <v>2.9777149999999999</v>
      </c>
      <c r="I6" s="217">
        <v>3.7093799999999999</v>
      </c>
      <c r="J6" s="217">
        <v>10.700212000000001</v>
      </c>
      <c r="K6" s="217">
        <v>4.7669999999999997E-2</v>
      </c>
      <c r="L6" s="217">
        <v>0.62829500000000005</v>
      </c>
      <c r="M6" s="217">
        <v>2.0504980000000002</v>
      </c>
      <c r="N6" s="218"/>
      <c r="O6" s="219">
        <f t="shared" ref="O6:O36" si="0">SUM(D6:M6)</f>
        <v>70.542756999999995</v>
      </c>
    </row>
    <row r="7" spans="1:15">
      <c r="A7" s="207">
        <v>112</v>
      </c>
      <c r="B7" s="208"/>
      <c r="C7" s="213" t="s">
        <v>225</v>
      </c>
      <c r="D7" s="220">
        <v>0.25008200000000003</v>
      </c>
      <c r="E7" s="217">
        <v>0.571851</v>
      </c>
      <c r="F7" s="217">
        <v>0</v>
      </c>
      <c r="G7" s="217">
        <v>1.391041</v>
      </c>
      <c r="H7" s="217">
        <v>5.740424</v>
      </c>
      <c r="I7" s="217">
        <v>4.3465999999999998E-2</v>
      </c>
      <c r="J7" s="217">
        <v>0.203148</v>
      </c>
      <c r="K7" s="217">
        <v>0</v>
      </c>
      <c r="L7" s="217">
        <v>0</v>
      </c>
      <c r="M7" s="217">
        <v>0</v>
      </c>
      <c r="N7" s="221"/>
      <c r="O7" s="219">
        <f t="shared" si="0"/>
        <v>8.2000119999999992</v>
      </c>
    </row>
    <row r="8" spans="1:15">
      <c r="A8" s="207">
        <v>113</v>
      </c>
      <c r="B8" s="208"/>
      <c r="C8" s="213" t="s">
        <v>226</v>
      </c>
      <c r="D8" s="220">
        <v>0</v>
      </c>
      <c r="E8" s="217">
        <v>0.79038200000000003</v>
      </c>
      <c r="F8" s="217">
        <v>0</v>
      </c>
      <c r="G8" s="217">
        <v>1.2154999999999999E-2</v>
      </c>
      <c r="H8" s="217">
        <v>0</v>
      </c>
      <c r="I8" s="217">
        <v>0.111543</v>
      </c>
      <c r="J8" s="217">
        <v>0.114</v>
      </c>
      <c r="K8" s="217">
        <v>0</v>
      </c>
      <c r="L8" s="217">
        <v>0</v>
      </c>
      <c r="M8" s="217">
        <v>8.6130000000000009E-3</v>
      </c>
      <c r="N8" s="221"/>
      <c r="O8" s="219">
        <f t="shared" si="0"/>
        <v>1.0366930000000001</v>
      </c>
    </row>
    <row r="9" spans="1:15">
      <c r="A9" s="207">
        <v>114</v>
      </c>
      <c r="B9" s="208"/>
      <c r="C9" s="213" t="s">
        <v>227</v>
      </c>
      <c r="D9" s="220">
        <v>7.0099999999999997E-3</v>
      </c>
      <c r="E9" s="217">
        <v>5.62E-3</v>
      </c>
      <c r="F9" s="217">
        <v>0</v>
      </c>
      <c r="G9" s="217">
        <v>0</v>
      </c>
      <c r="H9" s="217">
        <v>7.7279999999999996E-3</v>
      </c>
      <c r="I9" s="217">
        <v>0.29301100000000002</v>
      </c>
      <c r="J9" s="217">
        <v>0</v>
      </c>
      <c r="K9" s="217">
        <v>1.6958999999999998E-2</v>
      </c>
      <c r="L9" s="217">
        <v>2.4493999999999998E-2</v>
      </c>
      <c r="M9" s="217">
        <v>0</v>
      </c>
      <c r="N9" s="221"/>
      <c r="O9" s="219">
        <f t="shared" si="0"/>
        <v>0.35482200000000003</v>
      </c>
    </row>
    <row r="10" spans="1:15">
      <c r="A10" s="207">
        <v>211</v>
      </c>
      <c r="B10" s="208"/>
      <c r="C10" s="213" t="s">
        <v>228</v>
      </c>
      <c r="D10" s="220">
        <v>0</v>
      </c>
      <c r="E10" s="217">
        <v>0.36157400000000001</v>
      </c>
      <c r="F10" s="217">
        <v>0</v>
      </c>
      <c r="G10" s="217">
        <v>0</v>
      </c>
      <c r="H10" s="217">
        <v>5.5231199999999996</v>
      </c>
      <c r="I10" s="217">
        <v>0</v>
      </c>
      <c r="J10" s="217">
        <v>0</v>
      </c>
      <c r="K10" s="217">
        <v>0</v>
      </c>
      <c r="L10" s="217">
        <v>0</v>
      </c>
      <c r="M10" s="217">
        <v>0</v>
      </c>
      <c r="N10" s="221"/>
      <c r="O10" s="219">
        <f t="shared" si="0"/>
        <v>5.8846939999999996</v>
      </c>
    </row>
    <row r="11" spans="1:15">
      <c r="A11" s="207">
        <v>212</v>
      </c>
      <c r="B11" s="208"/>
      <c r="C11" s="213" t="s">
        <v>229</v>
      </c>
      <c r="D11" s="220">
        <v>2.2435019999999999</v>
      </c>
      <c r="E11" s="217">
        <v>14.136952000000001</v>
      </c>
      <c r="F11" s="217">
        <v>0.46010699999999999</v>
      </c>
      <c r="G11" s="217">
        <v>0.94556399999999996</v>
      </c>
      <c r="H11" s="217">
        <v>99.461494000000002</v>
      </c>
      <c r="I11" s="217">
        <v>8.0520999999999995E-2</v>
      </c>
      <c r="J11" s="217">
        <v>5.6961899999999996</v>
      </c>
      <c r="K11" s="217">
        <v>0.46734300000000001</v>
      </c>
      <c r="L11" s="217">
        <v>1.221408</v>
      </c>
      <c r="M11" s="217">
        <v>0.91548200000000002</v>
      </c>
      <c r="N11" s="221"/>
      <c r="O11" s="219">
        <f t="shared" si="0"/>
        <v>125.628563</v>
      </c>
    </row>
    <row r="12" spans="1:15">
      <c r="A12" s="207">
        <v>311</v>
      </c>
      <c r="B12" s="208"/>
      <c r="C12" s="213" t="s">
        <v>230</v>
      </c>
      <c r="D12" s="220">
        <v>76.417614</v>
      </c>
      <c r="E12" s="217">
        <v>76.575860000000006</v>
      </c>
      <c r="F12" s="217">
        <v>5.5220440000000002</v>
      </c>
      <c r="G12" s="217">
        <v>73.129504999999995</v>
      </c>
      <c r="H12" s="217">
        <v>79.894886</v>
      </c>
      <c r="I12" s="217">
        <v>43.044252</v>
      </c>
      <c r="J12" s="217">
        <v>100.00700500000001</v>
      </c>
      <c r="K12" s="217">
        <v>37.097146000000002</v>
      </c>
      <c r="L12" s="217">
        <v>37.273234000000002</v>
      </c>
      <c r="M12" s="217">
        <v>97.891305000000003</v>
      </c>
      <c r="N12" s="221"/>
      <c r="O12" s="219">
        <f t="shared" si="0"/>
        <v>626.85285099999999</v>
      </c>
    </row>
    <row r="13" spans="1:15">
      <c r="A13" s="207">
        <v>312</v>
      </c>
      <c r="B13" s="208"/>
      <c r="C13" s="213" t="s">
        <v>231</v>
      </c>
      <c r="D13" s="220">
        <v>0.13539599999999999</v>
      </c>
      <c r="E13" s="217">
        <v>8.1402999999999999</v>
      </c>
      <c r="F13" s="217">
        <v>0.83306999999999998</v>
      </c>
      <c r="G13" s="217">
        <v>0</v>
      </c>
      <c r="H13" s="217">
        <v>1.941057</v>
      </c>
      <c r="I13" s="217">
        <v>0.66017700000000001</v>
      </c>
      <c r="J13" s="217">
        <v>8.793901</v>
      </c>
      <c r="K13" s="217">
        <v>0.49324699999999999</v>
      </c>
      <c r="L13" s="217">
        <v>0.33111000000000002</v>
      </c>
      <c r="M13" s="217">
        <v>7.4822E-2</v>
      </c>
      <c r="N13" s="221"/>
      <c r="O13" s="219">
        <f t="shared" si="0"/>
        <v>21.403079999999999</v>
      </c>
    </row>
    <row r="14" spans="1:15">
      <c r="A14" s="207">
        <v>313</v>
      </c>
      <c r="B14" s="208"/>
      <c r="C14" s="213" t="s">
        <v>232</v>
      </c>
      <c r="D14" s="220">
        <v>0.383691</v>
      </c>
      <c r="E14" s="217">
        <v>2.736145</v>
      </c>
      <c r="F14" s="217">
        <v>0.68004200000000004</v>
      </c>
      <c r="G14" s="217">
        <v>1.9750209999999999</v>
      </c>
      <c r="H14" s="217">
        <v>4.197343</v>
      </c>
      <c r="I14" s="217">
        <v>8.4592000000000001E-2</v>
      </c>
      <c r="J14" s="217">
        <v>0.114463</v>
      </c>
      <c r="K14" s="217">
        <v>6.8810999999999997E-2</v>
      </c>
      <c r="L14" s="217">
        <v>0.14391200000000001</v>
      </c>
      <c r="M14" s="217">
        <v>8.3839999999999998E-2</v>
      </c>
      <c r="N14" s="221"/>
      <c r="O14" s="219">
        <f t="shared" si="0"/>
        <v>10.467860000000003</v>
      </c>
    </row>
    <row r="15" spans="1:15">
      <c r="A15" s="207">
        <v>314</v>
      </c>
      <c r="B15" s="208"/>
      <c r="C15" s="213" t="s">
        <v>233</v>
      </c>
      <c r="D15" s="220">
        <v>3.2516000000000003E-2</v>
      </c>
      <c r="E15" s="217">
        <v>18.327580000000001</v>
      </c>
      <c r="F15" s="217">
        <v>0.65114099999999997</v>
      </c>
      <c r="G15" s="217">
        <v>0.51103100000000001</v>
      </c>
      <c r="H15" s="217">
        <v>1.307272</v>
      </c>
      <c r="I15" s="217">
        <v>0.27774199999999999</v>
      </c>
      <c r="J15" s="217">
        <v>0.72420899999999999</v>
      </c>
      <c r="K15" s="217">
        <v>2.8268999999999999E-2</v>
      </c>
      <c r="L15" s="217">
        <v>3.0838000000000001E-2</v>
      </c>
      <c r="M15" s="217">
        <v>0.66323500000000002</v>
      </c>
      <c r="N15" s="221"/>
      <c r="O15" s="219">
        <f t="shared" si="0"/>
        <v>22.553833000000001</v>
      </c>
    </row>
    <row r="16" spans="1:15">
      <c r="A16" s="207">
        <v>315</v>
      </c>
      <c r="B16" s="208"/>
      <c r="C16" s="213" t="s">
        <v>234</v>
      </c>
      <c r="D16" s="220">
        <v>0.10059899999999999</v>
      </c>
      <c r="E16" s="217">
        <v>2.8154300000000001</v>
      </c>
      <c r="F16" s="217">
        <v>0.50167099999999998</v>
      </c>
      <c r="G16" s="217">
        <v>0.67666599999999999</v>
      </c>
      <c r="H16" s="217">
        <v>1.925503</v>
      </c>
      <c r="I16" s="217">
        <v>0.221944</v>
      </c>
      <c r="J16" s="217">
        <v>0.98383600000000004</v>
      </c>
      <c r="K16" s="217">
        <v>9.0359999999999996E-2</v>
      </c>
      <c r="L16" s="217">
        <v>1.3406E-2</v>
      </c>
      <c r="M16" s="217">
        <v>0.51178000000000001</v>
      </c>
      <c r="N16" s="221"/>
      <c r="O16" s="219">
        <f t="shared" si="0"/>
        <v>7.841194999999999</v>
      </c>
    </row>
    <row r="17" spans="1:15">
      <c r="A17" s="207">
        <v>316</v>
      </c>
      <c r="B17" s="208"/>
      <c r="C17" s="213" t="s">
        <v>235</v>
      </c>
      <c r="D17" s="220">
        <v>0.14988000000000001</v>
      </c>
      <c r="E17" s="217">
        <v>7.8679079999999999</v>
      </c>
      <c r="F17" s="217">
        <v>0.40579500000000002</v>
      </c>
      <c r="G17" s="217">
        <v>0.91614399999999996</v>
      </c>
      <c r="H17" s="217">
        <v>0.29992099999999999</v>
      </c>
      <c r="I17" s="217">
        <v>6.0911E-2</v>
      </c>
      <c r="J17" s="217">
        <v>3.3505980000000002</v>
      </c>
      <c r="K17" s="217">
        <v>2.5574E-2</v>
      </c>
      <c r="L17" s="217">
        <v>7.1599999999999997E-3</v>
      </c>
      <c r="M17" s="217">
        <v>1.358654</v>
      </c>
      <c r="N17" s="221"/>
      <c r="O17" s="219">
        <f t="shared" si="0"/>
        <v>14.442544999999999</v>
      </c>
    </row>
    <row r="18" spans="1:15">
      <c r="A18" s="207">
        <v>321</v>
      </c>
      <c r="B18" s="208"/>
      <c r="C18" s="213" t="s">
        <v>236</v>
      </c>
      <c r="D18" s="220">
        <v>0</v>
      </c>
      <c r="E18" s="217">
        <v>1.362336</v>
      </c>
      <c r="F18" s="217">
        <v>0.26765</v>
      </c>
      <c r="G18" s="217">
        <v>0</v>
      </c>
      <c r="H18" s="217">
        <v>0.230852</v>
      </c>
      <c r="I18" s="217">
        <v>0</v>
      </c>
      <c r="J18" s="217">
        <v>2.6179000000000001E-2</v>
      </c>
      <c r="K18" s="217">
        <v>0</v>
      </c>
      <c r="L18" s="217">
        <v>6.1879999999999999E-3</v>
      </c>
      <c r="M18" s="217">
        <v>6.2601000000000004E-2</v>
      </c>
      <c r="N18" s="221"/>
      <c r="O18" s="219">
        <f t="shared" si="0"/>
        <v>1.9558059999999999</v>
      </c>
    </row>
    <row r="19" spans="1:15">
      <c r="A19" s="207">
        <v>322</v>
      </c>
      <c r="B19" s="208"/>
      <c r="C19" s="213" t="s">
        <v>237</v>
      </c>
      <c r="D19" s="220">
        <v>0.84367000000000003</v>
      </c>
      <c r="E19" s="217">
        <v>13.383741000000001</v>
      </c>
      <c r="F19" s="217">
        <v>0.96141299999999996</v>
      </c>
      <c r="G19" s="217">
        <v>3.9914360000000002</v>
      </c>
      <c r="H19" s="217">
        <v>3.1056979999999998</v>
      </c>
      <c r="I19" s="217">
        <v>0.21946299999999999</v>
      </c>
      <c r="J19" s="217">
        <v>0.248919</v>
      </c>
      <c r="K19" s="217">
        <v>1.160911</v>
      </c>
      <c r="L19" s="217">
        <v>1.4612E-2</v>
      </c>
      <c r="M19" s="217">
        <v>8.8418999999999998E-2</v>
      </c>
      <c r="N19" s="221"/>
      <c r="O19" s="219">
        <f t="shared" si="0"/>
        <v>24.018281999999999</v>
      </c>
    </row>
    <row r="20" spans="1:15">
      <c r="A20" s="207">
        <v>323</v>
      </c>
      <c r="B20" s="208"/>
      <c r="C20" s="213" t="s">
        <v>238</v>
      </c>
      <c r="D20" s="220">
        <v>0.32748899999999997</v>
      </c>
      <c r="E20" s="217">
        <v>7.1950969999999996</v>
      </c>
      <c r="F20" s="217">
        <v>0.92650600000000005</v>
      </c>
      <c r="G20" s="217">
        <v>7.707E-2</v>
      </c>
      <c r="H20" s="217">
        <v>3.9657740000000001</v>
      </c>
      <c r="I20" s="217">
        <v>0.22838</v>
      </c>
      <c r="J20" s="217">
        <v>2.2488069999999998</v>
      </c>
      <c r="K20" s="217">
        <v>0.23744399999999999</v>
      </c>
      <c r="L20" s="217">
        <v>6.1358000000000003E-2</v>
      </c>
      <c r="M20" s="217">
        <v>4.6854E-2</v>
      </c>
      <c r="N20" s="221"/>
      <c r="O20" s="219">
        <f t="shared" si="0"/>
        <v>15.314779</v>
      </c>
    </row>
    <row r="21" spans="1:15">
      <c r="A21" s="207">
        <v>324</v>
      </c>
      <c r="B21" s="208"/>
      <c r="C21" s="213" t="s">
        <v>239</v>
      </c>
      <c r="D21" s="220">
        <v>0</v>
      </c>
      <c r="E21" s="217">
        <v>6.885713</v>
      </c>
      <c r="F21" s="217">
        <v>0.44995499999999999</v>
      </c>
      <c r="G21" s="217">
        <v>6.5775E-2</v>
      </c>
      <c r="H21" s="217">
        <v>1.8811999999999999E-2</v>
      </c>
      <c r="I21" s="217">
        <v>0</v>
      </c>
      <c r="J21" s="217">
        <v>3.7600000000000001E-2</v>
      </c>
      <c r="K21" s="217">
        <v>0</v>
      </c>
      <c r="L21" s="217">
        <v>3.0436999999999999E-2</v>
      </c>
      <c r="M21" s="217">
        <v>0.112584</v>
      </c>
      <c r="N21" s="221"/>
      <c r="O21" s="219">
        <f t="shared" si="0"/>
        <v>7.6008760000000004</v>
      </c>
    </row>
    <row r="22" spans="1:15">
      <c r="A22" s="207">
        <v>325</v>
      </c>
      <c r="B22" s="208"/>
      <c r="C22" s="213" t="s">
        <v>240</v>
      </c>
      <c r="D22" s="220">
        <v>14.416617</v>
      </c>
      <c r="E22" s="217">
        <v>221.81911700000001</v>
      </c>
      <c r="F22" s="217">
        <v>37.219146000000002</v>
      </c>
      <c r="G22" s="217">
        <v>34.75338</v>
      </c>
      <c r="H22" s="217">
        <v>63.901215999999998</v>
      </c>
      <c r="I22" s="217">
        <v>30.702878999999999</v>
      </c>
      <c r="J22" s="217">
        <v>93.436072999999993</v>
      </c>
      <c r="K22" s="217">
        <v>9.9279890000000002</v>
      </c>
      <c r="L22" s="217">
        <v>7.5425870000000002</v>
      </c>
      <c r="M22" s="217">
        <v>135.50227599999999</v>
      </c>
      <c r="N22" s="221"/>
      <c r="O22" s="219">
        <f t="shared" si="0"/>
        <v>649.22127999999998</v>
      </c>
    </row>
    <row r="23" spans="1:15">
      <c r="A23" s="207">
        <v>326</v>
      </c>
      <c r="B23" s="208"/>
      <c r="C23" s="213" t="s">
        <v>241</v>
      </c>
      <c r="D23" s="220">
        <v>0.55428599999999995</v>
      </c>
      <c r="E23" s="217">
        <v>58.877844000000003</v>
      </c>
      <c r="F23" s="217">
        <v>12.961819999999999</v>
      </c>
      <c r="G23" s="217">
        <v>6.9113540000000002</v>
      </c>
      <c r="H23" s="217">
        <v>31.326642</v>
      </c>
      <c r="I23" s="217">
        <v>1.4700549999999999</v>
      </c>
      <c r="J23" s="217">
        <v>6.5412650000000001</v>
      </c>
      <c r="K23" s="217">
        <v>4.8375060000000003</v>
      </c>
      <c r="L23" s="217">
        <v>0.36318</v>
      </c>
      <c r="M23" s="217">
        <v>4.3430960000000001</v>
      </c>
      <c r="N23" s="221"/>
      <c r="O23" s="219">
        <f t="shared" si="0"/>
        <v>128.187048</v>
      </c>
    </row>
    <row r="24" spans="1:15">
      <c r="A24" s="207">
        <v>327</v>
      </c>
      <c r="B24" s="208"/>
      <c r="C24" s="213" t="s">
        <v>242</v>
      </c>
      <c r="D24" s="220">
        <v>9.6509999999999999E-2</v>
      </c>
      <c r="E24" s="217">
        <v>24.247395999999998</v>
      </c>
      <c r="F24" s="217">
        <v>0.47609200000000002</v>
      </c>
      <c r="G24" s="217">
        <v>1.3520179999999999</v>
      </c>
      <c r="H24" s="217">
        <v>4.0275499999999997</v>
      </c>
      <c r="I24" s="217">
        <v>7.1389999999999995E-2</v>
      </c>
      <c r="J24" s="217">
        <v>1.00037</v>
      </c>
      <c r="K24" s="217">
        <v>0.19018299999999999</v>
      </c>
      <c r="L24" s="217">
        <v>0</v>
      </c>
      <c r="M24" s="217">
        <v>0.39010899999999998</v>
      </c>
      <c r="N24" s="221"/>
      <c r="O24" s="219">
        <f t="shared" si="0"/>
        <v>31.851617999999998</v>
      </c>
    </row>
    <row r="25" spans="1:15">
      <c r="A25" s="207">
        <v>331</v>
      </c>
      <c r="B25" s="208"/>
      <c r="C25" s="213" t="s">
        <v>243</v>
      </c>
      <c r="D25" s="220">
        <v>1605.0717079999999</v>
      </c>
      <c r="E25" s="217">
        <v>196.24908300000001</v>
      </c>
      <c r="F25" s="217">
        <v>1198.010082</v>
      </c>
      <c r="G25" s="217">
        <v>79.257012000000003</v>
      </c>
      <c r="H25" s="217">
        <v>29.452788999999999</v>
      </c>
      <c r="I25" s="217">
        <v>0.112215</v>
      </c>
      <c r="J25" s="217">
        <v>9.0056619999999992</v>
      </c>
      <c r="K25" s="217">
        <v>21.468775999999998</v>
      </c>
      <c r="L25" s="217">
        <v>466.36361399999998</v>
      </c>
      <c r="M25" s="217">
        <v>34.948774</v>
      </c>
      <c r="N25" s="221"/>
      <c r="O25" s="219">
        <f t="shared" si="0"/>
        <v>3639.939715</v>
      </c>
    </row>
    <row r="26" spans="1:15">
      <c r="A26" s="207">
        <v>332</v>
      </c>
      <c r="B26" s="208"/>
      <c r="C26" s="213" t="s">
        <v>244</v>
      </c>
      <c r="D26" s="220">
        <v>0.55789699999999998</v>
      </c>
      <c r="E26" s="217">
        <v>92.505675999999994</v>
      </c>
      <c r="F26" s="217">
        <v>3.5617549999999998</v>
      </c>
      <c r="G26" s="217">
        <v>18.942765000000001</v>
      </c>
      <c r="H26" s="217">
        <v>14.158315</v>
      </c>
      <c r="I26" s="217">
        <v>1.166326</v>
      </c>
      <c r="J26" s="217">
        <v>3.1780110000000001</v>
      </c>
      <c r="K26" s="217">
        <v>4.6452220000000004</v>
      </c>
      <c r="L26" s="217">
        <v>1.01616</v>
      </c>
      <c r="M26" s="217">
        <v>2.7158579999999999</v>
      </c>
      <c r="N26" s="221"/>
      <c r="O26" s="219">
        <f t="shared" si="0"/>
        <v>142.44798499999999</v>
      </c>
    </row>
    <row r="27" spans="1:15">
      <c r="A27" s="207">
        <v>333</v>
      </c>
      <c r="B27" s="208"/>
      <c r="C27" s="213" t="s">
        <v>245</v>
      </c>
      <c r="D27" s="220">
        <v>5.6881560000000002</v>
      </c>
      <c r="E27" s="217">
        <v>123.433689</v>
      </c>
      <c r="F27" s="217">
        <v>12.868143</v>
      </c>
      <c r="G27" s="217">
        <v>37.158332999999999</v>
      </c>
      <c r="H27" s="217">
        <v>32.956423000000001</v>
      </c>
      <c r="I27" s="217">
        <v>14.948845</v>
      </c>
      <c r="J27" s="217">
        <v>17.414315999999999</v>
      </c>
      <c r="K27" s="217">
        <v>7.5730149999999998</v>
      </c>
      <c r="L27" s="217">
        <v>4.0895469999999996</v>
      </c>
      <c r="M27" s="217">
        <v>31.336031999999999</v>
      </c>
      <c r="N27" s="221"/>
      <c r="O27" s="219">
        <f t="shared" si="0"/>
        <v>287.466499</v>
      </c>
    </row>
    <row r="28" spans="1:15">
      <c r="A28" s="207">
        <v>334</v>
      </c>
      <c r="B28" s="208"/>
      <c r="C28" s="213" t="s">
        <v>246</v>
      </c>
      <c r="D28" s="220">
        <v>33.273736</v>
      </c>
      <c r="E28" s="217">
        <v>91.065201999999999</v>
      </c>
      <c r="F28" s="217">
        <v>34.270209000000001</v>
      </c>
      <c r="G28" s="217">
        <v>431.83829600000001</v>
      </c>
      <c r="H28" s="217">
        <v>25.003202000000002</v>
      </c>
      <c r="I28" s="217">
        <v>564.37251400000002</v>
      </c>
      <c r="J28" s="217">
        <v>163.547605</v>
      </c>
      <c r="K28" s="217">
        <v>445.02092900000002</v>
      </c>
      <c r="L28" s="217">
        <v>6.7124829999999998</v>
      </c>
      <c r="M28" s="217">
        <v>46.875397999999997</v>
      </c>
      <c r="N28" s="221"/>
      <c r="O28" s="219">
        <f t="shared" si="0"/>
        <v>1841.979574</v>
      </c>
    </row>
    <row r="29" spans="1:15">
      <c r="A29" s="207">
        <v>335</v>
      </c>
      <c r="B29" s="208"/>
      <c r="C29" s="213" t="s">
        <v>247</v>
      </c>
      <c r="D29" s="220">
        <v>1.60381</v>
      </c>
      <c r="E29" s="217">
        <v>57.318494999999999</v>
      </c>
      <c r="F29" s="217">
        <v>17.703571</v>
      </c>
      <c r="G29" s="217">
        <v>7.9927299999999999</v>
      </c>
      <c r="H29" s="217">
        <v>38.996138999999999</v>
      </c>
      <c r="I29" s="217">
        <v>1.4046860000000001</v>
      </c>
      <c r="J29" s="217">
        <v>4.4612559999999997</v>
      </c>
      <c r="K29" s="217">
        <v>1.8055349999999999</v>
      </c>
      <c r="L29" s="217">
        <v>0.57263299999999995</v>
      </c>
      <c r="M29" s="217">
        <v>2.4136099999999998</v>
      </c>
      <c r="N29" s="221"/>
      <c r="O29" s="219">
        <f t="shared" si="0"/>
        <v>134.27246499999998</v>
      </c>
    </row>
    <row r="30" spans="1:15">
      <c r="A30" s="207">
        <v>336</v>
      </c>
      <c r="B30" s="208"/>
      <c r="C30" s="213" t="s">
        <v>248</v>
      </c>
      <c r="D30" s="220">
        <v>2.1506120000000002</v>
      </c>
      <c r="E30" s="217">
        <v>264.26741700000002</v>
      </c>
      <c r="F30" s="217">
        <v>22.895163</v>
      </c>
      <c r="G30" s="217">
        <v>36.028297000000002</v>
      </c>
      <c r="H30" s="217">
        <v>244.792957</v>
      </c>
      <c r="I30" s="217">
        <v>2.2962009999999999</v>
      </c>
      <c r="J30" s="217">
        <v>35.391506999999997</v>
      </c>
      <c r="K30" s="217">
        <v>3.3673790000000001</v>
      </c>
      <c r="L30" s="217">
        <v>3.1088749999999998</v>
      </c>
      <c r="M30" s="217">
        <v>21.338981</v>
      </c>
      <c r="N30" s="221"/>
      <c r="O30" s="219">
        <f t="shared" si="0"/>
        <v>635.6373890000001</v>
      </c>
    </row>
    <row r="31" spans="1:15">
      <c r="A31" s="207">
        <v>337</v>
      </c>
      <c r="B31" s="208"/>
      <c r="C31" s="213" t="s">
        <v>249</v>
      </c>
      <c r="D31" s="220">
        <v>4.138E-2</v>
      </c>
      <c r="E31" s="217">
        <v>12.518504999999999</v>
      </c>
      <c r="F31" s="217">
        <v>0.57488300000000003</v>
      </c>
      <c r="G31" s="217">
        <v>0.36703799999999998</v>
      </c>
      <c r="H31" s="217">
        <v>12.302524</v>
      </c>
      <c r="I31" s="217">
        <v>0.105033</v>
      </c>
      <c r="J31" s="217">
        <v>0.14615</v>
      </c>
      <c r="K31" s="217">
        <v>1.332E-2</v>
      </c>
      <c r="L31" s="217">
        <v>1.1752E-2</v>
      </c>
      <c r="M31" s="217">
        <v>0.29346499999999998</v>
      </c>
      <c r="N31" s="221"/>
      <c r="O31" s="219">
        <f t="shared" si="0"/>
        <v>26.37405</v>
      </c>
    </row>
    <row r="32" spans="1:15">
      <c r="A32" s="207">
        <v>339</v>
      </c>
      <c r="B32" s="208"/>
      <c r="C32" s="213" t="s">
        <v>250</v>
      </c>
      <c r="D32" s="220">
        <v>15.504992</v>
      </c>
      <c r="E32" s="217">
        <v>78.158088000000006</v>
      </c>
      <c r="F32" s="217">
        <v>24.331085000000002</v>
      </c>
      <c r="G32" s="217">
        <v>47.852649999999997</v>
      </c>
      <c r="H32" s="217">
        <v>23.522265000000001</v>
      </c>
      <c r="I32" s="217">
        <v>8.8963260000000002</v>
      </c>
      <c r="J32" s="217">
        <v>84.279944999999998</v>
      </c>
      <c r="K32" s="217">
        <v>5.905926</v>
      </c>
      <c r="L32" s="217">
        <v>1.1638949999999999</v>
      </c>
      <c r="M32" s="217">
        <v>16.486802000000001</v>
      </c>
      <c r="N32" s="221"/>
      <c r="O32" s="219">
        <f t="shared" si="0"/>
        <v>306.10197400000004</v>
      </c>
    </row>
    <row r="33" spans="1:16">
      <c r="A33" s="207">
        <v>511</v>
      </c>
      <c r="B33" s="208"/>
      <c r="C33" s="213" t="s">
        <v>251</v>
      </c>
      <c r="D33" s="220">
        <v>0</v>
      </c>
      <c r="E33" s="217">
        <v>0</v>
      </c>
      <c r="F33" s="217">
        <v>0</v>
      </c>
      <c r="G33" s="217">
        <v>0</v>
      </c>
      <c r="H33" s="217">
        <v>0</v>
      </c>
      <c r="I33" s="217">
        <v>0</v>
      </c>
      <c r="J33" s="217">
        <v>0</v>
      </c>
      <c r="K33" s="217">
        <v>0</v>
      </c>
      <c r="L33" s="217">
        <v>0</v>
      </c>
      <c r="M33" s="217">
        <v>0</v>
      </c>
      <c r="N33" s="221"/>
      <c r="O33" s="219">
        <f t="shared" si="0"/>
        <v>0</v>
      </c>
    </row>
    <row r="34" spans="1:16">
      <c r="A34" s="207">
        <v>910</v>
      </c>
      <c r="B34" s="208"/>
      <c r="C34" s="213" t="s">
        <v>252</v>
      </c>
      <c r="D34" s="220">
        <v>0.55526299999999995</v>
      </c>
      <c r="E34" s="217">
        <v>26.721964</v>
      </c>
      <c r="F34" s="217">
        <v>2.9610999999999998E-2</v>
      </c>
      <c r="G34" s="217">
        <v>55.562683999999997</v>
      </c>
      <c r="H34" s="217">
        <v>6.6060759999999998</v>
      </c>
      <c r="I34" s="217">
        <v>2.037677</v>
      </c>
      <c r="J34" s="217">
        <v>0.34621800000000003</v>
      </c>
      <c r="K34" s="217">
        <v>0.117435</v>
      </c>
      <c r="L34" s="217">
        <v>0.921261</v>
      </c>
      <c r="M34" s="217">
        <v>1.498985</v>
      </c>
      <c r="N34" s="221"/>
      <c r="O34" s="219">
        <f t="shared" si="0"/>
        <v>94.397173999999993</v>
      </c>
    </row>
    <row r="35" spans="1:16">
      <c r="A35" s="207">
        <v>920</v>
      </c>
      <c r="B35" s="208"/>
      <c r="C35" s="213" t="s">
        <v>253</v>
      </c>
      <c r="D35" s="220">
        <v>8.4685999999999997E-2</v>
      </c>
      <c r="E35" s="217">
        <v>6.686731</v>
      </c>
      <c r="F35" s="217">
        <v>0.86064099999999999</v>
      </c>
      <c r="G35" s="217">
        <v>0.195852</v>
      </c>
      <c r="H35" s="217">
        <v>4.1150260000000003</v>
      </c>
      <c r="I35" s="217">
        <v>1.507E-2</v>
      </c>
      <c r="J35" s="217">
        <v>0.19351499999999999</v>
      </c>
      <c r="K35" s="217">
        <v>1.0817E-2</v>
      </c>
      <c r="L35" s="217">
        <v>0.18</v>
      </c>
      <c r="M35" s="217">
        <v>0.42525099999999999</v>
      </c>
      <c r="N35" s="221"/>
      <c r="O35" s="219">
        <f t="shared" si="0"/>
        <v>12.767588999999997</v>
      </c>
    </row>
    <row r="36" spans="1:16">
      <c r="A36" s="207">
        <v>990</v>
      </c>
      <c r="B36" s="208"/>
      <c r="C36" s="213" t="s">
        <v>255</v>
      </c>
      <c r="D36" s="220">
        <v>4.8623E-2</v>
      </c>
      <c r="E36" s="217">
        <v>4.3295240000000002</v>
      </c>
      <c r="F36" s="217">
        <v>37.306128000000001</v>
      </c>
      <c r="G36" s="217">
        <v>1.0597639999999999</v>
      </c>
      <c r="H36" s="217">
        <v>0.19218499999999999</v>
      </c>
      <c r="I36" s="217">
        <v>0.108032</v>
      </c>
      <c r="J36" s="217">
        <v>0.60849900000000001</v>
      </c>
      <c r="K36" s="217">
        <v>0.75011300000000003</v>
      </c>
      <c r="L36" s="217">
        <v>1.5162999999999999E-2</v>
      </c>
      <c r="M36" s="217">
        <v>1.1500919999999999</v>
      </c>
      <c r="N36" s="221"/>
      <c r="O36" s="219">
        <f t="shared" si="0"/>
        <v>45.568123000000007</v>
      </c>
    </row>
    <row r="37" spans="1:16">
      <c r="A37" s="207"/>
      <c r="B37" s="208"/>
      <c r="C37" s="209"/>
      <c r="D37" s="219"/>
      <c r="E37" s="219"/>
      <c r="F37" s="219"/>
      <c r="G37" s="219"/>
      <c r="H37" s="219"/>
      <c r="I37" s="219"/>
      <c r="J37" s="219"/>
      <c r="K37" s="219"/>
      <c r="L37" s="219"/>
      <c r="M37" s="222"/>
      <c r="N37" s="221"/>
      <c r="O37" s="223"/>
    </row>
    <row r="38" spans="1:16">
      <c r="A38" s="210"/>
      <c r="B38" s="211"/>
      <c r="C38" s="209" t="s">
        <v>68</v>
      </c>
      <c r="D38" s="217">
        <v>1760.5561829999999</v>
      </c>
      <c r="E38" s="217">
        <v>1420.5297189999999</v>
      </c>
      <c r="F38" s="217">
        <v>1415.21271</v>
      </c>
      <c r="G38" s="217">
        <v>891.71662400000002</v>
      </c>
      <c r="H38" s="217">
        <v>741.95090800000003</v>
      </c>
      <c r="I38" s="217">
        <v>676.74263099999996</v>
      </c>
      <c r="J38" s="217">
        <v>552.79945899999996</v>
      </c>
      <c r="K38" s="217">
        <v>545.36787900000002</v>
      </c>
      <c r="L38" s="217">
        <v>531.84760200000005</v>
      </c>
      <c r="M38" s="217">
        <v>403.58741600000002</v>
      </c>
      <c r="N38" s="221"/>
      <c r="O38" s="217">
        <f>SUM(D38:M38)</f>
        <v>8940.3111310000004</v>
      </c>
      <c r="P38" s="224"/>
    </row>
    <row r="39" spans="1:16">
      <c r="E39" s="225"/>
      <c r="F39" s="225"/>
      <c r="G39" s="225"/>
      <c r="H39" s="225"/>
      <c r="I39" s="225"/>
      <c r="J39" s="225"/>
      <c r="K39" s="225"/>
      <c r="L39" s="225"/>
      <c r="M39" s="225"/>
      <c r="O39" s="224"/>
    </row>
    <row r="40" spans="1:16" s="1065" customFormat="1">
      <c r="A40" s="1065" t="s">
        <v>63</v>
      </c>
    </row>
    <row r="42" spans="1:16">
      <c r="H42" s="223"/>
    </row>
    <row r="65533" spans="10:11">
      <c r="J65533" s="226">
        <v>251.9</v>
      </c>
      <c r="K65533" s="226"/>
    </row>
  </sheetData>
  <mergeCells count="1">
    <mergeCell ref="D3:O3"/>
  </mergeCells>
  <pageMargins left="1" right="1" top="1" bottom="1" header="0.5" footer="0.5"/>
  <pageSetup scale="85" orientation="landscape" r:id="rId1"/>
  <headerFooter scaleWithDoc="0" alignWithMargins="0">
    <oddHeader>&amp;C&amp;14Table 10.4
Utah Merchandise Exports to Top Ten Purchasing Countries by Industry: 2014</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view="pageLayout" topLeftCell="A2" zoomScaleNormal="100" zoomScaleSheetLayoutView="100" workbookViewId="0">
      <selection sqref="A1:P1"/>
    </sheetView>
  </sheetViews>
  <sheetFormatPr defaultColWidth="9.140625" defaultRowHeight="12.75"/>
  <cols>
    <col min="1" max="1" width="6.7109375" style="228" customWidth="1"/>
    <col min="2" max="13" width="6.85546875" style="227" customWidth="1"/>
    <col min="14" max="14" width="7.28515625" style="227" customWidth="1"/>
    <col min="15" max="15" width="8.28515625" style="227" customWidth="1"/>
    <col min="16" max="16384" width="9.140625" style="227"/>
  </cols>
  <sheetData>
    <row r="1" spans="1:16" hidden="1">
      <c r="A1" s="1431" t="s">
        <v>297</v>
      </c>
      <c r="B1" s="1431"/>
      <c r="C1" s="1431"/>
      <c r="D1" s="1431"/>
      <c r="E1" s="1431"/>
      <c r="F1" s="1431"/>
      <c r="G1" s="1431"/>
      <c r="H1" s="1431"/>
      <c r="I1" s="1431"/>
      <c r="J1" s="1431"/>
      <c r="K1" s="1431"/>
      <c r="L1" s="1431"/>
      <c r="M1" s="1431"/>
      <c r="N1" s="1431"/>
      <c r="O1" s="1431"/>
      <c r="P1" s="1431"/>
    </row>
    <row r="3" spans="1:16">
      <c r="O3" s="229" t="s">
        <v>298</v>
      </c>
    </row>
    <row r="4" spans="1:16">
      <c r="O4" s="229" t="s">
        <v>0</v>
      </c>
    </row>
    <row r="5" spans="1:16">
      <c r="A5" s="230" t="s">
        <v>1</v>
      </c>
      <c r="B5" s="231" t="s">
        <v>299</v>
      </c>
      <c r="C5" s="231" t="s">
        <v>300</v>
      </c>
      <c r="D5" s="231" t="s">
        <v>301</v>
      </c>
      <c r="E5" s="231" t="s">
        <v>302</v>
      </c>
      <c r="F5" s="231" t="s">
        <v>303</v>
      </c>
      <c r="G5" s="231" t="s">
        <v>304</v>
      </c>
      <c r="H5" s="231" t="s">
        <v>305</v>
      </c>
      <c r="I5" s="231" t="s">
        <v>306</v>
      </c>
      <c r="J5" s="231" t="s">
        <v>307</v>
      </c>
      <c r="K5" s="231" t="s">
        <v>308</v>
      </c>
      <c r="L5" s="231" t="s">
        <v>309</v>
      </c>
      <c r="M5" s="231" t="s">
        <v>310</v>
      </c>
      <c r="N5" s="231" t="s">
        <v>298</v>
      </c>
      <c r="O5" s="231" t="s">
        <v>3</v>
      </c>
    </row>
    <row r="6" spans="1:16">
      <c r="A6" s="232"/>
      <c r="B6" s="229"/>
      <c r="C6" s="229"/>
      <c r="D6" s="229"/>
      <c r="E6" s="229"/>
      <c r="F6" s="229"/>
      <c r="G6" s="229"/>
      <c r="H6" s="229"/>
      <c r="I6" s="229"/>
      <c r="J6" s="229"/>
      <c r="K6" s="229"/>
      <c r="L6" s="229"/>
      <c r="M6" s="229"/>
      <c r="N6" s="1066"/>
      <c r="O6" s="229"/>
    </row>
    <row r="7" spans="1:16" ht="12.95" customHeight="1">
      <c r="A7" s="232">
        <v>1959</v>
      </c>
      <c r="B7" s="233">
        <v>29</v>
      </c>
      <c r="C7" s="233">
        <v>28.9</v>
      </c>
      <c r="D7" s="233">
        <v>28.9</v>
      </c>
      <c r="E7" s="233">
        <v>29</v>
      </c>
      <c r="F7" s="233">
        <v>29</v>
      </c>
      <c r="G7" s="233">
        <v>29.1</v>
      </c>
      <c r="H7" s="233">
        <v>29.2</v>
      </c>
      <c r="I7" s="233">
        <v>29.2</v>
      </c>
      <c r="J7" s="233">
        <v>29.3</v>
      </c>
      <c r="K7" s="233">
        <v>29.4</v>
      </c>
      <c r="L7" s="233">
        <v>29.4</v>
      </c>
      <c r="M7" s="233">
        <v>29.4</v>
      </c>
      <c r="N7" s="234">
        <v>29.1</v>
      </c>
      <c r="O7" s="229" t="s">
        <v>101</v>
      </c>
    </row>
    <row r="8" spans="1:16" ht="12.95" customHeight="1">
      <c r="A8" s="232">
        <v>1960</v>
      </c>
      <c r="B8" s="233">
        <v>29.3</v>
      </c>
      <c r="C8" s="233">
        <v>29.4</v>
      </c>
      <c r="D8" s="233">
        <v>29.4</v>
      </c>
      <c r="E8" s="233">
        <v>29.5</v>
      </c>
      <c r="F8" s="233">
        <v>29.5</v>
      </c>
      <c r="G8" s="233">
        <v>29.6</v>
      </c>
      <c r="H8" s="233">
        <v>29.6</v>
      </c>
      <c r="I8" s="233">
        <v>29.6</v>
      </c>
      <c r="J8" s="233">
        <v>29.6</v>
      </c>
      <c r="K8" s="233">
        <v>29.8</v>
      </c>
      <c r="L8" s="233">
        <v>29.8</v>
      </c>
      <c r="M8" s="233">
        <v>29.8</v>
      </c>
      <c r="N8" s="234">
        <v>29.6</v>
      </c>
      <c r="O8" s="1067">
        <f t="shared" ref="O8:O39" si="0">N8/N7-1</f>
        <v>1.7182130584192379E-2</v>
      </c>
    </row>
    <row r="9" spans="1:16" ht="12.95" customHeight="1">
      <c r="A9" s="232">
        <v>1961</v>
      </c>
      <c r="B9" s="233">
        <v>29.8</v>
      </c>
      <c r="C9" s="233">
        <v>29.8</v>
      </c>
      <c r="D9" s="233">
        <v>29.8</v>
      </c>
      <c r="E9" s="233">
        <v>29.8</v>
      </c>
      <c r="F9" s="233">
        <v>29.8</v>
      </c>
      <c r="G9" s="233">
        <v>29.8</v>
      </c>
      <c r="H9" s="233">
        <v>30</v>
      </c>
      <c r="I9" s="233">
        <v>29.9</v>
      </c>
      <c r="J9" s="233">
        <v>30</v>
      </c>
      <c r="K9" s="233">
        <v>30</v>
      </c>
      <c r="L9" s="233">
        <v>30</v>
      </c>
      <c r="M9" s="233">
        <v>30</v>
      </c>
      <c r="N9" s="234">
        <v>29.9</v>
      </c>
      <c r="O9" s="1067">
        <f t="shared" si="0"/>
        <v>1.0135135135135087E-2</v>
      </c>
    </row>
    <row r="10" spans="1:16" ht="12.95" customHeight="1">
      <c r="A10" s="232">
        <v>1962</v>
      </c>
      <c r="B10" s="233">
        <v>30</v>
      </c>
      <c r="C10" s="233">
        <v>30.1</v>
      </c>
      <c r="D10" s="233">
        <v>30.1</v>
      </c>
      <c r="E10" s="233">
        <v>30.2</v>
      </c>
      <c r="F10" s="233">
        <v>30.2</v>
      </c>
      <c r="G10" s="233">
        <v>30.2</v>
      </c>
      <c r="H10" s="233">
        <v>30.3</v>
      </c>
      <c r="I10" s="233">
        <v>30.3</v>
      </c>
      <c r="J10" s="233">
        <v>30.4</v>
      </c>
      <c r="K10" s="233">
        <v>30.4</v>
      </c>
      <c r="L10" s="233">
        <v>30.4</v>
      </c>
      <c r="M10" s="233">
        <v>30.4</v>
      </c>
      <c r="N10" s="234">
        <v>30.2</v>
      </c>
      <c r="O10" s="1067">
        <f t="shared" si="0"/>
        <v>1.0033444816053505E-2</v>
      </c>
    </row>
    <row r="11" spans="1:16" ht="12.95" customHeight="1">
      <c r="A11" s="232">
        <v>1963</v>
      </c>
      <c r="B11" s="233">
        <v>30.4</v>
      </c>
      <c r="C11" s="233">
        <v>30.4</v>
      </c>
      <c r="D11" s="233">
        <v>30.5</v>
      </c>
      <c r="E11" s="233">
        <v>30.5</v>
      </c>
      <c r="F11" s="233">
        <v>30.5</v>
      </c>
      <c r="G11" s="233">
        <v>30.6</v>
      </c>
      <c r="H11" s="233">
        <v>30.7</v>
      </c>
      <c r="I11" s="233">
        <v>30.7</v>
      </c>
      <c r="J11" s="233">
        <v>30.7</v>
      </c>
      <c r="K11" s="233">
        <v>30.8</v>
      </c>
      <c r="L11" s="233">
        <v>30.8</v>
      </c>
      <c r="M11" s="233">
        <v>30.9</v>
      </c>
      <c r="N11" s="234">
        <v>30.6</v>
      </c>
      <c r="O11" s="1067">
        <f t="shared" si="0"/>
        <v>1.3245033112582849E-2</v>
      </c>
    </row>
    <row r="12" spans="1:16" ht="12.95" customHeight="1">
      <c r="A12" s="232">
        <v>1964</v>
      </c>
      <c r="B12" s="233">
        <v>30.9</v>
      </c>
      <c r="C12" s="233">
        <v>30.9</v>
      </c>
      <c r="D12" s="233">
        <v>30.9</v>
      </c>
      <c r="E12" s="233">
        <v>30.9</v>
      </c>
      <c r="F12" s="233">
        <v>30.9</v>
      </c>
      <c r="G12" s="233">
        <v>31</v>
      </c>
      <c r="H12" s="233">
        <v>31.1</v>
      </c>
      <c r="I12" s="233">
        <v>31</v>
      </c>
      <c r="J12" s="233">
        <v>31.1</v>
      </c>
      <c r="K12" s="233">
        <v>31.1</v>
      </c>
      <c r="L12" s="233">
        <v>31.2</v>
      </c>
      <c r="M12" s="233">
        <v>31.2</v>
      </c>
      <c r="N12" s="234">
        <v>31</v>
      </c>
      <c r="O12" s="1067">
        <f t="shared" si="0"/>
        <v>1.3071895424836555E-2</v>
      </c>
    </row>
    <row r="13" spans="1:16" ht="12.95" customHeight="1">
      <c r="A13" s="232">
        <v>1965</v>
      </c>
      <c r="B13" s="233">
        <v>31.2</v>
      </c>
      <c r="C13" s="233">
        <v>31.2</v>
      </c>
      <c r="D13" s="233">
        <v>31.3</v>
      </c>
      <c r="E13" s="233">
        <v>31.4</v>
      </c>
      <c r="F13" s="233">
        <v>31.4</v>
      </c>
      <c r="G13" s="233">
        <v>31.6</v>
      </c>
      <c r="H13" s="233">
        <v>31.6</v>
      </c>
      <c r="I13" s="233">
        <v>31.6</v>
      </c>
      <c r="J13" s="233">
        <v>31.6</v>
      </c>
      <c r="K13" s="233">
        <v>31.7</v>
      </c>
      <c r="L13" s="233">
        <v>31.7</v>
      </c>
      <c r="M13" s="233">
        <v>31.8</v>
      </c>
      <c r="N13" s="234">
        <v>31.5</v>
      </c>
      <c r="O13" s="1067">
        <f t="shared" si="0"/>
        <v>1.6129032258064502E-2</v>
      </c>
    </row>
    <row r="14" spans="1:16" ht="12.95" customHeight="1">
      <c r="A14" s="232">
        <v>1966</v>
      </c>
      <c r="B14" s="233">
        <v>31.8</v>
      </c>
      <c r="C14" s="233">
        <v>32</v>
      </c>
      <c r="D14" s="233">
        <v>32.1</v>
      </c>
      <c r="E14" s="233">
        <v>32.299999999999997</v>
      </c>
      <c r="F14" s="233">
        <v>32.299999999999997</v>
      </c>
      <c r="G14" s="233">
        <v>32.4</v>
      </c>
      <c r="H14" s="233">
        <v>32.5</v>
      </c>
      <c r="I14" s="233">
        <v>32.700000000000003</v>
      </c>
      <c r="J14" s="233">
        <v>32.700000000000003</v>
      </c>
      <c r="K14" s="233">
        <v>32.9</v>
      </c>
      <c r="L14" s="233">
        <v>32.9</v>
      </c>
      <c r="M14" s="233">
        <v>32.9</v>
      </c>
      <c r="N14" s="234">
        <v>32.4</v>
      </c>
      <c r="O14" s="1067">
        <f t="shared" si="0"/>
        <v>2.857142857142847E-2</v>
      </c>
    </row>
    <row r="15" spans="1:16" ht="12.95" customHeight="1">
      <c r="A15" s="232">
        <v>1967</v>
      </c>
      <c r="B15" s="233">
        <v>32.9</v>
      </c>
      <c r="C15" s="233">
        <v>32.9</v>
      </c>
      <c r="D15" s="233">
        <v>33</v>
      </c>
      <c r="E15" s="233">
        <v>33.1</v>
      </c>
      <c r="F15" s="233">
        <v>33.200000000000003</v>
      </c>
      <c r="G15" s="233">
        <v>33.299999999999997</v>
      </c>
      <c r="H15" s="233">
        <v>33.4</v>
      </c>
      <c r="I15" s="233">
        <v>33.5</v>
      </c>
      <c r="J15" s="233">
        <v>33.6</v>
      </c>
      <c r="K15" s="233">
        <v>33.700000000000003</v>
      </c>
      <c r="L15" s="233">
        <v>33.799999999999997</v>
      </c>
      <c r="M15" s="233">
        <v>33.9</v>
      </c>
      <c r="N15" s="234">
        <v>33.4</v>
      </c>
      <c r="O15" s="1067">
        <f t="shared" si="0"/>
        <v>3.0864197530864113E-2</v>
      </c>
    </row>
    <row r="16" spans="1:16" ht="12.95" customHeight="1">
      <c r="A16" s="232">
        <v>1968</v>
      </c>
      <c r="B16" s="233">
        <v>34.1</v>
      </c>
      <c r="C16" s="233">
        <v>34.200000000000003</v>
      </c>
      <c r="D16" s="233">
        <v>34.299999999999997</v>
      </c>
      <c r="E16" s="233">
        <v>34.4</v>
      </c>
      <c r="F16" s="233">
        <v>34.5</v>
      </c>
      <c r="G16" s="233">
        <v>34.700000000000003</v>
      </c>
      <c r="H16" s="233">
        <v>34.9</v>
      </c>
      <c r="I16" s="233">
        <v>35</v>
      </c>
      <c r="J16" s="233">
        <v>35.1</v>
      </c>
      <c r="K16" s="233">
        <v>35.299999999999997</v>
      </c>
      <c r="L16" s="233">
        <v>35.4</v>
      </c>
      <c r="M16" s="233">
        <v>35.5</v>
      </c>
      <c r="N16" s="234">
        <v>34.799999999999997</v>
      </c>
      <c r="O16" s="1067">
        <f t="shared" si="0"/>
        <v>4.1916167664670656E-2</v>
      </c>
    </row>
    <row r="17" spans="1:15" ht="12.95" customHeight="1">
      <c r="A17" s="232">
        <v>1969</v>
      </c>
      <c r="B17" s="233">
        <v>35.6</v>
      </c>
      <c r="C17" s="233">
        <v>35.799999999999997</v>
      </c>
      <c r="D17" s="233">
        <v>36.1</v>
      </c>
      <c r="E17" s="233">
        <v>36.299999999999997</v>
      </c>
      <c r="F17" s="233">
        <v>36.4</v>
      </c>
      <c r="G17" s="233">
        <v>36.6</v>
      </c>
      <c r="H17" s="233">
        <v>36.799999999999997</v>
      </c>
      <c r="I17" s="233">
        <v>37</v>
      </c>
      <c r="J17" s="233">
        <v>37.1</v>
      </c>
      <c r="K17" s="233">
        <v>37.299999999999997</v>
      </c>
      <c r="L17" s="233">
        <v>37.5</v>
      </c>
      <c r="M17" s="233">
        <v>37.700000000000003</v>
      </c>
      <c r="N17" s="234">
        <v>36.700000000000003</v>
      </c>
      <c r="O17" s="1067">
        <f t="shared" si="0"/>
        <v>5.4597701149425415E-2</v>
      </c>
    </row>
    <row r="18" spans="1:15" ht="12.95" customHeight="1">
      <c r="A18" s="232">
        <v>1970</v>
      </c>
      <c r="B18" s="233">
        <v>37.799999999999997</v>
      </c>
      <c r="C18" s="233">
        <v>38</v>
      </c>
      <c r="D18" s="233">
        <v>38.200000000000003</v>
      </c>
      <c r="E18" s="233">
        <v>38.5</v>
      </c>
      <c r="F18" s="233">
        <v>38.6</v>
      </c>
      <c r="G18" s="233">
        <v>38.799999999999997</v>
      </c>
      <c r="H18" s="233">
        <v>39</v>
      </c>
      <c r="I18" s="233">
        <v>39</v>
      </c>
      <c r="J18" s="233">
        <v>39.200000000000003</v>
      </c>
      <c r="K18" s="233">
        <v>39.4</v>
      </c>
      <c r="L18" s="233">
        <v>39.6</v>
      </c>
      <c r="M18" s="233">
        <v>39.799999999999997</v>
      </c>
      <c r="N18" s="234">
        <v>38.799999999999997</v>
      </c>
      <c r="O18" s="1067">
        <f t="shared" si="0"/>
        <v>5.7220708446866331E-2</v>
      </c>
    </row>
    <row r="19" spans="1:15" ht="12.95" customHeight="1">
      <c r="A19" s="232">
        <v>1971</v>
      </c>
      <c r="B19" s="233">
        <v>39.799999999999997</v>
      </c>
      <c r="C19" s="233">
        <v>39.9</v>
      </c>
      <c r="D19" s="233">
        <v>40</v>
      </c>
      <c r="E19" s="233">
        <v>40.1</v>
      </c>
      <c r="F19" s="233">
        <v>40.299999999999997</v>
      </c>
      <c r="G19" s="233">
        <v>40.6</v>
      </c>
      <c r="H19" s="233">
        <v>40.700000000000003</v>
      </c>
      <c r="I19" s="233">
        <v>40.799999999999997</v>
      </c>
      <c r="J19" s="233">
        <v>40.799999999999997</v>
      </c>
      <c r="K19" s="233">
        <v>40.9</v>
      </c>
      <c r="L19" s="233">
        <v>40.9</v>
      </c>
      <c r="M19" s="233">
        <v>41.1</v>
      </c>
      <c r="N19" s="234">
        <v>40.5</v>
      </c>
      <c r="O19" s="1067">
        <f t="shared" si="0"/>
        <v>4.3814432989690788E-2</v>
      </c>
    </row>
    <row r="20" spans="1:15" ht="12.95" customHeight="1">
      <c r="A20" s="232">
        <v>1972</v>
      </c>
      <c r="B20" s="233">
        <v>41.1</v>
      </c>
      <c r="C20" s="233">
        <v>41.3</v>
      </c>
      <c r="D20" s="233">
        <v>41.4</v>
      </c>
      <c r="E20" s="233">
        <v>41.5</v>
      </c>
      <c r="F20" s="233">
        <v>41.6</v>
      </c>
      <c r="G20" s="233">
        <v>41.7</v>
      </c>
      <c r="H20" s="233">
        <v>41.9</v>
      </c>
      <c r="I20" s="233">
        <v>42</v>
      </c>
      <c r="J20" s="233">
        <v>42.1</v>
      </c>
      <c r="K20" s="233">
        <v>42.3</v>
      </c>
      <c r="L20" s="233">
        <v>42.4</v>
      </c>
      <c r="M20" s="233">
        <v>42.5</v>
      </c>
      <c r="N20" s="234">
        <v>41.8</v>
      </c>
      <c r="O20" s="1067">
        <f t="shared" si="0"/>
        <v>3.2098765432098775E-2</v>
      </c>
    </row>
    <row r="21" spans="1:15" ht="12.95" customHeight="1">
      <c r="A21" s="232">
        <v>1973</v>
      </c>
      <c r="B21" s="233">
        <v>42.6</v>
      </c>
      <c r="C21" s="233">
        <v>42.9</v>
      </c>
      <c r="D21" s="233">
        <v>43.3</v>
      </c>
      <c r="E21" s="233">
        <v>43.6</v>
      </c>
      <c r="F21" s="233">
        <v>43.9</v>
      </c>
      <c r="G21" s="233">
        <v>44.2</v>
      </c>
      <c r="H21" s="233">
        <v>44.3</v>
      </c>
      <c r="I21" s="233">
        <v>45.1</v>
      </c>
      <c r="J21" s="233">
        <v>45.2</v>
      </c>
      <c r="K21" s="233">
        <v>45.6</v>
      </c>
      <c r="L21" s="233">
        <v>45.9</v>
      </c>
      <c r="M21" s="233">
        <v>46.2</v>
      </c>
      <c r="N21" s="234">
        <v>44.4</v>
      </c>
      <c r="O21" s="1067">
        <f t="shared" si="0"/>
        <v>6.2200956937799035E-2</v>
      </c>
    </row>
    <row r="22" spans="1:15" ht="12.95" customHeight="1">
      <c r="A22" s="232">
        <v>1974</v>
      </c>
      <c r="B22" s="233">
        <v>46.6</v>
      </c>
      <c r="C22" s="233">
        <v>47.2</v>
      </c>
      <c r="D22" s="233">
        <v>47.8</v>
      </c>
      <c r="E22" s="233">
        <v>48</v>
      </c>
      <c r="F22" s="233">
        <v>48.6</v>
      </c>
      <c r="G22" s="233">
        <v>49</v>
      </c>
      <c r="H22" s="233">
        <v>49.4</v>
      </c>
      <c r="I22" s="233">
        <v>50</v>
      </c>
      <c r="J22" s="233">
        <v>50.6</v>
      </c>
      <c r="K22" s="233">
        <v>51.1</v>
      </c>
      <c r="L22" s="233">
        <v>51.5</v>
      </c>
      <c r="M22" s="233">
        <v>51.9</v>
      </c>
      <c r="N22" s="234">
        <v>49.3</v>
      </c>
      <c r="O22" s="1067">
        <f t="shared" si="0"/>
        <v>0.11036036036036023</v>
      </c>
    </row>
    <row r="23" spans="1:15" ht="12.95" customHeight="1">
      <c r="A23" s="232">
        <v>1975</v>
      </c>
      <c r="B23" s="233">
        <v>52.1</v>
      </c>
      <c r="C23" s="233">
        <v>52.5</v>
      </c>
      <c r="D23" s="233">
        <v>52.7</v>
      </c>
      <c r="E23" s="233">
        <v>52.9</v>
      </c>
      <c r="F23" s="233">
        <v>53.2</v>
      </c>
      <c r="G23" s="233">
        <v>53.6</v>
      </c>
      <c r="H23" s="233">
        <v>54.2</v>
      </c>
      <c r="I23" s="233">
        <v>54.3</v>
      </c>
      <c r="J23" s="233">
        <v>54.6</v>
      </c>
      <c r="K23" s="233">
        <v>54.9</v>
      </c>
      <c r="L23" s="233">
        <v>55.3</v>
      </c>
      <c r="M23" s="233">
        <v>55.5</v>
      </c>
      <c r="N23" s="234">
        <v>53.8</v>
      </c>
      <c r="O23" s="1067">
        <f t="shared" si="0"/>
        <v>9.1277890466531453E-2</v>
      </c>
    </row>
    <row r="24" spans="1:15" ht="12.95" customHeight="1">
      <c r="A24" s="232">
        <v>1976</v>
      </c>
      <c r="B24" s="233">
        <v>55.6</v>
      </c>
      <c r="C24" s="233">
        <v>55.8</v>
      </c>
      <c r="D24" s="233">
        <v>55.9</v>
      </c>
      <c r="E24" s="233">
        <v>56.1</v>
      </c>
      <c r="F24" s="233">
        <v>56.5</v>
      </c>
      <c r="G24" s="233">
        <v>56.8</v>
      </c>
      <c r="H24" s="233">
        <v>57.1</v>
      </c>
      <c r="I24" s="233">
        <v>57.4</v>
      </c>
      <c r="J24" s="233">
        <v>57.6</v>
      </c>
      <c r="K24" s="233">
        <v>57.9</v>
      </c>
      <c r="L24" s="233">
        <v>58</v>
      </c>
      <c r="M24" s="233">
        <v>58.2</v>
      </c>
      <c r="N24" s="234">
        <v>56.9</v>
      </c>
      <c r="O24" s="1067">
        <f t="shared" si="0"/>
        <v>5.762081784386619E-2</v>
      </c>
    </row>
    <row r="25" spans="1:15" ht="12.95" customHeight="1">
      <c r="A25" s="232">
        <v>1977</v>
      </c>
      <c r="B25" s="233">
        <v>58.5</v>
      </c>
      <c r="C25" s="233">
        <v>59.1</v>
      </c>
      <c r="D25" s="233">
        <v>59.5</v>
      </c>
      <c r="E25" s="233">
        <v>60</v>
      </c>
      <c r="F25" s="233">
        <v>60.3</v>
      </c>
      <c r="G25" s="233">
        <v>60.7</v>
      </c>
      <c r="H25" s="233">
        <v>61</v>
      </c>
      <c r="I25" s="233">
        <v>61.2</v>
      </c>
      <c r="J25" s="233">
        <v>61.4</v>
      </c>
      <c r="K25" s="233">
        <v>61.6</v>
      </c>
      <c r="L25" s="233">
        <v>61.9</v>
      </c>
      <c r="M25" s="233">
        <v>62.1</v>
      </c>
      <c r="N25" s="234">
        <v>60.6</v>
      </c>
      <c r="O25" s="1067">
        <f t="shared" si="0"/>
        <v>6.5026362038664409E-2</v>
      </c>
    </row>
    <row r="26" spans="1:15" ht="12.95" customHeight="1">
      <c r="A26" s="232">
        <v>1978</v>
      </c>
      <c r="B26" s="233">
        <v>62.5</v>
      </c>
      <c r="C26" s="233">
        <v>62.9</v>
      </c>
      <c r="D26" s="233">
        <v>63.4</v>
      </c>
      <c r="E26" s="233">
        <v>63.9</v>
      </c>
      <c r="F26" s="233">
        <v>64.5</v>
      </c>
      <c r="G26" s="233">
        <v>65.2</v>
      </c>
      <c r="H26" s="233">
        <v>65.7</v>
      </c>
      <c r="I26" s="233">
        <v>66</v>
      </c>
      <c r="J26" s="233">
        <v>66.5</v>
      </c>
      <c r="K26" s="233">
        <v>67.099999999999994</v>
      </c>
      <c r="L26" s="233">
        <v>67.400000000000006</v>
      </c>
      <c r="M26" s="233">
        <v>67.7</v>
      </c>
      <c r="N26" s="234">
        <v>65.2</v>
      </c>
      <c r="O26" s="1067">
        <f t="shared" si="0"/>
        <v>7.5907590759075827E-2</v>
      </c>
    </row>
    <row r="27" spans="1:15" ht="12.95" customHeight="1">
      <c r="A27" s="232">
        <v>1979</v>
      </c>
      <c r="B27" s="233">
        <v>68.3</v>
      </c>
      <c r="C27" s="233">
        <v>69.099999999999994</v>
      </c>
      <c r="D27" s="233">
        <v>69.8</v>
      </c>
      <c r="E27" s="233">
        <v>70.599999999999994</v>
      </c>
      <c r="F27" s="233">
        <v>71.5</v>
      </c>
      <c r="G27" s="233">
        <v>72.3</v>
      </c>
      <c r="H27" s="233">
        <v>73.099999999999994</v>
      </c>
      <c r="I27" s="233">
        <v>73.8</v>
      </c>
      <c r="J27" s="233">
        <v>74.599999999999994</v>
      </c>
      <c r="K27" s="233">
        <v>75.2</v>
      </c>
      <c r="L27" s="233">
        <v>75.900000000000006</v>
      </c>
      <c r="M27" s="233">
        <v>76.7</v>
      </c>
      <c r="N27" s="234">
        <v>72.599999999999994</v>
      </c>
      <c r="O27" s="1067">
        <f t="shared" si="0"/>
        <v>0.11349693251533721</v>
      </c>
    </row>
    <row r="28" spans="1:15" ht="12.95" customHeight="1">
      <c r="A28" s="232">
        <v>1980</v>
      </c>
      <c r="B28" s="233">
        <v>77.8</v>
      </c>
      <c r="C28" s="233">
        <v>78.900000000000006</v>
      </c>
      <c r="D28" s="233">
        <v>80.099999999999994</v>
      </c>
      <c r="E28" s="233">
        <v>81</v>
      </c>
      <c r="F28" s="233">
        <v>81.8</v>
      </c>
      <c r="G28" s="233">
        <v>82.7</v>
      </c>
      <c r="H28" s="233">
        <v>82.7</v>
      </c>
      <c r="I28" s="233">
        <v>83.3</v>
      </c>
      <c r="J28" s="233">
        <v>84</v>
      </c>
      <c r="K28" s="233">
        <v>84.8</v>
      </c>
      <c r="L28" s="233">
        <v>85.5</v>
      </c>
      <c r="M28" s="233">
        <v>86.3</v>
      </c>
      <c r="N28" s="234">
        <v>82.4</v>
      </c>
      <c r="O28" s="1067">
        <f t="shared" si="0"/>
        <v>0.13498622589531695</v>
      </c>
    </row>
    <row r="29" spans="1:15" ht="12.95" customHeight="1">
      <c r="A29" s="232">
        <v>1981</v>
      </c>
      <c r="B29" s="233">
        <v>87</v>
      </c>
      <c r="C29" s="233">
        <v>87.9</v>
      </c>
      <c r="D29" s="233">
        <v>88.5</v>
      </c>
      <c r="E29" s="233">
        <v>89.1</v>
      </c>
      <c r="F29" s="233">
        <v>89.8</v>
      </c>
      <c r="G29" s="233">
        <v>90.6</v>
      </c>
      <c r="H29" s="233">
        <v>91.6</v>
      </c>
      <c r="I29" s="233">
        <v>92.3</v>
      </c>
      <c r="J29" s="233">
        <v>93.2</v>
      </c>
      <c r="K29" s="233">
        <v>93.4</v>
      </c>
      <c r="L29" s="233">
        <v>93.7</v>
      </c>
      <c r="M29" s="233">
        <v>94</v>
      </c>
      <c r="N29" s="234">
        <v>90.9</v>
      </c>
      <c r="O29" s="1067">
        <f t="shared" si="0"/>
        <v>0.10315533980582514</v>
      </c>
    </row>
    <row r="30" spans="1:15" ht="12.95" customHeight="1">
      <c r="A30" s="232">
        <v>1982</v>
      </c>
      <c r="B30" s="233">
        <v>94.3</v>
      </c>
      <c r="C30" s="233">
        <v>94.6</v>
      </c>
      <c r="D30" s="233">
        <v>94.5</v>
      </c>
      <c r="E30" s="233">
        <v>94.9</v>
      </c>
      <c r="F30" s="233">
        <v>95.8</v>
      </c>
      <c r="G30" s="233">
        <v>97</v>
      </c>
      <c r="H30" s="233">
        <v>97.5</v>
      </c>
      <c r="I30" s="233">
        <v>97.7</v>
      </c>
      <c r="J30" s="233">
        <v>97.9</v>
      </c>
      <c r="K30" s="233">
        <v>98.2</v>
      </c>
      <c r="L30" s="233">
        <v>98</v>
      </c>
      <c r="M30" s="233">
        <v>97.6</v>
      </c>
      <c r="N30" s="234">
        <v>96.5</v>
      </c>
      <c r="O30" s="1067">
        <f t="shared" si="0"/>
        <v>6.1606160616061612E-2</v>
      </c>
    </row>
    <row r="31" spans="1:15" ht="12.95" customHeight="1">
      <c r="A31" s="232">
        <v>1983</v>
      </c>
      <c r="B31" s="233">
        <v>97.8</v>
      </c>
      <c r="C31" s="233">
        <v>97.9</v>
      </c>
      <c r="D31" s="233">
        <v>97.9</v>
      </c>
      <c r="E31" s="233">
        <v>98.6</v>
      </c>
      <c r="F31" s="233">
        <v>99.2</v>
      </c>
      <c r="G31" s="233">
        <v>99.5</v>
      </c>
      <c r="H31" s="233">
        <v>99.9</v>
      </c>
      <c r="I31" s="233">
        <v>100.2</v>
      </c>
      <c r="J31" s="233">
        <v>100.7</v>
      </c>
      <c r="K31" s="233">
        <v>101</v>
      </c>
      <c r="L31" s="233">
        <v>101.2</v>
      </c>
      <c r="M31" s="233">
        <v>101.3</v>
      </c>
      <c r="N31" s="234">
        <v>99.6</v>
      </c>
      <c r="O31" s="1067">
        <f t="shared" si="0"/>
        <v>3.2124352331606154E-2</v>
      </c>
    </row>
    <row r="32" spans="1:15" ht="12.95" customHeight="1">
      <c r="A32" s="232">
        <v>1984</v>
      </c>
      <c r="B32" s="233">
        <v>101.9</v>
      </c>
      <c r="C32" s="233">
        <v>102.4</v>
      </c>
      <c r="D32" s="233">
        <v>102.6</v>
      </c>
      <c r="E32" s="233">
        <v>103.1</v>
      </c>
      <c r="F32" s="233">
        <v>103.4</v>
      </c>
      <c r="G32" s="233">
        <v>103.7</v>
      </c>
      <c r="H32" s="233">
        <v>104.1</v>
      </c>
      <c r="I32" s="233">
        <v>104.5</v>
      </c>
      <c r="J32" s="233">
        <v>105</v>
      </c>
      <c r="K32" s="233">
        <v>105.3</v>
      </c>
      <c r="L32" s="233">
        <v>105.3</v>
      </c>
      <c r="M32" s="233">
        <v>105.3</v>
      </c>
      <c r="N32" s="234">
        <v>103.9</v>
      </c>
      <c r="O32" s="1067">
        <f t="shared" si="0"/>
        <v>4.3172690763052302E-2</v>
      </c>
    </row>
    <row r="33" spans="1:15" ht="12.95" customHeight="1">
      <c r="A33" s="232">
        <v>1985</v>
      </c>
      <c r="B33" s="233">
        <v>105.5</v>
      </c>
      <c r="C33" s="233">
        <v>106</v>
      </c>
      <c r="D33" s="233">
        <v>106.4</v>
      </c>
      <c r="E33" s="233">
        <v>106.9</v>
      </c>
      <c r="F33" s="233">
        <v>107.3</v>
      </c>
      <c r="G33" s="233">
        <v>107.6</v>
      </c>
      <c r="H33" s="233">
        <v>107.8</v>
      </c>
      <c r="I33" s="233">
        <v>108</v>
      </c>
      <c r="J33" s="233">
        <v>108.3</v>
      </c>
      <c r="K33" s="233">
        <v>108.7</v>
      </c>
      <c r="L33" s="233">
        <v>109</v>
      </c>
      <c r="M33" s="233">
        <v>109.3</v>
      </c>
      <c r="N33" s="234">
        <v>107.6</v>
      </c>
      <c r="O33" s="1067">
        <f t="shared" si="0"/>
        <v>3.5611164581328181E-2</v>
      </c>
    </row>
    <row r="34" spans="1:15" ht="12.95" customHeight="1">
      <c r="A34" s="232">
        <v>1986</v>
      </c>
      <c r="B34" s="233">
        <v>109.6</v>
      </c>
      <c r="C34" s="233">
        <v>109.3</v>
      </c>
      <c r="D34" s="233">
        <v>108.8</v>
      </c>
      <c r="E34" s="233">
        <v>108.6</v>
      </c>
      <c r="F34" s="233">
        <v>108.9</v>
      </c>
      <c r="G34" s="233">
        <v>109.5</v>
      </c>
      <c r="H34" s="233">
        <v>109.5</v>
      </c>
      <c r="I34" s="233">
        <v>109.7</v>
      </c>
      <c r="J34" s="233">
        <v>110.2</v>
      </c>
      <c r="K34" s="233">
        <v>110.3</v>
      </c>
      <c r="L34" s="233">
        <v>110.4</v>
      </c>
      <c r="M34" s="233">
        <v>110.5</v>
      </c>
      <c r="N34" s="234">
        <v>109.6</v>
      </c>
      <c r="O34" s="1067">
        <f t="shared" si="0"/>
        <v>1.8587360594795488E-2</v>
      </c>
    </row>
    <row r="35" spans="1:15" ht="12.95" customHeight="1">
      <c r="A35" s="232">
        <v>1987</v>
      </c>
      <c r="B35" s="233">
        <v>111.2</v>
      </c>
      <c r="C35" s="233">
        <v>111.6</v>
      </c>
      <c r="D35" s="233">
        <v>112.1</v>
      </c>
      <c r="E35" s="233">
        <v>112.7</v>
      </c>
      <c r="F35" s="233">
        <v>113.1</v>
      </c>
      <c r="G35" s="233">
        <v>113.5</v>
      </c>
      <c r="H35" s="233">
        <v>113.8</v>
      </c>
      <c r="I35" s="233">
        <v>114.4</v>
      </c>
      <c r="J35" s="233">
        <v>115</v>
      </c>
      <c r="K35" s="233">
        <v>115.3</v>
      </c>
      <c r="L35" s="233">
        <v>115.4</v>
      </c>
      <c r="M35" s="233">
        <v>115.4</v>
      </c>
      <c r="N35" s="234">
        <v>113.6</v>
      </c>
      <c r="O35" s="1067">
        <f t="shared" si="0"/>
        <v>3.649635036496357E-2</v>
      </c>
    </row>
    <row r="36" spans="1:15" ht="12.95" customHeight="1">
      <c r="A36" s="232">
        <v>1988</v>
      </c>
      <c r="B36" s="233">
        <v>115.7</v>
      </c>
      <c r="C36" s="233">
        <v>116</v>
      </c>
      <c r="D36" s="233">
        <v>116.5</v>
      </c>
      <c r="E36" s="233">
        <v>117.1</v>
      </c>
      <c r="F36" s="233">
        <v>117.5</v>
      </c>
      <c r="G36" s="233">
        <v>118</v>
      </c>
      <c r="H36" s="233">
        <v>118.5</v>
      </c>
      <c r="I36" s="233">
        <v>119</v>
      </c>
      <c r="J36" s="233">
        <v>119.8</v>
      </c>
      <c r="K36" s="233">
        <v>120.2</v>
      </c>
      <c r="L36" s="233">
        <v>120.3</v>
      </c>
      <c r="M36" s="233">
        <v>120.5</v>
      </c>
      <c r="N36" s="234">
        <v>118.3</v>
      </c>
      <c r="O36" s="1067">
        <f t="shared" si="0"/>
        <v>4.1373239436619746E-2</v>
      </c>
    </row>
    <row r="37" spans="1:15" ht="12.95" customHeight="1">
      <c r="A37" s="232">
        <v>1989</v>
      </c>
      <c r="B37" s="233">
        <v>121.1</v>
      </c>
      <c r="C37" s="233">
        <v>121.6</v>
      </c>
      <c r="D37" s="233">
        <v>122.3</v>
      </c>
      <c r="E37" s="233">
        <v>123.1</v>
      </c>
      <c r="F37" s="233">
        <v>123.8</v>
      </c>
      <c r="G37" s="233">
        <v>124.1</v>
      </c>
      <c r="H37" s="233">
        <v>124.4</v>
      </c>
      <c r="I37" s="233">
        <v>124.6</v>
      </c>
      <c r="J37" s="233">
        <v>125</v>
      </c>
      <c r="K37" s="233">
        <v>125.6</v>
      </c>
      <c r="L37" s="233">
        <v>125.9</v>
      </c>
      <c r="M37" s="233">
        <v>126.1</v>
      </c>
      <c r="N37" s="234">
        <v>124</v>
      </c>
      <c r="O37" s="1067">
        <f t="shared" si="0"/>
        <v>4.8182586644125225E-2</v>
      </c>
    </row>
    <row r="38" spans="1:15" ht="12.95" customHeight="1">
      <c r="A38" s="232">
        <v>1990</v>
      </c>
      <c r="B38" s="233">
        <v>127.4</v>
      </c>
      <c r="C38" s="233">
        <v>128</v>
      </c>
      <c r="D38" s="233">
        <v>128.69999999999999</v>
      </c>
      <c r="E38" s="233">
        <v>128.9</v>
      </c>
      <c r="F38" s="233">
        <v>129.19999999999999</v>
      </c>
      <c r="G38" s="233">
        <v>129.9</v>
      </c>
      <c r="H38" s="233">
        <v>130.4</v>
      </c>
      <c r="I38" s="233">
        <v>131.6</v>
      </c>
      <c r="J38" s="233">
        <v>132.69999999999999</v>
      </c>
      <c r="K38" s="233">
        <v>133.5</v>
      </c>
      <c r="L38" s="233">
        <v>133.80000000000001</v>
      </c>
      <c r="M38" s="233">
        <v>133.80000000000001</v>
      </c>
      <c r="N38" s="234">
        <v>130.69999999999999</v>
      </c>
      <c r="O38" s="1067">
        <f t="shared" si="0"/>
        <v>5.4032258064516059E-2</v>
      </c>
    </row>
    <row r="39" spans="1:15" ht="12.95" customHeight="1">
      <c r="A39" s="232">
        <v>1991</v>
      </c>
      <c r="B39" s="233">
        <v>134.6</v>
      </c>
      <c r="C39" s="233">
        <v>134.80000000000001</v>
      </c>
      <c r="D39" s="233">
        <v>135</v>
      </c>
      <c r="E39" s="233">
        <v>135.19999999999999</v>
      </c>
      <c r="F39" s="233">
        <v>135.6</v>
      </c>
      <c r="G39" s="233">
        <v>136</v>
      </c>
      <c r="H39" s="233">
        <v>136.19999999999999</v>
      </c>
      <c r="I39" s="233">
        <v>136.6</v>
      </c>
      <c r="J39" s="233">
        <v>137.19999999999999</v>
      </c>
      <c r="K39" s="233">
        <v>137.4</v>
      </c>
      <c r="L39" s="233">
        <v>137.80000000000001</v>
      </c>
      <c r="M39" s="233">
        <v>137.9</v>
      </c>
      <c r="N39" s="234">
        <v>136.19999999999999</v>
      </c>
      <c r="O39" s="1067">
        <f t="shared" si="0"/>
        <v>4.2081101759755102E-2</v>
      </c>
    </row>
    <row r="40" spans="1:15" ht="12.95" customHeight="1">
      <c r="A40" s="232">
        <v>1992</v>
      </c>
      <c r="B40" s="233">
        <v>138.1</v>
      </c>
      <c r="C40" s="233">
        <v>138.6</v>
      </c>
      <c r="D40" s="233">
        <v>139.30000000000001</v>
      </c>
      <c r="E40" s="233">
        <v>139.5</v>
      </c>
      <c r="F40" s="233">
        <v>139.69999999999999</v>
      </c>
      <c r="G40" s="233">
        <v>140.19999999999999</v>
      </c>
      <c r="H40" s="233">
        <v>140.5</v>
      </c>
      <c r="I40" s="233">
        <v>140.9</v>
      </c>
      <c r="J40" s="233">
        <v>141.30000000000001</v>
      </c>
      <c r="K40" s="233">
        <v>141.80000000000001</v>
      </c>
      <c r="L40" s="233">
        <v>142</v>
      </c>
      <c r="M40" s="233">
        <v>141.9</v>
      </c>
      <c r="N40" s="234">
        <v>140.30000000000001</v>
      </c>
      <c r="O40" s="1067">
        <f t="shared" ref="O40:O61" si="1">N40/N39-1</f>
        <v>3.0102790014684411E-2</v>
      </c>
    </row>
    <row r="41" spans="1:15" ht="12.95" customHeight="1">
      <c r="A41" s="232">
        <v>1993</v>
      </c>
      <c r="B41" s="233">
        <v>142.6</v>
      </c>
      <c r="C41" s="233">
        <v>143.1</v>
      </c>
      <c r="D41" s="233">
        <v>143.6</v>
      </c>
      <c r="E41" s="233">
        <v>144</v>
      </c>
      <c r="F41" s="233">
        <v>144.19999999999999</v>
      </c>
      <c r="G41" s="233">
        <v>144.4</v>
      </c>
      <c r="H41" s="233">
        <v>144.4</v>
      </c>
      <c r="I41" s="233">
        <v>144.80000000000001</v>
      </c>
      <c r="J41" s="233">
        <v>145.1</v>
      </c>
      <c r="K41" s="233">
        <v>145.69999999999999</v>
      </c>
      <c r="L41" s="233">
        <v>145.80000000000001</v>
      </c>
      <c r="M41" s="233">
        <v>145.80000000000001</v>
      </c>
      <c r="N41" s="234">
        <v>144.5</v>
      </c>
      <c r="O41" s="1067">
        <f t="shared" si="1"/>
        <v>2.9935851746258013E-2</v>
      </c>
    </row>
    <row r="42" spans="1:15" ht="12.95" customHeight="1">
      <c r="A42" s="232">
        <v>1994</v>
      </c>
      <c r="B42" s="233">
        <v>146.19999999999999</v>
      </c>
      <c r="C42" s="233">
        <v>146.69999999999999</v>
      </c>
      <c r="D42" s="233">
        <v>147.19999999999999</v>
      </c>
      <c r="E42" s="233">
        <v>147.4</v>
      </c>
      <c r="F42" s="233">
        <v>147.5</v>
      </c>
      <c r="G42" s="233">
        <v>148</v>
      </c>
      <c r="H42" s="233">
        <v>148.4</v>
      </c>
      <c r="I42" s="233">
        <v>149</v>
      </c>
      <c r="J42" s="233">
        <v>149.4</v>
      </c>
      <c r="K42" s="233">
        <v>149.5</v>
      </c>
      <c r="L42" s="233">
        <v>149.69999999999999</v>
      </c>
      <c r="M42" s="233">
        <v>149.69999999999999</v>
      </c>
      <c r="N42" s="234">
        <v>148.19999999999999</v>
      </c>
      <c r="O42" s="1067">
        <f t="shared" si="1"/>
        <v>2.5605536332179879E-2</v>
      </c>
    </row>
    <row r="43" spans="1:15" ht="12.95" customHeight="1">
      <c r="A43" s="232">
        <v>1995</v>
      </c>
      <c r="B43" s="233">
        <v>150.30000000000001</v>
      </c>
      <c r="C43" s="233">
        <v>150.9</v>
      </c>
      <c r="D43" s="233">
        <v>151.4</v>
      </c>
      <c r="E43" s="233">
        <v>151.9</v>
      </c>
      <c r="F43" s="233">
        <v>152.19999999999999</v>
      </c>
      <c r="G43" s="233">
        <v>152.5</v>
      </c>
      <c r="H43" s="233">
        <v>152.5</v>
      </c>
      <c r="I43" s="233">
        <v>152.9</v>
      </c>
      <c r="J43" s="233">
        <v>153.19999999999999</v>
      </c>
      <c r="K43" s="233">
        <v>153.69999999999999</v>
      </c>
      <c r="L43" s="233">
        <v>153.6</v>
      </c>
      <c r="M43" s="233">
        <v>153.5</v>
      </c>
      <c r="N43" s="234">
        <v>152.4</v>
      </c>
      <c r="O43" s="1067">
        <f t="shared" si="1"/>
        <v>2.8340080971660075E-2</v>
      </c>
    </row>
    <row r="44" spans="1:15" ht="12.95" customHeight="1">
      <c r="A44" s="232">
        <v>1996</v>
      </c>
      <c r="B44" s="233">
        <v>154.4</v>
      </c>
      <c r="C44" s="233">
        <v>154.9</v>
      </c>
      <c r="D44" s="233">
        <v>155.69999999999999</v>
      </c>
      <c r="E44" s="233">
        <v>156.30000000000001</v>
      </c>
      <c r="F44" s="233">
        <v>156.6</v>
      </c>
      <c r="G44" s="233">
        <v>156.69999999999999</v>
      </c>
      <c r="H44" s="233">
        <v>157</v>
      </c>
      <c r="I44" s="233">
        <v>157.30000000000001</v>
      </c>
      <c r="J44" s="233">
        <v>157.80000000000001</v>
      </c>
      <c r="K44" s="233">
        <v>158.30000000000001</v>
      </c>
      <c r="L44" s="233">
        <v>158.6</v>
      </c>
      <c r="M44" s="233">
        <v>158.6</v>
      </c>
      <c r="N44" s="234">
        <v>156.9</v>
      </c>
      <c r="O44" s="1067">
        <f t="shared" si="1"/>
        <v>2.9527559055118058E-2</v>
      </c>
    </row>
    <row r="45" spans="1:15" ht="12.95" customHeight="1">
      <c r="A45" s="232">
        <v>1997</v>
      </c>
      <c r="B45" s="233">
        <v>159.1</v>
      </c>
      <c r="C45" s="233">
        <v>159.6</v>
      </c>
      <c r="D45" s="233">
        <v>160</v>
      </c>
      <c r="E45" s="233">
        <v>160.19999999999999</v>
      </c>
      <c r="F45" s="233">
        <v>160.1</v>
      </c>
      <c r="G45" s="233">
        <v>160.30000000000001</v>
      </c>
      <c r="H45" s="233">
        <v>160.5</v>
      </c>
      <c r="I45" s="233">
        <v>160.80000000000001</v>
      </c>
      <c r="J45" s="233">
        <v>161.19999999999999</v>
      </c>
      <c r="K45" s="233">
        <v>161.6</v>
      </c>
      <c r="L45" s="233">
        <v>161.5</v>
      </c>
      <c r="M45" s="233">
        <v>161.30000000000001</v>
      </c>
      <c r="N45" s="234">
        <v>160.5</v>
      </c>
      <c r="O45" s="1067">
        <f t="shared" si="1"/>
        <v>2.2944550669216079E-2</v>
      </c>
    </row>
    <row r="46" spans="1:15" ht="12.95" customHeight="1">
      <c r="A46" s="232">
        <v>1998</v>
      </c>
      <c r="B46" s="233">
        <v>161.6</v>
      </c>
      <c r="C46" s="233">
        <v>161.9</v>
      </c>
      <c r="D46" s="233">
        <v>162.19999999999999</v>
      </c>
      <c r="E46" s="233">
        <v>162.5</v>
      </c>
      <c r="F46" s="233">
        <v>162.80000000000001</v>
      </c>
      <c r="G46" s="233">
        <v>163</v>
      </c>
      <c r="H46" s="233">
        <v>163.19999999999999</v>
      </c>
      <c r="I46" s="233">
        <v>163.4</v>
      </c>
      <c r="J46" s="233">
        <v>163.6</v>
      </c>
      <c r="K46" s="233">
        <v>164</v>
      </c>
      <c r="L46" s="233">
        <v>164</v>
      </c>
      <c r="M46" s="233">
        <v>163.9</v>
      </c>
      <c r="N46" s="234">
        <v>163</v>
      </c>
      <c r="O46" s="1067">
        <f t="shared" si="1"/>
        <v>1.5576323987538832E-2</v>
      </c>
    </row>
    <row r="47" spans="1:15" ht="12.95" customHeight="1">
      <c r="A47" s="232">
        <v>1999</v>
      </c>
      <c r="B47" s="233">
        <v>164.3</v>
      </c>
      <c r="C47" s="233">
        <v>164.5</v>
      </c>
      <c r="D47" s="233">
        <v>165</v>
      </c>
      <c r="E47" s="233">
        <v>166.2</v>
      </c>
      <c r="F47" s="233">
        <v>166.2</v>
      </c>
      <c r="G47" s="233">
        <v>166.2</v>
      </c>
      <c r="H47" s="233">
        <v>166.7</v>
      </c>
      <c r="I47" s="233">
        <v>167.1</v>
      </c>
      <c r="J47" s="233">
        <v>167.9</v>
      </c>
      <c r="K47" s="233">
        <v>168.2</v>
      </c>
      <c r="L47" s="233">
        <v>168.3</v>
      </c>
      <c r="M47" s="233">
        <v>168.3</v>
      </c>
      <c r="N47" s="234">
        <v>166.6</v>
      </c>
      <c r="O47" s="1067">
        <f t="shared" si="1"/>
        <v>2.208588957055202E-2</v>
      </c>
    </row>
    <row r="48" spans="1:15" ht="12.95" customHeight="1">
      <c r="A48" s="232">
        <v>2000</v>
      </c>
      <c r="B48" s="233">
        <v>168.8</v>
      </c>
      <c r="C48" s="233">
        <v>169.8</v>
      </c>
      <c r="D48" s="233">
        <v>171.2</v>
      </c>
      <c r="E48" s="233">
        <v>171.3</v>
      </c>
      <c r="F48" s="233">
        <v>171.5</v>
      </c>
      <c r="G48" s="233">
        <v>172.4</v>
      </c>
      <c r="H48" s="233">
        <v>172.8</v>
      </c>
      <c r="I48" s="233">
        <v>172.8</v>
      </c>
      <c r="J48" s="233">
        <v>173.7</v>
      </c>
      <c r="K48" s="233">
        <v>174</v>
      </c>
      <c r="L48" s="233">
        <v>174.1</v>
      </c>
      <c r="M48" s="233">
        <v>174</v>
      </c>
      <c r="N48" s="234">
        <v>172.2</v>
      </c>
      <c r="O48" s="1067">
        <f t="shared" si="1"/>
        <v>3.3613445378151141E-2</v>
      </c>
    </row>
    <row r="49" spans="1:15" ht="12.95" customHeight="1">
      <c r="A49" s="232">
        <v>2001</v>
      </c>
      <c r="B49" s="233">
        <v>175.1</v>
      </c>
      <c r="C49" s="233">
        <v>175.8</v>
      </c>
      <c r="D49" s="233">
        <v>176.2</v>
      </c>
      <c r="E49" s="233">
        <v>176.9</v>
      </c>
      <c r="F49" s="233">
        <v>177.7</v>
      </c>
      <c r="G49" s="233">
        <v>178</v>
      </c>
      <c r="H49" s="233">
        <v>177.5</v>
      </c>
      <c r="I49" s="233">
        <v>177.5</v>
      </c>
      <c r="J49" s="233">
        <v>178.3</v>
      </c>
      <c r="K49" s="233">
        <v>177.7</v>
      </c>
      <c r="L49" s="233">
        <v>177.4</v>
      </c>
      <c r="M49" s="233">
        <v>176.7</v>
      </c>
      <c r="N49" s="234">
        <v>177.1</v>
      </c>
      <c r="O49" s="1067">
        <f t="shared" si="1"/>
        <v>2.8455284552845628E-2</v>
      </c>
    </row>
    <row r="50" spans="1:15" ht="12.95" customHeight="1">
      <c r="A50" s="232">
        <v>2002</v>
      </c>
      <c r="B50" s="233">
        <v>177.1</v>
      </c>
      <c r="C50" s="233">
        <v>177.8</v>
      </c>
      <c r="D50" s="233">
        <v>178.8</v>
      </c>
      <c r="E50" s="233">
        <v>179.8</v>
      </c>
      <c r="F50" s="233">
        <v>179.8</v>
      </c>
      <c r="G50" s="233">
        <v>179.9</v>
      </c>
      <c r="H50" s="233">
        <v>180.1</v>
      </c>
      <c r="I50" s="233">
        <v>180.7</v>
      </c>
      <c r="J50" s="233">
        <v>181</v>
      </c>
      <c r="K50" s="233">
        <v>181.3</v>
      </c>
      <c r="L50" s="233">
        <v>181.3</v>
      </c>
      <c r="M50" s="233">
        <v>180.9</v>
      </c>
      <c r="N50" s="234">
        <v>179.9</v>
      </c>
      <c r="O50" s="1067">
        <f t="shared" si="1"/>
        <v>1.5810276679842028E-2</v>
      </c>
    </row>
    <row r="51" spans="1:15" ht="12.95" customHeight="1">
      <c r="A51" s="232">
        <v>2003</v>
      </c>
      <c r="B51" s="233">
        <v>181.7</v>
      </c>
      <c r="C51" s="233">
        <v>183.1</v>
      </c>
      <c r="D51" s="233">
        <v>184.2</v>
      </c>
      <c r="E51" s="233">
        <v>183.8</v>
      </c>
      <c r="F51" s="233">
        <v>183.5</v>
      </c>
      <c r="G51" s="233">
        <v>183.7</v>
      </c>
      <c r="H51" s="233">
        <v>183.9</v>
      </c>
      <c r="I51" s="233">
        <v>184.6</v>
      </c>
      <c r="J51" s="233">
        <v>185.2</v>
      </c>
      <c r="K51" s="233">
        <v>185</v>
      </c>
      <c r="L51" s="233">
        <v>184.5</v>
      </c>
      <c r="M51" s="233">
        <v>184.3</v>
      </c>
      <c r="N51" s="234">
        <v>184</v>
      </c>
      <c r="O51" s="1067">
        <f t="shared" si="1"/>
        <v>2.2790439132851503E-2</v>
      </c>
    </row>
    <row r="52" spans="1:15" ht="12.95" customHeight="1">
      <c r="A52" s="232">
        <v>2004</v>
      </c>
      <c r="B52" s="233">
        <v>185.2</v>
      </c>
      <c r="C52" s="233">
        <v>186.2</v>
      </c>
      <c r="D52" s="233">
        <v>187.4</v>
      </c>
      <c r="E52" s="233">
        <v>188</v>
      </c>
      <c r="F52" s="233">
        <v>189.1</v>
      </c>
      <c r="G52" s="233">
        <v>189.7</v>
      </c>
      <c r="H52" s="233">
        <v>189.4</v>
      </c>
      <c r="I52" s="233">
        <v>189.5</v>
      </c>
      <c r="J52" s="233">
        <v>189.9</v>
      </c>
      <c r="K52" s="233">
        <v>190.9</v>
      </c>
      <c r="L52" s="233">
        <v>191</v>
      </c>
      <c r="M52" s="233">
        <v>190.3</v>
      </c>
      <c r="N52" s="234">
        <v>188.9</v>
      </c>
      <c r="O52" s="1067">
        <f t="shared" si="1"/>
        <v>2.6630434782608736E-2</v>
      </c>
    </row>
    <row r="53" spans="1:15" ht="12.95" customHeight="1">
      <c r="A53" s="232">
        <v>2005</v>
      </c>
      <c r="B53" s="233">
        <v>190.7</v>
      </c>
      <c r="C53" s="233">
        <v>191.8</v>
      </c>
      <c r="D53" s="233">
        <v>193.3</v>
      </c>
      <c r="E53" s="233">
        <v>194.6</v>
      </c>
      <c r="F53" s="233">
        <v>194.4</v>
      </c>
      <c r="G53" s="233">
        <v>194.5</v>
      </c>
      <c r="H53" s="233">
        <v>195.4</v>
      </c>
      <c r="I53" s="233">
        <v>196.4</v>
      </c>
      <c r="J53" s="233">
        <v>198.8</v>
      </c>
      <c r="K53" s="233">
        <v>199.2</v>
      </c>
      <c r="L53" s="233">
        <v>197.6</v>
      </c>
      <c r="M53" s="233">
        <v>196.8</v>
      </c>
      <c r="N53" s="234">
        <v>195.3</v>
      </c>
      <c r="O53" s="1067">
        <f t="shared" si="1"/>
        <v>3.3880359978824881E-2</v>
      </c>
    </row>
    <row r="54" spans="1:15" ht="12.95" customHeight="1">
      <c r="A54" s="232">
        <v>2006</v>
      </c>
      <c r="B54" s="233">
        <v>198.3</v>
      </c>
      <c r="C54" s="233">
        <v>198.7</v>
      </c>
      <c r="D54" s="233">
        <v>199.8</v>
      </c>
      <c r="E54" s="233">
        <v>201.5</v>
      </c>
      <c r="F54" s="233">
        <v>202.5</v>
      </c>
      <c r="G54" s="233">
        <v>202.9</v>
      </c>
      <c r="H54" s="233">
        <v>203.5</v>
      </c>
      <c r="I54" s="233">
        <v>203.9</v>
      </c>
      <c r="J54" s="233">
        <v>202.9</v>
      </c>
      <c r="K54" s="233">
        <v>201.8</v>
      </c>
      <c r="L54" s="233">
        <v>201.5</v>
      </c>
      <c r="M54" s="233">
        <v>201.8</v>
      </c>
      <c r="N54" s="234">
        <v>201.6</v>
      </c>
      <c r="O54" s="1067">
        <f t="shared" si="1"/>
        <v>3.2258064516129004E-2</v>
      </c>
    </row>
    <row r="55" spans="1:15" ht="12.95" customHeight="1">
      <c r="A55" s="232">
        <v>2007</v>
      </c>
      <c r="B55" s="233">
        <v>202.416</v>
      </c>
      <c r="C55" s="233">
        <v>203.499</v>
      </c>
      <c r="D55" s="233">
        <v>205.352</v>
      </c>
      <c r="E55" s="233">
        <v>206.68600000000001</v>
      </c>
      <c r="F55" s="233">
        <v>207.94900000000001</v>
      </c>
      <c r="G55" s="233">
        <v>208.352</v>
      </c>
      <c r="H55" s="233">
        <v>208.29900000000001</v>
      </c>
      <c r="I55" s="233">
        <v>207.917</v>
      </c>
      <c r="J55" s="233">
        <v>208.49</v>
      </c>
      <c r="K55" s="233">
        <v>208.93600000000001</v>
      </c>
      <c r="L55" s="233">
        <v>210.17699999999999</v>
      </c>
      <c r="M55" s="233">
        <v>210.036</v>
      </c>
      <c r="N55" s="234">
        <v>207.34200000000001</v>
      </c>
      <c r="O55" s="1067">
        <f t="shared" si="1"/>
        <v>2.84821428571429E-2</v>
      </c>
    </row>
    <row r="56" spans="1:15" ht="12.95" customHeight="1">
      <c r="A56" s="232">
        <v>2008</v>
      </c>
      <c r="B56" s="233">
        <v>211.08</v>
      </c>
      <c r="C56" s="233">
        <v>211.69300000000001</v>
      </c>
      <c r="D56" s="233">
        <v>213.52799999999999</v>
      </c>
      <c r="E56" s="233">
        <v>214.82300000000001</v>
      </c>
      <c r="F56" s="233">
        <v>216.63200000000001</v>
      </c>
      <c r="G56" s="233">
        <v>218.815</v>
      </c>
      <c r="H56" s="233">
        <v>219.964</v>
      </c>
      <c r="I56" s="233">
        <v>219.08600000000001</v>
      </c>
      <c r="J56" s="233">
        <v>218.78299999999999</v>
      </c>
      <c r="K56" s="233">
        <v>216.57300000000001</v>
      </c>
      <c r="L56" s="233">
        <v>212.42500000000001</v>
      </c>
      <c r="M56" s="233">
        <v>210.22800000000001</v>
      </c>
      <c r="N56" s="234">
        <v>215.303</v>
      </c>
      <c r="O56" s="1067">
        <f t="shared" si="1"/>
        <v>3.8395501152684863E-2</v>
      </c>
    </row>
    <row r="57" spans="1:15" ht="12.95" customHeight="1">
      <c r="A57" s="232">
        <v>2009</v>
      </c>
      <c r="B57" s="233">
        <v>211.143</v>
      </c>
      <c r="C57" s="233">
        <v>212.19300000000001</v>
      </c>
      <c r="D57" s="233">
        <v>212.709</v>
      </c>
      <c r="E57" s="233">
        <v>213.24</v>
      </c>
      <c r="F57" s="233">
        <v>213.85599999999999</v>
      </c>
      <c r="G57" s="233">
        <v>215.69300000000001</v>
      </c>
      <c r="H57" s="233">
        <v>215.351</v>
      </c>
      <c r="I57" s="233">
        <v>215.834</v>
      </c>
      <c r="J57" s="233">
        <v>215.96899999999999</v>
      </c>
      <c r="K57" s="233">
        <v>216.17699999999999</v>
      </c>
      <c r="L57" s="233">
        <v>216.33</v>
      </c>
      <c r="M57" s="233">
        <v>215.94900000000001</v>
      </c>
      <c r="N57" s="234">
        <v>214.53700000000001</v>
      </c>
      <c r="O57" s="1067">
        <f t="shared" si="1"/>
        <v>-3.5577767146764971E-3</v>
      </c>
    </row>
    <row r="58" spans="1:15" ht="12.95" customHeight="1">
      <c r="A58" s="232">
        <v>2010</v>
      </c>
      <c r="B58" s="233">
        <v>216.68700000000001</v>
      </c>
      <c r="C58" s="233">
        <v>216.74100000000001</v>
      </c>
      <c r="D58" s="233">
        <v>217.631</v>
      </c>
      <c r="E58" s="233">
        <v>218.00899999999999</v>
      </c>
      <c r="F58" s="233">
        <v>218.178</v>
      </c>
      <c r="G58" s="233">
        <v>217.965</v>
      </c>
      <c r="H58" s="233">
        <v>218.011</v>
      </c>
      <c r="I58" s="233">
        <v>218.31200000000001</v>
      </c>
      <c r="J58" s="233">
        <v>218.43899999999999</v>
      </c>
      <c r="K58" s="233">
        <v>218.71100000000001</v>
      </c>
      <c r="L58" s="233">
        <v>218.803</v>
      </c>
      <c r="M58" s="233">
        <v>219.179</v>
      </c>
      <c r="N58" s="234">
        <v>218.05600000000001</v>
      </c>
      <c r="O58" s="1067">
        <f t="shared" si="1"/>
        <v>1.6402765024214894E-2</v>
      </c>
    </row>
    <row r="59" spans="1:15" ht="12.95" customHeight="1">
      <c r="A59" s="232">
        <v>2011</v>
      </c>
      <c r="B59" s="233">
        <v>220.22300000000001</v>
      </c>
      <c r="C59" s="233">
        <v>221.309</v>
      </c>
      <c r="D59" s="233">
        <v>223.46700000000001</v>
      </c>
      <c r="E59" s="233">
        <v>224.90600000000001</v>
      </c>
      <c r="F59" s="233">
        <v>225.964</v>
      </c>
      <c r="G59" s="233">
        <v>225.72200000000001</v>
      </c>
      <c r="H59" s="233">
        <v>225.922</v>
      </c>
      <c r="I59" s="233">
        <v>226.54499999999999</v>
      </c>
      <c r="J59" s="233">
        <v>226.88900000000001</v>
      </c>
      <c r="K59" s="233">
        <v>226.42099999999999</v>
      </c>
      <c r="L59" s="233">
        <v>226.23</v>
      </c>
      <c r="M59" s="233">
        <v>225.672</v>
      </c>
      <c r="N59" s="234">
        <v>224.93899999999999</v>
      </c>
      <c r="O59" s="1067">
        <f t="shared" si="1"/>
        <v>3.1565285981582702E-2</v>
      </c>
    </row>
    <row r="60" spans="1:15" ht="12.95" customHeight="1">
      <c r="A60" s="232">
        <v>2012</v>
      </c>
      <c r="B60" s="233">
        <v>226.66499999999999</v>
      </c>
      <c r="C60" s="233">
        <v>227.66300000000001</v>
      </c>
      <c r="D60" s="233">
        <v>229.392</v>
      </c>
      <c r="E60" s="233">
        <v>230.08500000000001</v>
      </c>
      <c r="F60" s="233">
        <v>229.815</v>
      </c>
      <c r="G60" s="233">
        <v>229.47800000000001</v>
      </c>
      <c r="H60" s="233">
        <v>229.10400000000001</v>
      </c>
      <c r="I60" s="233">
        <v>230.37899999999999</v>
      </c>
      <c r="J60" s="233">
        <v>231.40700000000001</v>
      </c>
      <c r="K60" s="233">
        <v>231.31700000000001</v>
      </c>
      <c r="L60" s="233">
        <v>230.221</v>
      </c>
      <c r="M60" s="233">
        <v>229.601</v>
      </c>
      <c r="N60" s="234">
        <v>229.59399999999999</v>
      </c>
      <c r="O60" s="1067">
        <f t="shared" si="1"/>
        <v>2.0694499397614363E-2</v>
      </c>
    </row>
    <row r="61" spans="1:15" ht="12.95" customHeight="1">
      <c r="A61" s="232">
        <v>2013</v>
      </c>
      <c r="B61" s="233">
        <v>230.28</v>
      </c>
      <c r="C61" s="233">
        <v>232.166</v>
      </c>
      <c r="D61" s="233">
        <v>232.773</v>
      </c>
      <c r="E61" s="233">
        <v>232.53100000000001</v>
      </c>
      <c r="F61" s="233">
        <v>232.94499999999999</v>
      </c>
      <c r="G61" s="233">
        <v>233.50399999999999</v>
      </c>
      <c r="H61" s="233">
        <v>233.596</v>
      </c>
      <c r="I61" s="233">
        <v>233.87700000000001</v>
      </c>
      <c r="J61" s="233">
        <v>234.149</v>
      </c>
      <c r="K61" s="233">
        <v>233.54599999999999</v>
      </c>
      <c r="L61" s="233">
        <v>233.06899999999999</v>
      </c>
      <c r="M61" s="233">
        <v>233.04900000000001</v>
      </c>
      <c r="N61" s="234">
        <v>232.95699999999999</v>
      </c>
      <c r="O61" s="1067">
        <f t="shared" si="1"/>
        <v>1.4647595320435247E-2</v>
      </c>
    </row>
    <row r="62" spans="1:15" ht="12.95" customHeight="1">
      <c r="A62" s="232">
        <v>2014</v>
      </c>
      <c r="B62" s="233">
        <v>233.916</v>
      </c>
      <c r="C62" s="233">
        <v>234.78100000000001</v>
      </c>
      <c r="D62" s="233">
        <v>236.29300000000001</v>
      </c>
      <c r="E62" s="233">
        <v>237.072</v>
      </c>
      <c r="F62" s="233">
        <v>237.9</v>
      </c>
      <c r="G62" s="233">
        <v>238.34299999999999</v>
      </c>
      <c r="H62" s="233">
        <v>238.25</v>
      </c>
      <c r="I62" s="233">
        <v>237.852</v>
      </c>
      <c r="J62" s="233">
        <v>238.03100000000001</v>
      </c>
      <c r="K62" s="233">
        <v>237.43299999999999</v>
      </c>
      <c r="L62" s="1068">
        <v>236.15100000000001</v>
      </c>
      <c r="M62" s="1068">
        <v>234.81200000000001</v>
      </c>
      <c r="N62" s="234">
        <v>236.73599999999999</v>
      </c>
      <c r="O62" s="235">
        <v>1.6E-2</v>
      </c>
    </row>
    <row r="63" spans="1:15" ht="12.95" customHeight="1">
      <c r="A63" s="228">
        <v>2015</v>
      </c>
      <c r="B63" s="1068">
        <v>233.70699999999999</v>
      </c>
      <c r="C63" s="1068">
        <v>234.72200000000001</v>
      </c>
      <c r="D63" s="1068">
        <v>236.119</v>
      </c>
      <c r="E63" s="1068">
        <v>236.59899999999999</v>
      </c>
      <c r="F63" s="1068">
        <v>237.80500000000001</v>
      </c>
      <c r="G63" s="1068">
        <v>238.63800000000001</v>
      </c>
      <c r="H63" s="1068">
        <v>238.654</v>
      </c>
      <c r="I63" s="1068">
        <v>238.316</v>
      </c>
      <c r="J63" s="1068">
        <v>237.94499999999999</v>
      </c>
      <c r="K63" s="1068">
        <v>237.83799999999999</v>
      </c>
      <c r="L63" s="233">
        <v>237.33600000000001</v>
      </c>
      <c r="M63" s="229" t="s">
        <v>101</v>
      </c>
      <c r="N63" s="229"/>
      <c r="O63" s="229"/>
    </row>
    <row r="65" spans="1:1">
      <c r="A65" s="228" t="s">
        <v>311</v>
      </c>
    </row>
  </sheetData>
  <mergeCells count="1">
    <mergeCell ref="A1:P1"/>
  </mergeCells>
  <printOptions horizontalCentered="1"/>
  <pageMargins left="1" right="1" top="1.25" bottom="1" header="0.5" footer="0.5"/>
  <pageSetup scale="78" orientation="portrait" r:id="rId1"/>
  <headerFooter scaleWithDoc="0" alignWithMargins="0">
    <oddHeader>&amp;C&amp;14Table 11.1
Consumer Price Index for All Urban Consumers 
(1982-1984=100) Not Seasonally Adjusted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topLeftCell="A2" zoomScaleNormal="100" zoomScaleSheetLayoutView="100" workbookViewId="0"/>
  </sheetViews>
  <sheetFormatPr defaultColWidth="9.140625" defaultRowHeight="11.25"/>
  <cols>
    <col min="1" max="1" width="17.42578125" style="1072" customWidth="1"/>
    <col min="2" max="5" width="9.28515625" style="1072" customWidth="1"/>
    <col min="6" max="16384" width="9.140625" style="1072"/>
  </cols>
  <sheetData>
    <row r="1" spans="1:5" hidden="1">
      <c r="A1" s="1069" t="s">
        <v>752</v>
      </c>
      <c r="B1" s="1070"/>
      <c r="C1" s="1070"/>
      <c r="D1" s="1071"/>
      <c r="E1" s="1071"/>
    </row>
    <row r="2" spans="1:5">
      <c r="A2" s="1070"/>
      <c r="B2" s="1070"/>
      <c r="C2" s="1070"/>
      <c r="D2" s="1071"/>
      <c r="E2" s="1071"/>
    </row>
    <row r="3" spans="1:5">
      <c r="A3" s="1070"/>
      <c r="B3" s="1432"/>
      <c r="C3" s="1432"/>
      <c r="D3" s="1432"/>
      <c r="E3" s="1432"/>
    </row>
    <row r="4" spans="1:5" s="1074" customFormat="1">
      <c r="A4" s="1070"/>
      <c r="B4" s="1070"/>
      <c r="C4" s="1070"/>
      <c r="D4" s="1433" t="s">
        <v>177</v>
      </c>
      <c r="E4" s="1433"/>
    </row>
    <row r="5" spans="1:5" s="1074" customFormat="1">
      <c r="A5" s="1071"/>
      <c r="B5" s="1073" t="s">
        <v>312</v>
      </c>
      <c r="C5" s="1073" t="s">
        <v>313</v>
      </c>
      <c r="D5" s="1073" t="s">
        <v>314</v>
      </c>
      <c r="E5" s="1073" t="s">
        <v>178</v>
      </c>
    </row>
    <row r="6" spans="1:5" s="1077" customFormat="1">
      <c r="A6" s="1071" t="s">
        <v>14</v>
      </c>
      <c r="B6" s="1075">
        <v>87.7</v>
      </c>
      <c r="C6" s="1076">
        <v>96.4</v>
      </c>
      <c r="D6" s="1076">
        <v>63.4</v>
      </c>
      <c r="E6" s="1076">
        <v>93.4</v>
      </c>
    </row>
    <row r="7" spans="1:5">
      <c r="A7" s="1071" t="s">
        <v>15</v>
      </c>
      <c r="B7" s="1078">
        <v>106</v>
      </c>
      <c r="C7" s="1071">
        <v>101.9</v>
      </c>
      <c r="D7" s="1071">
        <v>138.80000000000001</v>
      </c>
      <c r="E7" s="1071">
        <v>98.2</v>
      </c>
    </row>
    <row r="8" spans="1:5">
      <c r="A8" s="1071" t="s">
        <v>16</v>
      </c>
      <c r="B8" s="1078">
        <v>97.1</v>
      </c>
      <c r="C8" s="1071">
        <v>99.5</v>
      </c>
      <c r="D8" s="1071">
        <v>91.5</v>
      </c>
      <c r="E8" s="1071">
        <v>97.9</v>
      </c>
    </row>
    <row r="9" spans="1:5">
      <c r="A9" s="1071" t="s">
        <v>17</v>
      </c>
      <c r="B9" s="1078">
        <v>87.5</v>
      </c>
      <c r="C9" s="1071">
        <v>95.3</v>
      </c>
      <c r="D9" s="1071">
        <v>62.9</v>
      </c>
      <c r="E9" s="1071">
        <v>92.9</v>
      </c>
    </row>
    <row r="10" spans="1:5">
      <c r="A10" s="1071" t="s">
        <v>18</v>
      </c>
      <c r="B10" s="1078">
        <v>112.3</v>
      </c>
      <c r="C10" s="1071">
        <v>103</v>
      </c>
      <c r="D10" s="1071">
        <v>146.1</v>
      </c>
      <c r="E10" s="1071">
        <v>105.7</v>
      </c>
    </row>
    <row r="11" spans="1:5">
      <c r="A11" s="1071" t="s">
        <v>19</v>
      </c>
      <c r="B11" s="1078">
        <v>102.2</v>
      </c>
      <c r="C11" s="1071">
        <v>101.4</v>
      </c>
      <c r="D11" s="1071">
        <v>109.5</v>
      </c>
      <c r="E11" s="1071">
        <v>99.4</v>
      </c>
    </row>
    <row r="12" spans="1:5">
      <c r="A12" s="1071" t="s">
        <v>20</v>
      </c>
      <c r="B12" s="1078">
        <v>108.5</v>
      </c>
      <c r="C12" s="1071">
        <v>104.3</v>
      </c>
      <c r="D12" s="1071">
        <v>116.1</v>
      </c>
      <c r="E12" s="1071">
        <v>109</v>
      </c>
    </row>
    <row r="13" spans="1:5">
      <c r="A13" s="1071" t="s">
        <v>21</v>
      </c>
      <c r="B13" s="1078">
        <v>101.4</v>
      </c>
      <c r="C13" s="1071">
        <v>101.4</v>
      </c>
      <c r="D13" s="1071">
        <v>97.8</v>
      </c>
      <c r="E13" s="1071">
        <v>103.8</v>
      </c>
    </row>
    <row r="14" spans="1:5">
      <c r="A14" s="1071" t="s">
        <v>22</v>
      </c>
      <c r="B14" s="1078">
        <v>117.7</v>
      </c>
      <c r="C14" s="1071">
        <v>107.9</v>
      </c>
      <c r="D14" s="1071">
        <v>157</v>
      </c>
      <c r="E14" s="1071">
        <v>110.2</v>
      </c>
    </row>
    <row r="15" spans="1:5">
      <c r="A15" s="1071" t="s">
        <v>23</v>
      </c>
      <c r="B15" s="1078">
        <v>98.8</v>
      </c>
      <c r="C15" s="1071">
        <v>98.2</v>
      </c>
      <c r="D15" s="1071">
        <v>104.5</v>
      </c>
      <c r="E15" s="1071">
        <v>96.2</v>
      </c>
    </row>
    <row r="16" spans="1:5">
      <c r="A16" s="1071" t="s">
        <v>24</v>
      </c>
      <c r="B16" s="1078">
        <v>91.9</v>
      </c>
      <c r="C16" s="1071">
        <v>96.8</v>
      </c>
      <c r="D16" s="1071">
        <v>79.3</v>
      </c>
      <c r="E16" s="1071">
        <v>93.9</v>
      </c>
    </row>
    <row r="17" spans="1:5">
      <c r="A17" s="1071" t="s">
        <v>25</v>
      </c>
      <c r="B17" s="1078">
        <v>116.2</v>
      </c>
      <c r="C17" s="1071">
        <v>108.3</v>
      </c>
      <c r="D17" s="1071">
        <v>158.69999999999999</v>
      </c>
      <c r="E17" s="1071">
        <v>102.8</v>
      </c>
    </row>
    <row r="18" spans="1:5">
      <c r="A18" s="1071" t="s">
        <v>26</v>
      </c>
      <c r="B18" s="1078">
        <v>92.8</v>
      </c>
      <c r="C18" s="1071">
        <v>98.5</v>
      </c>
      <c r="D18" s="1071">
        <v>76.400000000000006</v>
      </c>
      <c r="E18" s="1071">
        <v>96.4</v>
      </c>
    </row>
    <row r="19" spans="1:5">
      <c r="A19" s="1071" t="s">
        <v>66</v>
      </c>
      <c r="B19" s="1078">
        <v>101</v>
      </c>
      <c r="C19" s="1071">
        <v>101.4</v>
      </c>
      <c r="D19" s="1071">
        <v>100.8</v>
      </c>
      <c r="E19" s="1071">
        <v>100.8</v>
      </c>
    </row>
    <row r="20" spans="1:5">
      <c r="A20" s="1071" t="s">
        <v>27</v>
      </c>
      <c r="B20" s="1078">
        <v>91.4</v>
      </c>
      <c r="C20" s="1071">
        <v>97</v>
      </c>
      <c r="D20" s="1071">
        <v>76</v>
      </c>
      <c r="E20" s="1071">
        <v>94.2</v>
      </c>
    </row>
    <row r="21" spans="1:5">
      <c r="A21" s="1071" t="s">
        <v>28</v>
      </c>
      <c r="B21" s="1078">
        <v>90.3</v>
      </c>
      <c r="C21" s="1071">
        <v>94.5</v>
      </c>
      <c r="D21" s="1071">
        <v>76</v>
      </c>
      <c r="E21" s="1071">
        <v>91.6</v>
      </c>
    </row>
    <row r="22" spans="1:5">
      <c r="A22" s="1071" t="s">
        <v>29</v>
      </c>
      <c r="B22" s="1078">
        <v>90.8</v>
      </c>
      <c r="C22" s="1071">
        <v>95.5</v>
      </c>
      <c r="D22" s="1071">
        <v>76.599999999999994</v>
      </c>
      <c r="E22" s="1071">
        <v>92.7</v>
      </c>
    </row>
    <row r="23" spans="1:5">
      <c r="A23" s="1071" t="s">
        <v>30</v>
      </c>
      <c r="B23" s="1078">
        <v>89.1</v>
      </c>
      <c r="C23" s="1071">
        <v>94.9</v>
      </c>
      <c r="D23" s="1071">
        <v>69.400000000000006</v>
      </c>
      <c r="E23" s="1071">
        <v>92.9</v>
      </c>
    </row>
    <row r="24" spans="1:5">
      <c r="A24" s="1071" t="s">
        <v>31</v>
      </c>
      <c r="B24" s="1078">
        <v>91.2</v>
      </c>
      <c r="C24" s="1071">
        <v>96.6</v>
      </c>
      <c r="D24" s="1071">
        <v>76.8</v>
      </c>
      <c r="E24" s="1071">
        <v>93.5</v>
      </c>
    </row>
    <row r="25" spans="1:5">
      <c r="A25" s="1071" t="s">
        <v>32</v>
      </c>
      <c r="B25" s="1078">
        <v>97.7</v>
      </c>
      <c r="C25" s="1071">
        <v>98.1</v>
      </c>
      <c r="D25" s="1071">
        <v>97.6</v>
      </c>
      <c r="E25" s="1071">
        <v>97.4</v>
      </c>
    </row>
    <row r="26" spans="1:5">
      <c r="A26" s="1071" t="s">
        <v>33</v>
      </c>
      <c r="B26" s="1078">
        <v>110.9</v>
      </c>
      <c r="C26" s="1071">
        <v>104</v>
      </c>
      <c r="D26" s="1071">
        <v>125.9</v>
      </c>
      <c r="E26" s="1071">
        <v>109.2</v>
      </c>
    </row>
    <row r="27" spans="1:5">
      <c r="A27" s="1071" t="s">
        <v>34</v>
      </c>
      <c r="B27" s="1078">
        <v>107.3</v>
      </c>
      <c r="C27" s="1071">
        <v>99.1</v>
      </c>
      <c r="D27" s="1071">
        <v>123.7</v>
      </c>
      <c r="E27" s="1071">
        <v>108.7</v>
      </c>
    </row>
    <row r="28" spans="1:5">
      <c r="A28" s="1071" t="s">
        <v>35</v>
      </c>
      <c r="B28" s="1078">
        <v>94.2</v>
      </c>
      <c r="C28" s="1071">
        <v>98</v>
      </c>
      <c r="D28" s="1071">
        <v>82.2</v>
      </c>
      <c r="E28" s="1071">
        <v>97</v>
      </c>
    </row>
    <row r="29" spans="1:5">
      <c r="A29" s="1071" t="s">
        <v>36</v>
      </c>
      <c r="B29" s="1078">
        <v>97.6</v>
      </c>
      <c r="C29" s="1071">
        <v>99.4</v>
      </c>
      <c r="D29" s="1071">
        <v>95.6</v>
      </c>
      <c r="E29" s="1071">
        <v>96.6</v>
      </c>
    </row>
    <row r="30" spans="1:5">
      <c r="A30" s="1071" t="s">
        <v>37</v>
      </c>
      <c r="B30" s="1078">
        <v>86.8</v>
      </c>
      <c r="C30" s="1071">
        <v>94.7</v>
      </c>
      <c r="D30" s="1071">
        <v>63.8</v>
      </c>
      <c r="E30" s="1071">
        <v>92.6</v>
      </c>
    </row>
    <row r="31" spans="1:5">
      <c r="A31" s="1071" t="s">
        <v>38</v>
      </c>
      <c r="B31" s="1078">
        <v>89.2</v>
      </c>
      <c r="C31" s="1071">
        <v>94.1</v>
      </c>
      <c r="D31" s="1071">
        <v>75.400000000000006</v>
      </c>
      <c r="E31" s="1071">
        <v>91.3</v>
      </c>
    </row>
    <row r="32" spans="1:5">
      <c r="A32" s="1071" t="s">
        <v>39</v>
      </c>
      <c r="B32" s="1078">
        <v>94.4</v>
      </c>
      <c r="C32" s="1071">
        <v>98.7</v>
      </c>
      <c r="D32" s="1071">
        <v>83.3</v>
      </c>
      <c r="E32" s="1071">
        <v>95</v>
      </c>
    </row>
    <row r="33" spans="1:5">
      <c r="A33" s="1071" t="s">
        <v>40</v>
      </c>
      <c r="B33" s="1078">
        <v>90.5</v>
      </c>
      <c r="C33" s="1071">
        <v>95.2</v>
      </c>
      <c r="D33" s="1071">
        <v>75.900000000000006</v>
      </c>
      <c r="E33" s="1071">
        <v>92.1</v>
      </c>
    </row>
    <row r="34" spans="1:5">
      <c r="A34" s="1071" t="s">
        <v>41</v>
      </c>
      <c r="B34" s="1078">
        <v>98.2</v>
      </c>
      <c r="C34" s="1071">
        <v>97.6</v>
      </c>
      <c r="D34" s="1071">
        <v>96.9</v>
      </c>
      <c r="E34" s="1071">
        <v>99.7</v>
      </c>
    </row>
    <row r="35" spans="1:5">
      <c r="A35" s="1071" t="s">
        <v>42</v>
      </c>
      <c r="B35" s="1078">
        <v>105.9</v>
      </c>
      <c r="C35" s="1071">
        <v>98.8</v>
      </c>
      <c r="D35" s="1071">
        <v>122.7</v>
      </c>
      <c r="E35" s="1071">
        <v>105.6</v>
      </c>
    </row>
    <row r="36" spans="1:5">
      <c r="A36" s="1071" t="s">
        <v>43</v>
      </c>
      <c r="B36" s="1078">
        <v>114.5</v>
      </c>
      <c r="C36" s="1071">
        <v>102.2</v>
      </c>
      <c r="D36" s="1071">
        <v>135.4</v>
      </c>
      <c r="E36" s="1071">
        <v>115.9</v>
      </c>
    </row>
    <row r="37" spans="1:5">
      <c r="A37" s="1071" t="s">
        <v>44</v>
      </c>
      <c r="B37" s="1078">
        <v>95</v>
      </c>
      <c r="C37" s="1071">
        <v>98</v>
      </c>
      <c r="D37" s="1071">
        <v>83.4</v>
      </c>
      <c r="E37" s="1071">
        <v>98.5</v>
      </c>
    </row>
    <row r="38" spans="1:5">
      <c r="A38" s="1071" t="s">
        <v>45</v>
      </c>
      <c r="B38" s="1078">
        <v>115.3</v>
      </c>
      <c r="C38" s="1071">
        <v>107.7</v>
      </c>
      <c r="D38" s="1071">
        <v>135.80000000000001</v>
      </c>
      <c r="E38" s="1071">
        <v>112.5</v>
      </c>
    </row>
    <row r="39" spans="1:5">
      <c r="A39" s="1071" t="s">
        <v>46</v>
      </c>
      <c r="B39" s="1078">
        <v>91.7</v>
      </c>
      <c r="C39" s="1071">
        <v>96.5</v>
      </c>
      <c r="D39" s="1071">
        <v>79.599999999999994</v>
      </c>
      <c r="E39" s="1071">
        <v>93.5</v>
      </c>
    </row>
    <row r="40" spans="1:5">
      <c r="A40" s="1071" t="s">
        <v>47</v>
      </c>
      <c r="B40" s="1078">
        <v>91.4</v>
      </c>
      <c r="C40" s="1071">
        <v>94.3</v>
      </c>
      <c r="D40" s="1071">
        <v>82.6</v>
      </c>
      <c r="E40" s="1071">
        <v>91.4</v>
      </c>
    </row>
    <row r="41" spans="1:5">
      <c r="A41" s="1071" t="s">
        <v>48</v>
      </c>
      <c r="B41" s="1078">
        <v>89.6</v>
      </c>
      <c r="C41" s="1071">
        <v>95.5</v>
      </c>
      <c r="D41" s="1071">
        <v>73.8</v>
      </c>
      <c r="E41" s="1071">
        <v>91.9</v>
      </c>
    </row>
    <row r="42" spans="1:5">
      <c r="A42" s="1071" t="s">
        <v>49</v>
      </c>
      <c r="B42" s="1078">
        <v>89.9</v>
      </c>
      <c r="C42" s="1071">
        <v>95.9</v>
      </c>
      <c r="D42" s="1071">
        <v>70.7</v>
      </c>
      <c r="E42" s="1071">
        <v>93.2</v>
      </c>
    </row>
    <row r="43" spans="1:5">
      <c r="A43" s="1071" t="s">
        <v>50</v>
      </c>
      <c r="B43" s="1078">
        <v>98.7</v>
      </c>
      <c r="C43" s="1071">
        <v>98.6</v>
      </c>
      <c r="D43" s="1071">
        <v>99.5</v>
      </c>
      <c r="E43" s="1071">
        <v>98.5</v>
      </c>
    </row>
    <row r="44" spans="1:5">
      <c r="A44" s="1071" t="s">
        <v>51</v>
      </c>
      <c r="B44" s="1078">
        <v>98.6</v>
      </c>
      <c r="C44" s="1071">
        <v>99.6</v>
      </c>
      <c r="D44" s="1071">
        <v>90.7</v>
      </c>
      <c r="E44" s="1071">
        <v>101.6</v>
      </c>
    </row>
    <row r="45" spans="1:5">
      <c r="A45" s="1071" t="s">
        <v>52</v>
      </c>
      <c r="B45" s="1078">
        <v>98.1</v>
      </c>
      <c r="C45" s="1071">
        <v>98</v>
      </c>
      <c r="D45" s="1071">
        <v>100.1</v>
      </c>
      <c r="E45" s="1071">
        <v>97.1</v>
      </c>
    </row>
    <row r="46" spans="1:5">
      <c r="A46" s="1071" t="s">
        <v>53</v>
      </c>
      <c r="B46" s="1078">
        <v>90.5</v>
      </c>
      <c r="C46" s="1071">
        <v>96.7</v>
      </c>
      <c r="D46" s="1071">
        <v>75.5</v>
      </c>
      <c r="E46" s="1071">
        <v>93.6</v>
      </c>
    </row>
    <row r="47" spans="1:5">
      <c r="A47" s="1071" t="s">
        <v>54</v>
      </c>
      <c r="B47" s="1078">
        <v>87.6</v>
      </c>
      <c r="C47" s="1071">
        <v>94.1</v>
      </c>
      <c r="D47" s="1071">
        <v>66.599999999999994</v>
      </c>
      <c r="E47" s="1071">
        <v>91.1</v>
      </c>
    </row>
    <row r="48" spans="1:5">
      <c r="A48" s="1071" t="s">
        <v>55</v>
      </c>
      <c r="B48" s="1078">
        <v>90.6</v>
      </c>
      <c r="C48" s="1071">
        <v>96.4</v>
      </c>
      <c r="D48" s="1071">
        <v>75.099999999999994</v>
      </c>
      <c r="E48" s="1071">
        <v>93.4</v>
      </c>
    </row>
    <row r="49" spans="1:5">
      <c r="A49" s="1071" t="s">
        <v>56</v>
      </c>
      <c r="B49" s="1078">
        <v>96.7</v>
      </c>
      <c r="C49" s="1071">
        <v>97.5</v>
      </c>
      <c r="D49" s="1071">
        <v>90.3</v>
      </c>
      <c r="E49" s="1071">
        <v>99.2</v>
      </c>
    </row>
    <row r="50" spans="1:5">
      <c r="A50" s="1071" t="s">
        <v>9</v>
      </c>
      <c r="B50" s="1078">
        <v>97.2</v>
      </c>
      <c r="C50" s="1071">
        <v>97.8</v>
      </c>
      <c r="D50" s="1071">
        <v>92.9</v>
      </c>
      <c r="E50" s="1071">
        <v>99</v>
      </c>
    </row>
    <row r="51" spans="1:5">
      <c r="A51" s="1071" t="s">
        <v>57</v>
      </c>
      <c r="B51" s="1078">
        <v>100.2</v>
      </c>
      <c r="C51" s="1071">
        <v>98</v>
      </c>
      <c r="D51" s="1071">
        <v>113.2</v>
      </c>
      <c r="E51" s="1071">
        <v>97</v>
      </c>
    </row>
    <row r="52" spans="1:5">
      <c r="A52" s="1071" t="s">
        <v>58</v>
      </c>
      <c r="B52" s="1078">
        <v>103</v>
      </c>
      <c r="C52" s="1071">
        <v>100.4</v>
      </c>
      <c r="D52" s="1071">
        <v>113.8</v>
      </c>
      <c r="E52" s="1071">
        <v>100.4</v>
      </c>
    </row>
    <row r="53" spans="1:5">
      <c r="A53" s="1071" t="s">
        <v>59</v>
      </c>
      <c r="B53" s="1078">
        <v>103.2</v>
      </c>
      <c r="C53" s="1071">
        <v>102.9</v>
      </c>
      <c r="D53" s="1071">
        <v>110.9</v>
      </c>
      <c r="E53" s="1071">
        <v>99.9</v>
      </c>
    </row>
    <row r="54" spans="1:5">
      <c r="A54" s="1071" t="s">
        <v>60</v>
      </c>
      <c r="B54" s="1078">
        <v>88.4</v>
      </c>
      <c r="C54" s="1071">
        <v>95.5</v>
      </c>
      <c r="D54" s="1071">
        <v>63</v>
      </c>
      <c r="E54" s="1071">
        <v>94.1</v>
      </c>
    </row>
    <row r="55" spans="1:5">
      <c r="A55" s="1071" t="s">
        <v>61</v>
      </c>
      <c r="B55" s="1078">
        <v>92.9</v>
      </c>
      <c r="C55" s="1071">
        <v>95.8</v>
      </c>
      <c r="D55" s="1071">
        <v>86.2</v>
      </c>
      <c r="E55" s="1071">
        <v>92.8</v>
      </c>
    </row>
    <row r="56" spans="1:5">
      <c r="A56" s="1071" t="s">
        <v>62</v>
      </c>
      <c r="B56" s="1078">
        <v>95.8</v>
      </c>
      <c r="C56" s="1071">
        <v>98.6</v>
      </c>
      <c r="D56" s="1071">
        <v>89.7</v>
      </c>
      <c r="E56" s="1071">
        <v>95.4</v>
      </c>
    </row>
    <row r="57" spans="1:5" ht="12">
      <c r="A57" s="1079"/>
      <c r="B57" s="1080"/>
      <c r="C57" s="1080"/>
      <c r="D57" s="1081"/>
      <c r="E57" s="1081"/>
    </row>
    <row r="58" spans="1:5" ht="12">
      <c r="A58" s="1070" t="s">
        <v>315</v>
      </c>
      <c r="B58" s="1080"/>
      <c r="C58" s="1080"/>
      <c r="D58" s="1081"/>
      <c r="E58" s="1081"/>
    </row>
    <row r="59" spans="1:5" ht="12">
      <c r="A59" s="1082"/>
      <c r="B59" s="1081"/>
      <c r="C59" s="1081"/>
      <c r="D59" s="1081"/>
      <c r="E59" s="1081"/>
    </row>
  </sheetData>
  <mergeCells count="2">
    <mergeCell ref="B3:E3"/>
    <mergeCell ref="D4:E4"/>
  </mergeCells>
  <printOptions horizontalCentered="1"/>
  <pageMargins left="1" right="1" top="1" bottom="1" header="0.5" footer="0.5"/>
  <pageSetup orientation="portrait" r:id="rId1"/>
  <headerFooter scaleWithDoc="0" alignWithMargins="0">
    <oddHeader>&amp;C&amp;14Table 11.2
Regional Price Parities by State: 2014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view="pageLayout" topLeftCell="A2" zoomScaleNormal="100" zoomScaleSheetLayoutView="100" workbookViewId="0"/>
  </sheetViews>
  <sheetFormatPr defaultColWidth="11.42578125" defaultRowHeight="10.5"/>
  <cols>
    <col min="1" max="1" width="18.7109375" style="1084" customWidth="1"/>
    <col min="2" max="2" width="12.42578125" style="242" customWidth="1"/>
    <col min="3" max="4" width="12.42578125" style="242" hidden="1" customWidth="1"/>
    <col min="5" max="5" width="12.42578125" style="1085" customWidth="1"/>
    <col min="6" max="6" width="5.7109375" style="1084" customWidth="1"/>
    <col min="7" max="7" width="9.85546875" style="241" customWidth="1"/>
    <col min="8" max="8" width="5.7109375" style="1084" customWidth="1"/>
    <col min="9" max="9" width="1.42578125" style="241" customWidth="1"/>
    <col min="10" max="10" width="12.85546875" style="242" customWidth="1"/>
    <col min="11" max="11" width="9.28515625" style="1096" customWidth="1"/>
    <col min="12" max="12" width="9.28515625" style="1084" customWidth="1"/>
    <col min="13" max="16384" width="11.42578125" style="1084"/>
  </cols>
  <sheetData>
    <row r="1" spans="1:14" hidden="1">
      <c r="A1" s="236" t="s">
        <v>316</v>
      </c>
      <c r="B1" s="237"/>
      <c r="C1" s="237"/>
      <c r="D1" s="237"/>
      <c r="E1" s="1083"/>
      <c r="F1" s="236"/>
      <c r="G1" s="238"/>
      <c r="H1" s="236"/>
      <c r="I1" s="238"/>
      <c r="J1" s="237"/>
      <c r="K1" s="239"/>
      <c r="L1" s="236"/>
    </row>
    <row r="2" spans="1:14">
      <c r="A2" s="240"/>
      <c r="B2" s="1084"/>
      <c r="C2" s="1084"/>
      <c r="D2" s="1084"/>
      <c r="F2" s="240"/>
      <c r="G2" s="1086"/>
      <c r="H2" s="240"/>
      <c r="I2" s="1086"/>
      <c r="J2" s="1084"/>
      <c r="K2" s="240"/>
      <c r="L2" s="240"/>
    </row>
    <row r="3" spans="1:14" ht="12" customHeight="1">
      <c r="A3" s="240"/>
      <c r="B3" s="1435" t="s">
        <v>317</v>
      </c>
      <c r="C3" s="1435"/>
      <c r="D3" s="1435"/>
      <c r="E3" s="1435"/>
      <c r="F3" s="1435"/>
      <c r="G3" s="1435"/>
      <c r="H3" s="1435"/>
      <c r="J3" s="1436" t="s">
        <v>69</v>
      </c>
      <c r="K3" s="1436"/>
      <c r="L3" s="1436"/>
    </row>
    <row r="4" spans="1:14" ht="12" customHeight="1">
      <c r="A4" s="240"/>
      <c r="G4" s="1437" t="s">
        <v>318</v>
      </c>
      <c r="H4" s="1437"/>
      <c r="I4" s="243"/>
      <c r="J4" s="244"/>
      <c r="K4" s="1438" t="s">
        <v>319</v>
      </c>
      <c r="L4" s="1438"/>
    </row>
    <row r="5" spans="1:14">
      <c r="A5" s="240"/>
      <c r="D5" s="244"/>
      <c r="E5" s="1087"/>
      <c r="F5" s="245">
        <v>2014</v>
      </c>
      <c r="G5" s="1439" t="s">
        <v>320</v>
      </c>
      <c r="H5" s="1439"/>
      <c r="I5" s="243"/>
      <c r="J5" s="246"/>
      <c r="K5" s="1440" t="s">
        <v>321</v>
      </c>
      <c r="L5" s="1440"/>
    </row>
    <row r="6" spans="1:14" ht="14.1" customHeight="1">
      <c r="A6" s="247" t="s">
        <v>322</v>
      </c>
      <c r="B6" s="248">
        <v>2011</v>
      </c>
      <c r="C6" s="248">
        <v>2012</v>
      </c>
      <c r="D6" s="248">
        <v>2013</v>
      </c>
      <c r="E6" s="1088">
        <v>2014</v>
      </c>
      <c r="F6" s="1089" t="s">
        <v>11</v>
      </c>
      <c r="G6" s="249" t="s">
        <v>323</v>
      </c>
      <c r="H6" s="250" t="s">
        <v>11</v>
      </c>
      <c r="I6" s="249"/>
      <c r="J6" s="1090">
        <v>2014</v>
      </c>
      <c r="K6" s="1091">
        <v>2014</v>
      </c>
      <c r="L6" s="250" t="s">
        <v>11</v>
      </c>
    </row>
    <row r="7" spans="1:14" ht="14.1" customHeight="1">
      <c r="A7" s="1092"/>
      <c r="G7" s="1093"/>
      <c r="H7" s="1094"/>
      <c r="I7" s="1095"/>
    </row>
    <row r="8" spans="1:14" ht="14.1" customHeight="1">
      <c r="A8" s="1097" t="s">
        <v>65</v>
      </c>
      <c r="B8" s="251">
        <v>311582564</v>
      </c>
      <c r="C8" s="251">
        <v>313873685</v>
      </c>
      <c r="D8" s="251">
        <v>316128839</v>
      </c>
      <c r="E8" s="1098">
        <v>318857056</v>
      </c>
      <c r="F8" s="1099" t="s">
        <v>101</v>
      </c>
      <c r="G8" s="1100">
        <f>((E8-B8)/(B8*3))</f>
        <v>7.7823053881367595E-3</v>
      </c>
      <c r="H8" s="1099" t="s">
        <v>101</v>
      </c>
      <c r="I8" s="1101"/>
      <c r="J8" s="1102">
        <v>117259427</v>
      </c>
      <c r="K8" s="252">
        <f>E8/J8</f>
        <v>2.7192445345993375</v>
      </c>
      <c r="L8" s="1099" t="s">
        <v>101</v>
      </c>
      <c r="N8" s="1103"/>
    </row>
    <row r="9" spans="1:14" ht="14.1" customHeight="1">
      <c r="A9" s="1104"/>
      <c r="E9" s="1105"/>
      <c r="G9" s="1100"/>
      <c r="I9" s="1101"/>
      <c r="J9" s="1085"/>
      <c r="K9" s="252"/>
      <c r="N9" s="1103"/>
    </row>
    <row r="10" spans="1:14" ht="14.1" customHeight="1">
      <c r="A10" s="1097" t="s">
        <v>324</v>
      </c>
      <c r="B10" s="242">
        <f>SUM(B11:B18)</f>
        <v>22346709</v>
      </c>
      <c r="C10" s="242">
        <f>SUM(C11:C18)</f>
        <v>22611082</v>
      </c>
      <c r="D10" s="242">
        <f>SUM(D11:D18)</f>
        <v>22881245</v>
      </c>
      <c r="E10" s="1105">
        <f>SUM(E11:E18)</f>
        <v>23197119</v>
      </c>
      <c r="F10" s="1099" t="s">
        <v>101</v>
      </c>
      <c r="G10" s="1100">
        <f t="shared" ref="G10:G18" si="0">((E10-B10)/(B10*3))</f>
        <v>1.2685089334630884E-2</v>
      </c>
      <c r="H10" s="1099" t="s">
        <v>101</v>
      </c>
      <c r="I10" s="1101"/>
      <c r="J10" s="1087">
        <f>SUM(J11:J18)</f>
        <v>8404283</v>
      </c>
      <c r="K10" s="252">
        <f t="shared" ref="K10:K18" si="1">E10/J10</f>
        <v>2.7601544355419732</v>
      </c>
      <c r="L10" s="1099" t="s">
        <v>101</v>
      </c>
      <c r="N10" s="1103"/>
    </row>
    <row r="11" spans="1:14" ht="14.1" customHeight="1">
      <c r="A11" s="1106" t="s">
        <v>16</v>
      </c>
      <c r="B11" s="251">
        <v>6468796</v>
      </c>
      <c r="C11" s="251">
        <v>6551149</v>
      </c>
      <c r="D11" s="251">
        <v>6626624</v>
      </c>
      <c r="E11" s="1098">
        <v>6731484</v>
      </c>
      <c r="F11" s="1084">
        <f t="shared" ref="F11:F18" si="2">RANK(E11,E$11:E$63)</f>
        <v>15</v>
      </c>
      <c r="G11" s="1100">
        <f t="shared" si="0"/>
        <v>1.3536161391805626E-2</v>
      </c>
      <c r="H11" s="1084">
        <f t="shared" ref="H11:H18" si="3">RANK(G11,G$11:G$63)</f>
        <v>8</v>
      </c>
      <c r="I11" s="1101"/>
      <c r="J11" s="1102">
        <v>2428743</v>
      </c>
      <c r="K11" s="252">
        <f t="shared" si="1"/>
        <v>2.7715917246081614</v>
      </c>
      <c r="L11" s="1084">
        <f t="shared" ref="L11:L18" si="4">RANK(K11,K$11:K$63)</f>
        <v>9</v>
      </c>
      <c r="N11" s="1103"/>
    </row>
    <row r="12" spans="1:14" ht="14.1" customHeight="1">
      <c r="A12" s="1106" t="s">
        <v>19</v>
      </c>
      <c r="B12" s="251">
        <v>5118400</v>
      </c>
      <c r="C12" s="251">
        <v>5189458</v>
      </c>
      <c r="D12" s="251">
        <v>5268367</v>
      </c>
      <c r="E12" s="1098">
        <v>5355866</v>
      </c>
      <c r="F12" s="1084">
        <f t="shared" si="2"/>
        <v>22</v>
      </c>
      <c r="G12" s="1100">
        <f t="shared" si="0"/>
        <v>1.5464858810044805E-2</v>
      </c>
      <c r="H12" s="1084">
        <f t="shared" si="3"/>
        <v>4</v>
      </c>
      <c r="I12" s="1101"/>
      <c r="J12" s="1102">
        <v>2039592</v>
      </c>
      <c r="K12" s="252">
        <f t="shared" si="1"/>
        <v>2.6259496997438703</v>
      </c>
      <c r="L12" s="1084">
        <f t="shared" si="4"/>
        <v>27</v>
      </c>
      <c r="N12" s="1103"/>
    </row>
    <row r="13" spans="1:14" ht="14.1" customHeight="1">
      <c r="A13" s="1106" t="s">
        <v>26</v>
      </c>
      <c r="B13" s="251">
        <v>1583930</v>
      </c>
      <c r="C13" s="251">
        <v>1595590</v>
      </c>
      <c r="D13" s="251">
        <v>1612136</v>
      </c>
      <c r="E13" s="1098">
        <v>1634464</v>
      </c>
      <c r="F13" s="1084">
        <f t="shared" si="2"/>
        <v>39</v>
      </c>
      <c r="G13" s="1100">
        <f t="shared" si="0"/>
        <v>1.0634729228353946E-2</v>
      </c>
      <c r="H13" s="1084">
        <f t="shared" si="3"/>
        <v>12</v>
      </c>
      <c r="I13" s="1101"/>
      <c r="J13" s="1102">
        <v>591587</v>
      </c>
      <c r="K13" s="252">
        <f t="shared" si="1"/>
        <v>2.762846377624931</v>
      </c>
      <c r="L13" s="1084">
        <f t="shared" si="4"/>
        <v>10</v>
      </c>
      <c r="N13" s="1103"/>
    </row>
    <row r="14" spans="1:14" ht="14.1" customHeight="1">
      <c r="A14" s="1106" t="s">
        <v>39</v>
      </c>
      <c r="B14" s="251">
        <v>997600</v>
      </c>
      <c r="C14" s="251">
        <v>1005494</v>
      </c>
      <c r="D14" s="251">
        <v>1015165</v>
      </c>
      <c r="E14" s="1098">
        <v>1023579</v>
      </c>
      <c r="F14" s="1084">
        <f t="shared" si="2"/>
        <v>44</v>
      </c>
      <c r="G14" s="1100">
        <f t="shared" si="0"/>
        <v>8.6804998663458973E-3</v>
      </c>
      <c r="H14" s="1084">
        <f t="shared" si="3"/>
        <v>21</v>
      </c>
      <c r="I14" s="1101"/>
      <c r="J14" s="1102">
        <v>410962</v>
      </c>
      <c r="K14" s="252">
        <f t="shared" si="1"/>
        <v>2.4906901368009695</v>
      </c>
      <c r="L14" s="1084">
        <f t="shared" si="4"/>
        <v>47</v>
      </c>
      <c r="N14" s="1103"/>
    </row>
    <row r="15" spans="1:14" ht="14.1" customHeight="1">
      <c r="A15" s="1106" t="s">
        <v>41</v>
      </c>
      <c r="B15" s="251">
        <v>2717951</v>
      </c>
      <c r="C15" s="251">
        <v>2754354</v>
      </c>
      <c r="D15" s="251">
        <v>2790136</v>
      </c>
      <c r="E15" s="1098">
        <v>2839099</v>
      </c>
      <c r="F15" s="1084">
        <f t="shared" si="2"/>
        <v>35</v>
      </c>
      <c r="G15" s="1100">
        <f t="shared" si="0"/>
        <v>1.4857761109993031E-2</v>
      </c>
      <c r="H15" s="1084">
        <f t="shared" si="3"/>
        <v>6</v>
      </c>
      <c r="I15" s="1101"/>
      <c r="J15" s="1102">
        <v>1021519</v>
      </c>
      <c r="K15" s="252">
        <f t="shared" si="1"/>
        <v>2.7792914277659055</v>
      </c>
      <c r="L15" s="1084">
        <f t="shared" si="4"/>
        <v>8</v>
      </c>
      <c r="N15" s="1103"/>
    </row>
    <row r="16" spans="1:14" ht="14.1" customHeight="1">
      <c r="A16" s="1106" t="s">
        <v>44</v>
      </c>
      <c r="B16" s="251">
        <v>2077919</v>
      </c>
      <c r="C16" s="251">
        <v>2083540</v>
      </c>
      <c r="D16" s="251">
        <v>2085287</v>
      </c>
      <c r="E16" s="1098">
        <v>2085572</v>
      </c>
      <c r="F16" s="1084">
        <f t="shared" si="2"/>
        <v>36</v>
      </c>
      <c r="G16" s="1100">
        <f t="shared" si="0"/>
        <v>1.2276705684870295E-3</v>
      </c>
      <c r="H16" s="1084">
        <f t="shared" si="3"/>
        <v>44</v>
      </c>
      <c r="I16" s="1101"/>
      <c r="J16" s="1102">
        <v>760916</v>
      </c>
      <c r="K16" s="252">
        <f t="shared" si="1"/>
        <v>2.7408702143206347</v>
      </c>
      <c r="L16" s="1084">
        <f t="shared" si="4"/>
        <v>12</v>
      </c>
      <c r="N16" s="1103"/>
    </row>
    <row r="17" spans="1:14" s="1109" customFormat="1" ht="14.1" customHeight="1">
      <c r="A17" s="1107" t="s">
        <v>9</v>
      </c>
      <c r="B17" s="253">
        <v>2814784</v>
      </c>
      <c r="C17" s="253">
        <v>2854871</v>
      </c>
      <c r="D17" s="253">
        <v>2900872</v>
      </c>
      <c r="E17" s="1108">
        <v>2942902</v>
      </c>
      <c r="F17" s="1109">
        <f t="shared" si="2"/>
        <v>33</v>
      </c>
      <c r="G17" s="1110">
        <f t="shared" si="0"/>
        <v>1.5172034514904164E-2</v>
      </c>
      <c r="H17" s="1109">
        <f t="shared" si="3"/>
        <v>5</v>
      </c>
      <c r="I17" s="1111"/>
      <c r="J17" s="1112">
        <v>918370</v>
      </c>
      <c r="K17" s="254">
        <f t="shared" si="1"/>
        <v>3.2044840314905758</v>
      </c>
      <c r="L17" s="1109">
        <f t="shared" si="4"/>
        <v>1</v>
      </c>
      <c r="N17" s="1103"/>
    </row>
    <row r="18" spans="1:14" ht="14.1" customHeight="1">
      <c r="A18" s="1106" t="s">
        <v>62</v>
      </c>
      <c r="B18" s="251">
        <v>567329</v>
      </c>
      <c r="C18" s="251">
        <v>576626</v>
      </c>
      <c r="D18" s="251">
        <v>582658</v>
      </c>
      <c r="E18" s="1098">
        <v>584153</v>
      </c>
      <c r="F18" s="1084">
        <f t="shared" si="2"/>
        <v>51</v>
      </c>
      <c r="G18" s="1100">
        <f t="shared" si="0"/>
        <v>9.8849168648174161E-3</v>
      </c>
      <c r="H18" s="1084">
        <f t="shared" si="3"/>
        <v>17</v>
      </c>
      <c r="I18" s="1101"/>
      <c r="J18" s="1102">
        <v>232594</v>
      </c>
      <c r="K18" s="252">
        <f t="shared" si="1"/>
        <v>2.5114706312286645</v>
      </c>
      <c r="L18" s="1084">
        <f t="shared" si="4"/>
        <v>44</v>
      </c>
      <c r="N18" s="1103"/>
    </row>
    <row r="19" spans="1:14" ht="14.1" customHeight="1">
      <c r="A19" s="1106"/>
      <c r="E19" s="1105"/>
      <c r="G19" s="1100"/>
      <c r="I19" s="1101"/>
      <c r="J19" s="1085"/>
      <c r="K19" s="252"/>
      <c r="N19" s="1103"/>
    </row>
    <row r="20" spans="1:14" ht="14.1" customHeight="1">
      <c r="A20" s="1097" t="s">
        <v>325</v>
      </c>
      <c r="E20" s="1105"/>
      <c r="G20" s="1100"/>
      <c r="I20" s="1101"/>
      <c r="J20" s="1085"/>
      <c r="K20" s="252"/>
      <c r="N20" s="1103"/>
    </row>
    <row r="21" spans="1:14" ht="14.1" customHeight="1">
      <c r="A21" s="1106" t="s">
        <v>14</v>
      </c>
      <c r="B21" s="251">
        <v>4801627</v>
      </c>
      <c r="C21" s="251">
        <v>4817528</v>
      </c>
      <c r="D21" s="251">
        <v>4833722</v>
      </c>
      <c r="E21" s="1098">
        <v>4849377</v>
      </c>
      <c r="F21" s="1084">
        <f t="shared" ref="F21:F63" si="5">RANK(E21,E$11:E$63)</f>
        <v>23</v>
      </c>
      <c r="G21" s="1100">
        <f t="shared" ref="G21:G63" si="6">((E21-B21)/(B21*3))</f>
        <v>3.3148486266564785E-3</v>
      </c>
      <c r="H21" s="1084">
        <f t="shared" ref="H21:H63" si="7">RANK(G21,G$11:G$63)</f>
        <v>36</v>
      </c>
      <c r="I21" s="1101"/>
      <c r="J21" s="1102">
        <v>1841217</v>
      </c>
      <c r="K21" s="252">
        <f t="shared" ref="K21:K63" si="8">E21/J21</f>
        <v>2.6337889558916738</v>
      </c>
      <c r="L21" s="1084">
        <f t="shared" ref="L21:L63" si="9">RANK(K21,K$11:K$63)</f>
        <v>26</v>
      </c>
      <c r="N21" s="1103"/>
    </row>
    <row r="22" spans="1:14" ht="14.1" customHeight="1">
      <c r="A22" s="1106" t="s">
        <v>15</v>
      </c>
      <c r="B22" s="251">
        <v>723375</v>
      </c>
      <c r="C22" s="251">
        <v>730307</v>
      </c>
      <c r="D22" s="251">
        <v>735132</v>
      </c>
      <c r="E22" s="1098">
        <v>736732</v>
      </c>
      <c r="F22" s="1084">
        <f t="shared" si="5"/>
        <v>48</v>
      </c>
      <c r="G22" s="1100">
        <f t="shared" si="6"/>
        <v>6.1549449916479468E-3</v>
      </c>
      <c r="H22" s="1084">
        <f t="shared" si="7"/>
        <v>28</v>
      </c>
      <c r="I22" s="1101"/>
      <c r="J22" s="1102">
        <v>249659</v>
      </c>
      <c r="K22" s="252">
        <f t="shared" si="8"/>
        <v>2.9509531000284386</v>
      </c>
      <c r="L22" s="1084">
        <f t="shared" si="9"/>
        <v>4</v>
      </c>
      <c r="N22" s="1103"/>
    </row>
    <row r="23" spans="1:14" ht="14.1" customHeight="1">
      <c r="A23" s="1106" t="s">
        <v>17</v>
      </c>
      <c r="B23" s="251">
        <v>2938506</v>
      </c>
      <c r="C23" s="251">
        <v>2949828</v>
      </c>
      <c r="D23" s="251">
        <v>2959373</v>
      </c>
      <c r="E23" s="1098">
        <v>2966369</v>
      </c>
      <c r="F23" s="1084">
        <f t="shared" si="5"/>
        <v>32</v>
      </c>
      <c r="G23" s="1100">
        <f t="shared" si="6"/>
        <v>3.1606764344420829E-3</v>
      </c>
      <c r="H23" s="1084">
        <f t="shared" si="7"/>
        <v>37</v>
      </c>
      <c r="I23" s="1101"/>
      <c r="J23" s="1102">
        <v>1131288</v>
      </c>
      <c r="K23" s="252">
        <f t="shared" si="8"/>
        <v>2.622116560946461</v>
      </c>
      <c r="L23" s="1084">
        <f t="shared" si="9"/>
        <v>29</v>
      </c>
      <c r="N23" s="1103"/>
    </row>
    <row r="24" spans="1:14" ht="14.1" customHeight="1">
      <c r="A24" s="1106" t="s">
        <v>18</v>
      </c>
      <c r="B24" s="251">
        <v>37668681</v>
      </c>
      <c r="C24" s="251">
        <v>37999878</v>
      </c>
      <c r="D24" s="251">
        <v>38332521</v>
      </c>
      <c r="E24" s="1098">
        <v>38802500</v>
      </c>
      <c r="F24" s="1084">
        <f t="shared" si="5"/>
        <v>1</v>
      </c>
      <c r="G24" s="1100">
        <f t="shared" si="6"/>
        <v>1.003325990274697E-2</v>
      </c>
      <c r="H24" s="1084">
        <f t="shared" si="7"/>
        <v>16</v>
      </c>
      <c r="I24" s="1101"/>
      <c r="J24" s="1102">
        <v>12758648</v>
      </c>
      <c r="K24" s="252">
        <f t="shared" si="8"/>
        <v>3.0412705170641905</v>
      </c>
      <c r="L24" s="1084">
        <f t="shared" si="9"/>
        <v>3</v>
      </c>
      <c r="N24" s="1103"/>
    </row>
    <row r="25" spans="1:14" ht="14.1" customHeight="1">
      <c r="A25" s="1106" t="s">
        <v>20</v>
      </c>
      <c r="B25" s="251">
        <v>3588948</v>
      </c>
      <c r="C25" s="251">
        <v>3591765</v>
      </c>
      <c r="D25" s="251">
        <v>3596080</v>
      </c>
      <c r="E25" s="1098">
        <v>3596677</v>
      </c>
      <c r="F25" s="1084">
        <f t="shared" si="5"/>
        <v>29</v>
      </c>
      <c r="G25" s="1100">
        <f t="shared" si="6"/>
        <v>7.1785195364584093E-4</v>
      </c>
      <c r="H25" s="1084">
        <f t="shared" si="7"/>
        <v>47</v>
      </c>
      <c r="I25" s="1101"/>
      <c r="J25" s="1102">
        <v>1355817</v>
      </c>
      <c r="K25" s="252">
        <f t="shared" si="8"/>
        <v>2.6527746738682287</v>
      </c>
      <c r="L25" s="1084">
        <f t="shared" si="9"/>
        <v>21</v>
      </c>
      <c r="N25" s="1103"/>
    </row>
    <row r="26" spans="1:14" ht="14.1" customHeight="1">
      <c r="A26" s="1106" t="s">
        <v>21</v>
      </c>
      <c r="B26" s="251">
        <v>907985</v>
      </c>
      <c r="C26" s="251">
        <v>917053</v>
      </c>
      <c r="D26" s="251">
        <v>925749</v>
      </c>
      <c r="E26" s="1098">
        <v>935614</v>
      </c>
      <c r="F26" s="1084">
        <f t="shared" si="5"/>
        <v>45</v>
      </c>
      <c r="G26" s="1100">
        <f t="shared" si="6"/>
        <v>1.0142972259086513E-2</v>
      </c>
      <c r="H26" s="1084">
        <f t="shared" si="7"/>
        <v>14</v>
      </c>
      <c r="I26" s="1101"/>
      <c r="J26" s="1102">
        <v>349743</v>
      </c>
      <c r="K26" s="252">
        <f t="shared" si="8"/>
        <v>2.6751471795003758</v>
      </c>
      <c r="L26" s="1084">
        <f t="shared" si="9"/>
        <v>19</v>
      </c>
      <c r="N26" s="1103"/>
    </row>
    <row r="27" spans="1:14" ht="14.1" customHeight="1">
      <c r="A27" s="1106" t="s">
        <v>22</v>
      </c>
      <c r="B27" s="251">
        <v>619624</v>
      </c>
      <c r="C27" s="251">
        <v>633427</v>
      </c>
      <c r="D27" s="251">
        <v>646449</v>
      </c>
      <c r="E27" s="1098">
        <v>658893</v>
      </c>
      <c r="F27" s="1084">
        <f t="shared" si="5"/>
        <v>49</v>
      </c>
      <c r="G27" s="1100">
        <f t="shared" si="6"/>
        <v>2.1125176989055729E-2</v>
      </c>
      <c r="H27" s="1084">
        <f t="shared" si="7"/>
        <v>2</v>
      </c>
      <c r="I27" s="1101"/>
      <c r="J27" s="1102">
        <v>277378</v>
      </c>
      <c r="K27" s="252">
        <f t="shared" si="8"/>
        <v>2.3754335239276365</v>
      </c>
      <c r="L27" s="1084">
        <f t="shared" si="9"/>
        <v>51</v>
      </c>
      <c r="N27" s="1103"/>
    </row>
    <row r="28" spans="1:14" ht="14.1" customHeight="1">
      <c r="A28" s="1106" t="s">
        <v>23</v>
      </c>
      <c r="B28" s="251">
        <v>19083482</v>
      </c>
      <c r="C28" s="251">
        <v>19320749</v>
      </c>
      <c r="D28" s="251">
        <v>19552860</v>
      </c>
      <c r="E28" s="1098">
        <v>19893297</v>
      </c>
      <c r="F28" s="1084">
        <f t="shared" si="5"/>
        <v>3</v>
      </c>
      <c r="G28" s="1100">
        <f t="shared" si="6"/>
        <v>1.4145129978550735E-2</v>
      </c>
      <c r="H28" s="1084">
        <f t="shared" si="7"/>
        <v>7</v>
      </c>
      <c r="I28" s="1101"/>
      <c r="J28" s="1102">
        <v>7328046</v>
      </c>
      <c r="K28" s="252">
        <f t="shared" si="8"/>
        <v>2.7146796021749862</v>
      </c>
      <c r="L28" s="1084">
        <f t="shared" si="9"/>
        <v>14</v>
      </c>
      <c r="N28" s="1103"/>
    </row>
    <row r="29" spans="1:14" ht="14.1" customHeight="1">
      <c r="A29" s="1106" t="s">
        <v>24</v>
      </c>
      <c r="B29" s="251">
        <v>9810181</v>
      </c>
      <c r="C29" s="251">
        <v>9915646</v>
      </c>
      <c r="D29" s="251">
        <v>9992167</v>
      </c>
      <c r="E29" s="1098">
        <v>10097343</v>
      </c>
      <c r="F29" s="1084">
        <f t="shared" si="5"/>
        <v>8</v>
      </c>
      <c r="G29" s="1100">
        <f t="shared" si="6"/>
        <v>9.7572783485510278E-3</v>
      </c>
      <c r="H29" s="1084">
        <f t="shared" si="7"/>
        <v>18</v>
      </c>
      <c r="I29" s="1101"/>
      <c r="J29" s="1102">
        <v>3587521</v>
      </c>
      <c r="K29" s="252">
        <f t="shared" si="8"/>
        <v>2.8145739077206797</v>
      </c>
      <c r="L29" s="1084">
        <f t="shared" si="9"/>
        <v>6</v>
      </c>
      <c r="N29" s="1103"/>
    </row>
    <row r="30" spans="1:14" ht="14.1" customHeight="1">
      <c r="A30" s="1106" t="s">
        <v>25</v>
      </c>
      <c r="B30" s="251">
        <v>1376897</v>
      </c>
      <c r="C30" s="251">
        <v>1390090</v>
      </c>
      <c r="D30" s="251">
        <v>1404054</v>
      </c>
      <c r="E30" s="1098">
        <v>1419561</v>
      </c>
      <c r="F30" s="1084">
        <f t="shared" si="5"/>
        <v>40</v>
      </c>
      <c r="G30" s="1100">
        <f t="shared" si="6"/>
        <v>1.0328538251832442E-2</v>
      </c>
      <c r="H30" s="1084">
        <f t="shared" si="7"/>
        <v>13</v>
      </c>
      <c r="I30" s="1101"/>
      <c r="J30" s="1102">
        <v>450769</v>
      </c>
      <c r="K30" s="252">
        <f t="shared" si="8"/>
        <v>3.1491983698967765</v>
      </c>
      <c r="L30" s="1084">
        <f t="shared" si="9"/>
        <v>2</v>
      </c>
      <c r="N30" s="1103"/>
    </row>
    <row r="31" spans="1:14" ht="14.1" customHeight="1">
      <c r="A31" s="1106" t="s">
        <v>66</v>
      </c>
      <c r="B31" s="251">
        <v>12855970</v>
      </c>
      <c r="C31" s="251">
        <v>12868192</v>
      </c>
      <c r="D31" s="251">
        <v>12882135</v>
      </c>
      <c r="E31" s="1098">
        <v>12880580</v>
      </c>
      <c r="F31" s="1084">
        <f t="shared" si="5"/>
        <v>5</v>
      </c>
      <c r="G31" s="1100">
        <f t="shared" si="6"/>
        <v>6.3809524550332132E-4</v>
      </c>
      <c r="H31" s="1084">
        <f t="shared" si="7"/>
        <v>48</v>
      </c>
      <c r="I31" s="1101"/>
      <c r="J31" s="1102">
        <v>4772421</v>
      </c>
      <c r="K31" s="252">
        <f t="shared" si="8"/>
        <v>2.698961386684033</v>
      </c>
      <c r="L31" s="1084">
        <f t="shared" si="9"/>
        <v>18</v>
      </c>
      <c r="N31" s="1103"/>
    </row>
    <row r="32" spans="1:14" ht="14.1" customHeight="1">
      <c r="A32" s="1106" t="s">
        <v>27</v>
      </c>
      <c r="B32" s="251">
        <v>6516336</v>
      </c>
      <c r="C32" s="251">
        <v>6537782</v>
      </c>
      <c r="D32" s="251">
        <v>6570902</v>
      </c>
      <c r="E32" s="1098">
        <v>6596855</v>
      </c>
      <c r="F32" s="1084">
        <f t="shared" si="5"/>
        <v>16</v>
      </c>
      <c r="G32" s="1100">
        <f t="shared" si="6"/>
        <v>4.1188279221124674E-3</v>
      </c>
      <c r="H32" s="1084">
        <f t="shared" si="7"/>
        <v>32</v>
      </c>
      <c r="I32" s="1101"/>
      <c r="J32" s="1102">
        <v>2502739</v>
      </c>
      <c r="K32" s="252">
        <f t="shared" si="8"/>
        <v>2.6358541581842934</v>
      </c>
      <c r="L32" s="1084">
        <f t="shared" si="9"/>
        <v>24</v>
      </c>
      <c r="N32" s="1103"/>
    </row>
    <row r="33" spans="1:14" ht="14.1" customHeight="1">
      <c r="A33" s="1106" t="s">
        <v>28</v>
      </c>
      <c r="B33" s="251">
        <v>3064102</v>
      </c>
      <c r="C33" s="251">
        <v>3075039</v>
      </c>
      <c r="D33" s="251">
        <v>3090416</v>
      </c>
      <c r="E33" s="1098">
        <v>3107126</v>
      </c>
      <c r="F33" s="1084">
        <f t="shared" si="5"/>
        <v>30</v>
      </c>
      <c r="G33" s="1100">
        <f t="shared" si="6"/>
        <v>4.6804360081137419E-3</v>
      </c>
      <c r="H33" s="1084">
        <f t="shared" si="7"/>
        <v>30</v>
      </c>
      <c r="I33" s="1101"/>
      <c r="J33" s="1102">
        <v>1241471</v>
      </c>
      <c r="K33" s="252">
        <f t="shared" si="8"/>
        <v>2.5027777531653981</v>
      </c>
      <c r="L33" s="1084">
        <f t="shared" si="9"/>
        <v>45</v>
      </c>
      <c r="N33" s="1103"/>
    </row>
    <row r="34" spans="1:14" ht="14.1" customHeight="1">
      <c r="A34" s="1106" t="s">
        <v>29</v>
      </c>
      <c r="B34" s="251">
        <v>2869548</v>
      </c>
      <c r="C34" s="251">
        <v>2885398</v>
      </c>
      <c r="D34" s="251">
        <v>2893957</v>
      </c>
      <c r="E34" s="1098">
        <v>2904021</v>
      </c>
      <c r="F34" s="1084">
        <f t="shared" si="5"/>
        <v>34</v>
      </c>
      <c r="G34" s="1100">
        <f t="shared" si="6"/>
        <v>4.0044634207199179E-3</v>
      </c>
      <c r="H34" s="1084">
        <f t="shared" si="7"/>
        <v>33</v>
      </c>
      <c r="I34" s="1101"/>
      <c r="J34" s="1102">
        <v>1109280</v>
      </c>
      <c r="K34" s="252">
        <f t="shared" si="8"/>
        <v>2.6179332540025961</v>
      </c>
      <c r="L34" s="1084">
        <f t="shared" si="9"/>
        <v>30</v>
      </c>
      <c r="N34" s="1103"/>
    </row>
    <row r="35" spans="1:14" ht="14.1" customHeight="1">
      <c r="A35" s="1106" t="s">
        <v>30</v>
      </c>
      <c r="B35" s="251">
        <v>4366869</v>
      </c>
      <c r="C35" s="251">
        <v>4379730</v>
      </c>
      <c r="D35" s="251">
        <v>4395295</v>
      </c>
      <c r="E35" s="1098">
        <v>4413457</v>
      </c>
      <c r="F35" s="1084">
        <f t="shared" si="5"/>
        <v>26</v>
      </c>
      <c r="G35" s="1100">
        <f t="shared" si="6"/>
        <v>3.556171099552868E-3</v>
      </c>
      <c r="H35" s="1084">
        <f t="shared" si="7"/>
        <v>35</v>
      </c>
      <c r="I35" s="1101"/>
      <c r="J35" s="1102">
        <v>1712094</v>
      </c>
      <c r="K35" s="252">
        <f t="shared" si="8"/>
        <v>2.5778123163798248</v>
      </c>
      <c r="L35" s="1084">
        <f t="shared" si="9"/>
        <v>35</v>
      </c>
      <c r="N35" s="1103"/>
    </row>
    <row r="36" spans="1:14" ht="14.1" customHeight="1">
      <c r="A36" s="1106" t="s">
        <v>31</v>
      </c>
      <c r="B36" s="251">
        <v>4575197</v>
      </c>
      <c r="C36" s="251">
        <v>4602134</v>
      </c>
      <c r="D36" s="251">
        <v>4625470</v>
      </c>
      <c r="E36" s="1098">
        <v>4649676</v>
      </c>
      <c r="F36" s="1084">
        <f t="shared" si="5"/>
        <v>25</v>
      </c>
      <c r="G36" s="1100">
        <f t="shared" si="6"/>
        <v>5.4262872906529125E-3</v>
      </c>
      <c r="H36" s="1084">
        <f t="shared" si="7"/>
        <v>29</v>
      </c>
      <c r="I36" s="1101"/>
      <c r="J36" s="1102">
        <v>1718194</v>
      </c>
      <c r="K36" s="252">
        <f t="shared" si="8"/>
        <v>2.7061414485209472</v>
      </c>
      <c r="L36" s="1084">
        <f t="shared" si="9"/>
        <v>16</v>
      </c>
      <c r="N36" s="1103"/>
    </row>
    <row r="37" spans="1:14" ht="14.1" customHeight="1">
      <c r="A37" s="1106" t="s">
        <v>32</v>
      </c>
      <c r="B37" s="251">
        <v>1327844</v>
      </c>
      <c r="C37" s="251">
        <v>1328501</v>
      </c>
      <c r="D37" s="251">
        <v>1328302</v>
      </c>
      <c r="E37" s="1098">
        <v>1330089</v>
      </c>
      <c r="F37" s="1084">
        <f t="shared" si="5"/>
        <v>41</v>
      </c>
      <c r="G37" s="1100">
        <f t="shared" si="6"/>
        <v>5.6357021858993478E-4</v>
      </c>
      <c r="H37" s="1084">
        <f t="shared" si="7"/>
        <v>49</v>
      </c>
      <c r="I37" s="1101"/>
      <c r="J37" s="1102">
        <v>549841</v>
      </c>
      <c r="K37" s="252">
        <f t="shared" si="8"/>
        <v>2.4190429596919838</v>
      </c>
      <c r="L37" s="1084">
        <f t="shared" si="9"/>
        <v>50</v>
      </c>
      <c r="N37" s="1103"/>
    </row>
    <row r="38" spans="1:14" ht="14.1" customHeight="1">
      <c r="A38" s="1106" t="s">
        <v>33</v>
      </c>
      <c r="B38" s="251">
        <v>5840241</v>
      </c>
      <c r="C38" s="251">
        <v>5884868</v>
      </c>
      <c r="D38" s="251">
        <v>5928814</v>
      </c>
      <c r="E38" s="1098">
        <v>5976407</v>
      </c>
      <c r="F38" s="1084">
        <f t="shared" si="5"/>
        <v>19</v>
      </c>
      <c r="G38" s="1100">
        <f t="shared" si="6"/>
        <v>7.7717112473041213E-3</v>
      </c>
      <c r="H38" s="1084">
        <f t="shared" si="7"/>
        <v>24</v>
      </c>
      <c r="I38" s="1101"/>
      <c r="J38" s="1102">
        <v>2165438</v>
      </c>
      <c r="K38" s="252">
        <f t="shared" si="8"/>
        <v>2.7599067717477941</v>
      </c>
      <c r="L38" s="1084">
        <f t="shared" si="9"/>
        <v>11</v>
      </c>
      <c r="N38" s="1103"/>
    </row>
    <row r="39" spans="1:14" ht="14.1" customHeight="1">
      <c r="A39" s="1106" t="s">
        <v>34</v>
      </c>
      <c r="B39" s="251">
        <v>6606285</v>
      </c>
      <c r="C39" s="251">
        <v>6645303</v>
      </c>
      <c r="D39" s="251">
        <v>6692824</v>
      </c>
      <c r="E39" s="1098">
        <v>6745408</v>
      </c>
      <c r="F39" s="1084">
        <f t="shared" si="5"/>
        <v>14</v>
      </c>
      <c r="G39" s="1100">
        <f t="shared" si="6"/>
        <v>7.0197294445112999E-3</v>
      </c>
      <c r="H39" s="1084">
        <f t="shared" si="7"/>
        <v>26</v>
      </c>
      <c r="I39" s="1101"/>
      <c r="J39" s="1102">
        <v>2549336</v>
      </c>
      <c r="K39" s="252">
        <f t="shared" si="8"/>
        <v>2.6459470230679676</v>
      </c>
      <c r="L39" s="1084">
        <f t="shared" si="9"/>
        <v>22</v>
      </c>
      <c r="N39" s="1103"/>
    </row>
    <row r="40" spans="1:14" ht="14.1" customHeight="1">
      <c r="A40" s="1106" t="s">
        <v>35</v>
      </c>
      <c r="B40" s="251">
        <v>9874589</v>
      </c>
      <c r="C40" s="251">
        <v>9882519</v>
      </c>
      <c r="D40" s="251">
        <v>9895622</v>
      </c>
      <c r="E40" s="1098">
        <v>9909877</v>
      </c>
      <c r="F40" s="1084">
        <f t="shared" si="5"/>
        <v>10</v>
      </c>
      <c r="G40" s="1100">
        <f t="shared" si="6"/>
        <v>1.1912056964261163E-3</v>
      </c>
      <c r="H40" s="1084">
        <f t="shared" si="7"/>
        <v>46</v>
      </c>
      <c r="I40" s="1101"/>
      <c r="J40" s="1102">
        <v>3834574</v>
      </c>
      <c r="K40" s="252">
        <f t="shared" si="8"/>
        <v>2.5843488742165364</v>
      </c>
      <c r="L40" s="1084">
        <f t="shared" si="9"/>
        <v>34</v>
      </c>
      <c r="N40" s="1103"/>
    </row>
    <row r="41" spans="1:14" ht="14.1" customHeight="1">
      <c r="A41" s="1106" t="s">
        <v>36</v>
      </c>
      <c r="B41" s="251">
        <v>5347108</v>
      </c>
      <c r="C41" s="251">
        <v>5379646</v>
      </c>
      <c r="D41" s="251">
        <v>5420380</v>
      </c>
      <c r="E41" s="1098">
        <v>5457173</v>
      </c>
      <c r="F41" s="1084">
        <f t="shared" si="5"/>
        <v>21</v>
      </c>
      <c r="G41" s="1100">
        <f t="shared" si="6"/>
        <v>6.8613413705751469E-3</v>
      </c>
      <c r="H41" s="1084">
        <f t="shared" si="7"/>
        <v>27</v>
      </c>
      <c r="I41" s="1101"/>
      <c r="J41" s="1102">
        <v>2129195</v>
      </c>
      <c r="K41" s="252">
        <f t="shared" si="8"/>
        <v>2.563021705386308</v>
      </c>
      <c r="L41" s="1084">
        <f t="shared" si="9"/>
        <v>38</v>
      </c>
      <c r="N41" s="1103"/>
    </row>
    <row r="42" spans="1:14" ht="14.1" customHeight="1">
      <c r="A42" s="1106" t="s">
        <v>37</v>
      </c>
      <c r="B42" s="251">
        <v>2977886</v>
      </c>
      <c r="C42" s="251">
        <v>2986450</v>
      </c>
      <c r="D42" s="251">
        <v>2991207</v>
      </c>
      <c r="E42" s="1098">
        <v>2994079</v>
      </c>
      <c r="F42" s="1084">
        <f t="shared" si="5"/>
        <v>31</v>
      </c>
      <c r="G42" s="1100">
        <f t="shared" si="6"/>
        <v>1.8125833784996023E-3</v>
      </c>
      <c r="H42" s="1084">
        <f t="shared" si="7"/>
        <v>41</v>
      </c>
      <c r="I42" s="1101"/>
      <c r="J42" s="1102">
        <v>1095823</v>
      </c>
      <c r="K42" s="252">
        <f t="shared" si="8"/>
        <v>2.7322651559604059</v>
      </c>
      <c r="L42" s="1084">
        <f t="shared" si="9"/>
        <v>13</v>
      </c>
      <c r="N42" s="1103"/>
    </row>
    <row r="43" spans="1:14" ht="14.1" customHeight="1">
      <c r="A43" s="1106" t="s">
        <v>38</v>
      </c>
      <c r="B43" s="251">
        <v>6010065</v>
      </c>
      <c r="C43" s="251">
        <v>6024522</v>
      </c>
      <c r="D43" s="251">
        <v>6044171</v>
      </c>
      <c r="E43" s="1098">
        <v>6063589</v>
      </c>
      <c r="F43" s="1084">
        <f t="shared" si="5"/>
        <v>18</v>
      </c>
      <c r="G43" s="1100">
        <f t="shared" si="6"/>
        <v>2.9685757697018806E-3</v>
      </c>
      <c r="H43" s="1084">
        <f t="shared" si="7"/>
        <v>38</v>
      </c>
      <c r="I43" s="1101"/>
      <c r="J43" s="1102">
        <v>2354809</v>
      </c>
      <c r="K43" s="252">
        <f t="shared" si="8"/>
        <v>2.5749812405167467</v>
      </c>
      <c r="L43" s="1084">
        <f t="shared" si="9"/>
        <v>37</v>
      </c>
      <c r="N43" s="1103"/>
    </row>
    <row r="44" spans="1:14" ht="14.1" customHeight="1">
      <c r="A44" s="1106" t="s">
        <v>40</v>
      </c>
      <c r="B44" s="251">
        <v>1841749</v>
      </c>
      <c r="C44" s="251">
        <v>1855350</v>
      </c>
      <c r="D44" s="251">
        <v>1868516</v>
      </c>
      <c r="E44" s="1098">
        <v>1881503</v>
      </c>
      <c r="F44" s="1084">
        <f t="shared" si="5"/>
        <v>37</v>
      </c>
      <c r="G44" s="1100">
        <f t="shared" si="6"/>
        <v>7.194972460054727E-3</v>
      </c>
      <c r="H44" s="1084">
        <f t="shared" si="7"/>
        <v>25</v>
      </c>
      <c r="I44" s="1101"/>
      <c r="J44" s="1102">
        <v>740765</v>
      </c>
      <c r="K44" s="252">
        <f t="shared" si="8"/>
        <v>2.5399458667728632</v>
      </c>
      <c r="L44" s="1084">
        <f t="shared" si="9"/>
        <v>41</v>
      </c>
      <c r="N44" s="1103"/>
    </row>
    <row r="45" spans="1:14" ht="14.1" customHeight="1">
      <c r="A45" s="1106" t="s">
        <v>42</v>
      </c>
      <c r="B45" s="251">
        <v>1318075</v>
      </c>
      <c r="C45" s="251">
        <v>1321617</v>
      </c>
      <c r="D45" s="251">
        <v>1323459</v>
      </c>
      <c r="E45" s="1098">
        <v>1326813</v>
      </c>
      <c r="F45" s="1084">
        <f t="shared" si="5"/>
        <v>42</v>
      </c>
      <c r="G45" s="1100">
        <f t="shared" si="6"/>
        <v>2.2097882644513149E-3</v>
      </c>
      <c r="H45" s="1084">
        <f t="shared" si="7"/>
        <v>40</v>
      </c>
      <c r="I45" s="1101"/>
      <c r="J45" s="1102">
        <v>519756</v>
      </c>
      <c r="K45" s="252">
        <f t="shared" si="8"/>
        <v>2.5527612956848982</v>
      </c>
      <c r="L45" s="1084">
        <f t="shared" si="9"/>
        <v>39</v>
      </c>
      <c r="N45" s="1103"/>
    </row>
    <row r="46" spans="1:14" ht="14.1" customHeight="1">
      <c r="A46" s="1106" t="s">
        <v>43</v>
      </c>
      <c r="B46" s="251">
        <v>8836639</v>
      </c>
      <c r="C46" s="251">
        <v>8867749</v>
      </c>
      <c r="D46" s="251">
        <v>8899339</v>
      </c>
      <c r="E46" s="1098">
        <v>8938175</v>
      </c>
      <c r="F46" s="1084">
        <f t="shared" si="5"/>
        <v>11</v>
      </c>
      <c r="G46" s="1100">
        <f t="shared" si="6"/>
        <v>3.8301138400395596E-3</v>
      </c>
      <c r="H46" s="1084">
        <f t="shared" si="7"/>
        <v>34</v>
      </c>
      <c r="I46" s="1101"/>
      <c r="J46" s="1102">
        <v>3194844</v>
      </c>
      <c r="K46" s="252">
        <f t="shared" si="8"/>
        <v>2.7976874614222167</v>
      </c>
      <c r="L46" s="1084">
        <f t="shared" si="9"/>
        <v>7</v>
      </c>
      <c r="N46" s="1103"/>
    </row>
    <row r="47" spans="1:14" ht="14.1" customHeight="1">
      <c r="A47" s="1106" t="s">
        <v>45</v>
      </c>
      <c r="B47" s="251">
        <v>19502728</v>
      </c>
      <c r="C47" s="251">
        <v>19576125</v>
      </c>
      <c r="D47" s="251">
        <v>19651127</v>
      </c>
      <c r="E47" s="1098">
        <v>19746227</v>
      </c>
      <c r="F47" s="1084">
        <f t="shared" si="5"/>
        <v>4</v>
      </c>
      <c r="G47" s="1100">
        <f t="shared" si="6"/>
        <v>4.1617938440885469E-3</v>
      </c>
      <c r="H47" s="1084">
        <f t="shared" si="7"/>
        <v>31</v>
      </c>
      <c r="I47" s="1101"/>
      <c r="J47" s="1102">
        <v>7282398</v>
      </c>
      <c r="K47" s="252">
        <f t="shared" si="8"/>
        <v>2.7115006622818472</v>
      </c>
      <c r="L47" s="1084">
        <f t="shared" si="9"/>
        <v>15</v>
      </c>
      <c r="N47" s="1103"/>
    </row>
    <row r="48" spans="1:14" ht="14.1" customHeight="1">
      <c r="A48" s="1106" t="s">
        <v>46</v>
      </c>
      <c r="B48" s="251">
        <v>9651377</v>
      </c>
      <c r="C48" s="251">
        <v>9748364</v>
      </c>
      <c r="D48" s="251">
        <v>9848060</v>
      </c>
      <c r="E48" s="1098">
        <v>9943964</v>
      </c>
      <c r="F48" s="1084">
        <f t="shared" si="5"/>
        <v>9</v>
      </c>
      <c r="G48" s="1100">
        <f t="shared" si="6"/>
        <v>1.0105190171309234E-2</v>
      </c>
      <c r="H48" s="1084">
        <f t="shared" si="7"/>
        <v>15</v>
      </c>
      <c r="I48" s="1101"/>
      <c r="J48" s="1102">
        <v>3790620</v>
      </c>
      <c r="K48" s="252">
        <f t="shared" si="8"/>
        <v>2.6233080604228332</v>
      </c>
      <c r="L48" s="1084">
        <f t="shared" si="9"/>
        <v>28</v>
      </c>
      <c r="N48" s="1103"/>
    </row>
    <row r="49" spans="1:15" ht="14.1" customHeight="1">
      <c r="A49" s="1106" t="s">
        <v>47</v>
      </c>
      <c r="B49" s="251">
        <v>684867</v>
      </c>
      <c r="C49" s="251">
        <v>701345</v>
      </c>
      <c r="D49" s="251">
        <v>723393</v>
      </c>
      <c r="E49" s="1098">
        <v>739482</v>
      </c>
      <c r="F49" s="1084">
        <f t="shared" si="5"/>
        <v>47</v>
      </c>
      <c r="G49" s="1100">
        <f t="shared" si="6"/>
        <v>2.6581803474251205E-2</v>
      </c>
      <c r="H49" s="1084">
        <f t="shared" si="7"/>
        <v>1</v>
      </c>
      <c r="I49" s="1101"/>
      <c r="J49" s="1102">
        <v>305431</v>
      </c>
      <c r="K49" s="252">
        <f t="shared" si="8"/>
        <v>2.4211098415026635</v>
      </c>
      <c r="L49" s="1084">
        <f t="shared" si="9"/>
        <v>49</v>
      </c>
      <c r="N49" s="1103"/>
    </row>
    <row r="50" spans="1:15" ht="14.1" customHeight="1">
      <c r="A50" s="1106" t="s">
        <v>48</v>
      </c>
      <c r="B50" s="251">
        <v>11549772</v>
      </c>
      <c r="C50" s="251">
        <v>11553031</v>
      </c>
      <c r="D50" s="251">
        <v>11570808</v>
      </c>
      <c r="E50" s="1098">
        <v>11594163</v>
      </c>
      <c r="F50" s="1084">
        <f t="shared" si="5"/>
        <v>7</v>
      </c>
      <c r="G50" s="1100">
        <f t="shared" si="6"/>
        <v>1.2811508313757189E-3</v>
      </c>
      <c r="H50" s="1084">
        <f t="shared" si="7"/>
        <v>43</v>
      </c>
      <c r="I50" s="1101"/>
      <c r="J50" s="1102">
        <v>4593172</v>
      </c>
      <c r="K50" s="252">
        <f t="shared" si="8"/>
        <v>2.5242170334574885</v>
      </c>
      <c r="L50" s="1084">
        <f t="shared" si="9"/>
        <v>42</v>
      </c>
      <c r="N50" s="1103"/>
    </row>
    <row r="51" spans="1:15" ht="14.1" customHeight="1">
      <c r="A51" s="1106" t="s">
        <v>49</v>
      </c>
      <c r="B51" s="251">
        <v>3785534</v>
      </c>
      <c r="C51" s="251">
        <v>3815780</v>
      </c>
      <c r="D51" s="251">
        <v>3850568</v>
      </c>
      <c r="E51" s="1098">
        <v>3878051</v>
      </c>
      <c r="F51" s="1084">
        <f t="shared" si="5"/>
        <v>28</v>
      </c>
      <c r="G51" s="1100">
        <f t="shared" si="6"/>
        <v>8.1465389030979506E-3</v>
      </c>
      <c r="H51" s="1084">
        <f t="shared" si="7"/>
        <v>22</v>
      </c>
      <c r="I51" s="1101"/>
      <c r="J51" s="1102">
        <v>1459759</v>
      </c>
      <c r="K51" s="252">
        <f t="shared" si="8"/>
        <v>2.6566378422739643</v>
      </c>
      <c r="L51" s="1084">
        <f t="shared" si="9"/>
        <v>20</v>
      </c>
      <c r="N51" s="1103"/>
    </row>
    <row r="52" spans="1:15" ht="14.1" customHeight="1">
      <c r="A52" s="1106" t="s">
        <v>50</v>
      </c>
      <c r="B52" s="251">
        <v>3867937</v>
      </c>
      <c r="C52" s="251">
        <v>3899801</v>
      </c>
      <c r="D52" s="251">
        <v>3930065</v>
      </c>
      <c r="E52" s="1098">
        <v>3970239</v>
      </c>
      <c r="F52" s="1084">
        <f t="shared" si="5"/>
        <v>27</v>
      </c>
      <c r="G52" s="1100">
        <f t="shared" si="6"/>
        <v>8.8162414916961324E-3</v>
      </c>
      <c r="H52" s="1084">
        <f t="shared" si="7"/>
        <v>20</v>
      </c>
      <c r="I52" s="1101"/>
      <c r="J52" s="1102">
        <v>1535511</v>
      </c>
      <c r="K52" s="252">
        <f t="shared" si="8"/>
        <v>2.5856141701361959</v>
      </c>
      <c r="L52" s="1084">
        <f t="shared" si="9"/>
        <v>32</v>
      </c>
      <c r="N52" s="1103"/>
      <c r="O52" s="1103"/>
    </row>
    <row r="53" spans="1:15" ht="14.1" customHeight="1">
      <c r="A53" s="1106" t="s">
        <v>51</v>
      </c>
      <c r="B53" s="251">
        <v>12741310</v>
      </c>
      <c r="C53" s="251">
        <v>12764475</v>
      </c>
      <c r="D53" s="251">
        <v>12773801</v>
      </c>
      <c r="E53" s="1098">
        <v>12787209</v>
      </c>
      <c r="F53" s="1084">
        <f t="shared" si="5"/>
        <v>6</v>
      </c>
      <c r="G53" s="1100">
        <f t="shared" si="6"/>
        <v>1.2007922785542983E-3</v>
      </c>
      <c r="H53" s="1084">
        <f t="shared" si="7"/>
        <v>45</v>
      </c>
      <c r="I53" s="1101"/>
      <c r="J53" s="1102">
        <v>4945972</v>
      </c>
      <c r="K53" s="252">
        <f t="shared" si="8"/>
        <v>2.5853783644549546</v>
      </c>
      <c r="L53" s="1084">
        <f t="shared" si="9"/>
        <v>33</v>
      </c>
    </row>
    <row r="54" spans="1:15" ht="14.1" customHeight="1">
      <c r="A54" s="1106" t="s">
        <v>52</v>
      </c>
      <c r="B54" s="251">
        <v>1050350</v>
      </c>
      <c r="C54" s="251">
        <v>1050304</v>
      </c>
      <c r="D54" s="251">
        <v>1051511</v>
      </c>
      <c r="E54" s="1098">
        <v>1055173</v>
      </c>
      <c r="F54" s="1084">
        <f t="shared" si="5"/>
        <v>43</v>
      </c>
      <c r="G54" s="1100">
        <f t="shared" si="6"/>
        <v>1.5306009108075086E-3</v>
      </c>
      <c r="H54" s="1084">
        <f t="shared" si="7"/>
        <v>42</v>
      </c>
      <c r="I54" s="1101"/>
      <c r="J54" s="1102">
        <v>409654</v>
      </c>
      <c r="K54" s="252">
        <f t="shared" si="8"/>
        <v>2.5757663784559655</v>
      </c>
      <c r="L54" s="1084">
        <f t="shared" si="9"/>
        <v>36</v>
      </c>
    </row>
    <row r="55" spans="1:15" ht="14.1" customHeight="1">
      <c r="A55" s="1106" t="s">
        <v>53</v>
      </c>
      <c r="B55" s="251">
        <v>4673509</v>
      </c>
      <c r="C55" s="251">
        <v>4723417</v>
      </c>
      <c r="D55" s="251">
        <v>4774839</v>
      </c>
      <c r="E55" s="1098">
        <v>4832482</v>
      </c>
      <c r="F55" s="1084">
        <f t="shared" si="5"/>
        <v>24</v>
      </c>
      <c r="G55" s="1100">
        <f t="shared" si="6"/>
        <v>1.133858948383324E-2</v>
      </c>
      <c r="H55" s="1084">
        <f t="shared" si="7"/>
        <v>11</v>
      </c>
      <c r="I55" s="1101"/>
      <c r="J55" s="1102">
        <v>1826914</v>
      </c>
      <c r="K55" s="252">
        <f t="shared" si="8"/>
        <v>2.6451611843797793</v>
      </c>
      <c r="L55" s="1084">
        <f t="shared" si="9"/>
        <v>23</v>
      </c>
    </row>
    <row r="56" spans="1:15" ht="14.1" customHeight="1">
      <c r="A56" s="1106" t="s">
        <v>54</v>
      </c>
      <c r="B56" s="251">
        <v>823772</v>
      </c>
      <c r="C56" s="251">
        <v>834047</v>
      </c>
      <c r="D56" s="251">
        <v>844877</v>
      </c>
      <c r="E56" s="1098">
        <v>853175</v>
      </c>
      <c r="F56" s="1084">
        <f t="shared" si="5"/>
        <v>46</v>
      </c>
      <c r="G56" s="1100">
        <f t="shared" si="6"/>
        <v>1.1897709560412348E-2</v>
      </c>
      <c r="H56" s="1084">
        <f t="shared" si="7"/>
        <v>9</v>
      </c>
      <c r="I56" s="1101"/>
      <c r="J56" s="1102">
        <v>334475</v>
      </c>
      <c r="K56" s="252">
        <f t="shared" si="8"/>
        <v>2.5507885492189253</v>
      </c>
      <c r="L56" s="1084">
        <f t="shared" si="9"/>
        <v>40</v>
      </c>
    </row>
    <row r="57" spans="1:15" ht="14.1" customHeight="1">
      <c r="A57" s="1106" t="s">
        <v>55</v>
      </c>
      <c r="B57" s="251">
        <v>6398361</v>
      </c>
      <c r="C57" s="251">
        <v>6454914</v>
      </c>
      <c r="D57" s="251">
        <v>6495978</v>
      </c>
      <c r="E57" s="1098">
        <v>6549352</v>
      </c>
      <c r="F57" s="1084">
        <f t="shared" si="5"/>
        <v>17</v>
      </c>
      <c r="G57" s="1100">
        <f t="shared" si="6"/>
        <v>7.8661290498196861E-3</v>
      </c>
      <c r="H57" s="1084">
        <f t="shared" si="7"/>
        <v>23</v>
      </c>
      <c r="I57" s="1101"/>
      <c r="J57" s="1102">
        <v>2509665</v>
      </c>
      <c r="K57" s="252">
        <f t="shared" si="8"/>
        <v>2.6096518858094608</v>
      </c>
      <c r="L57" s="1084">
        <f t="shared" si="9"/>
        <v>31</v>
      </c>
    </row>
    <row r="58" spans="1:15" ht="14.1" customHeight="1">
      <c r="A58" s="1106" t="s">
        <v>56</v>
      </c>
      <c r="B58" s="251">
        <v>25640909</v>
      </c>
      <c r="C58" s="251">
        <v>26060796</v>
      </c>
      <c r="D58" s="251">
        <v>26448193</v>
      </c>
      <c r="E58" s="1098">
        <v>26956958</v>
      </c>
      <c r="F58" s="1084">
        <f t="shared" si="5"/>
        <v>2</v>
      </c>
      <c r="G58" s="1100">
        <f t="shared" si="6"/>
        <v>1.7108714827543749E-2</v>
      </c>
      <c r="H58" s="1084">
        <f t="shared" si="7"/>
        <v>3</v>
      </c>
      <c r="I58" s="1101"/>
      <c r="J58" s="1102">
        <v>9277197</v>
      </c>
      <c r="K58" s="252">
        <f t="shared" si="8"/>
        <v>2.905722277968227</v>
      </c>
      <c r="L58" s="1084">
        <f t="shared" si="9"/>
        <v>5</v>
      </c>
    </row>
    <row r="59" spans="1:15" ht="14.1" customHeight="1">
      <c r="A59" s="1106" t="s">
        <v>57</v>
      </c>
      <c r="B59" s="251">
        <v>626320</v>
      </c>
      <c r="C59" s="251">
        <v>625953</v>
      </c>
      <c r="D59" s="251">
        <v>626630</v>
      </c>
      <c r="E59" s="1098">
        <v>626562</v>
      </c>
      <c r="F59" s="1084">
        <f t="shared" si="5"/>
        <v>50</v>
      </c>
      <c r="G59" s="1100">
        <f t="shared" si="6"/>
        <v>1.2879465236088049E-4</v>
      </c>
      <c r="H59" s="1084">
        <f t="shared" si="7"/>
        <v>50</v>
      </c>
      <c r="I59" s="1101"/>
      <c r="J59" s="1102">
        <v>257229</v>
      </c>
      <c r="K59" s="252">
        <f t="shared" si="8"/>
        <v>2.4358140023092263</v>
      </c>
      <c r="L59" s="1084">
        <f t="shared" si="9"/>
        <v>48</v>
      </c>
    </row>
    <row r="60" spans="1:15" ht="14.1" customHeight="1">
      <c r="A60" s="1106" t="s">
        <v>58</v>
      </c>
      <c r="B60" s="251">
        <v>8105850</v>
      </c>
      <c r="C60" s="251">
        <v>8186628</v>
      </c>
      <c r="D60" s="251">
        <v>8260405</v>
      </c>
      <c r="E60" s="1098">
        <v>8326289</v>
      </c>
      <c r="F60" s="1084">
        <f t="shared" si="5"/>
        <v>12</v>
      </c>
      <c r="G60" s="1100">
        <f t="shared" si="6"/>
        <v>9.0650168294092118E-3</v>
      </c>
      <c r="H60" s="1084">
        <f t="shared" si="7"/>
        <v>19</v>
      </c>
      <c r="I60" s="1101"/>
      <c r="J60" s="1102">
        <v>3083820</v>
      </c>
      <c r="K60" s="252">
        <f t="shared" si="8"/>
        <v>2.6999918931714562</v>
      </c>
      <c r="L60" s="1084">
        <f t="shared" si="9"/>
        <v>17</v>
      </c>
    </row>
    <row r="61" spans="1:15" ht="14.1" customHeight="1">
      <c r="A61" s="1106" t="s">
        <v>59</v>
      </c>
      <c r="B61" s="251">
        <v>6821481</v>
      </c>
      <c r="C61" s="251">
        <v>6895318</v>
      </c>
      <c r="D61" s="251">
        <v>6971406</v>
      </c>
      <c r="E61" s="1098">
        <v>7061530</v>
      </c>
      <c r="F61" s="1084">
        <f t="shared" si="5"/>
        <v>13</v>
      </c>
      <c r="G61" s="1100">
        <f t="shared" si="6"/>
        <v>1.1730052950867024E-2</v>
      </c>
      <c r="H61" s="1084">
        <f t="shared" si="7"/>
        <v>10</v>
      </c>
      <c r="I61" s="1101"/>
      <c r="J61" s="1102">
        <v>2679601</v>
      </c>
      <c r="K61" s="252">
        <f t="shared" si="8"/>
        <v>2.63529159751769</v>
      </c>
      <c r="L61" s="1084">
        <f t="shared" si="9"/>
        <v>25</v>
      </c>
    </row>
    <row r="62" spans="1:15" ht="14.1" customHeight="1">
      <c r="A62" s="1106" t="s">
        <v>60</v>
      </c>
      <c r="B62" s="251">
        <v>1855184</v>
      </c>
      <c r="C62" s="251">
        <v>1856680</v>
      </c>
      <c r="D62" s="251">
        <v>1854304</v>
      </c>
      <c r="E62" s="1098">
        <v>1850326</v>
      </c>
      <c r="F62" s="1084">
        <f t="shared" si="5"/>
        <v>38</v>
      </c>
      <c r="G62" s="1100">
        <f t="shared" si="6"/>
        <v>-8.728693937277021E-4</v>
      </c>
      <c r="H62" s="1084">
        <f t="shared" si="7"/>
        <v>51</v>
      </c>
      <c r="I62" s="1101"/>
      <c r="J62" s="1102">
        <v>735375</v>
      </c>
      <c r="K62" s="252">
        <f t="shared" si="8"/>
        <v>2.5161665816760155</v>
      </c>
      <c r="L62" s="1084">
        <f t="shared" si="9"/>
        <v>43</v>
      </c>
    </row>
    <row r="63" spans="1:15" ht="14.1" customHeight="1">
      <c r="A63" s="1106" t="s">
        <v>61</v>
      </c>
      <c r="B63" s="251">
        <v>5708785</v>
      </c>
      <c r="C63" s="251">
        <v>5724554</v>
      </c>
      <c r="D63" s="251">
        <v>5742713</v>
      </c>
      <c r="E63" s="1098">
        <v>5757564</v>
      </c>
      <c r="F63" s="1084">
        <f t="shared" si="5"/>
        <v>20</v>
      </c>
      <c r="G63" s="1100">
        <f t="shared" si="6"/>
        <v>2.8481833992113326E-3</v>
      </c>
      <c r="H63" s="1084">
        <f t="shared" si="7"/>
        <v>39</v>
      </c>
      <c r="I63" s="1101"/>
      <c r="J63" s="1102">
        <v>2307685</v>
      </c>
      <c r="K63" s="252">
        <f t="shared" si="8"/>
        <v>2.4949523006822854</v>
      </c>
      <c r="L63" s="1084">
        <f t="shared" si="9"/>
        <v>46</v>
      </c>
    </row>
    <row r="65" spans="1:12" ht="15" customHeight="1">
      <c r="A65" s="1434" t="s">
        <v>326</v>
      </c>
      <c r="B65" s="1434"/>
      <c r="C65" s="1434"/>
      <c r="D65" s="1434"/>
      <c r="E65" s="1434"/>
      <c r="F65" s="1434"/>
      <c r="G65" s="1434"/>
      <c r="H65" s="1434"/>
      <c r="I65" s="1434"/>
      <c r="J65" s="1434"/>
      <c r="K65" s="1434"/>
      <c r="L65" s="1434"/>
    </row>
    <row r="66" spans="1:12">
      <c r="A66" s="240"/>
    </row>
    <row r="67" spans="1:12">
      <c r="A67" s="240" t="s">
        <v>1185</v>
      </c>
    </row>
    <row r="68" spans="1:12">
      <c r="D68" s="251"/>
      <c r="E68" s="1113"/>
    </row>
    <row r="69" spans="1:12">
      <c r="D69" s="251"/>
      <c r="E69" s="1113"/>
    </row>
    <row r="70" spans="1:12">
      <c r="A70" s="1114"/>
    </row>
    <row r="71" spans="1:12">
      <c r="A71" s="1114"/>
      <c r="B71" s="255"/>
      <c r="C71" s="255"/>
      <c r="D71" s="255"/>
      <c r="E71" s="1115"/>
      <c r="G71" s="256"/>
      <c r="I71" s="256"/>
      <c r="J71" s="255"/>
      <c r="K71" s="1116"/>
    </row>
    <row r="72" spans="1:12">
      <c r="A72" s="1114"/>
      <c r="B72" s="255"/>
      <c r="C72" s="255"/>
      <c r="D72" s="255"/>
      <c r="E72" s="1115"/>
      <c r="G72" s="256"/>
      <c r="I72" s="256"/>
      <c r="J72" s="255"/>
      <c r="K72" s="1116"/>
    </row>
    <row r="73" spans="1:12">
      <c r="A73" s="1114"/>
      <c r="B73" s="255"/>
      <c r="C73" s="255"/>
      <c r="D73" s="255"/>
      <c r="E73" s="1115"/>
      <c r="G73" s="256"/>
      <c r="I73" s="256"/>
      <c r="J73" s="255"/>
      <c r="K73" s="1116"/>
    </row>
    <row r="74" spans="1:12">
      <c r="A74" s="257"/>
    </row>
    <row r="75" spans="1:12">
      <c r="A75" s="1114"/>
    </row>
    <row r="76" spans="1:12">
      <c r="A76" s="236"/>
    </row>
    <row r="77" spans="1:12">
      <c r="A77" s="236"/>
    </row>
    <row r="78" spans="1:12">
      <c r="A78" s="236"/>
    </row>
    <row r="79" spans="1:12">
      <c r="A79" s="258"/>
    </row>
    <row r="80" spans="1:12">
      <c r="A80" s="258"/>
    </row>
    <row r="81" spans="1:11">
      <c r="A81" s="236"/>
    </row>
    <row r="82" spans="1:11">
      <c r="A82" s="1109"/>
    </row>
    <row r="83" spans="1:11">
      <c r="A83" s="258"/>
    </row>
    <row r="84" spans="1:11">
      <c r="A84" s="240"/>
    </row>
    <row r="87" spans="1:11">
      <c r="A87" s="1117"/>
      <c r="B87" s="259"/>
      <c r="C87" s="259"/>
      <c r="D87" s="259"/>
      <c r="E87" s="1118"/>
      <c r="G87" s="260"/>
      <c r="I87" s="260"/>
      <c r="J87" s="259"/>
      <c r="K87" s="1119"/>
    </row>
    <row r="88" spans="1:11">
      <c r="B88" s="259"/>
      <c r="C88" s="259"/>
      <c r="D88" s="259"/>
      <c r="E88" s="1118"/>
      <c r="G88" s="260"/>
      <c r="I88" s="260"/>
      <c r="J88" s="259"/>
      <c r="K88" s="1119"/>
    </row>
    <row r="89" spans="1:11">
      <c r="A89" s="1117"/>
      <c r="B89" s="259"/>
      <c r="C89" s="259"/>
      <c r="D89" s="259"/>
      <c r="E89" s="1118"/>
      <c r="G89" s="260"/>
      <c r="I89" s="260"/>
      <c r="J89" s="259"/>
      <c r="K89" s="1119"/>
    </row>
    <row r="90" spans="1:11">
      <c r="A90" s="1117"/>
      <c r="B90" s="259"/>
      <c r="C90" s="259"/>
      <c r="D90" s="259"/>
      <c r="E90" s="1118"/>
      <c r="G90" s="260"/>
      <c r="I90" s="260"/>
      <c r="J90" s="259"/>
      <c r="K90" s="1119"/>
    </row>
  </sheetData>
  <mergeCells count="7">
    <mergeCell ref="A65:L65"/>
    <mergeCell ref="B3:H3"/>
    <mergeCell ref="J3:L3"/>
    <mergeCell ref="G4:H4"/>
    <mergeCell ref="K4:L4"/>
    <mergeCell ref="G5:H5"/>
    <mergeCell ref="K5:L5"/>
  </mergeCells>
  <printOptions horizontalCentered="1"/>
  <pageMargins left="1" right="1" top="1" bottom="1" header="0.5" footer="0.5"/>
  <pageSetup scale="73" orientation="portrait" r:id="rId1"/>
  <headerFooter scaleWithDoc="0" alignWithMargins="0">
    <oddHeader xml:space="preserve">&amp;C&amp;14Tables 12.1 
Population and Households: Nation, Mountain States Region, and States&amp;10
</oddHeader>
  </headerFooter>
  <rowBreaks count="1" manualBreakCount="1">
    <brk id="67" max="16383" man="1"/>
  </rowBreaks>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showGridLines="0" view="pageLayout" topLeftCell="A2" zoomScaleNormal="100" zoomScaleSheetLayoutView="100" workbookViewId="0">
      <selection activeCell="J15" sqref="J15"/>
    </sheetView>
  </sheetViews>
  <sheetFormatPr defaultColWidth="18.85546875" defaultRowHeight="10.5"/>
  <cols>
    <col min="1" max="1" width="18.85546875" style="1122"/>
    <col min="2" max="3" width="13.28515625" style="1122" customWidth="1"/>
    <col min="4" max="4" width="8.5703125" style="1122" customWidth="1"/>
    <col min="5" max="5" width="5.7109375" style="1122" customWidth="1"/>
    <col min="6" max="6" width="1.42578125" style="1122" customWidth="1"/>
    <col min="7" max="7" width="9.7109375" style="1120" customWidth="1"/>
    <col min="8" max="8" width="10" style="1120" customWidth="1"/>
    <col min="9" max="9" width="5.140625" style="1122" customWidth="1"/>
    <col min="10" max="10" width="9.140625" style="1084" customWidth="1"/>
    <col min="11" max="11" width="5.7109375" style="1084" customWidth="1"/>
    <col min="12" max="12" width="1.42578125" style="1122" customWidth="1"/>
    <col min="13" max="13" width="13.7109375" style="1122" customWidth="1"/>
    <col min="14" max="14" width="11.28515625" style="1122" customWidth="1"/>
    <col min="15" max="15" width="5.140625" style="1122" customWidth="1"/>
    <col min="16" max="16384" width="18.85546875" style="1121"/>
  </cols>
  <sheetData>
    <row r="1" spans="1:16" hidden="1">
      <c r="A1" s="261" t="s">
        <v>327</v>
      </c>
      <c r="B1" s="262"/>
      <c r="C1" s="262"/>
      <c r="D1" s="262"/>
      <c r="E1" s="262"/>
      <c r="F1" s="262"/>
      <c r="I1" s="262"/>
      <c r="J1" s="240"/>
      <c r="K1" s="240"/>
      <c r="L1" s="262"/>
      <c r="M1" s="262"/>
      <c r="N1" s="262"/>
      <c r="O1" s="262"/>
    </row>
    <row r="2" spans="1:16">
      <c r="A2" s="262"/>
      <c r="B2" s="1121"/>
      <c r="C2" s="262"/>
      <c r="D2" s="262"/>
      <c r="I2" s="262"/>
      <c r="J2" s="240"/>
      <c r="M2" s="1121"/>
      <c r="N2" s="262"/>
    </row>
    <row r="3" spans="1:16">
      <c r="A3" s="262"/>
      <c r="B3" s="1441" t="s">
        <v>328</v>
      </c>
      <c r="C3" s="1441"/>
      <c r="D3" s="1441"/>
      <c r="E3" s="1441"/>
      <c r="F3" s="981"/>
      <c r="G3" s="1441" t="s">
        <v>329</v>
      </c>
      <c r="H3" s="1441"/>
      <c r="I3" s="1441"/>
      <c r="J3" s="1441"/>
      <c r="K3" s="1441"/>
      <c r="L3" s="1121"/>
      <c r="M3" s="1441" t="s">
        <v>330</v>
      </c>
      <c r="N3" s="1441"/>
      <c r="O3" s="1441"/>
    </row>
    <row r="4" spans="1:16">
      <c r="A4" s="262"/>
      <c r="B4" s="1442" t="s">
        <v>331</v>
      </c>
      <c r="C4" s="1442"/>
      <c r="D4" s="1442"/>
      <c r="E4" s="1442"/>
      <c r="F4" s="981"/>
      <c r="G4" s="1442" t="s">
        <v>331</v>
      </c>
      <c r="H4" s="1442"/>
      <c r="I4" s="1442"/>
      <c r="J4" s="1442"/>
      <c r="K4" s="1442"/>
      <c r="L4" s="981"/>
      <c r="M4" s="1442" t="s">
        <v>332</v>
      </c>
      <c r="N4" s="1442"/>
      <c r="O4" s="1442"/>
    </row>
    <row r="5" spans="1:16">
      <c r="A5" s="262"/>
      <c r="B5" s="981"/>
      <c r="C5" s="981"/>
      <c r="D5" s="1443" t="s">
        <v>318</v>
      </c>
      <c r="E5" s="1443"/>
      <c r="F5" s="981"/>
      <c r="G5" s="1123"/>
      <c r="H5" s="1123"/>
      <c r="I5" s="981"/>
      <c r="J5" s="1443" t="s">
        <v>318</v>
      </c>
      <c r="K5" s="1443"/>
      <c r="L5" s="981"/>
      <c r="M5" s="981" t="s">
        <v>12</v>
      </c>
      <c r="N5" s="1124"/>
      <c r="O5" s="263"/>
      <c r="P5" s="1122"/>
    </row>
    <row r="6" spans="1:16" ht="15" customHeight="1">
      <c r="A6" s="262"/>
      <c r="B6" s="981">
        <v>2011</v>
      </c>
      <c r="C6" s="981">
        <v>2014</v>
      </c>
      <c r="D6" s="1442" t="s">
        <v>320</v>
      </c>
      <c r="E6" s="1442"/>
      <c r="F6" s="981"/>
      <c r="G6" s="1123"/>
      <c r="H6" s="1123"/>
      <c r="I6" s="981">
        <v>2014</v>
      </c>
      <c r="J6" s="1442" t="s">
        <v>320</v>
      </c>
      <c r="K6" s="1442"/>
      <c r="L6" s="981"/>
      <c r="M6" s="264">
        <v>2014</v>
      </c>
      <c r="N6" s="1444" t="s">
        <v>333</v>
      </c>
      <c r="O6" s="1444"/>
      <c r="P6" s="1125"/>
    </row>
    <row r="7" spans="1:16">
      <c r="A7" s="265" t="s">
        <v>322</v>
      </c>
      <c r="B7" s="980" t="s">
        <v>334</v>
      </c>
      <c r="C7" s="980" t="s">
        <v>334</v>
      </c>
      <c r="D7" s="980" t="s">
        <v>323</v>
      </c>
      <c r="E7" s="980" t="s">
        <v>11</v>
      </c>
      <c r="F7" s="980"/>
      <c r="G7" s="1126">
        <v>2011</v>
      </c>
      <c r="H7" s="1126">
        <v>2014</v>
      </c>
      <c r="I7" s="980" t="s">
        <v>11</v>
      </c>
      <c r="J7" s="979" t="s">
        <v>323</v>
      </c>
      <c r="K7" s="979" t="s">
        <v>11</v>
      </c>
      <c r="L7" s="980"/>
      <c r="M7" s="979" t="s">
        <v>334</v>
      </c>
      <c r="N7" s="980">
        <v>2014</v>
      </c>
      <c r="O7" s="982" t="s">
        <v>11</v>
      </c>
    </row>
    <row r="8" spans="1:16">
      <c r="A8" s="1127"/>
      <c r="D8" s="1128"/>
      <c r="E8" s="1128"/>
      <c r="F8" s="1127"/>
      <c r="J8" s="1129"/>
      <c r="K8" s="1094"/>
      <c r="L8" s="1127"/>
      <c r="M8" s="1084"/>
      <c r="N8" s="1130"/>
      <c r="O8" s="1130"/>
    </row>
    <row r="9" spans="1:16">
      <c r="A9" s="1131" t="s">
        <v>65</v>
      </c>
      <c r="B9" s="1132">
        <v>14833680</v>
      </c>
      <c r="C9" s="1132">
        <v>15659221.25</v>
      </c>
      <c r="D9" s="1133">
        <f>(C9-B9)/(B9*3)</f>
        <v>1.8551055211293938E-2</v>
      </c>
      <c r="E9" s="1125" t="s">
        <v>101</v>
      </c>
      <c r="F9" s="1134"/>
      <c r="G9" s="1135">
        <f>(B9*1000000)/'12.1'!B8</f>
        <v>47607.54199326763</v>
      </c>
      <c r="H9" s="1135">
        <f>(C9*1000000)/'12.1'!E8</f>
        <v>49110.474287261815</v>
      </c>
      <c r="I9" s="1125" t="s">
        <v>101</v>
      </c>
      <c r="J9" s="1136">
        <f>(H9-G9)/(G9*3)</f>
        <v>1.0523068622241411E-2</v>
      </c>
      <c r="K9" s="1099" t="s">
        <v>101</v>
      </c>
      <c r="L9" s="1134"/>
      <c r="M9" s="1135">
        <v>14683147</v>
      </c>
      <c r="N9" s="266">
        <f>(M9/'12.1'!E8)*1000000</f>
        <v>46049.30869085111</v>
      </c>
      <c r="O9" s="1125" t="s">
        <v>101</v>
      </c>
      <c r="P9" s="1102"/>
    </row>
    <row r="10" spans="1:16">
      <c r="A10" s="1131"/>
      <c r="B10" s="1105"/>
      <c r="C10" s="1105"/>
      <c r="D10" s="1133"/>
      <c r="F10" s="1131"/>
      <c r="J10" s="1136"/>
      <c r="L10" s="1131"/>
      <c r="M10" s="1137"/>
      <c r="N10" s="266"/>
      <c r="O10" s="1125"/>
      <c r="P10" s="1138"/>
    </row>
    <row r="11" spans="1:16">
      <c r="A11" s="1131" t="s">
        <v>324</v>
      </c>
      <c r="B11" s="1098">
        <f>SUM(B12:B19)</f>
        <v>955050.25</v>
      </c>
      <c r="C11" s="1098">
        <f>SUM(C12:C19)</f>
        <v>1010184</v>
      </c>
      <c r="D11" s="1133">
        <f t="shared" ref="D11:D19" si="0">(C11-B11)/(B11*3)</f>
        <v>1.9242879279563214E-2</v>
      </c>
      <c r="E11" s="1125" t="s">
        <v>101</v>
      </c>
      <c r="F11" s="1134"/>
      <c r="G11" s="1102">
        <f>(B11*1000000)/'12.1'!B10</f>
        <v>42737.84788623685</v>
      </c>
      <c r="H11" s="1102">
        <f>(C11*1000000)/'12.1'!E10</f>
        <v>43547.821606640035</v>
      </c>
      <c r="I11" s="1125" t="s">
        <v>101</v>
      </c>
      <c r="J11" s="1099" t="s">
        <v>101</v>
      </c>
      <c r="K11" s="1099" t="s">
        <v>101</v>
      </c>
      <c r="L11" s="1134"/>
      <c r="M11" s="1137"/>
      <c r="N11" s="266"/>
      <c r="O11" s="1125" t="s">
        <v>12</v>
      </c>
      <c r="P11" s="1138"/>
    </row>
    <row r="12" spans="1:16">
      <c r="A12" s="1139" t="s">
        <v>16</v>
      </c>
      <c r="B12" s="1098">
        <v>249822</v>
      </c>
      <c r="C12" s="1098">
        <v>263393.5</v>
      </c>
      <c r="D12" s="1133">
        <f t="shared" si="0"/>
        <v>1.8108226390523386E-2</v>
      </c>
      <c r="E12" s="1122">
        <f t="shared" ref="E12:E19" si="1">RANK(D12,D$12:D$64,0)</f>
        <v>13</v>
      </c>
      <c r="F12" s="1131"/>
      <c r="G12" s="1102">
        <f>(B12*1000000)/'12.1'!B11</f>
        <v>38619.551459035036</v>
      </c>
      <c r="H12" s="1102">
        <f>(C12*1000000)/'12.1'!E11</f>
        <v>39128.593338407991</v>
      </c>
      <c r="I12" s="1122">
        <f t="shared" ref="I12:I19" si="2">RANK(H12,H$12:H$64,0)</f>
        <v>41</v>
      </c>
      <c r="J12" s="1136">
        <f t="shared" ref="J12:J19" si="3">(H12-G12)/(G12*3)</f>
        <v>4.3936457065700827E-3</v>
      </c>
      <c r="K12" s="1122">
        <f t="shared" ref="K12:K19" si="4">RANK(J12,J$12:J$64,0)</f>
        <v>32</v>
      </c>
      <c r="L12" s="1131"/>
      <c r="M12" s="1140">
        <v>255092928</v>
      </c>
      <c r="N12" s="1120">
        <f>(M12/'12.1'!E11)*1000</f>
        <v>37895.49644625168</v>
      </c>
      <c r="O12" s="1122">
        <f t="shared" ref="O12:O19" si="5">RANK(N12,N$12:N$64,0)</f>
        <v>42</v>
      </c>
      <c r="P12" s="1102"/>
    </row>
    <row r="13" spans="1:16">
      <c r="A13" s="1139" t="s">
        <v>19</v>
      </c>
      <c r="B13" s="1098">
        <v>256019.25</v>
      </c>
      <c r="C13" s="1098">
        <v>279399.75</v>
      </c>
      <c r="D13" s="1133">
        <f t="shared" si="0"/>
        <v>3.0441070349202258E-2</v>
      </c>
      <c r="E13" s="1122">
        <f t="shared" si="1"/>
        <v>3</v>
      </c>
      <c r="F13" s="1131"/>
      <c r="G13" s="1102">
        <f>(B13*1000000)/'12.1'!B12</f>
        <v>50019.390825257891</v>
      </c>
      <c r="H13" s="1102">
        <f>(C13*1000000)/'12.1'!E12</f>
        <v>52167.053843393391</v>
      </c>
      <c r="I13" s="1122">
        <f t="shared" si="2"/>
        <v>16</v>
      </c>
      <c r="J13" s="1136">
        <f t="shared" si="3"/>
        <v>1.4312202945709149E-2</v>
      </c>
      <c r="K13" s="1122">
        <f t="shared" si="4"/>
        <v>6</v>
      </c>
      <c r="L13" s="1131"/>
      <c r="M13" s="1140">
        <v>261735447</v>
      </c>
      <c r="N13" s="1120">
        <f>(M13/'12.1'!E12)*1000</f>
        <v>48868.931186851943</v>
      </c>
      <c r="O13" s="1122">
        <f t="shared" si="5"/>
        <v>15</v>
      </c>
      <c r="P13" s="1102"/>
    </row>
    <row r="14" spans="1:16">
      <c r="A14" s="1139" t="s">
        <v>26</v>
      </c>
      <c r="B14" s="1098">
        <v>54599.5</v>
      </c>
      <c r="C14" s="1098">
        <v>57339.25</v>
      </c>
      <c r="D14" s="1133">
        <f t="shared" si="0"/>
        <v>1.6726343647835602E-2</v>
      </c>
      <c r="E14" s="1122">
        <f t="shared" si="1"/>
        <v>16</v>
      </c>
      <c r="F14" s="1131"/>
      <c r="G14" s="1102">
        <f>(B14*1000000)/'12.1'!B13</f>
        <v>34470.904648564014</v>
      </c>
      <c r="H14" s="1102">
        <f>(C14*1000000)/'12.1'!E13</f>
        <v>35081.378360122952</v>
      </c>
      <c r="I14" s="1122">
        <f t="shared" si="2"/>
        <v>50</v>
      </c>
      <c r="J14" s="1136">
        <f t="shared" si="3"/>
        <v>5.9032752189400288E-3</v>
      </c>
      <c r="K14" s="1122">
        <f t="shared" si="4"/>
        <v>27</v>
      </c>
      <c r="L14" s="1131"/>
      <c r="M14" s="1140">
        <v>60040758</v>
      </c>
      <c r="N14" s="1120">
        <f>(M14/'12.1'!E13)*1000</f>
        <v>36734.218679640544</v>
      </c>
      <c r="O14" s="1122">
        <f t="shared" si="5"/>
        <v>48</v>
      </c>
      <c r="P14" s="1102"/>
    </row>
    <row r="15" spans="1:16">
      <c r="A15" s="1139" t="s">
        <v>39</v>
      </c>
      <c r="B15" s="1098">
        <v>37591.75</v>
      </c>
      <c r="C15" s="1098">
        <v>39341.75</v>
      </c>
      <c r="D15" s="1133">
        <f t="shared" si="0"/>
        <v>1.5517589187343854E-2</v>
      </c>
      <c r="E15" s="1122">
        <f t="shared" si="1"/>
        <v>18</v>
      </c>
      <c r="F15" s="1131"/>
      <c r="G15" s="1102">
        <f>(B15*1000000)/'12.1'!B14</f>
        <v>37682.187249398557</v>
      </c>
      <c r="H15" s="1102">
        <f>(C15*1000000)/'12.1'!E14</f>
        <v>38435.479821293717</v>
      </c>
      <c r="I15" s="1122">
        <f t="shared" si="2"/>
        <v>44</v>
      </c>
      <c r="J15" s="1136">
        <f t="shared" si="3"/>
        <v>6.6635602201955734E-3</v>
      </c>
      <c r="K15" s="1122">
        <f t="shared" si="4"/>
        <v>24</v>
      </c>
      <c r="L15" s="1131"/>
      <c r="M15" s="1140">
        <v>40843525</v>
      </c>
      <c r="N15" s="1120">
        <f>(M15/'12.1'!E14)*1000</f>
        <v>39902.660175716774</v>
      </c>
      <c r="O15" s="1122">
        <f t="shared" si="5"/>
        <v>38</v>
      </c>
      <c r="P15" s="1102"/>
    </row>
    <row r="16" spans="1:16">
      <c r="A16" s="1139" t="s">
        <v>41</v>
      </c>
      <c r="B16" s="1098">
        <v>119320.5</v>
      </c>
      <c r="C16" s="1098">
        <v>123703.75</v>
      </c>
      <c r="D16" s="1133">
        <f t="shared" si="0"/>
        <v>1.2245031937792193E-2</v>
      </c>
      <c r="E16" s="1122">
        <f t="shared" si="1"/>
        <v>26</v>
      </c>
      <c r="F16" s="1131"/>
      <c r="G16" s="1102">
        <f>(B16*1000000)/'12.1'!B15</f>
        <v>43900.901819054132</v>
      </c>
      <c r="H16" s="1102">
        <f>(C16*1000000)/'12.1'!E15</f>
        <v>43571.481656680517</v>
      </c>
      <c r="I16" s="1122">
        <f t="shared" si="2"/>
        <v>32</v>
      </c>
      <c r="J16" s="1136">
        <f t="shared" si="3"/>
        <v>-2.5012406634331626E-3</v>
      </c>
      <c r="K16" s="1122">
        <f t="shared" si="4"/>
        <v>40</v>
      </c>
      <c r="L16" s="1131"/>
      <c r="M16" s="1140">
        <v>115671839</v>
      </c>
      <c r="N16" s="1120">
        <f>(M16/'12.1'!E15)*1000</f>
        <v>40742.446459246399</v>
      </c>
      <c r="O16" s="1122">
        <f t="shared" si="5"/>
        <v>35</v>
      </c>
      <c r="P16" s="1102"/>
    </row>
    <row r="17" spans="1:16">
      <c r="A17" s="1139" t="s">
        <v>44</v>
      </c>
      <c r="B17" s="1098">
        <v>81301.25</v>
      </c>
      <c r="C17" s="1098">
        <v>82821</v>
      </c>
      <c r="D17" s="1133">
        <f t="shared" si="0"/>
        <v>6.2309415086893912E-3</v>
      </c>
      <c r="E17" s="1122">
        <f t="shared" si="1"/>
        <v>35</v>
      </c>
      <c r="F17" s="1131"/>
      <c r="G17" s="1102">
        <f>(B17*1000000)/'12.1'!B16</f>
        <v>39126.284518308945</v>
      </c>
      <c r="H17" s="1102">
        <f>(C17*1000000)/'12.1'!E16</f>
        <v>39711.407709731429</v>
      </c>
      <c r="I17" s="1122">
        <f t="shared" si="2"/>
        <v>40</v>
      </c>
      <c r="J17" s="1136">
        <f t="shared" si="3"/>
        <v>4.9849114529703521E-3</v>
      </c>
      <c r="K17" s="1122">
        <f t="shared" si="4"/>
        <v>30</v>
      </c>
      <c r="L17" s="1131"/>
      <c r="M17" s="1140">
        <v>77356150</v>
      </c>
      <c r="N17" s="1120">
        <f>(M17/'12.1'!E16)*1000</f>
        <v>37091.095392534997</v>
      </c>
      <c r="O17" s="1122">
        <f t="shared" si="5"/>
        <v>47</v>
      </c>
      <c r="P17" s="1102"/>
    </row>
    <row r="18" spans="1:16" s="1148" customFormat="1">
      <c r="A18" s="1141" t="s">
        <v>9</v>
      </c>
      <c r="B18" s="1108">
        <v>118887.25</v>
      </c>
      <c r="C18" s="1108">
        <v>126564.5</v>
      </c>
      <c r="D18" s="1142">
        <f t="shared" si="0"/>
        <v>2.1525296727221241E-2</v>
      </c>
      <c r="E18" s="1143">
        <f t="shared" si="1"/>
        <v>9</v>
      </c>
      <c r="F18" s="1144"/>
      <c r="G18" s="1112">
        <f>(B18*1000000)/'12.1'!B17</f>
        <v>42236.722249380415</v>
      </c>
      <c r="H18" s="1112">
        <f>(C18*1000000)/'12.1'!E17</f>
        <v>43006.698829930458</v>
      </c>
      <c r="I18" s="1143">
        <f t="shared" si="2"/>
        <v>33</v>
      </c>
      <c r="J18" s="1145">
        <f t="shared" si="3"/>
        <v>6.0766756157815405E-3</v>
      </c>
      <c r="K18" s="1143">
        <f t="shared" si="4"/>
        <v>26</v>
      </c>
      <c r="L18" s="1144"/>
      <c r="M18" s="1146">
        <v>110841885</v>
      </c>
      <c r="N18" s="1147">
        <f>(M18/'12.1'!E17)*1000</f>
        <v>37664.144099939447</v>
      </c>
      <c r="O18" s="1143">
        <f t="shared" si="5"/>
        <v>44</v>
      </c>
      <c r="P18" s="1112"/>
    </row>
    <row r="19" spans="1:16">
      <c r="A19" s="1139" t="s">
        <v>62</v>
      </c>
      <c r="B19" s="1098">
        <v>37508.75</v>
      </c>
      <c r="C19" s="1098">
        <v>37620.5</v>
      </c>
      <c r="D19" s="1133">
        <f t="shared" si="0"/>
        <v>9.9310160962442096E-4</v>
      </c>
      <c r="E19" s="1122">
        <f t="shared" si="1"/>
        <v>46</v>
      </c>
      <c r="F19" s="1131"/>
      <c r="G19" s="1102">
        <f>(B19*1000000)/'12.1'!B18</f>
        <v>66114.63542318478</v>
      </c>
      <c r="H19" s="1102">
        <f>(C19*1000000)/'12.1'!E18</f>
        <v>64401.791996274951</v>
      </c>
      <c r="I19" s="1122">
        <f t="shared" si="2"/>
        <v>4</v>
      </c>
      <c r="J19" s="1136">
        <f t="shared" si="3"/>
        <v>-8.6357249845731669E-3</v>
      </c>
      <c r="K19" s="1122">
        <f t="shared" si="4"/>
        <v>48</v>
      </c>
      <c r="L19" s="1131"/>
      <c r="M19" s="1140">
        <v>31885231</v>
      </c>
      <c r="N19" s="1120">
        <f>(M19/'12.1'!E18)*1000</f>
        <v>54583.698106489224</v>
      </c>
      <c r="O19" s="1122">
        <f t="shared" si="5"/>
        <v>7</v>
      </c>
      <c r="P19" s="1102"/>
    </row>
    <row r="20" spans="1:16">
      <c r="A20" s="1139"/>
      <c r="B20" s="1105"/>
      <c r="C20" s="1105"/>
      <c r="D20" s="1133"/>
      <c r="F20" s="1131"/>
      <c r="J20" s="1136"/>
      <c r="K20" s="1122"/>
      <c r="L20" s="1131"/>
      <c r="M20" s="1137"/>
      <c r="N20" s="1120"/>
      <c r="P20" s="1138"/>
    </row>
    <row r="21" spans="1:16">
      <c r="A21" s="1131" t="s">
        <v>325</v>
      </c>
      <c r="B21" s="1105"/>
      <c r="C21" s="1105"/>
      <c r="D21" s="1133"/>
      <c r="F21" s="1131"/>
      <c r="J21" s="1136"/>
      <c r="K21" s="1122"/>
      <c r="L21" s="1131"/>
      <c r="M21" s="1137"/>
      <c r="N21" s="1120"/>
      <c r="P21" s="1138"/>
    </row>
    <row r="22" spans="1:16">
      <c r="A22" s="1139" t="s">
        <v>14</v>
      </c>
      <c r="B22" s="1098">
        <v>175257.75</v>
      </c>
      <c r="C22" s="1098">
        <v>182546.5</v>
      </c>
      <c r="D22" s="1133">
        <f t="shared" ref="D22:D64" si="6">(C22-B22)/(B22*3)</f>
        <v>1.3862915239601863E-2</v>
      </c>
      <c r="E22" s="1122">
        <f t="shared" ref="E22:E64" si="7">RANK(D22,D$12:D$64,0)</f>
        <v>19</v>
      </c>
      <c r="F22" s="1131"/>
      <c r="G22" s="1102">
        <f>(B22*1000000)/'12.1'!B21</f>
        <v>36499.659386287189</v>
      </c>
      <c r="H22" s="1102">
        <f>(C22*1000000)/'12.1'!E21</f>
        <v>37643.289024548925</v>
      </c>
      <c r="I22" s="1122">
        <f t="shared" ref="I22:I64" si="8">RANK(H22,H$12:H$64,0)</f>
        <v>45</v>
      </c>
      <c r="J22" s="1136">
        <f t="shared" ref="J22:J64" si="9">(H22-G22)/(G22*3)</f>
        <v>1.0444203749577954E-2</v>
      </c>
      <c r="K22" s="1122">
        <f t="shared" ref="K22:K64" si="10">RANK(J22,J$12:J$64,0)</f>
        <v>13</v>
      </c>
      <c r="L22" s="1131"/>
      <c r="M22" s="1140">
        <v>181908767</v>
      </c>
      <c r="N22" s="1120">
        <f>(M22/'12.1'!E21)*1000</f>
        <v>37511.780791635705</v>
      </c>
      <c r="O22" s="1122">
        <f t="shared" ref="O22:O64" si="11">RANK(N22,N$12:N$64,0)</f>
        <v>45</v>
      </c>
      <c r="P22" s="1102"/>
    </row>
    <row r="23" spans="1:16">
      <c r="A23" s="1139" t="s">
        <v>15</v>
      </c>
      <c r="B23" s="1098">
        <v>49645.75</v>
      </c>
      <c r="C23" s="1098">
        <v>48584.25</v>
      </c>
      <c r="D23" s="1133">
        <f t="shared" si="6"/>
        <v>-7.1271626137853362E-3</v>
      </c>
      <c r="E23" s="1122">
        <f t="shared" si="7"/>
        <v>51</v>
      </c>
      <c r="F23" s="1131"/>
      <c r="G23" s="1102">
        <f>(B23*1000000)/'12.1'!B22</f>
        <v>68630.724036633837</v>
      </c>
      <c r="H23" s="1102">
        <f>(C23*1000000)/'12.1'!E22</f>
        <v>65945.622017232861</v>
      </c>
      <c r="I23" s="1122">
        <f t="shared" si="8"/>
        <v>3</v>
      </c>
      <c r="J23" s="1136">
        <f t="shared" si="9"/>
        <v>-1.3041302114039175E-2</v>
      </c>
      <c r="K23" s="1122">
        <f t="shared" si="10"/>
        <v>50</v>
      </c>
      <c r="L23" s="1131"/>
      <c r="M23" s="1140">
        <v>39792685</v>
      </c>
      <c r="N23" s="1120">
        <f>(M23/'12.1'!E22)*1000</f>
        <v>54012.429214422613</v>
      </c>
      <c r="O23" s="1122">
        <f t="shared" si="11"/>
        <v>9</v>
      </c>
      <c r="P23" s="1102"/>
    </row>
    <row r="24" spans="1:16">
      <c r="A24" s="1139" t="s">
        <v>17</v>
      </c>
      <c r="B24" s="1098">
        <v>105628.5</v>
      </c>
      <c r="C24" s="1098">
        <v>109721.5</v>
      </c>
      <c r="D24" s="1133">
        <f t="shared" si="6"/>
        <v>1.2916337289020799E-2</v>
      </c>
      <c r="E24" s="1122">
        <f t="shared" si="7"/>
        <v>22</v>
      </c>
      <c r="F24" s="1131"/>
      <c r="G24" s="1102">
        <f>(B24*1000000)/'12.1'!B23</f>
        <v>35946.327827814544</v>
      </c>
      <c r="H24" s="1102">
        <f>(C24*1000000)/'12.1'!E23</f>
        <v>36988.486597587827</v>
      </c>
      <c r="I24" s="1122">
        <f t="shared" si="8"/>
        <v>47</v>
      </c>
      <c r="J24" s="1136">
        <f t="shared" si="9"/>
        <v>9.6640262742580859E-3</v>
      </c>
      <c r="K24" s="1122">
        <f t="shared" si="10"/>
        <v>14</v>
      </c>
      <c r="L24" s="1131"/>
      <c r="M24" s="1140">
        <v>112076107</v>
      </c>
      <c r="N24" s="1120">
        <f>(M24/'12.1'!E23)*1000</f>
        <v>37782.253994698571</v>
      </c>
      <c r="O24" s="1122">
        <f t="shared" si="11"/>
        <v>43</v>
      </c>
      <c r="P24" s="1102"/>
    </row>
    <row r="25" spans="1:16">
      <c r="A25" s="1139" t="s">
        <v>18</v>
      </c>
      <c r="B25" s="1098">
        <v>1961341.75</v>
      </c>
      <c r="C25" s="1098">
        <v>2102951.5</v>
      </c>
      <c r="D25" s="1133">
        <f t="shared" si="6"/>
        <v>2.406681548485877E-2</v>
      </c>
      <c r="E25" s="1122">
        <f t="shared" si="7"/>
        <v>5</v>
      </c>
      <c r="F25" s="1131"/>
      <c r="G25" s="1102">
        <f>(B25*1000000)/'12.1'!B24</f>
        <v>52068.235412861948</v>
      </c>
      <c r="H25" s="1102">
        <f>(C25*1000000)/'12.1'!E24</f>
        <v>54196.288898911153</v>
      </c>
      <c r="I25" s="1122">
        <f t="shared" si="8"/>
        <v>11</v>
      </c>
      <c r="J25" s="1136">
        <f t="shared" si="9"/>
        <v>1.3623491489423066E-2</v>
      </c>
      <c r="K25" s="1122">
        <f t="shared" si="10"/>
        <v>7</v>
      </c>
      <c r="L25" s="1131"/>
      <c r="M25" s="1140">
        <v>1939527656</v>
      </c>
      <c r="N25" s="1120">
        <f>(M25/'12.1'!E24)*1000</f>
        <v>49984.605527994332</v>
      </c>
      <c r="O25" s="1122">
        <f t="shared" si="11"/>
        <v>12</v>
      </c>
      <c r="P25" s="1102"/>
    </row>
    <row r="26" spans="1:16">
      <c r="A26" s="1139" t="s">
        <v>20</v>
      </c>
      <c r="B26" s="1098">
        <v>227319.25</v>
      </c>
      <c r="C26" s="1098">
        <v>228901.5</v>
      </c>
      <c r="D26" s="1133">
        <f t="shared" si="6"/>
        <v>2.3201583969094859E-3</v>
      </c>
      <c r="E26" s="1122">
        <f t="shared" si="7"/>
        <v>45</v>
      </c>
      <c r="F26" s="1131"/>
      <c r="G26" s="1102">
        <f>(B26*1000000)/'12.1'!B25</f>
        <v>63338.685876752745</v>
      </c>
      <c r="H26" s="1102">
        <f>(C26*1000000)/'12.1'!E25</f>
        <v>63642.495559095245</v>
      </c>
      <c r="I26" s="1122">
        <f t="shared" si="8"/>
        <v>5</v>
      </c>
      <c r="J26" s="1136">
        <f t="shared" si="9"/>
        <v>1.5988632020440441E-3</v>
      </c>
      <c r="K26" s="1122">
        <f t="shared" si="10"/>
        <v>36</v>
      </c>
      <c r="L26" s="1131"/>
      <c r="M26" s="1140">
        <v>233293455</v>
      </c>
      <c r="N26" s="1120">
        <f>(M26/'12.1'!E25)*1000</f>
        <v>64863.610215763045</v>
      </c>
      <c r="O26" s="1122">
        <f t="shared" si="11"/>
        <v>2</v>
      </c>
      <c r="P26" s="1102"/>
    </row>
    <row r="27" spans="1:16">
      <c r="A27" s="1139" t="s">
        <v>21</v>
      </c>
      <c r="B27" s="1098">
        <v>57105.25</v>
      </c>
      <c r="C27" s="1098">
        <v>56890.75</v>
      </c>
      <c r="D27" s="1133">
        <f t="shared" si="6"/>
        <v>-1.2520740212152123E-3</v>
      </c>
      <c r="E27" s="1122">
        <f t="shared" si="7"/>
        <v>49</v>
      </c>
      <c r="F27" s="1131"/>
      <c r="G27" s="1102">
        <f>(B27*1000000)/'12.1'!B26</f>
        <v>62892.283462832536</v>
      </c>
      <c r="H27" s="1102">
        <f>(C27*1000000)/'12.1'!E26</f>
        <v>60805.791704698735</v>
      </c>
      <c r="I27" s="1122">
        <f t="shared" si="8"/>
        <v>8</v>
      </c>
      <c r="J27" s="1136">
        <f t="shared" si="9"/>
        <v>-1.1058546683589335E-2</v>
      </c>
      <c r="K27" s="1122">
        <f t="shared" si="10"/>
        <v>49</v>
      </c>
      <c r="L27" s="1131"/>
      <c r="M27" s="1140">
        <v>43391982</v>
      </c>
      <c r="N27" s="1120">
        <f>(M27/'12.1'!E26)*1000</f>
        <v>46378.081131748782</v>
      </c>
      <c r="O27" s="1122">
        <f t="shared" si="11"/>
        <v>21</v>
      </c>
      <c r="P27" s="1102"/>
    </row>
    <row r="28" spans="1:16">
      <c r="A28" s="1139" t="s">
        <v>22</v>
      </c>
      <c r="B28" s="1098">
        <v>104038.75</v>
      </c>
      <c r="C28" s="1098">
        <v>105806.5</v>
      </c>
      <c r="D28" s="1133">
        <f t="shared" si="6"/>
        <v>5.6637550912520575E-3</v>
      </c>
      <c r="E28" s="1122">
        <f t="shared" si="7"/>
        <v>39</v>
      </c>
      <c r="F28" s="1131"/>
      <c r="G28" s="1102">
        <f>(B28*1000000)/'12.1'!B27</f>
        <v>167906.26250758526</v>
      </c>
      <c r="H28" s="1102">
        <f>(C28*1000000)/'12.1'!E27</f>
        <v>160582.21896423242</v>
      </c>
      <c r="I28" s="1122">
        <f t="shared" si="8"/>
        <v>1</v>
      </c>
      <c r="J28" s="1136">
        <f t="shared" si="9"/>
        <v>-1.4539945153469116E-2</v>
      </c>
      <c r="K28" s="1122">
        <f t="shared" si="10"/>
        <v>51</v>
      </c>
      <c r="L28" s="1131"/>
      <c r="M28" s="1140">
        <v>46015860</v>
      </c>
      <c r="N28" s="1120">
        <f>(M28/'12.1'!E27)*1000</f>
        <v>69838.137603525902</v>
      </c>
      <c r="O28" s="1122">
        <f t="shared" si="11"/>
        <v>1</v>
      </c>
      <c r="P28" s="1102"/>
    </row>
    <row r="29" spans="1:16">
      <c r="A29" s="1139" t="s">
        <v>23</v>
      </c>
      <c r="B29" s="1098">
        <v>718974.25</v>
      </c>
      <c r="C29" s="1098">
        <v>769153</v>
      </c>
      <c r="D29" s="1133">
        <f t="shared" si="6"/>
        <v>2.3264045965484856E-2</v>
      </c>
      <c r="E29" s="1122">
        <f t="shared" si="7"/>
        <v>7</v>
      </c>
      <c r="F29" s="1131"/>
      <c r="G29" s="1102">
        <f>(B29*1000000)/'12.1'!B28</f>
        <v>37675.213045501863</v>
      </c>
      <c r="H29" s="1102">
        <f>(C29*1000000)/'12.1'!E28</f>
        <v>38663.927854693968</v>
      </c>
      <c r="I29" s="1122">
        <f t="shared" si="8"/>
        <v>43</v>
      </c>
      <c r="J29" s="1136">
        <f t="shared" si="9"/>
        <v>8.7477037665586125E-3</v>
      </c>
      <c r="K29" s="1122">
        <f t="shared" si="10"/>
        <v>17</v>
      </c>
      <c r="L29" s="1131"/>
      <c r="M29" s="1140">
        <v>850177746</v>
      </c>
      <c r="N29" s="1120">
        <f>(M29/'12.1'!E28)*1000</f>
        <v>42736.895045602541</v>
      </c>
      <c r="O29" s="1122">
        <f t="shared" si="11"/>
        <v>29</v>
      </c>
      <c r="P29" s="1102"/>
    </row>
    <row r="30" spans="1:16">
      <c r="A30" s="1139" t="s">
        <v>24</v>
      </c>
      <c r="B30" s="1098">
        <v>411067.75</v>
      </c>
      <c r="C30" s="1098">
        <v>433775.25</v>
      </c>
      <c r="D30" s="1133">
        <f t="shared" si="6"/>
        <v>1.8413428605544138E-2</v>
      </c>
      <c r="E30" s="1122">
        <f t="shared" si="7"/>
        <v>12</v>
      </c>
      <c r="F30" s="1131"/>
      <c r="G30" s="1102">
        <f>(B30*1000000)/'12.1'!B29</f>
        <v>41902.157564676942</v>
      </c>
      <c r="H30" s="1102">
        <f>(C30*1000000)/'12.1'!E29</f>
        <v>42959.345839791713</v>
      </c>
      <c r="I30" s="1122">
        <f t="shared" si="8"/>
        <v>34</v>
      </c>
      <c r="J30" s="1136">
        <f t="shared" si="9"/>
        <v>8.4099748601487254E-3</v>
      </c>
      <c r="K30" s="1122">
        <f t="shared" si="10"/>
        <v>20</v>
      </c>
      <c r="L30" s="1131"/>
      <c r="M30" s="1140">
        <v>393593652</v>
      </c>
      <c r="N30" s="1120">
        <f>(M30/'12.1'!E29)*1000</f>
        <v>38979.922936162518</v>
      </c>
      <c r="O30" s="1122">
        <f t="shared" si="11"/>
        <v>41</v>
      </c>
      <c r="P30" s="1102"/>
    </row>
    <row r="31" spans="1:16">
      <c r="A31" s="1139" t="s">
        <v>25</v>
      </c>
      <c r="B31" s="1098">
        <v>67695.75</v>
      </c>
      <c r="C31" s="1098">
        <v>69436.5</v>
      </c>
      <c r="D31" s="1133">
        <f t="shared" si="6"/>
        <v>8.5714391228400594E-3</v>
      </c>
      <c r="E31" s="1122">
        <f t="shared" si="7"/>
        <v>33</v>
      </c>
      <c r="F31" s="1131"/>
      <c r="G31" s="1102">
        <f>(B31*1000000)/'12.1'!B30</f>
        <v>49165.442295247936</v>
      </c>
      <c r="H31" s="1102">
        <f>(C31*1000000)/'12.1'!E30</f>
        <v>48914.065686504488</v>
      </c>
      <c r="I31" s="1122">
        <f t="shared" si="8"/>
        <v>22</v>
      </c>
      <c r="J31" s="1136">
        <f t="shared" si="9"/>
        <v>-1.704290635916476E-3</v>
      </c>
      <c r="K31" s="1122">
        <f t="shared" si="10"/>
        <v>39</v>
      </c>
      <c r="L31" s="1131"/>
      <c r="M31" s="1140">
        <v>65347949</v>
      </c>
      <c r="N31" s="1120">
        <f>(M31/'12.1'!E30)*1000</f>
        <v>46033.914005808838</v>
      </c>
      <c r="O31" s="1122">
        <f t="shared" si="11"/>
        <v>22</v>
      </c>
      <c r="P31" s="1102"/>
    </row>
    <row r="32" spans="1:16">
      <c r="A32" s="1139" t="s">
        <v>66</v>
      </c>
      <c r="B32" s="1098">
        <v>658409.5</v>
      </c>
      <c r="C32" s="1098">
        <v>669378</v>
      </c>
      <c r="D32" s="1133">
        <f t="shared" si="6"/>
        <v>5.5530284217750001E-3</v>
      </c>
      <c r="E32" s="1122">
        <f t="shared" si="7"/>
        <v>40</v>
      </c>
      <c r="F32" s="1131"/>
      <c r="G32" s="1102">
        <f>(B32*1000000)/'12.1'!B31</f>
        <v>51214.299660002318</v>
      </c>
      <c r="H32" s="1102">
        <f>(C32*1000000)/'12.1'!E31</f>
        <v>51968.0014409289</v>
      </c>
      <c r="I32" s="1122">
        <f t="shared" si="8"/>
        <v>17</v>
      </c>
      <c r="J32" s="1136">
        <f t="shared" si="9"/>
        <v>4.9055425661075191E-3</v>
      </c>
      <c r="K32" s="1122">
        <f t="shared" si="10"/>
        <v>31</v>
      </c>
      <c r="L32" s="1131"/>
      <c r="M32" s="1140">
        <v>613671539</v>
      </c>
      <c r="N32" s="1120">
        <f>(M32/'12.1'!E31)*1000</f>
        <v>47643.160401162058</v>
      </c>
      <c r="O32" s="1122">
        <f t="shared" si="11"/>
        <v>18</v>
      </c>
      <c r="P32" s="1102"/>
    </row>
    <row r="33" spans="1:16">
      <c r="A33" s="1139" t="s">
        <v>27</v>
      </c>
      <c r="B33" s="1098">
        <v>279961.75</v>
      </c>
      <c r="C33" s="1098">
        <v>288241.75</v>
      </c>
      <c r="D33" s="1133">
        <f t="shared" si="6"/>
        <v>9.8584895972396221E-3</v>
      </c>
      <c r="E33" s="1122">
        <f t="shared" si="7"/>
        <v>30</v>
      </c>
      <c r="F33" s="1131"/>
      <c r="G33" s="1102">
        <f>(B33*1000000)/'12.1'!B32</f>
        <v>42963.062371246662</v>
      </c>
      <c r="H33" s="1102">
        <f>(C33*1000000)/'12.1'!E32</f>
        <v>43693.813188254098</v>
      </c>
      <c r="I33" s="1122">
        <f t="shared" si="8"/>
        <v>31</v>
      </c>
      <c r="J33" s="1136">
        <f t="shared" si="9"/>
        <v>5.6696052894070568E-3</v>
      </c>
      <c r="K33" s="1122">
        <f t="shared" si="10"/>
        <v>28</v>
      </c>
      <c r="L33" s="1131"/>
      <c r="M33" s="1140">
        <v>261092396</v>
      </c>
      <c r="N33" s="1120">
        <f>(M33/'12.1'!E32)*1000</f>
        <v>39578.313605498377</v>
      </c>
      <c r="O33" s="1122">
        <f t="shared" si="11"/>
        <v>39</v>
      </c>
      <c r="P33" s="1102"/>
    </row>
    <row r="34" spans="1:16">
      <c r="A34" s="1139" t="s">
        <v>28</v>
      </c>
      <c r="B34" s="1098">
        <v>143119</v>
      </c>
      <c r="C34" s="1098">
        <v>152558</v>
      </c>
      <c r="D34" s="1133">
        <f t="shared" si="6"/>
        <v>2.1984036594256063E-2</v>
      </c>
      <c r="E34" s="1122">
        <f t="shared" si="7"/>
        <v>8</v>
      </c>
      <c r="F34" s="1131"/>
      <c r="G34" s="1102">
        <f>(B34*1000000)/'12.1'!B33</f>
        <v>46708.301486047138</v>
      </c>
      <c r="H34" s="1102">
        <f>(C34*1000000)/'12.1'!E33</f>
        <v>49099.392815096653</v>
      </c>
      <c r="I34" s="1122">
        <f t="shared" si="8"/>
        <v>20</v>
      </c>
      <c r="J34" s="1136">
        <f t="shared" si="9"/>
        <v>1.7063999710085726E-2</v>
      </c>
      <c r="K34" s="1122">
        <f t="shared" si="10"/>
        <v>5</v>
      </c>
      <c r="L34" s="1131"/>
      <c r="M34" s="1140">
        <v>139624515</v>
      </c>
      <c r="N34" s="1120">
        <f>(M34/'12.1'!E33)*1000</f>
        <v>44936.8693126703</v>
      </c>
      <c r="O34" s="1122">
        <f t="shared" si="11"/>
        <v>25</v>
      </c>
      <c r="P34" s="1102"/>
    </row>
    <row r="35" spans="1:16">
      <c r="A35" s="1139" t="s">
        <v>29</v>
      </c>
      <c r="B35" s="1098">
        <v>130476.5</v>
      </c>
      <c r="C35" s="1098">
        <v>130604.5</v>
      </c>
      <c r="D35" s="1133">
        <f t="shared" si="6"/>
        <v>3.2700652352467047E-4</v>
      </c>
      <c r="E35" s="1122">
        <f t="shared" si="7"/>
        <v>47</v>
      </c>
      <c r="F35" s="1131"/>
      <c r="G35" s="1102">
        <f>(B35*1000000)/'12.1'!B34</f>
        <v>45469.35614947023</v>
      </c>
      <c r="H35" s="1102">
        <f>(C35*1000000)/'12.1'!E34</f>
        <v>44973.676154545712</v>
      </c>
      <c r="I35" s="1122">
        <f t="shared" si="8"/>
        <v>29</v>
      </c>
      <c r="J35" s="1136">
        <f t="shared" si="9"/>
        <v>-3.633802608325791E-3</v>
      </c>
      <c r="K35" s="1122">
        <f t="shared" si="10"/>
        <v>43</v>
      </c>
      <c r="L35" s="1131"/>
      <c r="M35" s="1140">
        <v>130364095</v>
      </c>
      <c r="N35" s="1120">
        <f>(M35/'12.1'!E34)*1000</f>
        <v>44890.892662277576</v>
      </c>
      <c r="O35" s="1122">
        <f t="shared" si="11"/>
        <v>26</v>
      </c>
      <c r="P35" s="1102"/>
    </row>
    <row r="36" spans="1:16">
      <c r="A36" s="1139" t="s">
        <v>30</v>
      </c>
      <c r="B36" s="1098">
        <v>166000.75</v>
      </c>
      <c r="C36" s="1098">
        <v>170915.75</v>
      </c>
      <c r="D36" s="1133">
        <f t="shared" si="6"/>
        <v>9.8694333208333897E-3</v>
      </c>
      <c r="E36" s="1122">
        <f t="shared" si="7"/>
        <v>29</v>
      </c>
      <c r="F36" s="1131"/>
      <c r="G36" s="1102">
        <f>(B36*1000000)/'12.1'!B35</f>
        <v>38013.67753417838</v>
      </c>
      <c r="H36" s="1102">
        <f>(C36*1000000)/'12.1'!E35</f>
        <v>38726.048537461676</v>
      </c>
      <c r="I36" s="1122">
        <f t="shared" si="8"/>
        <v>42</v>
      </c>
      <c r="J36" s="1136">
        <f t="shared" si="9"/>
        <v>6.2466200719710147E-3</v>
      </c>
      <c r="K36" s="1122">
        <f t="shared" si="10"/>
        <v>25</v>
      </c>
      <c r="L36" s="1131"/>
      <c r="M36" s="1140">
        <v>165044051</v>
      </c>
      <c r="N36" s="1120">
        <f>(M36/'12.1'!E35)*1000</f>
        <v>37395.640424275123</v>
      </c>
      <c r="O36" s="1122">
        <f t="shared" si="11"/>
        <v>46</v>
      </c>
      <c r="P36" s="1102"/>
    </row>
    <row r="37" spans="1:16">
      <c r="A37" s="1139" t="s">
        <v>31</v>
      </c>
      <c r="B37" s="1098">
        <v>212730.25</v>
      </c>
      <c r="C37" s="1098">
        <v>214273.75</v>
      </c>
      <c r="D37" s="1133">
        <f t="shared" si="6"/>
        <v>2.4185558941429344E-3</v>
      </c>
      <c r="E37" s="1122">
        <f t="shared" si="7"/>
        <v>44</v>
      </c>
      <c r="F37" s="1131"/>
      <c r="G37" s="1102">
        <f>(B37*1000000)/'12.1'!B36</f>
        <v>46496.413159914206</v>
      </c>
      <c r="H37" s="1102">
        <f>(C37*1000000)/'12.1'!E36</f>
        <v>46083.587329525755</v>
      </c>
      <c r="I37" s="1122">
        <f t="shared" si="8"/>
        <v>27</v>
      </c>
      <c r="J37" s="1136">
        <f t="shared" si="9"/>
        <v>-2.9595532381435285E-3</v>
      </c>
      <c r="K37" s="1122">
        <f t="shared" si="10"/>
        <v>41</v>
      </c>
      <c r="L37" s="1131"/>
      <c r="M37" s="1140">
        <v>195426167</v>
      </c>
      <c r="N37" s="1120">
        <f>(M37/'12.1'!E36)*1000</f>
        <v>42030.061234374181</v>
      </c>
      <c r="O37" s="1122">
        <f t="shared" si="11"/>
        <v>31</v>
      </c>
      <c r="P37" s="1102"/>
    </row>
    <row r="38" spans="1:16">
      <c r="A38" s="1139" t="s">
        <v>32</v>
      </c>
      <c r="B38" s="1098">
        <v>50275</v>
      </c>
      <c r="C38" s="1098">
        <v>49665</v>
      </c>
      <c r="D38" s="1133">
        <f t="shared" si="6"/>
        <v>-4.044422343775899E-3</v>
      </c>
      <c r="E38" s="1122">
        <f t="shared" si="7"/>
        <v>50</v>
      </c>
      <c r="F38" s="1131"/>
      <c r="G38" s="1102">
        <f>(B38*1000000)/'12.1'!B37</f>
        <v>37862.12838255096</v>
      </c>
      <c r="H38" s="1102">
        <f>(C38*1000000)/'12.1'!E37</f>
        <v>37339.606597753984</v>
      </c>
      <c r="I38" s="1122">
        <f t="shared" si="8"/>
        <v>46</v>
      </c>
      <c r="J38" s="1136">
        <f t="shared" si="9"/>
        <v>-4.6002149299649003E-3</v>
      </c>
      <c r="K38" s="1122">
        <f t="shared" si="10"/>
        <v>45</v>
      </c>
      <c r="L38" s="1131"/>
      <c r="M38" s="1140">
        <v>54195046</v>
      </c>
      <c r="N38" s="1120">
        <f>(M38/'12.1'!E37)*1000</f>
        <v>40745.428313443692</v>
      </c>
      <c r="O38" s="1122">
        <f t="shared" si="11"/>
        <v>34</v>
      </c>
      <c r="P38" s="1102"/>
    </row>
    <row r="39" spans="1:16">
      <c r="A39" s="1139" t="s">
        <v>33</v>
      </c>
      <c r="B39" s="1098">
        <v>315214.75</v>
      </c>
      <c r="C39" s="1098">
        <v>319464.25</v>
      </c>
      <c r="D39" s="1133">
        <f t="shared" si="6"/>
        <v>4.4937617925557101E-3</v>
      </c>
      <c r="E39" s="1122">
        <f t="shared" si="7"/>
        <v>41</v>
      </c>
      <c r="F39" s="1131"/>
      <c r="G39" s="1102">
        <f>(B39*1000000)/'12.1'!B38</f>
        <v>53972.901118292895</v>
      </c>
      <c r="H39" s="1102">
        <f>(C39*1000000)/'12.1'!E38</f>
        <v>53454.232618360831</v>
      </c>
      <c r="I39" s="1122">
        <f t="shared" si="8"/>
        <v>13</v>
      </c>
      <c r="J39" s="1136">
        <f t="shared" si="9"/>
        <v>-3.2032649050758124E-3</v>
      </c>
      <c r="K39" s="1122">
        <f t="shared" si="10"/>
        <v>42</v>
      </c>
      <c r="L39" s="1131"/>
      <c r="M39" s="1140">
        <v>323778035</v>
      </c>
      <c r="N39" s="1120">
        <f>(M39/'12.1'!E38)*1000</f>
        <v>54176.035032419983</v>
      </c>
      <c r="O39" s="1122">
        <f t="shared" si="11"/>
        <v>8</v>
      </c>
      <c r="P39" s="1102"/>
    </row>
    <row r="40" spans="1:16">
      <c r="A40" s="1139" t="s">
        <v>34</v>
      </c>
      <c r="B40" s="1098">
        <v>404185</v>
      </c>
      <c r="C40" s="1098">
        <v>419038.25</v>
      </c>
      <c r="D40" s="1133">
        <f t="shared" si="6"/>
        <v>1.2249547443208761E-2</v>
      </c>
      <c r="E40" s="1122">
        <f t="shared" si="7"/>
        <v>25</v>
      </c>
      <c r="F40" s="1131"/>
      <c r="G40" s="1102">
        <f>(B40*1000000)/'12.1'!B39</f>
        <v>61181.889670215562</v>
      </c>
      <c r="H40" s="1102">
        <f>(C40*1000000)/'12.1'!E39</f>
        <v>62122.002108693792</v>
      </c>
      <c r="I40" s="1122">
        <f t="shared" si="8"/>
        <v>7</v>
      </c>
      <c r="J40" s="1136">
        <f t="shared" si="9"/>
        <v>5.1219538088022043E-3</v>
      </c>
      <c r="K40" s="1122">
        <f t="shared" si="10"/>
        <v>29</v>
      </c>
      <c r="L40" s="1131"/>
      <c r="M40" s="1140">
        <v>396205941</v>
      </c>
      <c r="N40" s="1120">
        <f>(M40/'12.1'!E39)*1000</f>
        <v>58737.135099907966</v>
      </c>
      <c r="O40" s="1122">
        <f t="shared" si="11"/>
        <v>3</v>
      </c>
      <c r="P40" s="1102"/>
    </row>
    <row r="41" spans="1:16">
      <c r="A41" s="1139" t="s">
        <v>35</v>
      </c>
      <c r="B41" s="1098">
        <v>392217</v>
      </c>
      <c r="C41" s="1098">
        <v>414113.25</v>
      </c>
      <c r="D41" s="1133">
        <f t="shared" si="6"/>
        <v>1.860895881616554E-2</v>
      </c>
      <c r="E41" s="1122">
        <f t="shared" si="7"/>
        <v>11</v>
      </c>
      <c r="F41" s="1131"/>
      <c r="G41" s="1102">
        <f>(B41*1000000)/'12.1'!B40</f>
        <v>39719.830364585301</v>
      </c>
      <c r="H41" s="1102">
        <f>(C41*1000000)/'12.1'!E40</f>
        <v>41787.930364826927</v>
      </c>
      <c r="I41" s="1122">
        <f t="shared" si="8"/>
        <v>38</v>
      </c>
      <c r="J41" s="1136">
        <f t="shared" si="9"/>
        <v>1.7355730385038518E-2</v>
      </c>
      <c r="K41" s="1122">
        <f t="shared" si="10"/>
        <v>4</v>
      </c>
      <c r="L41" s="1131"/>
      <c r="M41" s="1140">
        <v>403726369</v>
      </c>
      <c r="N41" s="1120">
        <f>(M41/'12.1'!E40)*1000</f>
        <v>40739.796164977626</v>
      </c>
      <c r="O41" s="1122">
        <f t="shared" si="11"/>
        <v>36</v>
      </c>
      <c r="P41" s="1102"/>
    </row>
    <row r="42" spans="1:16">
      <c r="A42" s="1139" t="s">
        <v>36</v>
      </c>
      <c r="B42" s="1098">
        <v>274588</v>
      </c>
      <c r="C42" s="1098">
        <v>289066.75</v>
      </c>
      <c r="D42" s="1133">
        <f t="shared" si="6"/>
        <v>1.757633254184451E-2</v>
      </c>
      <c r="E42" s="1122">
        <f t="shared" si="7"/>
        <v>14</v>
      </c>
      <c r="F42" s="1131"/>
      <c r="G42" s="1102">
        <f>(B42*1000000)/'12.1'!B41</f>
        <v>51352.619023217783</v>
      </c>
      <c r="H42" s="1102">
        <f>(C42*1000000)/'12.1'!E41</f>
        <v>52970.054275354654</v>
      </c>
      <c r="I42" s="1122">
        <f t="shared" si="8"/>
        <v>14</v>
      </c>
      <c r="J42" s="1136">
        <f t="shared" si="9"/>
        <v>1.0498881932426133E-2</v>
      </c>
      <c r="K42" s="1122">
        <f t="shared" si="10"/>
        <v>12</v>
      </c>
      <c r="L42" s="1131"/>
      <c r="M42" s="1140">
        <v>267389243</v>
      </c>
      <c r="N42" s="1120">
        <f>(M42/'12.1'!E41)*1000</f>
        <v>48997.758179922093</v>
      </c>
      <c r="O42" s="1122">
        <f t="shared" si="11"/>
        <v>14</v>
      </c>
      <c r="P42" s="1102"/>
    </row>
    <row r="43" spans="1:16">
      <c r="A43" s="1139" t="s">
        <v>37</v>
      </c>
      <c r="B43" s="1098">
        <v>93008</v>
      </c>
      <c r="C43" s="1098">
        <v>94632.75</v>
      </c>
      <c r="D43" s="1133">
        <f t="shared" si="6"/>
        <v>5.8229758013647569E-3</v>
      </c>
      <c r="E43" s="1122">
        <f t="shared" si="7"/>
        <v>38</v>
      </c>
      <c r="F43" s="1131"/>
      <c r="G43" s="1102">
        <f>(B43*1000000)/'12.1'!B42</f>
        <v>31232.894744795471</v>
      </c>
      <c r="H43" s="1102">
        <f>(C43*1000000)/'12.1'!E42</f>
        <v>31606.630953959466</v>
      </c>
      <c r="I43" s="1122">
        <f t="shared" si="8"/>
        <v>51</v>
      </c>
      <c r="J43" s="1136">
        <f t="shared" si="9"/>
        <v>3.9887028533836981E-3</v>
      </c>
      <c r="K43" s="1122">
        <f t="shared" si="10"/>
        <v>33</v>
      </c>
      <c r="L43" s="1131"/>
      <c r="M43" s="1140">
        <v>103090592</v>
      </c>
      <c r="N43" s="1120">
        <f>(M43/'12.1'!E42)*1000</f>
        <v>34431.48694473326</v>
      </c>
      <c r="O43" s="1122">
        <f t="shared" si="11"/>
        <v>51</v>
      </c>
      <c r="P43" s="1102"/>
    </row>
    <row r="44" spans="1:16">
      <c r="A44" s="1139" t="s">
        <v>38</v>
      </c>
      <c r="B44" s="1098">
        <v>250480.5</v>
      </c>
      <c r="C44" s="1098">
        <v>255087.5</v>
      </c>
      <c r="D44" s="1133">
        <f t="shared" si="6"/>
        <v>6.1308831093305335E-3</v>
      </c>
      <c r="E44" s="1122">
        <f t="shared" si="7"/>
        <v>36</v>
      </c>
      <c r="F44" s="1131"/>
      <c r="G44" s="1102">
        <f>(B44*1000000)/'12.1'!B43</f>
        <v>41676.837105755098</v>
      </c>
      <c r="H44" s="1102">
        <f>(C44*1000000)/'12.1'!E43</f>
        <v>42068.73190118921</v>
      </c>
      <c r="I44" s="1122">
        <f t="shared" si="8"/>
        <v>36</v>
      </c>
      <c r="J44" s="1136">
        <f t="shared" si="9"/>
        <v>3.1343932877286144E-3</v>
      </c>
      <c r="K44" s="1122">
        <f t="shared" si="10"/>
        <v>34</v>
      </c>
      <c r="L44" s="1131"/>
      <c r="M44" s="1140">
        <v>252482438</v>
      </c>
      <c r="N44" s="1120">
        <f>(M44/'12.1'!E43)*1000</f>
        <v>41639.108125567218</v>
      </c>
      <c r="O44" s="1122">
        <f t="shared" si="11"/>
        <v>32</v>
      </c>
      <c r="P44" s="1102"/>
    </row>
    <row r="45" spans="1:16">
      <c r="A45" s="1139" t="s">
        <v>40</v>
      </c>
      <c r="B45" s="1098">
        <v>94136</v>
      </c>
      <c r="C45" s="1098">
        <v>98794.25</v>
      </c>
      <c r="D45" s="1133">
        <f t="shared" si="6"/>
        <v>1.6494752273306705E-2</v>
      </c>
      <c r="E45" s="1122">
        <f t="shared" si="7"/>
        <v>17</v>
      </c>
      <c r="F45" s="1131"/>
      <c r="G45" s="1102">
        <f>(B45*1000000)/'12.1'!B44</f>
        <v>51112.28511594142</v>
      </c>
      <c r="H45" s="1102">
        <f>(C45*1000000)/'12.1'!E44</f>
        <v>52508.154385084694</v>
      </c>
      <c r="I45" s="1122">
        <f t="shared" si="8"/>
        <v>15</v>
      </c>
      <c r="J45" s="1136">
        <f t="shared" si="9"/>
        <v>9.1032861341582214E-3</v>
      </c>
      <c r="K45" s="1122">
        <f t="shared" si="10"/>
        <v>16</v>
      </c>
      <c r="L45" s="1131"/>
      <c r="M45" s="1140">
        <v>89478670</v>
      </c>
      <c r="N45" s="1120">
        <f>(M45/'12.1'!E44)*1000</f>
        <v>47557.01691679471</v>
      </c>
      <c r="O45" s="1122">
        <f t="shared" si="11"/>
        <v>19</v>
      </c>
      <c r="P45" s="1102"/>
    </row>
    <row r="46" spans="1:16">
      <c r="A46" s="1139" t="s">
        <v>42</v>
      </c>
      <c r="B46" s="1098">
        <v>63002</v>
      </c>
      <c r="C46" s="1098">
        <v>65022.25</v>
      </c>
      <c r="D46" s="1133">
        <f t="shared" si="6"/>
        <v>1.0688814111721321E-2</v>
      </c>
      <c r="E46" s="1122">
        <f t="shared" si="7"/>
        <v>28</v>
      </c>
      <c r="F46" s="1131"/>
      <c r="G46" s="1102">
        <f>(B46*1000000)/'12.1'!B45</f>
        <v>47798.494015894394</v>
      </c>
      <c r="H46" s="1102">
        <f>(C46*1000000)/'12.1'!E45</f>
        <v>49006.340757891281</v>
      </c>
      <c r="I46" s="1122">
        <f t="shared" si="8"/>
        <v>21</v>
      </c>
      <c r="J46" s="1136">
        <f t="shared" si="9"/>
        <v>8.4231854780141766E-3</v>
      </c>
      <c r="K46" s="1122">
        <f t="shared" si="10"/>
        <v>18</v>
      </c>
      <c r="L46" s="1131"/>
      <c r="M46" s="1140">
        <v>70020358</v>
      </c>
      <c r="N46" s="1120">
        <f>(M46/'12.1'!E45)*1000</f>
        <v>52773.343342279579</v>
      </c>
      <c r="O46" s="1122">
        <f t="shared" si="11"/>
        <v>10</v>
      </c>
      <c r="P46" s="1102"/>
    </row>
    <row r="47" spans="1:16">
      <c r="A47" s="1139" t="s">
        <v>43</v>
      </c>
      <c r="B47" s="1098">
        <v>485571.75</v>
      </c>
      <c r="C47" s="1098">
        <v>504989.5</v>
      </c>
      <c r="D47" s="1133">
        <f t="shared" si="6"/>
        <v>1.3329818576417045E-2</v>
      </c>
      <c r="E47" s="1122">
        <f t="shared" si="7"/>
        <v>20</v>
      </c>
      <c r="F47" s="1131"/>
      <c r="G47" s="1102">
        <f>(B47*1000000)/'12.1'!B46</f>
        <v>54949.823117137639</v>
      </c>
      <c r="H47" s="1102">
        <f>(C47*1000000)/'12.1'!E46</f>
        <v>56498.054692372883</v>
      </c>
      <c r="I47" s="1122">
        <f t="shared" si="8"/>
        <v>9</v>
      </c>
      <c r="J47" s="1136">
        <f t="shared" si="9"/>
        <v>9.3917898633622422E-3</v>
      </c>
      <c r="K47" s="1122">
        <f t="shared" si="10"/>
        <v>15</v>
      </c>
      <c r="L47" s="1131"/>
      <c r="M47" s="1140">
        <v>515020298</v>
      </c>
      <c r="N47" s="1120">
        <f>(M47/'12.1'!E46)*1000</f>
        <v>57620.2969845634</v>
      </c>
      <c r="O47" s="1122">
        <f t="shared" si="11"/>
        <v>4</v>
      </c>
      <c r="P47" s="1102"/>
    </row>
    <row r="48" spans="1:16">
      <c r="A48" s="1139" t="s">
        <v>45</v>
      </c>
      <c r="B48" s="1098">
        <v>1194506</v>
      </c>
      <c r="C48" s="1098">
        <v>1256508</v>
      </c>
      <c r="D48" s="1133">
        <f t="shared" si="6"/>
        <v>1.7301992064781033E-2</v>
      </c>
      <c r="E48" s="1122">
        <f t="shared" si="7"/>
        <v>15</v>
      </c>
      <c r="F48" s="1131"/>
      <c r="G48" s="1102">
        <f>(B48*1000000)/'12.1'!B47</f>
        <v>61248.149489650881</v>
      </c>
      <c r="H48" s="1102">
        <f>(C48*1000000)/'12.1'!E47</f>
        <v>63632.81451185586</v>
      </c>
      <c r="I48" s="1122">
        <f t="shared" si="8"/>
        <v>6</v>
      </c>
      <c r="J48" s="1136">
        <f t="shared" si="9"/>
        <v>1.2978160929895614E-2</v>
      </c>
      <c r="K48" s="1122">
        <f t="shared" si="10"/>
        <v>8</v>
      </c>
      <c r="L48" s="1131"/>
      <c r="M48" s="1140">
        <v>1098102853</v>
      </c>
      <c r="N48" s="1120">
        <f>(M48/'12.1'!E47)*1000</f>
        <v>55610.768224228348</v>
      </c>
      <c r="O48" s="1122">
        <f t="shared" si="11"/>
        <v>6</v>
      </c>
      <c r="P48" s="1102"/>
    </row>
    <row r="49" spans="1:16">
      <c r="A49" s="1139" t="s">
        <v>46</v>
      </c>
      <c r="B49" s="1098">
        <v>421759.5</v>
      </c>
      <c r="C49" s="1098">
        <v>437701</v>
      </c>
      <c r="D49" s="1133">
        <f t="shared" si="6"/>
        <v>1.2599202468073235E-2</v>
      </c>
      <c r="E49" s="1122">
        <f t="shared" si="7"/>
        <v>23</v>
      </c>
      <c r="F49" s="1131"/>
      <c r="G49" s="1102">
        <f>(B49*1000000)/'12.1'!B48</f>
        <v>43699.412011363769</v>
      </c>
      <c r="H49" s="1102">
        <f>(C49*1000000)/'12.1'!E48</f>
        <v>44016.752273037193</v>
      </c>
      <c r="I49" s="1122">
        <f t="shared" si="8"/>
        <v>30</v>
      </c>
      <c r="J49" s="1136">
        <f t="shared" si="9"/>
        <v>2.4206295315133105E-3</v>
      </c>
      <c r="K49" s="1122">
        <f t="shared" si="10"/>
        <v>35</v>
      </c>
      <c r="L49" s="1131"/>
      <c r="M49" s="1140">
        <v>389512571</v>
      </c>
      <c r="N49" s="1120">
        <f>(M49/'12.1'!E48)*1000</f>
        <v>39170.7543390141</v>
      </c>
      <c r="O49" s="1122">
        <f t="shared" si="11"/>
        <v>40</v>
      </c>
      <c r="P49" s="1102"/>
    </row>
    <row r="50" spans="1:16">
      <c r="A50" s="1139" t="s">
        <v>47</v>
      </c>
      <c r="B50" s="1098">
        <v>37953.25</v>
      </c>
      <c r="C50" s="1098">
        <v>49478.5</v>
      </c>
      <c r="D50" s="1133">
        <f t="shared" si="6"/>
        <v>0.10122321540316047</v>
      </c>
      <c r="E50" s="1122">
        <f t="shared" si="7"/>
        <v>1</v>
      </c>
      <c r="F50" s="1131"/>
      <c r="G50" s="1102">
        <f>(B50*1000000)/'12.1'!B49</f>
        <v>55416.964169685503</v>
      </c>
      <c r="H50" s="1102">
        <f>(C50*1000000)/'12.1'!E49</f>
        <v>66909.674610064889</v>
      </c>
      <c r="I50" s="1122">
        <f t="shared" si="8"/>
        <v>2</v>
      </c>
      <c r="J50" s="1136">
        <f t="shared" si="9"/>
        <v>6.912871423985481E-2</v>
      </c>
      <c r="K50" s="1122">
        <f t="shared" si="10"/>
        <v>1</v>
      </c>
      <c r="L50" s="1131"/>
      <c r="M50" s="1140">
        <v>41264895</v>
      </c>
      <c r="N50" s="1120">
        <f>(M50/'12.1'!E49)*1000</f>
        <v>55802.433324949088</v>
      </c>
      <c r="O50" s="1122">
        <f t="shared" si="11"/>
        <v>5</v>
      </c>
      <c r="P50" s="1102"/>
    </row>
    <row r="51" spans="1:16">
      <c r="A51" s="1139" t="s">
        <v>48</v>
      </c>
      <c r="B51" s="1098">
        <v>503657.75</v>
      </c>
      <c r="C51" s="1098">
        <v>523250.75</v>
      </c>
      <c r="D51" s="1133">
        <f t="shared" si="6"/>
        <v>1.2967138895410624E-2</v>
      </c>
      <c r="E51" s="1122">
        <f t="shared" si="7"/>
        <v>21</v>
      </c>
      <c r="F51" s="1131"/>
      <c r="G51" s="1102">
        <f>(B51*1000000)/'12.1'!B50</f>
        <v>43607.592426932759</v>
      </c>
      <c r="H51" s="1102">
        <f>(C51*1000000)/'12.1'!E50</f>
        <v>45130.532492944942</v>
      </c>
      <c r="I51" s="1122">
        <f t="shared" si="8"/>
        <v>28</v>
      </c>
      <c r="J51" s="1136">
        <f t="shared" si="9"/>
        <v>1.1641245490021521E-2</v>
      </c>
      <c r="K51" s="1122">
        <f t="shared" si="10"/>
        <v>9</v>
      </c>
      <c r="L51" s="1131"/>
      <c r="M51" s="1140">
        <v>489694974</v>
      </c>
      <c r="N51" s="1120">
        <f>(M51/'12.1'!E50)*1000</f>
        <v>42236.336853294197</v>
      </c>
      <c r="O51" s="1122">
        <f t="shared" si="11"/>
        <v>30</v>
      </c>
      <c r="P51" s="1102"/>
    </row>
    <row r="52" spans="1:16">
      <c r="A52" s="1139" t="s">
        <v>49</v>
      </c>
      <c r="B52" s="1098">
        <v>149860</v>
      </c>
      <c r="C52" s="1098">
        <v>162427.25</v>
      </c>
      <c r="D52" s="1133">
        <f t="shared" si="6"/>
        <v>2.7953311980070287E-2</v>
      </c>
      <c r="E52" s="1122">
        <f t="shared" si="7"/>
        <v>4</v>
      </c>
      <c r="F52" s="1131"/>
      <c r="G52" s="1102">
        <f>(B52*1000000)/'12.1'!B51</f>
        <v>39587.545640852783</v>
      </c>
      <c r="H52" s="1102">
        <f>(C52*1000000)/'12.1'!E51</f>
        <v>41883.732318115464</v>
      </c>
      <c r="I52" s="1122">
        <f t="shared" si="8"/>
        <v>37</v>
      </c>
      <c r="J52" s="1136">
        <f t="shared" si="9"/>
        <v>1.9334251383791336E-2</v>
      </c>
      <c r="K52" s="1122">
        <f t="shared" si="10"/>
        <v>3</v>
      </c>
      <c r="L52" s="1131"/>
      <c r="M52" s="1140">
        <v>169227826</v>
      </c>
      <c r="N52" s="1120">
        <f>(M52/'12.1'!E51)*1000</f>
        <v>43637.338962277703</v>
      </c>
      <c r="O52" s="1122">
        <f t="shared" si="11"/>
        <v>28</v>
      </c>
      <c r="P52" s="1102"/>
    </row>
    <row r="53" spans="1:16">
      <c r="A53" s="1139" t="s">
        <v>50</v>
      </c>
      <c r="B53" s="1098">
        <v>198191</v>
      </c>
      <c r="C53" s="1098">
        <v>200765.75</v>
      </c>
      <c r="D53" s="1133">
        <f t="shared" si="6"/>
        <v>4.330418636567755E-3</v>
      </c>
      <c r="E53" s="1122">
        <f t="shared" si="7"/>
        <v>42</v>
      </c>
      <c r="F53" s="1131"/>
      <c r="G53" s="1102">
        <f>(B53*1000000)/'12.1'!B52</f>
        <v>51239.459174231641</v>
      </c>
      <c r="H53" s="1102">
        <f>(C53*1000000)/'12.1'!E52</f>
        <v>50567.673633753533</v>
      </c>
      <c r="I53" s="1122">
        <f t="shared" si="8"/>
        <v>19</v>
      </c>
      <c r="J53" s="1136">
        <f t="shared" si="9"/>
        <v>-4.370235695331388E-3</v>
      </c>
      <c r="K53" s="1122">
        <f t="shared" si="10"/>
        <v>44</v>
      </c>
      <c r="L53" s="1131"/>
      <c r="M53" s="1140">
        <v>163652836</v>
      </c>
      <c r="N53" s="1120">
        <f>(M53/'12.1'!E52)*1000</f>
        <v>41219.895326200764</v>
      </c>
      <c r="O53" s="1122">
        <f t="shared" si="11"/>
        <v>33</v>
      </c>
      <c r="P53" s="1102"/>
    </row>
    <row r="54" spans="1:16">
      <c r="A54" s="1139" t="s">
        <v>51</v>
      </c>
      <c r="B54" s="1098">
        <v>586766.75</v>
      </c>
      <c r="C54" s="1098">
        <v>603748.25</v>
      </c>
      <c r="D54" s="1133">
        <f t="shared" si="6"/>
        <v>9.6469338114335886E-3</v>
      </c>
      <c r="E54" s="1122">
        <f t="shared" si="7"/>
        <v>31</v>
      </c>
      <c r="F54" s="1131"/>
      <c r="G54" s="1102">
        <f>(B54*1000000)/'12.1'!B53</f>
        <v>46052.309377921112</v>
      </c>
      <c r="H54" s="1102">
        <f>(C54*1000000)/'12.1'!E53</f>
        <v>47215.013847040427</v>
      </c>
      <c r="I54" s="1122">
        <f t="shared" si="8"/>
        <v>25</v>
      </c>
      <c r="J54" s="1136">
        <f t="shared" si="9"/>
        <v>8.4158245614261648E-3</v>
      </c>
      <c r="K54" s="1122">
        <f t="shared" si="10"/>
        <v>19</v>
      </c>
      <c r="L54" s="1131"/>
      <c r="M54" s="1140">
        <v>609679210</v>
      </c>
      <c r="N54" s="1120">
        <f>(M54/'12.1'!E53)*1000</f>
        <v>47678.833590660797</v>
      </c>
      <c r="O54" s="1122">
        <f t="shared" si="11"/>
        <v>17</v>
      </c>
      <c r="P54" s="1102"/>
    </row>
    <row r="55" spans="1:16">
      <c r="A55" s="1139" t="s">
        <v>52</v>
      </c>
      <c r="B55" s="1098">
        <v>48624.25</v>
      </c>
      <c r="C55" s="1098">
        <v>49946.25</v>
      </c>
      <c r="D55" s="1133">
        <f t="shared" si="6"/>
        <v>9.0626933405999408E-3</v>
      </c>
      <c r="E55" s="1122">
        <f t="shared" si="7"/>
        <v>32</v>
      </c>
      <c r="F55" s="1131"/>
      <c r="G55" s="1102">
        <f>(B55*1000000)/'12.1'!B54</f>
        <v>46293.378397676963</v>
      </c>
      <c r="H55" s="1102">
        <f>(C55*1000000)/'12.1'!E54</f>
        <v>47334.655075518422</v>
      </c>
      <c r="I55" s="1122">
        <f t="shared" si="8"/>
        <v>24</v>
      </c>
      <c r="J55" s="1136">
        <f t="shared" si="9"/>
        <v>7.4976646328445617E-3</v>
      </c>
      <c r="K55" s="1122">
        <f t="shared" si="10"/>
        <v>22</v>
      </c>
      <c r="L55" s="1131"/>
      <c r="M55" s="1140">
        <v>51026876</v>
      </c>
      <c r="N55" s="1120">
        <f>(M55/'12.1'!E54)*1000</f>
        <v>48358.777186300256</v>
      </c>
      <c r="O55" s="1122">
        <f t="shared" si="11"/>
        <v>16</v>
      </c>
      <c r="P55" s="1102"/>
    </row>
    <row r="56" spans="1:16">
      <c r="A56" s="1139" t="s">
        <v>53</v>
      </c>
      <c r="B56" s="1098">
        <v>167301.75</v>
      </c>
      <c r="C56" s="1098">
        <v>173475.5</v>
      </c>
      <c r="D56" s="1133">
        <f t="shared" si="6"/>
        <v>1.230062845527119E-2</v>
      </c>
      <c r="E56" s="1122">
        <f t="shared" si="7"/>
        <v>24</v>
      </c>
      <c r="F56" s="1131"/>
      <c r="G56" s="1102">
        <f>(B56*1000000)/'12.1'!B55</f>
        <v>35797.887625764706</v>
      </c>
      <c r="H56" s="1102">
        <f>(C56*1000000)/'12.1'!E55</f>
        <v>35897.805723849568</v>
      </c>
      <c r="I56" s="1122">
        <f t="shared" si="8"/>
        <v>49</v>
      </c>
      <c r="J56" s="1136">
        <f t="shared" si="9"/>
        <v>9.3039100639509672E-4</v>
      </c>
      <c r="K56" s="1122">
        <f t="shared" si="10"/>
        <v>37</v>
      </c>
      <c r="L56" s="1131"/>
      <c r="M56" s="1140">
        <v>177242275</v>
      </c>
      <c r="N56" s="1120">
        <f>(M56/'12.1'!E55)*1000</f>
        <v>36677.275776712668</v>
      </c>
      <c r="O56" s="1122">
        <f t="shared" si="11"/>
        <v>49</v>
      </c>
      <c r="P56" s="1102"/>
    </row>
    <row r="57" spans="1:16">
      <c r="A57" s="1139" t="s">
        <v>54</v>
      </c>
      <c r="B57" s="1098">
        <v>39757</v>
      </c>
      <c r="C57" s="1098">
        <v>40540</v>
      </c>
      <c r="D57" s="1133">
        <f t="shared" si="6"/>
        <v>6.5648816560605677E-3</v>
      </c>
      <c r="E57" s="1122">
        <f t="shared" si="7"/>
        <v>34</v>
      </c>
      <c r="F57" s="1131"/>
      <c r="G57" s="1102">
        <f>(B57*1000000)/'12.1'!B56</f>
        <v>48262.140495185558</v>
      </c>
      <c r="H57" s="1102">
        <f>(C57*1000000)/'12.1'!E56</f>
        <v>47516.629062032996</v>
      </c>
      <c r="I57" s="1122">
        <f t="shared" si="8"/>
        <v>23</v>
      </c>
      <c r="J57" s="1136">
        <f t="shared" si="9"/>
        <v>-5.149042468923312E-3</v>
      </c>
      <c r="K57" s="1122">
        <f t="shared" si="10"/>
        <v>46</v>
      </c>
      <c r="L57" s="1131"/>
      <c r="M57" s="1140">
        <v>38631202</v>
      </c>
      <c r="N57" s="1120">
        <f>(M57/'12.1'!E56)*1000</f>
        <v>45279.341284027309</v>
      </c>
      <c r="O57" s="1122">
        <f t="shared" si="11"/>
        <v>24</v>
      </c>
      <c r="P57" s="1102"/>
    </row>
    <row r="58" spans="1:16">
      <c r="A58" s="1139" t="s">
        <v>55</v>
      </c>
      <c r="B58" s="1098">
        <v>257892.25</v>
      </c>
      <c r="C58" s="1098">
        <v>272304.5</v>
      </c>
      <c r="D58" s="1133">
        <f t="shared" si="6"/>
        <v>1.8628257860921892E-2</v>
      </c>
      <c r="E58" s="1122">
        <f t="shared" si="7"/>
        <v>10</v>
      </c>
      <c r="F58" s="1131"/>
      <c r="G58" s="1102">
        <f>(B58*1000000)/'12.1'!B57</f>
        <v>40305.986173646656</v>
      </c>
      <c r="H58" s="1102">
        <f>(C58*1000000)/'12.1'!E57</f>
        <v>41577.319405034272</v>
      </c>
      <c r="I58" s="1122">
        <f t="shared" si="8"/>
        <v>39</v>
      </c>
      <c r="J58" s="1136">
        <f t="shared" si="9"/>
        <v>1.0514015014299577E-2</v>
      </c>
      <c r="K58" s="1122">
        <f t="shared" si="10"/>
        <v>11</v>
      </c>
      <c r="L58" s="1131"/>
      <c r="M58" s="1140">
        <v>264965180</v>
      </c>
      <c r="N58" s="1120">
        <f>(M58/'12.1'!E57)*1000</f>
        <v>40456.701670638562</v>
      </c>
      <c r="O58" s="1122">
        <f t="shared" si="11"/>
        <v>37</v>
      </c>
      <c r="P58" s="1102"/>
    </row>
    <row r="59" spans="1:16">
      <c r="A59" s="1139" t="s">
        <v>56</v>
      </c>
      <c r="B59" s="1098">
        <v>1247045.25</v>
      </c>
      <c r="C59" s="1098">
        <v>1457169.75</v>
      </c>
      <c r="D59" s="1133">
        <f t="shared" si="6"/>
        <v>5.6165965108323057E-2</v>
      </c>
      <c r="E59" s="1122">
        <f t="shared" si="7"/>
        <v>2</v>
      </c>
      <c r="F59" s="1131"/>
      <c r="G59" s="1102">
        <f>(B59*1000000)/'12.1'!B58</f>
        <v>48634.985990551271</v>
      </c>
      <c r="H59" s="1102">
        <f>(C59*1000000)/'12.1'!E58</f>
        <v>54055.422351438916</v>
      </c>
      <c r="I59" s="1122">
        <f t="shared" si="8"/>
        <v>12</v>
      </c>
      <c r="J59" s="1136">
        <f t="shared" si="9"/>
        <v>3.7150460383537608E-2</v>
      </c>
      <c r="K59" s="1122">
        <f t="shared" si="10"/>
        <v>2</v>
      </c>
      <c r="L59" s="1131"/>
      <c r="M59" s="1140">
        <v>1231084591</v>
      </c>
      <c r="N59" s="1120">
        <f>(M59/'12.1'!E58)*1000</f>
        <v>45668.52799191956</v>
      </c>
      <c r="O59" s="1122">
        <f t="shared" si="11"/>
        <v>23</v>
      </c>
      <c r="P59" s="1102"/>
    </row>
    <row r="60" spans="1:16">
      <c r="A60" s="1139" t="s">
        <v>57</v>
      </c>
      <c r="B60" s="1098">
        <v>26945.5</v>
      </c>
      <c r="C60" s="1098">
        <v>26915</v>
      </c>
      <c r="D60" s="1133">
        <f t="shared" si="6"/>
        <v>-3.7730480661582331E-4</v>
      </c>
      <c r="E60" s="1122">
        <f t="shared" si="7"/>
        <v>48</v>
      </c>
      <c r="F60" s="1131"/>
      <c r="G60" s="1102">
        <f>(B60*1000000)/'12.1'!B59</f>
        <v>43021.937667645929</v>
      </c>
      <c r="H60" s="1102">
        <f>(C60*1000000)/'12.1'!E59</f>
        <v>42956.642758418158</v>
      </c>
      <c r="I60" s="1122">
        <f t="shared" si="8"/>
        <v>35</v>
      </c>
      <c r="J60" s="1136">
        <f t="shared" si="9"/>
        <v>-5.0590398579276885E-4</v>
      </c>
      <c r="K60" s="1122">
        <f t="shared" si="10"/>
        <v>38</v>
      </c>
      <c r="L60" s="1131"/>
      <c r="M60" s="1140">
        <v>29090044</v>
      </c>
      <c r="N60" s="1120">
        <f>(M60/'12.1'!E59)*1000</f>
        <v>46428.03744880794</v>
      </c>
      <c r="O60" s="1122">
        <f t="shared" si="11"/>
        <v>20</v>
      </c>
      <c r="P60" s="1102"/>
    </row>
    <row r="61" spans="1:16">
      <c r="A61" s="1139" t="s">
        <v>58</v>
      </c>
      <c r="B61" s="1098">
        <v>422493.5</v>
      </c>
      <c r="C61" s="1098">
        <v>426500</v>
      </c>
      <c r="D61" s="1133">
        <f t="shared" si="6"/>
        <v>3.1609953762602263E-3</v>
      </c>
      <c r="E61" s="1122">
        <f t="shared" si="7"/>
        <v>43</v>
      </c>
      <c r="F61" s="1131"/>
      <c r="G61" s="1102">
        <f>(B61*1000000)/'12.1'!B60</f>
        <v>52122.047656939125</v>
      </c>
      <c r="H61" s="1102">
        <f>(C61*1000000)/'12.1'!E60</f>
        <v>51223.300080023648</v>
      </c>
      <c r="I61" s="1122">
        <f t="shared" si="8"/>
        <v>18</v>
      </c>
      <c r="J61" s="1136">
        <f t="shared" si="9"/>
        <v>-5.7477121315399494E-3</v>
      </c>
      <c r="K61" s="1122">
        <f t="shared" si="10"/>
        <v>47</v>
      </c>
      <c r="L61" s="1131"/>
      <c r="M61" s="1140">
        <v>419184911</v>
      </c>
      <c r="N61" s="1120">
        <f>(M61/'12.1'!E60)*1000</f>
        <v>50344.746741315372</v>
      </c>
      <c r="O61" s="1122">
        <f t="shared" si="11"/>
        <v>11</v>
      </c>
      <c r="P61" s="1102"/>
    </row>
    <row r="62" spans="1:16">
      <c r="A62" s="1139" t="s">
        <v>59</v>
      </c>
      <c r="B62" s="1098">
        <v>360617.5</v>
      </c>
      <c r="C62" s="1098">
        <v>386334.5</v>
      </c>
      <c r="D62" s="1133">
        <f t="shared" si="6"/>
        <v>2.377126271834654E-2</v>
      </c>
      <c r="E62" s="1122">
        <f t="shared" si="7"/>
        <v>6</v>
      </c>
      <c r="F62" s="1131"/>
      <c r="G62" s="1102">
        <f>(B62*1000000)/'12.1'!B61</f>
        <v>52864.986357068206</v>
      </c>
      <c r="H62" s="1102">
        <f>(C62*1000000)/'12.1'!E61</f>
        <v>54709.744205575844</v>
      </c>
      <c r="I62" s="1122">
        <f t="shared" si="8"/>
        <v>10</v>
      </c>
      <c r="J62" s="1136">
        <f t="shared" si="9"/>
        <v>1.1631881992411837E-2</v>
      </c>
      <c r="K62" s="1122">
        <f t="shared" si="10"/>
        <v>10</v>
      </c>
      <c r="L62" s="1131"/>
      <c r="M62" s="1140">
        <v>350321729</v>
      </c>
      <c r="N62" s="1120">
        <f>(M62/'12.1'!E61)*1000</f>
        <v>49609.890349541813</v>
      </c>
      <c r="O62" s="1122">
        <f t="shared" si="11"/>
        <v>13</v>
      </c>
      <c r="P62" s="1102"/>
    </row>
    <row r="63" spans="1:16">
      <c r="A63" s="1139" t="s">
        <v>60</v>
      </c>
      <c r="B63" s="1098">
        <v>66098.25</v>
      </c>
      <c r="C63" s="1098">
        <v>67260.25</v>
      </c>
      <c r="D63" s="1133">
        <f t="shared" si="6"/>
        <v>5.8599635139104794E-3</v>
      </c>
      <c r="E63" s="1122">
        <f t="shared" si="7"/>
        <v>37</v>
      </c>
      <c r="F63" s="1131"/>
      <c r="G63" s="1102">
        <f>(B63*1000000)/'12.1'!B62</f>
        <v>35628.945700264769</v>
      </c>
      <c r="H63" s="1102">
        <f>(C63*1000000)/'12.1'!E62</f>
        <v>36350.486346730249</v>
      </c>
      <c r="I63" s="1122">
        <f t="shared" si="8"/>
        <v>48</v>
      </c>
      <c r="J63" s="1136">
        <f t="shared" si="9"/>
        <v>6.7505098479531929E-3</v>
      </c>
      <c r="K63" s="1122">
        <f t="shared" si="10"/>
        <v>23</v>
      </c>
      <c r="L63" s="1131"/>
      <c r="M63" s="1140">
        <v>66856850</v>
      </c>
      <c r="N63" s="1120">
        <f>(M63/'12.1'!E62)*1000</f>
        <v>36132.470710566682</v>
      </c>
      <c r="O63" s="1122">
        <f t="shared" si="11"/>
        <v>50</v>
      </c>
      <c r="P63" s="1102"/>
    </row>
    <row r="64" spans="1:16">
      <c r="A64" s="1139" t="s">
        <v>61</v>
      </c>
      <c r="B64" s="1098">
        <v>257246</v>
      </c>
      <c r="C64" s="1098">
        <v>265503.25</v>
      </c>
      <c r="D64" s="1133">
        <f t="shared" si="6"/>
        <v>1.0699550883849182E-2</v>
      </c>
      <c r="E64" s="1122">
        <f t="shared" si="7"/>
        <v>27</v>
      </c>
      <c r="F64" s="1131"/>
      <c r="G64" s="1102">
        <f>(B64*1000000)/'12.1'!B63</f>
        <v>45061.427256412702</v>
      </c>
      <c r="H64" s="1102">
        <f>(C64*1000000)/'12.1'!E63</f>
        <v>46113.816537688508</v>
      </c>
      <c r="I64" s="1122">
        <f t="shared" si="8"/>
        <v>26</v>
      </c>
      <c r="J64" s="1136">
        <f t="shared" si="9"/>
        <v>7.7848494477505328E-3</v>
      </c>
      <c r="K64" s="1122">
        <f t="shared" si="10"/>
        <v>21</v>
      </c>
      <c r="L64" s="1131"/>
      <c r="M64" s="1140">
        <v>254404802</v>
      </c>
      <c r="N64" s="1120">
        <f>(M64/'12.1'!E63)*1000</f>
        <v>44186.187422319577</v>
      </c>
      <c r="O64" s="1122">
        <f t="shared" si="11"/>
        <v>27</v>
      </c>
      <c r="P64" s="1102"/>
    </row>
    <row r="65" spans="1:14">
      <c r="C65" s="1149"/>
      <c r="D65" s="1149"/>
      <c r="I65" s="1149"/>
      <c r="J65" s="1150"/>
      <c r="M65" s="1149"/>
      <c r="N65" s="1149"/>
    </row>
    <row r="66" spans="1:14">
      <c r="A66" s="1151" t="s">
        <v>335</v>
      </c>
    </row>
    <row r="67" spans="1:14">
      <c r="A67" s="262"/>
    </row>
    <row r="68" spans="1:14">
      <c r="A68" s="262" t="s">
        <v>1186</v>
      </c>
    </row>
    <row r="69" spans="1:14">
      <c r="A69" s="261"/>
    </row>
    <row r="70" spans="1:14">
      <c r="A70" s="267"/>
    </row>
    <row r="71" spans="1:14">
      <c r="A71" s="261"/>
    </row>
    <row r="72" spans="1:14">
      <c r="A72" s="261"/>
    </row>
    <row r="73" spans="1:14">
      <c r="A73" s="268"/>
    </row>
  </sheetData>
  <mergeCells count="11">
    <mergeCell ref="D5:E5"/>
    <mergeCell ref="J5:K5"/>
    <mergeCell ref="D6:E6"/>
    <mergeCell ref="J6:K6"/>
    <mergeCell ref="N6:O6"/>
    <mergeCell ref="B3:E3"/>
    <mergeCell ref="G3:K3"/>
    <mergeCell ref="M3:O3"/>
    <mergeCell ref="B4:E4"/>
    <mergeCell ref="G4:K4"/>
    <mergeCell ref="M4:O4"/>
  </mergeCells>
  <printOptions horizontalCentered="1"/>
  <pageMargins left="1" right="1" top="1" bottom="1" header="0.5" footer="0.5"/>
  <pageSetup scale="66" orientation="landscape" r:id="rId1"/>
  <headerFooter scaleWithDoc="0" alignWithMargins="0">
    <oddHeader xml:space="preserve">&amp;C&amp;14Tables 12.2 
Gross Domestic Product and Personal Income: Nation, Mountain States Region, and States&amp;10
</oddHeader>
  </headerFooter>
  <rowBreaks count="1" manualBreakCount="1">
    <brk id="68" max="16383" man="1"/>
  </rowBreaks>
  <colBreaks count="1" manualBreakCount="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topLeftCell="A2" zoomScaleNormal="100" zoomScaleSheetLayoutView="100" workbookViewId="0"/>
  </sheetViews>
  <sheetFormatPr defaultColWidth="9.140625" defaultRowHeight="12.75"/>
  <cols>
    <col min="1" max="1" width="19.42578125" style="2" customWidth="1"/>
    <col min="2" max="2" width="8.85546875" style="15" customWidth="1"/>
    <col min="3" max="3" width="5.7109375" style="15" customWidth="1"/>
    <col min="4" max="4" width="9.7109375" style="15" bestFit="1" customWidth="1"/>
    <col min="5" max="5" width="6.140625" style="15" customWidth="1"/>
    <col min="6" max="6" width="5.85546875" style="15" bestFit="1" customWidth="1"/>
    <col min="7" max="7" width="5.28515625" style="15" bestFit="1" customWidth="1"/>
    <col min="8" max="8" width="5.140625" style="15" bestFit="1" customWidth="1"/>
    <col min="9" max="9" width="5.28515625" style="15" bestFit="1" customWidth="1"/>
    <col min="10" max="10" width="7" style="15" bestFit="1" customWidth="1"/>
    <col min="11" max="11" width="5.28515625" style="15" bestFit="1" customWidth="1"/>
    <col min="12" max="12" width="5.85546875" style="15" bestFit="1" customWidth="1"/>
    <col min="13" max="13" width="5.28515625" style="15" bestFit="1" customWidth="1"/>
    <col min="14" max="14" width="5.140625" style="15" bestFit="1" customWidth="1"/>
    <col min="15" max="15" width="5.28515625" style="15" bestFit="1" customWidth="1"/>
    <col min="16" max="16" width="7" style="15" bestFit="1" customWidth="1"/>
    <col min="17" max="17" width="5.28515625" style="15" bestFit="1" customWidth="1"/>
    <col min="18" max="18" width="8" style="15" customWidth="1"/>
    <col min="19" max="19" width="5.42578125" style="15" customWidth="1"/>
    <col min="20" max="16384" width="9.140625" style="15"/>
  </cols>
  <sheetData>
    <row r="1" spans="1:19" hidden="1">
      <c r="A1" s="1" t="s">
        <v>338</v>
      </c>
    </row>
    <row r="2" spans="1:19">
      <c r="F2" s="25"/>
      <c r="G2" s="25"/>
      <c r="H2" s="25"/>
      <c r="I2" s="25"/>
      <c r="J2" s="25"/>
      <c r="K2" s="25"/>
      <c r="L2" s="25"/>
      <c r="M2" s="25"/>
      <c r="N2" s="25"/>
      <c r="O2" s="25"/>
      <c r="P2" s="25"/>
      <c r="Q2" s="25"/>
    </row>
    <row r="3" spans="1:19" ht="21" customHeight="1">
      <c r="A3" s="4"/>
      <c r="B3" s="1445" t="s">
        <v>339</v>
      </c>
      <c r="C3" s="1446"/>
      <c r="D3" s="1445" t="s">
        <v>340</v>
      </c>
      <c r="E3" s="1446"/>
      <c r="F3" s="1449" t="s">
        <v>341</v>
      </c>
      <c r="G3" s="1449"/>
      <c r="H3" s="1449"/>
      <c r="I3" s="1449"/>
      <c r="J3" s="1449"/>
      <c r="K3" s="1449"/>
      <c r="L3" s="1449"/>
      <c r="M3" s="1449"/>
      <c r="N3" s="1449"/>
      <c r="O3" s="1449"/>
      <c r="P3" s="1449"/>
      <c r="Q3" s="1450"/>
      <c r="R3" s="1445" t="s">
        <v>342</v>
      </c>
      <c r="S3" s="1451"/>
    </row>
    <row r="4" spans="1:19" ht="31.5" customHeight="1">
      <c r="A4" s="4"/>
      <c r="B4" s="1447"/>
      <c r="C4" s="1448"/>
      <c r="D4" s="1447"/>
      <c r="E4" s="1448"/>
      <c r="F4" s="275" t="s">
        <v>343</v>
      </c>
      <c r="G4" s="275"/>
      <c r="H4" s="275"/>
      <c r="I4" s="275"/>
      <c r="J4" s="275"/>
      <c r="K4" s="276"/>
      <c r="L4" s="275" t="s">
        <v>344</v>
      </c>
      <c r="M4" s="275"/>
      <c r="N4" s="275"/>
      <c r="O4" s="275"/>
      <c r="P4" s="275"/>
      <c r="Q4" s="276"/>
      <c r="R4" s="1447"/>
      <c r="S4" s="1452"/>
    </row>
    <row r="5" spans="1:19">
      <c r="A5" s="5"/>
      <c r="B5" s="6" t="s">
        <v>108</v>
      </c>
      <c r="C5" s="7" t="s">
        <v>11</v>
      </c>
      <c r="D5" s="6" t="s">
        <v>108</v>
      </c>
      <c r="E5" s="7" t="s">
        <v>11</v>
      </c>
      <c r="F5" s="6" t="s">
        <v>68</v>
      </c>
      <c r="G5" s="6" t="s">
        <v>11</v>
      </c>
      <c r="H5" s="6" t="s">
        <v>345</v>
      </c>
      <c r="I5" s="6" t="s">
        <v>11</v>
      </c>
      <c r="J5" s="6" t="s">
        <v>346</v>
      </c>
      <c r="K5" s="7" t="s">
        <v>11</v>
      </c>
      <c r="L5" s="6" t="s">
        <v>68</v>
      </c>
      <c r="M5" s="6" t="s">
        <v>11</v>
      </c>
      <c r="N5" s="6" t="s">
        <v>345</v>
      </c>
      <c r="O5" s="6" t="s">
        <v>11</v>
      </c>
      <c r="P5" s="6" t="s">
        <v>346</v>
      </c>
      <c r="Q5" s="7" t="s">
        <v>11</v>
      </c>
      <c r="R5" s="6" t="s">
        <v>0</v>
      </c>
      <c r="S5" s="6" t="s">
        <v>11</v>
      </c>
    </row>
    <row r="6" spans="1:19">
      <c r="A6" s="1152"/>
      <c r="B6" s="277"/>
      <c r="C6" s="278"/>
      <c r="D6" s="277"/>
      <c r="E6" s="278"/>
      <c r="F6" s="279"/>
      <c r="G6" s="279"/>
      <c r="H6" s="279"/>
      <c r="I6" s="279"/>
      <c r="J6" s="279"/>
      <c r="K6" s="278"/>
      <c r="L6" s="279"/>
      <c r="M6" s="279"/>
      <c r="N6" s="279"/>
      <c r="O6" s="279"/>
      <c r="P6" s="279"/>
      <c r="Q6" s="278"/>
      <c r="R6" s="277"/>
      <c r="S6" s="277"/>
    </row>
    <row r="7" spans="1:19">
      <c r="A7" s="4" t="s">
        <v>10</v>
      </c>
      <c r="B7" s="280">
        <v>367.9</v>
      </c>
      <c r="C7" s="281" t="s">
        <v>101</v>
      </c>
      <c r="D7" s="280">
        <v>2730.7</v>
      </c>
      <c r="E7" s="281" t="s">
        <v>101</v>
      </c>
      <c r="F7" s="282">
        <v>86.9</v>
      </c>
      <c r="G7" s="283" t="s">
        <v>101</v>
      </c>
      <c r="H7" s="284">
        <v>86.2</v>
      </c>
      <c r="I7" s="283" t="s">
        <v>101</v>
      </c>
      <c r="J7" s="284">
        <v>87.5</v>
      </c>
      <c r="K7" s="281" t="s">
        <v>101</v>
      </c>
      <c r="L7" s="3">
        <v>30.1</v>
      </c>
      <c r="M7" s="283" t="s">
        <v>101</v>
      </c>
      <c r="N7" s="285">
        <v>29.9</v>
      </c>
      <c r="O7" s="283" t="s">
        <v>101</v>
      </c>
      <c r="P7" s="285">
        <v>30.2</v>
      </c>
      <c r="Q7" s="281" t="s">
        <v>101</v>
      </c>
      <c r="R7" s="286">
        <v>63.7</v>
      </c>
      <c r="S7" s="283" t="s">
        <v>101</v>
      </c>
    </row>
    <row r="8" spans="1:19">
      <c r="A8" s="4"/>
      <c r="B8" s="2"/>
      <c r="C8" s="287"/>
      <c r="D8" s="2"/>
      <c r="E8" s="4"/>
      <c r="F8" s="288"/>
      <c r="G8" s="25"/>
      <c r="H8" s="284"/>
      <c r="I8" s="25"/>
      <c r="J8" s="284"/>
      <c r="K8" s="289"/>
      <c r="L8" s="285"/>
      <c r="M8" s="12"/>
      <c r="N8" s="285"/>
      <c r="O8" s="12"/>
      <c r="P8" s="285"/>
      <c r="Q8" s="4"/>
      <c r="R8" s="290"/>
    </row>
    <row r="9" spans="1:19">
      <c r="A9" s="4" t="s">
        <v>14</v>
      </c>
      <c r="B9" s="291">
        <v>418.1</v>
      </c>
      <c r="C9" s="4">
        <f t="shared" ref="C9:C40" si="0">RANK(B9,B$9:B$59)</f>
        <v>15</v>
      </c>
      <c r="D9" s="291">
        <v>3351.3</v>
      </c>
      <c r="E9" s="4">
        <f t="shared" ref="E9:E40" si="1">RANK(D9,D$9:D$59)</f>
        <v>8</v>
      </c>
      <c r="F9" s="284">
        <v>84.7</v>
      </c>
      <c r="G9" s="12">
        <f t="shared" ref="G9:G40" si="2">RANK(F9,F$9:F$59)</f>
        <v>45</v>
      </c>
      <c r="H9" s="284">
        <v>83.8</v>
      </c>
      <c r="I9" s="12">
        <f t="shared" ref="I9:I40" si="3">RANK(H9,H$9:H$59)</f>
        <v>45</v>
      </c>
      <c r="J9" s="284">
        <v>85.6</v>
      </c>
      <c r="K9" s="4">
        <f t="shared" ref="K9:K40" si="4">RANK(J9,J$9:J$59)</f>
        <v>45</v>
      </c>
      <c r="L9" s="285">
        <v>23.5</v>
      </c>
      <c r="M9" s="12">
        <f t="shared" ref="M9:M40" si="5">RANK(L9,L$9:L$59)</f>
        <v>45</v>
      </c>
      <c r="N9" s="285">
        <v>23.1</v>
      </c>
      <c r="O9" s="12">
        <f t="shared" ref="O9:O40" si="6">RANK(N9,N$9:N$59)</f>
        <v>46</v>
      </c>
      <c r="P9" s="285">
        <v>23.8</v>
      </c>
      <c r="Q9" s="4">
        <f t="shared" ref="Q9:Q40" si="7">RANK(P9,P$9:P$59)</f>
        <v>46</v>
      </c>
      <c r="R9" s="286">
        <v>70.2</v>
      </c>
      <c r="S9" s="2">
        <f t="shared" ref="S9:S40" si="8">RANK(R9,R$9:R$59)</f>
        <v>9</v>
      </c>
    </row>
    <row r="10" spans="1:19">
      <c r="A10" s="4" t="s">
        <v>15</v>
      </c>
      <c r="B10" s="291">
        <v>602.6</v>
      </c>
      <c r="C10" s="4">
        <f t="shared" si="0"/>
        <v>2</v>
      </c>
      <c r="D10" s="291">
        <v>2885.2</v>
      </c>
      <c r="E10" s="4">
        <f t="shared" si="1"/>
        <v>22</v>
      </c>
      <c r="F10" s="284">
        <v>92.9</v>
      </c>
      <c r="G10" s="12">
        <f t="shared" si="2"/>
        <v>1</v>
      </c>
      <c r="H10" s="284">
        <v>92.8</v>
      </c>
      <c r="I10" s="12">
        <f t="shared" si="3"/>
        <v>1</v>
      </c>
      <c r="J10" s="284">
        <v>92.9</v>
      </c>
      <c r="K10" s="4">
        <f t="shared" si="4"/>
        <v>4</v>
      </c>
      <c r="L10" s="285">
        <v>28</v>
      </c>
      <c r="M10" s="12">
        <f t="shared" si="5"/>
        <v>28</v>
      </c>
      <c r="N10" s="285">
        <v>25</v>
      </c>
      <c r="O10" s="12">
        <f t="shared" si="6"/>
        <v>41</v>
      </c>
      <c r="P10" s="285">
        <v>31.3</v>
      </c>
      <c r="Q10" s="4">
        <f t="shared" si="7"/>
        <v>18</v>
      </c>
      <c r="R10" s="286">
        <v>63.9</v>
      </c>
      <c r="S10" s="2">
        <f t="shared" si="8"/>
        <v>38</v>
      </c>
    </row>
    <row r="11" spans="1:19">
      <c r="A11" s="4" t="s">
        <v>16</v>
      </c>
      <c r="B11" s="291">
        <v>405.8</v>
      </c>
      <c r="C11" s="4">
        <f t="shared" si="0"/>
        <v>16</v>
      </c>
      <c r="D11" s="291">
        <v>3399.1</v>
      </c>
      <c r="E11" s="4">
        <f t="shared" si="1"/>
        <v>7</v>
      </c>
      <c r="F11" s="284">
        <v>86.1</v>
      </c>
      <c r="G11" s="12">
        <f t="shared" si="2"/>
        <v>36</v>
      </c>
      <c r="H11" s="284">
        <v>85.5</v>
      </c>
      <c r="I11" s="12">
        <f t="shared" si="3"/>
        <v>36</v>
      </c>
      <c r="J11" s="284">
        <v>86.5</v>
      </c>
      <c r="K11" s="4">
        <f t="shared" si="4"/>
        <v>39</v>
      </c>
      <c r="L11" s="285">
        <v>27.6</v>
      </c>
      <c r="M11" s="12">
        <f t="shared" si="5"/>
        <v>32</v>
      </c>
      <c r="N11" s="285">
        <v>28</v>
      </c>
      <c r="O11" s="12">
        <f t="shared" si="6"/>
        <v>26</v>
      </c>
      <c r="P11" s="285">
        <v>27.1</v>
      </c>
      <c r="Q11" s="4">
        <f t="shared" si="7"/>
        <v>37</v>
      </c>
      <c r="R11" s="286">
        <v>60.5</v>
      </c>
      <c r="S11" s="2">
        <f t="shared" si="8"/>
        <v>44</v>
      </c>
    </row>
    <row r="12" spans="1:19">
      <c r="A12" s="4" t="s">
        <v>17</v>
      </c>
      <c r="B12" s="291">
        <v>445.7</v>
      </c>
      <c r="C12" s="4">
        <f t="shared" si="0"/>
        <v>11</v>
      </c>
      <c r="D12" s="291">
        <v>3602.6</v>
      </c>
      <c r="E12" s="4">
        <f t="shared" si="1"/>
        <v>5</v>
      </c>
      <c r="F12" s="284">
        <v>85.3</v>
      </c>
      <c r="G12" s="12">
        <f t="shared" si="2"/>
        <v>42</v>
      </c>
      <c r="H12" s="284">
        <v>84.5</v>
      </c>
      <c r="I12" s="12">
        <f t="shared" si="3"/>
        <v>42</v>
      </c>
      <c r="J12" s="284">
        <v>86.1</v>
      </c>
      <c r="K12" s="4">
        <f t="shared" si="4"/>
        <v>42</v>
      </c>
      <c r="L12" s="285">
        <v>21.4</v>
      </c>
      <c r="M12" s="12">
        <f t="shared" si="5"/>
        <v>49</v>
      </c>
      <c r="N12" s="285">
        <v>20.9</v>
      </c>
      <c r="O12" s="12">
        <f t="shared" si="6"/>
        <v>49</v>
      </c>
      <c r="P12" s="285">
        <v>21.8</v>
      </c>
      <c r="Q12" s="4">
        <f t="shared" si="7"/>
        <v>50</v>
      </c>
      <c r="R12" s="286">
        <v>66.8</v>
      </c>
      <c r="S12" s="2">
        <f t="shared" si="8"/>
        <v>24</v>
      </c>
    </row>
    <row r="13" spans="1:19">
      <c r="A13" s="4" t="s">
        <v>18</v>
      </c>
      <c r="B13" s="291">
        <v>396.2</v>
      </c>
      <c r="C13" s="4">
        <f t="shared" si="0"/>
        <v>19</v>
      </c>
      <c r="D13" s="291">
        <v>2658.1</v>
      </c>
      <c r="E13" s="4">
        <f t="shared" si="1"/>
        <v>28</v>
      </c>
      <c r="F13" s="284">
        <v>82.1</v>
      </c>
      <c r="G13" s="12">
        <f t="shared" si="2"/>
        <v>51</v>
      </c>
      <c r="H13" s="284">
        <v>81.8</v>
      </c>
      <c r="I13" s="12">
        <f t="shared" si="3"/>
        <v>48</v>
      </c>
      <c r="J13" s="284">
        <v>82.4</v>
      </c>
      <c r="K13" s="4">
        <f t="shared" si="4"/>
        <v>51</v>
      </c>
      <c r="L13" s="285">
        <v>31.7</v>
      </c>
      <c r="M13" s="12">
        <f t="shared" si="5"/>
        <v>14</v>
      </c>
      <c r="N13" s="285">
        <v>32</v>
      </c>
      <c r="O13" s="12">
        <f t="shared" si="6"/>
        <v>15</v>
      </c>
      <c r="P13" s="285">
        <v>31.5</v>
      </c>
      <c r="Q13" s="4">
        <f t="shared" si="7"/>
        <v>16</v>
      </c>
      <c r="R13" s="286">
        <v>54</v>
      </c>
      <c r="S13" s="2">
        <f t="shared" si="8"/>
        <v>49</v>
      </c>
    </row>
    <row r="14" spans="1:19">
      <c r="A14" s="4" t="s">
        <v>19</v>
      </c>
      <c r="B14" s="291">
        <v>291.2</v>
      </c>
      <c r="C14" s="4">
        <f t="shared" si="0"/>
        <v>28</v>
      </c>
      <c r="D14" s="291">
        <v>2658.5</v>
      </c>
      <c r="E14" s="4">
        <f t="shared" si="1"/>
        <v>27</v>
      </c>
      <c r="F14" s="284">
        <v>90.5</v>
      </c>
      <c r="G14" s="12">
        <f t="shared" si="2"/>
        <v>14</v>
      </c>
      <c r="H14" s="284">
        <v>89.7</v>
      </c>
      <c r="I14" s="12">
        <f t="shared" si="3"/>
        <v>16</v>
      </c>
      <c r="J14" s="284">
        <v>91.4</v>
      </c>
      <c r="K14" s="4">
        <f t="shared" si="4"/>
        <v>13</v>
      </c>
      <c r="L14" s="285">
        <v>38.299999999999997</v>
      </c>
      <c r="M14" s="12">
        <f t="shared" si="5"/>
        <v>3</v>
      </c>
      <c r="N14" s="285">
        <v>37.6</v>
      </c>
      <c r="O14" s="12">
        <f t="shared" si="6"/>
        <v>6</v>
      </c>
      <c r="P14" s="285">
        <v>39</v>
      </c>
      <c r="Q14" s="4">
        <f t="shared" si="7"/>
        <v>3</v>
      </c>
      <c r="R14" s="286">
        <v>66.099999999999994</v>
      </c>
      <c r="S14" s="2">
        <f t="shared" si="8"/>
        <v>27</v>
      </c>
    </row>
    <row r="15" spans="1:19">
      <c r="A15" s="4" t="s">
        <v>20</v>
      </c>
      <c r="B15" s="291">
        <v>254.5</v>
      </c>
      <c r="C15" s="4">
        <f t="shared" si="0"/>
        <v>37</v>
      </c>
      <c r="D15" s="291">
        <v>1974.1</v>
      </c>
      <c r="E15" s="4">
        <f t="shared" si="1"/>
        <v>47</v>
      </c>
      <c r="F15" s="284">
        <v>90.1</v>
      </c>
      <c r="G15" s="12">
        <f t="shared" si="2"/>
        <v>19</v>
      </c>
      <c r="H15" s="284">
        <v>89.7</v>
      </c>
      <c r="I15" s="12">
        <f t="shared" si="3"/>
        <v>16</v>
      </c>
      <c r="J15" s="284">
        <v>90.4</v>
      </c>
      <c r="K15" s="4">
        <f t="shared" si="4"/>
        <v>22</v>
      </c>
      <c r="L15" s="285">
        <v>38</v>
      </c>
      <c r="M15" s="12">
        <f t="shared" si="5"/>
        <v>5</v>
      </c>
      <c r="N15" s="285">
        <v>37.9</v>
      </c>
      <c r="O15" s="12">
        <f t="shared" si="6"/>
        <v>4</v>
      </c>
      <c r="P15" s="285">
        <v>38.1</v>
      </c>
      <c r="Q15" s="4">
        <f t="shared" si="7"/>
        <v>5</v>
      </c>
      <c r="R15" s="286">
        <v>65.099999999999994</v>
      </c>
      <c r="S15" s="2">
        <f t="shared" si="8"/>
        <v>34</v>
      </c>
    </row>
    <row r="16" spans="1:19">
      <c r="A16" s="4" t="s">
        <v>21</v>
      </c>
      <c r="B16" s="291">
        <v>479.1</v>
      </c>
      <c r="C16" s="4">
        <f t="shared" si="0"/>
        <v>8</v>
      </c>
      <c r="D16" s="291">
        <v>3065.5</v>
      </c>
      <c r="E16" s="4">
        <f t="shared" si="1"/>
        <v>17</v>
      </c>
      <c r="F16" s="284">
        <v>89</v>
      </c>
      <c r="G16" s="12">
        <f t="shared" si="2"/>
        <v>28</v>
      </c>
      <c r="H16" s="284">
        <v>87.6</v>
      </c>
      <c r="I16" s="12">
        <f t="shared" si="3"/>
        <v>31</v>
      </c>
      <c r="J16" s="284">
        <v>90.2</v>
      </c>
      <c r="K16" s="4">
        <f t="shared" si="4"/>
        <v>24</v>
      </c>
      <c r="L16" s="285">
        <v>30.6</v>
      </c>
      <c r="M16" s="12">
        <f t="shared" si="5"/>
        <v>19</v>
      </c>
      <c r="N16" s="285">
        <v>29.7</v>
      </c>
      <c r="O16" s="12">
        <f t="shared" si="6"/>
        <v>20</v>
      </c>
      <c r="P16" s="285">
        <v>31.4</v>
      </c>
      <c r="Q16" s="4">
        <f t="shared" si="7"/>
        <v>17</v>
      </c>
      <c r="R16" s="286">
        <v>74.400000000000006</v>
      </c>
      <c r="S16" s="2">
        <f t="shared" si="8"/>
        <v>2</v>
      </c>
    </row>
    <row r="17" spans="1:19">
      <c r="A17" s="4" t="s">
        <v>22</v>
      </c>
      <c r="B17" s="291">
        <v>1281.9000000000001</v>
      </c>
      <c r="C17" s="4">
        <f t="shared" si="0"/>
        <v>1</v>
      </c>
      <c r="D17" s="291">
        <v>4808.3</v>
      </c>
      <c r="E17" s="4">
        <f t="shared" si="1"/>
        <v>1</v>
      </c>
      <c r="F17" s="284">
        <v>90.2</v>
      </c>
      <c r="G17" s="12">
        <f t="shared" si="2"/>
        <v>18</v>
      </c>
      <c r="H17" s="284">
        <v>89.4</v>
      </c>
      <c r="I17" s="12">
        <f t="shared" si="3"/>
        <v>19</v>
      </c>
      <c r="J17" s="284">
        <v>90.8</v>
      </c>
      <c r="K17" s="4">
        <f t="shared" si="4"/>
        <v>16</v>
      </c>
      <c r="L17" s="285">
        <v>55</v>
      </c>
      <c r="M17" s="12">
        <f t="shared" si="5"/>
        <v>1</v>
      </c>
      <c r="N17" s="285">
        <v>54.9</v>
      </c>
      <c r="O17" s="12">
        <f t="shared" si="6"/>
        <v>1</v>
      </c>
      <c r="P17" s="285">
        <v>55.1</v>
      </c>
      <c r="Q17" s="4">
        <f t="shared" si="7"/>
        <v>1</v>
      </c>
      <c r="R17" s="286">
        <v>41.6</v>
      </c>
      <c r="S17" s="2">
        <f t="shared" si="8"/>
        <v>51</v>
      </c>
    </row>
    <row r="18" spans="1:19">
      <c r="A18" s="4" t="s">
        <v>23</v>
      </c>
      <c r="B18" s="291">
        <v>460</v>
      </c>
      <c r="C18" s="4">
        <f t="shared" si="0"/>
        <v>10</v>
      </c>
      <c r="D18" s="291">
        <v>3105.3</v>
      </c>
      <c r="E18" s="4">
        <f t="shared" si="1"/>
        <v>16</v>
      </c>
      <c r="F18" s="284">
        <v>87.2</v>
      </c>
      <c r="G18" s="12">
        <f t="shared" si="2"/>
        <v>34</v>
      </c>
      <c r="H18" s="284">
        <v>86.4</v>
      </c>
      <c r="I18" s="12">
        <f t="shared" si="3"/>
        <v>33</v>
      </c>
      <c r="J18" s="284">
        <v>88</v>
      </c>
      <c r="K18" s="4">
        <f t="shared" si="4"/>
        <v>35</v>
      </c>
      <c r="L18" s="285">
        <v>27.3</v>
      </c>
      <c r="M18" s="12">
        <f t="shared" si="5"/>
        <v>36</v>
      </c>
      <c r="N18" s="285">
        <v>28</v>
      </c>
      <c r="O18" s="12">
        <f t="shared" si="6"/>
        <v>26</v>
      </c>
      <c r="P18" s="285">
        <v>26.6</v>
      </c>
      <c r="Q18" s="4">
        <f t="shared" si="7"/>
        <v>38</v>
      </c>
      <c r="R18" s="286">
        <v>64.099999999999994</v>
      </c>
      <c r="S18" s="2">
        <f t="shared" si="8"/>
        <v>37</v>
      </c>
    </row>
    <row r="19" spans="1:19">
      <c r="A19" s="4" t="s">
        <v>24</v>
      </c>
      <c r="B19" s="291">
        <v>359.7</v>
      </c>
      <c r="C19" s="4">
        <f t="shared" si="0"/>
        <v>22</v>
      </c>
      <c r="D19" s="291">
        <v>3346.6</v>
      </c>
      <c r="E19" s="4">
        <f t="shared" si="1"/>
        <v>9</v>
      </c>
      <c r="F19" s="284">
        <v>85.6</v>
      </c>
      <c r="G19" s="12">
        <f t="shared" si="2"/>
        <v>41</v>
      </c>
      <c r="H19" s="284">
        <v>84.2</v>
      </c>
      <c r="I19" s="12">
        <f t="shared" si="3"/>
        <v>43</v>
      </c>
      <c r="J19" s="284">
        <v>86.9</v>
      </c>
      <c r="K19" s="4">
        <f t="shared" si="4"/>
        <v>37</v>
      </c>
      <c r="L19" s="285">
        <v>29.1</v>
      </c>
      <c r="M19" s="12">
        <f t="shared" si="5"/>
        <v>24</v>
      </c>
      <c r="N19" s="285">
        <v>28.6</v>
      </c>
      <c r="O19" s="12">
        <f t="shared" si="6"/>
        <v>24</v>
      </c>
      <c r="P19" s="285">
        <v>29.4</v>
      </c>
      <c r="Q19" s="4">
        <f t="shared" si="7"/>
        <v>26</v>
      </c>
      <c r="R19" s="286">
        <v>63.1</v>
      </c>
      <c r="S19" s="2">
        <f t="shared" si="8"/>
        <v>41</v>
      </c>
    </row>
    <row r="20" spans="1:19">
      <c r="A20" s="4" t="s">
        <v>25</v>
      </c>
      <c r="B20" s="291">
        <v>245.3</v>
      </c>
      <c r="C20" s="4">
        <f t="shared" si="0"/>
        <v>39</v>
      </c>
      <c r="D20" s="291">
        <v>3053.7</v>
      </c>
      <c r="E20" s="4">
        <f t="shared" si="1"/>
        <v>18</v>
      </c>
      <c r="F20" s="284">
        <v>91.7</v>
      </c>
      <c r="G20" s="12">
        <f t="shared" si="2"/>
        <v>9</v>
      </c>
      <c r="H20" s="284">
        <v>92.5</v>
      </c>
      <c r="I20" s="12">
        <f t="shared" si="3"/>
        <v>2</v>
      </c>
      <c r="J20" s="284">
        <v>90.9</v>
      </c>
      <c r="K20" s="4">
        <f t="shared" si="4"/>
        <v>15</v>
      </c>
      <c r="L20" s="285">
        <v>31</v>
      </c>
      <c r="M20" s="12">
        <f t="shared" si="5"/>
        <v>17</v>
      </c>
      <c r="N20" s="285">
        <v>30</v>
      </c>
      <c r="O20" s="12">
        <f t="shared" si="6"/>
        <v>19</v>
      </c>
      <c r="P20" s="285">
        <v>32</v>
      </c>
      <c r="Q20" s="4">
        <f t="shared" si="7"/>
        <v>14</v>
      </c>
      <c r="R20" s="286">
        <v>60.3</v>
      </c>
      <c r="S20" s="2">
        <f t="shared" si="8"/>
        <v>45</v>
      </c>
    </row>
    <row r="21" spans="1:19">
      <c r="A21" s="4" t="s">
        <v>26</v>
      </c>
      <c r="B21" s="291">
        <v>204.7</v>
      </c>
      <c r="C21" s="4">
        <f t="shared" si="0"/>
        <v>45</v>
      </c>
      <c r="D21" s="291">
        <v>1864.3</v>
      </c>
      <c r="E21" s="4">
        <f t="shared" si="1"/>
        <v>50</v>
      </c>
      <c r="F21" s="284">
        <v>90.1</v>
      </c>
      <c r="G21" s="12">
        <f t="shared" si="2"/>
        <v>19</v>
      </c>
      <c r="H21" s="284">
        <v>89.4</v>
      </c>
      <c r="I21" s="12">
        <f t="shared" si="3"/>
        <v>19</v>
      </c>
      <c r="J21" s="284">
        <v>90.8</v>
      </c>
      <c r="K21" s="4">
        <f t="shared" si="4"/>
        <v>16</v>
      </c>
      <c r="L21" s="285">
        <v>25</v>
      </c>
      <c r="M21" s="12">
        <f t="shared" si="5"/>
        <v>42</v>
      </c>
      <c r="N21" s="285">
        <v>26.1</v>
      </c>
      <c r="O21" s="12">
        <f t="shared" si="6"/>
        <v>36</v>
      </c>
      <c r="P21" s="285">
        <v>24</v>
      </c>
      <c r="Q21" s="4">
        <f t="shared" si="7"/>
        <v>44</v>
      </c>
      <c r="R21" s="286">
        <v>70.3</v>
      </c>
      <c r="S21" s="2">
        <f t="shared" si="8"/>
        <v>8</v>
      </c>
    </row>
    <row r="22" spans="1:19">
      <c r="A22" s="4" t="s">
        <v>66</v>
      </c>
      <c r="B22" s="291">
        <v>372.5</v>
      </c>
      <c r="C22" s="4">
        <f t="shared" si="0"/>
        <v>21</v>
      </c>
      <c r="D22" s="291">
        <v>2274.3000000000002</v>
      </c>
      <c r="E22" s="4">
        <f t="shared" si="1"/>
        <v>36</v>
      </c>
      <c r="F22" s="284">
        <v>88.2</v>
      </c>
      <c r="G22" s="12">
        <f t="shared" si="2"/>
        <v>32</v>
      </c>
      <c r="H22" s="284">
        <v>87.7</v>
      </c>
      <c r="I22" s="12">
        <f t="shared" si="3"/>
        <v>30</v>
      </c>
      <c r="J22" s="284">
        <v>88.6</v>
      </c>
      <c r="K22" s="4">
        <f t="shared" si="4"/>
        <v>32</v>
      </c>
      <c r="L22" s="285">
        <v>32.799999999999997</v>
      </c>
      <c r="M22" s="12">
        <f t="shared" si="5"/>
        <v>13</v>
      </c>
      <c r="N22" s="285">
        <v>32.5</v>
      </c>
      <c r="O22" s="12">
        <f t="shared" si="6"/>
        <v>14</v>
      </c>
      <c r="P22" s="285">
        <v>33.1</v>
      </c>
      <c r="Q22" s="4">
        <f t="shared" si="7"/>
        <v>12</v>
      </c>
      <c r="R22" s="286">
        <v>65.2</v>
      </c>
      <c r="S22" s="2">
        <f t="shared" si="8"/>
        <v>33</v>
      </c>
    </row>
    <row r="23" spans="1:19">
      <c r="A23" s="4" t="s">
        <v>27</v>
      </c>
      <c r="B23" s="291">
        <v>349.9</v>
      </c>
      <c r="C23" s="4">
        <f t="shared" si="0"/>
        <v>23</v>
      </c>
      <c r="D23" s="291">
        <v>2854</v>
      </c>
      <c r="E23" s="4">
        <f t="shared" si="1"/>
        <v>23</v>
      </c>
      <c r="F23" s="284">
        <v>88.4</v>
      </c>
      <c r="G23" s="12">
        <f t="shared" si="2"/>
        <v>31</v>
      </c>
      <c r="H23" s="284">
        <v>87.9</v>
      </c>
      <c r="I23" s="12">
        <f t="shared" si="3"/>
        <v>29</v>
      </c>
      <c r="J23" s="284">
        <v>89</v>
      </c>
      <c r="K23" s="4">
        <f t="shared" si="4"/>
        <v>31</v>
      </c>
      <c r="L23" s="285">
        <v>24.7</v>
      </c>
      <c r="M23" s="12">
        <f t="shared" si="5"/>
        <v>43</v>
      </c>
      <c r="N23" s="285">
        <v>24.2</v>
      </c>
      <c r="O23" s="12">
        <f t="shared" si="6"/>
        <v>43</v>
      </c>
      <c r="P23" s="285">
        <v>25</v>
      </c>
      <c r="Q23" s="4">
        <f t="shared" si="7"/>
        <v>42</v>
      </c>
      <c r="R23" s="286">
        <v>68.099999999999994</v>
      </c>
      <c r="S23" s="2">
        <f t="shared" si="8"/>
        <v>18</v>
      </c>
    </row>
    <row r="24" spans="1:19">
      <c r="A24" s="4" t="s">
        <v>28</v>
      </c>
      <c r="B24" s="291">
        <v>260.89999999999998</v>
      </c>
      <c r="C24" s="4">
        <f t="shared" si="0"/>
        <v>35</v>
      </c>
      <c r="D24" s="291">
        <v>2193.9</v>
      </c>
      <c r="E24" s="4">
        <f t="shared" si="1"/>
        <v>40</v>
      </c>
      <c r="F24" s="284">
        <v>92.1</v>
      </c>
      <c r="G24" s="12">
        <f t="shared" si="2"/>
        <v>7</v>
      </c>
      <c r="H24" s="284">
        <v>91</v>
      </c>
      <c r="I24" s="12">
        <f t="shared" si="3"/>
        <v>10</v>
      </c>
      <c r="J24" s="284">
        <v>93.2</v>
      </c>
      <c r="K24" s="4">
        <f t="shared" si="4"/>
        <v>1</v>
      </c>
      <c r="L24" s="285">
        <v>27.7</v>
      </c>
      <c r="M24" s="12">
        <f t="shared" si="5"/>
        <v>31</v>
      </c>
      <c r="N24" s="285">
        <v>26.8</v>
      </c>
      <c r="O24" s="12">
        <f t="shared" si="6"/>
        <v>32</v>
      </c>
      <c r="P24" s="285">
        <v>28.5</v>
      </c>
      <c r="Q24" s="4">
        <f t="shared" si="7"/>
        <v>30</v>
      </c>
      <c r="R24" s="286">
        <v>66.8</v>
      </c>
      <c r="S24" s="2">
        <f t="shared" si="8"/>
        <v>24</v>
      </c>
    </row>
    <row r="25" spans="1:19">
      <c r="A25" s="4" t="s">
        <v>29</v>
      </c>
      <c r="B25" s="291">
        <v>327.5</v>
      </c>
      <c r="C25" s="4">
        <f t="shared" si="0"/>
        <v>25</v>
      </c>
      <c r="D25" s="291">
        <v>2946.8</v>
      </c>
      <c r="E25" s="4">
        <f t="shared" si="1"/>
        <v>20</v>
      </c>
      <c r="F25" s="284">
        <v>90.3</v>
      </c>
      <c r="G25" s="12">
        <f t="shared" si="2"/>
        <v>16</v>
      </c>
      <c r="H25" s="284">
        <v>89.8</v>
      </c>
      <c r="I25" s="12">
        <f t="shared" si="3"/>
        <v>15</v>
      </c>
      <c r="J25" s="284">
        <v>90.7</v>
      </c>
      <c r="K25" s="4">
        <f t="shared" si="4"/>
        <v>19</v>
      </c>
      <c r="L25" s="285">
        <v>31.5</v>
      </c>
      <c r="M25" s="12">
        <f t="shared" si="5"/>
        <v>15</v>
      </c>
      <c r="N25" s="285">
        <v>31</v>
      </c>
      <c r="O25" s="12">
        <f t="shared" si="6"/>
        <v>17</v>
      </c>
      <c r="P25" s="285">
        <v>32</v>
      </c>
      <c r="Q25" s="4">
        <f t="shared" si="7"/>
        <v>14</v>
      </c>
      <c r="R25" s="286">
        <v>65.5</v>
      </c>
      <c r="S25" s="2">
        <f t="shared" si="8"/>
        <v>31</v>
      </c>
    </row>
    <row r="26" spans="1:19">
      <c r="A26" s="4" t="s">
        <v>30</v>
      </c>
      <c r="B26" s="291">
        <v>198.8</v>
      </c>
      <c r="C26" s="4">
        <f t="shared" si="0"/>
        <v>47</v>
      </c>
      <c r="D26" s="291">
        <v>2362.9</v>
      </c>
      <c r="E26" s="4">
        <f t="shared" si="1"/>
        <v>33</v>
      </c>
      <c r="F26" s="284">
        <v>84.5</v>
      </c>
      <c r="G26" s="12">
        <f t="shared" si="2"/>
        <v>46</v>
      </c>
      <c r="H26" s="284">
        <v>83</v>
      </c>
      <c r="I26" s="12">
        <f t="shared" si="3"/>
        <v>47</v>
      </c>
      <c r="J26" s="284">
        <v>85.8</v>
      </c>
      <c r="K26" s="4">
        <f t="shared" si="4"/>
        <v>43</v>
      </c>
      <c r="L26" s="285">
        <v>22.2</v>
      </c>
      <c r="M26" s="12">
        <f t="shared" si="5"/>
        <v>48</v>
      </c>
      <c r="N26" s="285">
        <v>21.5</v>
      </c>
      <c r="O26" s="12">
        <f t="shared" si="6"/>
        <v>48</v>
      </c>
      <c r="P26" s="285">
        <v>22.9</v>
      </c>
      <c r="Q26" s="4">
        <f t="shared" si="7"/>
        <v>47</v>
      </c>
      <c r="R26" s="286">
        <v>70.2</v>
      </c>
      <c r="S26" s="2">
        <f t="shared" si="8"/>
        <v>9</v>
      </c>
    </row>
    <row r="27" spans="1:19">
      <c r="A27" s="4" t="s">
        <v>31</v>
      </c>
      <c r="B27" s="291">
        <v>510.4</v>
      </c>
      <c r="C27" s="4">
        <f t="shared" si="0"/>
        <v>6</v>
      </c>
      <c r="D27" s="291">
        <v>3582</v>
      </c>
      <c r="E27" s="4">
        <f t="shared" si="1"/>
        <v>6</v>
      </c>
      <c r="F27" s="284">
        <v>83.6</v>
      </c>
      <c r="G27" s="12">
        <f t="shared" si="2"/>
        <v>48</v>
      </c>
      <c r="H27" s="284">
        <v>81.8</v>
      </c>
      <c r="I27" s="12">
        <f t="shared" si="3"/>
        <v>48</v>
      </c>
      <c r="J27" s="284">
        <v>85.2</v>
      </c>
      <c r="K27" s="4">
        <f t="shared" si="4"/>
        <v>47</v>
      </c>
      <c r="L27" s="285">
        <v>22.9</v>
      </c>
      <c r="M27" s="12">
        <f t="shared" si="5"/>
        <v>47</v>
      </c>
      <c r="N27" s="285">
        <v>21.8</v>
      </c>
      <c r="O27" s="12">
        <f t="shared" si="6"/>
        <v>47</v>
      </c>
      <c r="P27" s="285">
        <v>24</v>
      </c>
      <c r="Q27" s="4">
        <f t="shared" si="7"/>
        <v>44</v>
      </c>
      <c r="R27" s="286">
        <v>63.6</v>
      </c>
      <c r="S27" s="2">
        <f t="shared" si="8"/>
        <v>39</v>
      </c>
    </row>
    <row r="28" spans="1:19">
      <c r="A28" s="4" t="s">
        <v>32</v>
      </c>
      <c r="B28" s="291">
        <v>121.6</v>
      </c>
      <c r="C28" s="4">
        <f t="shared" si="0"/>
        <v>50</v>
      </c>
      <c r="D28" s="291">
        <v>2292.1999999999998</v>
      </c>
      <c r="E28" s="4">
        <f t="shared" si="1"/>
        <v>35</v>
      </c>
      <c r="F28" s="284">
        <v>91.7</v>
      </c>
      <c r="G28" s="12">
        <f t="shared" si="2"/>
        <v>9</v>
      </c>
      <c r="H28" s="284">
        <v>90.4</v>
      </c>
      <c r="I28" s="12">
        <f t="shared" si="3"/>
        <v>13</v>
      </c>
      <c r="J28" s="284">
        <v>92.9</v>
      </c>
      <c r="K28" s="4">
        <f t="shared" si="4"/>
        <v>4</v>
      </c>
      <c r="L28" s="285">
        <v>29.4</v>
      </c>
      <c r="M28" s="12">
        <f t="shared" si="5"/>
        <v>22</v>
      </c>
      <c r="N28" s="285">
        <v>28.1</v>
      </c>
      <c r="O28" s="12">
        <f t="shared" si="6"/>
        <v>25</v>
      </c>
      <c r="P28" s="285">
        <v>30.6</v>
      </c>
      <c r="Q28" s="4">
        <f t="shared" si="7"/>
        <v>20</v>
      </c>
      <c r="R28" s="286">
        <v>69.3</v>
      </c>
      <c r="S28" s="2">
        <f t="shared" si="8"/>
        <v>12</v>
      </c>
    </row>
    <row r="29" spans="1:19">
      <c r="A29" s="4" t="s">
        <v>33</v>
      </c>
      <c r="B29" s="291">
        <v>467.8</v>
      </c>
      <c r="C29" s="4">
        <f t="shared" si="0"/>
        <v>9</v>
      </c>
      <c r="D29" s="291">
        <v>2663.5</v>
      </c>
      <c r="E29" s="4">
        <f t="shared" si="1"/>
        <v>26</v>
      </c>
      <c r="F29" s="284">
        <v>89.6</v>
      </c>
      <c r="G29" s="12">
        <f t="shared" si="2"/>
        <v>24</v>
      </c>
      <c r="H29" s="284">
        <v>88.5</v>
      </c>
      <c r="I29" s="12">
        <f t="shared" si="3"/>
        <v>27</v>
      </c>
      <c r="J29" s="284">
        <v>90.6</v>
      </c>
      <c r="K29" s="4">
        <f t="shared" si="4"/>
        <v>20</v>
      </c>
      <c r="L29" s="285">
        <v>38.200000000000003</v>
      </c>
      <c r="M29" s="12">
        <f t="shared" si="5"/>
        <v>4</v>
      </c>
      <c r="N29" s="285">
        <v>38.1</v>
      </c>
      <c r="O29" s="12">
        <f t="shared" si="6"/>
        <v>3</v>
      </c>
      <c r="P29" s="285">
        <v>38.4</v>
      </c>
      <c r="Q29" s="4">
        <f t="shared" si="7"/>
        <v>4</v>
      </c>
      <c r="R29" s="286">
        <v>67.3</v>
      </c>
      <c r="S29" s="2">
        <f t="shared" si="8"/>
        <v>21</v>
      </c>
    </row>
    <row r="30" spans="1:19">
      <c r="A30" s="4" t="s">
        <v>34</v>
      </c>
      <c r="B30" s="291">
        <v>404</v>
      </c>
      <c r="C30" s="4">
        <f t="shared" si="0"/>
        <v>17</v>
      </c>
      <c r="D30" s="291">
        <v>2051.1999999999998</v>
      </c>
      <c r="E30" s="4">
        <f t="shared" si="1"/>
        <v>46</v>
      </c>
      <c r="F30" s="284">
        <v>89.7</v>
      </c>
      <c r="G30" s="12">
        <f t="shared" si="2"/>
        <v>22</v>
      </c>
      <c r="H30" s="284">
        <v>89.5</v>
      </c>
      <c r="I30" s="12">
        <f t="shared" si="3"/>
        <v>18</v>
      </c>
      <c r="J30" s="284">
        <v>89.9</v>
      </c>
      <c r="K30" s="4">
        <f t="shared" si="4"/>
        <v>27</v>
      </c>
      <c r="L30" s="285">
        <v>41.2</v>
      </c>
      <c r="M30" s="12">
        <f t="shared" si="5"/>
        <v>2</v>
      </c>
      <c r="N30" s="285">
        <v>41</v>
      </c>
      <c r="O30" s="12">
        <f t="shared" si="6"/>
        <v>2</v>
      </c>
      <c r="P30" s="285">
        <v>41.3</v>
      </c>
      <c r="Q30" s="4">
        <f t="shared" si="7"/>
        <v>2</v>
      </c>
      <c r="R30" s="286">
        <v>59.7</v>
      </c>
      <c r="S30" s="2">
        <f t="shared" si="8"/>
        <v>46</v>
      </c>
    </row>
    <row r="31" spans="1:19">
      <c r="A31" s="4" t="s">
        <v>35</v>
      </c>
      <c r="B31" s="291">
        <v>429.8</v>
      </c>
      <c r="C31" s="4">
        <f t="shared" si="0"/>
        <v>12</v>
      </c>
      <c r="D31" s="291">
        <v>2327.6</v>
      </c>
      <c r="E31" s="4">
        <f t="shared" si="1"/>
        <v>34</v>
      </c>
      <c r="F31" s="284">
        <v>89.9</v>
      </c>
      <c r="G31" s="12">
        <f t="shared" si="2"/>
        <v>21</v>
      </c>
      <c r="H31" s="284">
        <v>89.1</v>
      </c>
      <c r="I31" s="12">
        <f t="shared" si="3"/>
        <v>22</v>
      </c>
      <c r="J31" s="284">
        <v>90.6</v>
      </c>
      <c r="K31" s="4">
        <f t="shared" si="4"/>
        <v>20</v>
      </c>
      <c r="L31" s="285">
        <v>27.4</v>
      </c>
      <c r="M31" s="12">
        <f t="shared" si="5"/>
        <v>34</v>
      </c>
      <c r="N31" s="285">
        <v>27.1</v>
      </c>
      <c r="O31" s="12">
        <f t="shared" si="6"/>
        <v>31</v>
      </c>
      <c r="P31" s="285">
        <v>27.6</v>
      </c>
      <c r="Q31" s="4">
        <f t="shared" si="7"/>
        <v>35</v>
      </c>
      <c r="R31" s="286">
        <v>73.8</v>
      </c>
      <c r="S31" s="2">
        <f t="shared" si="8"/>
        <v>3</v>
      </c>
    </row>
    <row r="32" spans="1:19">
      <c r="A32" s="4" t="s">
        <v>36</v>
      </c>
      <c r="B32" s="291">
        <v>223.2</v>
      </c>
      <c r="C32" s="4">
        <f t="shared" si="0"/>
        <v>43</v>
      </c>
      <c r="D32" s="291">
        <v>2420.4</v>
      </c>
      <c r="E32" s="4">
        <f t="shared" si="1"/>
        <v>32</v>
      </c>
      <c r="F32" s="284">
        <v>92.6</v>
      </c>
      <c r="G32" s="12">
        <f t="shared" si="2"/>
        <v>2</v>
      </c>
      <c r="H32" s="284">
        <v>92.2</v>
      </c>
      <c r="I32" s="12">
        <f t="shared" si="3"/>
        <v>5</v>
      </c>
      <c r="J32" s="284">
        <v>92.9</v>
      </c>
      <c r="K32" s="4">
        <f t="shared" si="4"/>
        <v>4</v>
      </c>
      <c r="L32" s="285">
        <v>34.299999999999997</v>
      </c>
      <c r="M32" s="12">
        <f t="shared" si="5"/>
        <v>11</v>
      </c>
      <c r="N32" s="285">
        <v>33.4</v>
      </c>
      <c r="O32" s="12">
        <f t="shared" si="6"/>
        <v>12</v>
      </c>
      <c r="P32" s="285">
        <v>35.200000000000003</v>
      </c>
      <c r="Q32" s="4">
        <f t="shared" si="7"/>
        <v>10</v>
      </c>
      <c r="R32" s="286">
        <v>68</v>
      </c>
      <c r="S32" s="2">
        <f t="shared" si="8"/>
        <v>19</v>
      </c>
    </row>
    <row r="33" spans="1:19">
      <c r="A33" s="4" t="s">
        <v>37</v>
      </c>
      <c r="B33" s="291">
        <v>267.39999999999998</v>
      </c>
      <c r="C33" s="4">
        <f t="shared" si="0"/>
        <v>34</v>
      </c>
      <c r="D33" s="291">
        <v>2724.7</v>
      </c>
      <c r="E33" s="4">
        <f t="shared" si="1"/>
        <v>25</v>
      </c>
      <c r="F33" s="284">
        <v>82.8</v>
      </c>
      <c r="G33" s="12">
        <f t="shared" si="2"/>
        <v>49</v>
      </c>
      <c r="H33" s="284">
        <v>80.8</v>
      </c>
      <c r="I33" s="12">
        <f t="shared" si="3"/>
        <v>51</v>
      </c>
      <c r="J33" s="284">
        <v>84.5</v>
      </c>
      <c r="K33" s="4">
        <f t="shared" si="4"/>
        <v>49</v>
      </c>
      <c r="L33" s="285">
        <v>21.1</v>
      </c>
      <c r="M33" s="12">
        <f t="shared" si="5"/>
        <v>50</v>
      </c>
      <c r="N33" s="285">
        <v>19.100000000000001</v>
      </c>
      <c r="O33" s="12">
        <f t="shared" si="6"/>
        <v>50</v>
      </c>
      <c r="P33" s="285">
        <v>22.8</v>
      </c>
      <c r="Q33" s="4">
        <f t="shared" si="7"/>
        <v>48</v>
      </c>
      <c r="R33" s="286">
        <v>71</v>
      </c>
      <c r="S33" s="2">
        <f t="shared" si="8"/>
        <v>7</v>
      </c>
    </row>
    <row r="34" spans="1:19">
      <c r="A34" s="4" t="s">
        <v>38</v>
      </c>
      <c r="B34" s="291">
        <v>422</v>
      </c>
      <c r="C34" s="4">
        <f t="shared" si="0"/>
        <v>14</v>
      </c>
      <c r="D34" s="291">
        <v>3137</v>
      </c>
      <c r="E34" s="4">
        <f t="shared" si="1"/>
        <v>14</v>
      </c>
      <c r="F34" s="284">
        <v>88.9</v>
      </c>
      <c r="G34" s="12">
        <f t="shared" si="2"/>
        <v>29</v>
      </c>
      <c r="H34" s="284">
        <v>88.3</v>
      </c>
      <c r="I34" s="12">
        <f t="shared" si="3"/>
        <v>28</v>
      </c>
      <c r="J34" s="284">
        <v>89.4</v>
      </c>
      <c r="K34" s="4">
        <f t="shared" si="4"/>
        <v>28</v>
      </c>
      <c r="L34" s="285">
        <v>27.5</v>
      </c>
      <c r="M34" s="12">
        <f t="shared" si="5"/>
        <v>33</v>
      </c>
      <c r="N34" s="285">
        <v>26.7</v>
      </c>
      <c r="O34" s="12">
        <f t="shared" si="6"/>
        <v>33</v>
      </c>
      <c r="P34" s="285">
        <v>28.2</v>
      </c>
      <c r="Q34" s="4">
        <f t="shared" si="7"/>
        <v>32</v>
      </c>
      <c r="R34" s="286">
        <v>68.8</v>
      </c>
      <c r="S34" s="2">
        <f t="shared" si="8"/>
        <v>16</v>
      </c>
    </row>
    <row r="35" spans="1:19">
      <c r="A35" s="4" t="s">
        <v>39</v>
      </c>
      <c r="B35" s="291">
        <v>240.7</v>
      </c>
      <c r="C35" s="4">
        <f t="shared" si="0"/>
        <v>42</v>
      </c>
      <c r="D35" s="291">
        <v>2556.5</v>
      </c>
      <c r="E35" s="4">
        <f t="shared" si="1"/>
        <v>30</v>
      </c>
      <c r="F35" s="284">
        <v>92.6</v>
      </c>
      <c r="G35" s="12">
        <f t="shared" si="2"/>
        <v>2</v>
      </c>
      <c r="H35" s="284">
        <v>92.5</v>
      </c>
      <c r="I35" s="12">
        <f t="shared" si="3"/>
        <v>2</v>
      </c>
      <c r="J35" s="284">
        <v>92.8</v>
      </c>
      <c r="K35" s="4">
        <f t="shared" si="4"/>
        <v>9</v>
      </c>
      <c r="L35" s="285">
        <v>29.3</v>
      </c>
      <c r="M35" s="12">
        <f t="shared" si="5"/>
        <v>23</v>
      </c>
      <c r="N35" s="285">
        <v>28.7</v>
      </c>
      <c r="O35" s="12">
        <f t="shared" si="6"/>
        <v>23</v>
      </c>
      <c r="P35" s="285">
        <v>29.9</v>
      </c>
      <c r="Q35" s="4">
        <f t="shared" si="7"/>
        <v>22</v>
      </c>
      <c r="R35" s="286">
        <v>65.3</v>
      </c>
      <c r="S35" s="2">
        <f t="shared" si="8"/>
        <v>32</v>
      </c>
    </row>
    <row r="36" spans="1:19">
      <c r="A36" s="4" t="s">
        <v>40</v>
      </c>
      <c r="B36" s="291">
        <v>252.2</v>
      </c>
      <c r="C36" s="4">
        <f t="shared" si="0"/>
        <v>38</v>
      </c>
      <c r="D36" s="291">
        <v>2623.4</v>
      </c>
      <c r="E36" s="4">
        <f t="shared" si="1"/>
        <v>29</v>
      </c>
      <c r="F36" s="284">
        <v>90.3</v>
      </c>
      <c r="G36" s="12">
        <f t="shared" si="2"/>
        <v>16</v>
      </c>
      <c r="H36" s="284">
        <v>89.4</v>
      </c>
      <c r="I36" s="12">
        <f t="shared" si="3"/>
        <v>19</v>
      </c>
      <c r="J36" s="284">
        <v>91.1</v>
      </c>
      <c r="K36" s="4">
        <f t="shared" si="4"/>
        <v>14</v>
      </c>
      <c r="L36" s="285">
        <v>29.5</v>
      </c>
      <c r="M36" s="12">
        <f t="shared" si="5"/>
        <v>21</v>
      </c>
      <c r="N36" s="285">
        <v>29.1</v>
      </c>
      <c r="O36" s="12">
        <f t="shared" si="6"/>
        <v>21</v>
      </c>
      <c r="P36" s="285">
        <v>30</v>
      </c>
      <c r="Q36" s="4">
        <f t="shared" si="7"/>
        <v>21</v>
      </c>
      <c r="R36" s="286">
        <v>71.2</v>
      </c>
      <c r="S36" s="2">
        <f t="shared" si="8"/>
        <v>6</v>
      </c>
    </row>
    <row r="37" spans="1:19">
      <c r="A37" s="4" t="s">
        <v>41</v>
      </c>
      <c r="B37" s="291">
        <v>591.20000000000005</v>
      </c>
      <c r="C37" s="4">
        <f t="shared" si="0"/>
        <v>4</v>
      </c>
      <c r="D37" s="291">
        <v>2837.7</v>
      </c>
      <c r="E37" s="4">
        <f t="shared" si="1"/>
        <v>24</v>
      </c>
      <c r="F37" s="284">
        <v>85.1</v>
      </c>
      <c r="G37" s="12">
        <f t="shared" si="2"/>
        <v>44</v>
      </c>
      <c r="H37" s="284">
        <v>84.9</v>
      </c>
      <c r="I37" s="12">
        <f t="shared" si="3"/>
        <v>38</v>
      </c>
      <c r="J37" s="284">
        <v>85.3</v>
      </c>
      <c r="K37" s="4">
        <f t="shared" si="4"/>
        <v>46</v>
      </c>
      <c r="L37" s="285">
        <v>23.1</v>
      </c>
      <c r="M37" s="12">
        <f t="shared" si="5"/>
        <v>46</v>
      </c>
      <c r="N37" s="285">
        <v>23.4</v>
      </c>
      <c r="O37" s="12">
        <f t="shared" si="6"/>
        <v>45</v>
      </c>
      <c r="P37" s="285">
        <v>22.8</v>
      </c>
      <c r="Q37" s="4">
        <f t="shared" si="7"/>
        <v>48</v>
      </c>
      <c r="R37" s="286">
        <v>56.3</v>
      </c>
      <c r="S37" s="2">
        <f t="shared" si="8"/>
        <v>48</v>
      </c>
    </row>
    <row r="38" spans="1:19">
      <c r="A38" s="4" t="s">
        <v>42</v>
      </c>
      <c r="B38" s="291">
        <v>199.6</v>
      </c>
      <c r="C38" s="4">
        <f t="shared" si="0"/>
        <v>46</v>
      </c>
      <c r="D38" s="291">
        <v>2194.3000000000002</v>
      </c>
      <c r="E38" s="4">
        <f t="shared" si="1"/>
        <v>39</v>
      </c>
      <c r="F38" s="284">
        <v>92.2</v>
      </c>
      <c r="G38" s="12">
        <f t="shared" si="2"/>
        <v>5</v>
      </c>
      <c r="H38" s="284">
        <v>91.1</v>
      </c>
      <c r="I38" s="12">
        <f t="shared" si="3"/>
        <v>8</v>
      </c>
      <c r="J38" s="284">
        <v>93.2</v>
      </c>
      <c r="K38" s="4">
        <f t="shared" si="4"/>
        <v>1</v>
      </c>
      <c r="L38" s="285">
        <v>35</v>
      </c>
      <c r="M38" s="12">
        <f t="shared" si="5"/>
        <v>8</v>
      </c>
      <c r="N38" s="285">
        <v>34.200000000000003</v>
      </c>
      <c r="O38" s="12">
        <f t="shared" si="6"/>
        <v>8</v>
      </c>
      <c r="P38" s="285">
        <v>35.799999999999997</v>
      </c>
      <c r="Q38" s="4">
        <f t="shared" si="7"/>
        <v>9</v>
      </c>
      <c r="R38" s="286">
        <v>68.900000000000006</v>
      </c>
      <c r="S38" s="2">
        <f t="shared" si="8"/>
        <v>15</v>
      </c>
    </row>
    <row r="39" spans="1:19">
      <c r="A39" s="4" t="s">
        <v>43</v>
      </c>
      <c r="B39" s="291">
        <v>285.60000000000002</v>
      </c>
      <c r="C39" s="4">
        <f t="shared" si="0"/>
        <v>30</v>
      </c>
      <c r="D39" s="291">
        <v>1882.8</v>
      </c>
      <c r="E39" s="4">
        <f t="shared" si="1"/>
        <v>49</v>
      </c>
      <c r="F39" s="284">
        <v>89.1</v>
      </c>
      <c r="G39" s="12">
        <f t="shared" si="2"/>
        <v>27</v>
      </c>
      <c r="H39" s="284">
        <v>88.7</v>
      </c>
      <c r="I39" s="12">
        <f t="shared" si="3"/>
        <v>25</v>
      </c>
      <c r="J39" s="284">
        <v>89.4</v>
      </c>
      <c r="K39" s="4">
        <f t="shared" si="4"/>
        <v>28</v>
      </c>
      <c r="L39" s="285">
        <v>37.4</v>
      </c>
      <c r="M39" s="12">
        <f t="shared" si="5"/>
        <v>6</v>
      </c>
      <c r="N39" s="285">
        <v>37.799999999999997</v>
      </c>
      <c r="O39" s="12">
        <f t="shared" si="6"/>
        <v>5</v>
      </c>
      <c r="P39" s="285">
        <v>37</v>
      </c>
      <c r="Q39" s="4">
        <f t="shared" si="7"/>
        <v>6</v>
      </c>
      <c r="R39" s="286">
        <v>65.8</v>
      </c>
      <c r="S39" s="2">
        <f t="shared" si="8"/>
        <v>29</v>
      </c>
    </row>
    <row r="40" spans="1:19">
      <c r="A40" s="4" t="s">
        <v>44</v>
      </c>
      <c r="B40" s="291">
        <v>596.70000000000005</v>
      </c>
      <c r="C40" s="4">
        <f t="shared" si="0"/>
        <v>3</v>
      </c>
      <c r="D40" s="291">
        <v>3704.8</v>
      </c>
      <c r="E40" s="4">
        <f t="shared" si="1"/>
        <v>3</v>
      </c>
      <c r="F40" s="284">
        <v>84.2</v>
      </c>
      <c r="G40" s="12">
        <f t="shared" si="2"/>
        <v>47</v>
      </c>
      <c r="H40" s="284">
        <v>83.3</v>
      </c>
      <c r="I40" s="12">
        <f t="shared" si="3"/>
        <v>46</v>
      </c>
      <c r="J40" s="284">
        <v>85</v>
      </c>
      <c r="K40" s="4">
        <f t="shared" si="4"/>
        <v>48</v>
      </c>
      <c r="L40" s="285">
        <v>26.4</v>
      </c>
      <c r="M40" s="12">
        <f t="shared" si="5"/>
        <v>39</v>
      </c>
      <c r="N40" s="285">
        <v>25</v>
      </c>
      <c r="O40" s="12">
        <f t="shared" si="6"/>
        <v>41</v>
      </c>
      <c r="P40" s="285">
        <v>27.8</v>
      </c>
      <c r="Q40" s="4">
        <f t="shared" si="7"/>
        <v>33</v>
      </c>
      <c r="R40" s="2">
        <v>67.2</v>
      </c>
      <c r="S40" s="2">
        <f t="shared" si="8"/>
        <v>22</v>
      </c>
    </row>
    <row r="41" spans="1:19">
      <c r="A41" s="4" t="s">
        <v>45</v>
      </c>
      <c r="B41" s="291">
        <v>389.8</v>
      </c>
      <c r="C41" s="4">
        <f t="shared" ref="C41:C59" si="9">RANK(B41,B$9:B$59)</f>
        <v>20</v>
      </c>
      <c r="D41" s="291">
        <v>1824.8</v>
      </c>
      <c r="E41" s="4">
        <f t="shared" ref="E41:E59" si="10">RANK(D41,D$9:D$59)</f>
        <v>51</v>
      </c>
      <c r="F41" s="284">
        <v>85.7</v>
      </c>
      <c r="G41" s="12">
        <f t="shared" ref="G41:G59" si="11">RANK(F41,F$9:F$59)</f>
        <v>40</v>
      </c>
      <c r="H41" s="284">
        <v>85.6</v>
      </c>
      <c r="I41" s="12">
        <f t="shared" ref="I41:I59" si="12">RANK(H41,H$9:H$59)</f>
        <v>35</v>
      </c>
      <c r="J41" s="284">
        <v>85.8</v>
      </c>
      <c r="K41" s="4">
        <f t="shared" ref="K41:K59" si="13">RANK(J41,J$9:J$59)</f>
        <v>43</v>
      </c>
      <c r="L41" s="285">
        <v>34.5</v>
      </c>
      <c r="M41" s="12">
        <f t="shared" ref="M41:M59" si="14">RANK(L41,L$9:L$59)</f>
        <v>10</v>
      </c>
      <c r="N41" s="285">
        <v>33.799999999999997</v>
      </c>
      <c r="O41" s="12">
        <f t="shared" ref="O41:O59" si="15">RANK(N41,N$9:N$59)</f>
        <v>11</v>
      </c>
      <c r="P41" s="285">
        <v>35</v>
      </c>
      <c r="Q41" s="4">
        <f t="shared" ref="Q41:Q59" si="16">RANK(P41,P$9:P$59)</f>
        <v>11</v>
      </c>
      <c r="R41" s="286">
        <v>51.4</v>
      </c>
      <c r="S41" s="2">
        <f t="shared" ref="S41:S59" si="17">RANK(R41,R$9:R$59)</f>
        <v>50</v>
      </c>
    </row>
    <row r="42" spans="1:19">
      <c r="A42" s="4" t="s">
        <v>46</v>
      </c>
      <c r="B42" s="291">
        <v>336.6</v>
      </c>
      <c r="C42" s="4">
        <f t="shared" si="9"/>
        <v>24</v>
      </c>
      <c r="D42" s="291">
        <v>3128</v>
      </c>
      <c r="E42" s="4">
        <f t="shared" si="10"/>
        <v>15</v>
      </c>
      <c r="F42" s="284">
        <v>86.4</v>
      </c>
      <c r="G42" s="12">
        <f t="shared" si="11"/>
        <v>35</v>
      </c>
      <c r="H42" s="284">
        <v>84.7</v>
      </c>
      <c r="I42" s="12">
        <f t="shared" si="12"/>
        <v>40</v>
      </c>
      <c r="J42" s="284">
        <v>88.1</v>
      </c>
      <c r="K42" s="4">
        <f t="shared" si="13"/>
        <v>33</v>
      </c>
      <c r="L42" s="285">
        <v>28.7</v>
      </c>
      <c r="M42" s="12">
        <f t="shared" si="14"/>
        <v>26</v>
      </c>
      <c r="N42" s="285">
        <v>27.8</v>
      </c>
      <c r="O42" s="12">
        <f t="shared" si="15"/>
        <v>28</v>
      </c>
      <c r="P42" s="285">
        <v>29.5</v>
      </c>
      <c r="Q42" s="4">
        <f t="shared" si="16"/>
        <v>25</v>
      </c>
      <c r="R42" s="286">
        <v>64.2</v>
      </c>
      <c r="S42" s="2">
        <f t="shared" si="17"/>
        <v>36</v>
      </c>
    </row>
    <row r="43" spans="1:19">
      <c r="A43" s="4" t="s">
        <v>47</v>
      </c>
      <c r="B43" s="291">
        <v>256.3</v>
      </c>
      <c r="C43" s="4">
        <f t="shared" si="9"/>
        <v>36</v>
      </c>
      <c r="D43" s="291">
        <v>2094</v>
      </c>
      <c r="E43" s="4">
        <f t="shared" si="10"/>
        <v>43</v>
      </c>
      <c r="F43" s="284">
        <v>92.2</v>
      </c>
      <c r="G43" s="12">
        <f t="shared" si="11"/>
        <v>5</v>
      </c>
      <c r="H43" s="284">
        <v>91.4</v>
      </c>
      <c r="I43" s="12">
        <f t="shared" si="12"/>
        <v>6</v>
      </c>
      <c r="J43" s="284">
        <v>93.1</v>
      </c>
      <c r="K43" s="4">
        <f t="shared" si="13"/>
        <v>3</v>
      </c>
      <c r="L43" s="285">
        <v>27.4</v>
      </c>
      <c r="M43" s="12">
        <f t="shared" si="14"/>
        <v>34</v>
      </c>
      <c r="N43" s="285">
        <v>25.2</v>
      </c>
      <c r="O43" s="12">
        <f t="shared" si="15"/>
        <v>39</v>
      </c>
      <c r="P43" s="285">
        <v>29.7</v>
      </c>
      <c r="Q43" s="4">
        <f t="shared" si="16"/>
        <v>23</v>
      </c>
      <c r="R43" s="286">
        <v>64.3</v>
      </c>
      <c r="S43" s="2">
        <f t="shared" si="17"/>
        <v>35</v>
      </c>
    </row>
    <row r="44" spans="1:19">
      <c r="A44" s="4" t="s">
        <v>48</v>
      </c>
      <c r="B44" s="291">
        <v>275.7</v>
      </c>
      <c r="C44" s="4">
        <f t="shared" si="9"/>
        <v>32</v>
      </c>
      <c r="D44" s="291">
        <v>2927.5</v>
      </c>
      <c r="E44" s="4">
        <f t="shared" si="10"/>
        <v>21</v>
      </c>
      <c r="F44" s="284">
        <v>89.4</v>
      </c>
      <c r="G44" s="12">
        <f t="shared" si="11"/>
        <v>25</v>
      </c>
      <c r="H44" s="284">
        <v>88.7</v>
      </c>
      <c r="I44" s="12">
        <f t="shared" si="12"/>
        <v>25</v>
      </c>
      <c r="J44" s="284">
        <v>90</v>
      </c>
      <c r="K44" s="4">
        <f t="shared" si="13"/>
        <v>25</v>
      </c>
      <c r="L44" s="285">
        <v>26.6</v>
      </c>
      <c r="M44" s="12">
        <f t="shared" si="14"/>
        <v>37</v>
      </c>
      <c r="N44" s="285">
        <v>26.7</v>
      </c>
      <c r="O44" s="12">
        <f t="shared" si="15"/>
        <v>33</v>
      </c>
      <c r="P44" s="285">
        <v>26.5</v>
      </c>
      <c r="Q44" s="4">
        <f t="shared" si="16"/>
        <v>39</v>
      </c>
      <c r="R44" s="286">
        <v>67.900000000000006</v>
      </c>
      <c r="S44" s="2">
        <f t="shared" si="17"/>
        <v>20</v>
      </c>
    </row>
    <row r="45" spans="1:19">
      <c r="A45" s="4" t="s">
        <v>49</v>
      </c>
      <c r="B45" s="291">
        <v>428.1</v>
      </c>
      <c r="C45" s="4">
        <f t="shared" si="9"/>
        <v>13</v>
      </c>
      <c r="D45" s="291">
        <v>3273.7</v>
      </c>
      <c r="E45" s="4">
        <f t="shared" si="10"/>
        <v>10</v>
      </c>
      <c r="F45" s="284">
        <v>87.3</v>
      </c>
      <c r="G45" s="12">
        <f t="shared" si="11"/>
        <v>33</v>
      </c>
      <c r="H45" s="284">
        <v>86.4</v>
      </c>
      <c r="I45" s="12">
        <f t="shared" si="12"/>
        <v>33</v>
      </c>
      <c r="J45" s="284">
        <v>88.1</v>
      </c>
      <c r="K45" s="4">
        <f t="shared" si="13"/>
        <v>33</v>
      </c>
      <c r="L45" s="285">
        <v>24.2</v>
      </c>
      <c r="M45" s="12">
        <f t="shared" si="14"/>
        <v>44</v>
      </c>
      <c r="N45" s="285">
        <v>23.8</v>
      </c>
      <c r="O45" s="12">
        <f t="shared" si="15"/>
        <v>44</v>
      </c>
      <c r="P45" s="285">
        <v>24.5</v>
      </c>
      <c r="Q45" s="4">
        <f t="shared" si="16"/>
        <v>43</v>
      </c>
      <c r="R45" s="286">
        <v>66.8</v>
      </c>
      <c r="S45" s="2">
        <f t="shared" si="17"/>
        <v>24</v>
      </c>
    </row>
    <row r="46" spans="1:19">
      <c r="A46" s="4" t="s">
        <v>50</v>
      </c>
      <c r="B46" s="291">
        <v>242.9</v>
      </c>
      <c r="C46" s="4">
        <f t="shared" si="9"/>
        <v>41</v>
      </c>
      <c r="D46" s="291">
        <v>3173.9</v>
      </c>
      <c r="E46" s="4">
        <f t="shared" si="10"/>
        <v>13</v>
      </c>
      <c r="F46" s="284">
        <v>89.7</v>
      </c>
      <c r="G46" s="12">
        <f t="shared" si="11"/>
        <v>22</v>
      </c>
      <c r="H46" s="284">
        <v>89</v>
      </c>
      <c r="I46" s="12">
        <f t="shared" si="12"/>
        <v>23</v>
      </c>
      <c r="J46" s="284">
        <v>90.4</v>
      </c>
      <c r="K46" s="4">
        <f t="shared" si="13"/>
        <v>22</v>
      </c>
      <c r="L46" s="285">
        <v>30.8</v>
      </c>
      <c r="M46" s="12">
        <f t="shared" si="14"/>
        <v>18</v>
      </c>
      <c r="N46" s="285">
        <v>30.4</v>
      </c>
      <c r="O46" s="12">
        <f t="shared" si="15"/>
        <v>18</v>
      </c>
      <c r="P46" s="285">
        <v>31.2</v>
      </c>
      <c r="Q46" s="4">
        <f t="shared" si="16"/>
        <v>19</v>
      </c>
      <c r="R46" s="286">
        <v>63.3</v>
      </c>
      <c r="S46" s="2">
        <f t="shared" si="17"/>
        <v>40</v>
      </c>
    </row>
    <row r="47" spans="1:19">
      <c r="A47" s="4" t="s">
        <v>51</v>
      </c>
      <c r="B47" s="291">
        <v>326.60000000000002</v>
      </c>
      <c r="C47" s="4">
        <f t="shared" si="9"/>
        <v>26</v>
      </c>
      <c r="D47" s="291">
        <v>2060.8000000000002</v>
      </c>
      <c r="E47" s="4">
        <f t="shared" si="10"/>
        <v>45</v>
      </c>
      <c r="F47" s="284">
        <v>89.4</v>
      </c>
      <c r="G47" s="12">
        <f t="shared" si="11"/>
        <v>25</v>
      </c>
      <c r="H47" s="284">
        <v>88.9</v>
      </c>
      <c r="I47" s="12">
        <f t="shared" si="12"/>
        <v>24</v>
      </c>
      <c r="J47" s="284">
        <v>90</v>
      </c>
      <c r="K47" s="4">
        <f t="shared" si="13"/>
        <v>25</v>
      </c>
      <c r="L47" s="285">
        <v>29</v>
      </c>
      <c r="M47" s="12">
        <f t="shared" si="14"/>
        <v>25</v>
      </c>
      <c r="N47" s="285">
        <v>28.8</v>
      </c>
      <c r="O47" s="12">
        <f t="shared" si="15"/>
        <v>22</v>
      </c>
      <c r="P47" s="285">
        <v>29.2</v>
      </c>
      <c r="Q47" s="4">
        <f t="shared" si="16"/>
        <v>29</v>
      </c>
      <c r="R47" s="286">
        <v>69.099999999999994</v>
      </c>
      <c r="S47" s="2">
        <f t="shared" si="17"/>
        <v>14</v>
      </c>
    </row>
    <row r="48" spans="1:19">
      <c r="A48" s="4" t="s">
        <v>52</v>
      </c>
      <c r="B48" s="291">
        <v>244.6</v>
      </c>
      <c r="C48" s="4">
        <f t="shared" si="9"/>
        <v>40</v>
      </c>
      <c r="D48" s="291">
        <v>2442</v>
      </c>
      <c r="E48" s="4">
        <f t="shared" si="10"/>
        <v>31</v>
      </c>
      <c r="F48" s="284">
        <v>85.8</v>
      </c>
      <c r="G48" s="12">
        <f t="shared" si="11"/>
        <v>38</v>
      </c>
      <c r="H48" s="284">
        <v>85.1</v>
      </c>
      <c r="I48" s="12">
        <f t="shared" si="12"/>
        <v>37</v>
      </c>
      <c r="J48" s="284">
        <v>86.4</v>
      </c>
      <c r="K48" s="4">
        <f t="shared" si="13"/>
        <v>40</v>
      </c>
      <c r="L48" s="285">
        <v>30.4</v>
      </c>
      <c r="M48" s="12">
        <f t="shared" si="14"/>
        <v>20</v>
      </c>
      <c r="N48" s="285">
        <v>31.3</v>
      </c>
      <c r="O48" s="12">
        <f t="shared" si="15"/>
        <v>16</v>
      </c>
      <c r="P48" s="285">
        <v>29.7</v>
      </c>
      <c r="Q48" s="4">
        <f t="shared" si="16"/>
        <v>23</v>
      </c>
      <c r="R48" s="286">
        <v>59.3</v>
      </c>
      <c r="S48" s="2">
        <f t="shared" si="17"/>
        <v>47</v>
      </c>
    </row>
    <row r="49" spans="1:19">
      <c r="A49" s="4" t="s">
        <v>53</v>
      </c>
      <c r="B49" s="291">
        <v>494.8</v>
      </c>
      <c r="C49" s="4">
        <f t="shared" si="9"/>
        <v>7</v>
      </c>
      <c r="D49" s="291">
        <v>3624.2</v>
      </c>
      <c r="E49" s="4">
        <f t="shared" si="10"/>
        <v>4</v>
      </c>
      <c r="F49" s="284">
        <v>86.1</v>
      </c>
      <c r="G49" s="12">
        <f t="shared" si="11"/>
        <v>36</v>
      </c>
      <c r="H49" s="284">
        <v>84.6</v>
      </c>
      <c r="I49" s="12">
        <f t="shared" si="12"/>
        <v>41</v>
      </c>
      <c r="J49" s="284">
        <v>87.5</v>
      </c>
      <c r="K49" s="4">
        <f t="shared" si="13"/>
        <v>36</v>
      </c>
      <c r="L49" s="285">
        <v>26.3</v>
      </c>
      <c r="M49" s="12">
        <f t="shared" si="14"/>
        <v>40</v>
      </c>
      <c r="N49" s="285">
        <v>26</v>
      </c>
      <c r="O49" s="12">
        <f t="shared" si="15"/>
        <v>37</v>
      </c>
      <c r="P49" s="285">
        <v>26.5</v>
      </c>
      <c r="Q49" s="4">
        <f t="shared" si="16"/>
        <v>39</v>
      </c>
      <c r="R49" s="286">
        <v>69.2</v>
      </c>
      <c r="S49" s="2">
        <f t="shared" si="17"/>
        <v>13</v>
      </c>
    </row>
    <row r="50" spans="1:19">
      <c r="A50" s="4" t="s">
        <v>54</v>
      </c>
      <c r="B50" s="291">
        <v>298.7</v>
      </c>
      <c r="C50" s="4">
        <f t="shared" si="9"/>
        <v>27</v>
      </c>
      <c r="D50" s="291">
        <v>1914.7</v>
      </c>
      <c r="E50" s="4">
        <f t="shared" si="10"/>
        <v>48</v>
      </c>
      <c r="F50" s="284">
        <v>91.7</v>
      </c>
      <c r="G50" s="12">
        <f t="shared" si="11"/>
        <v>9</v>
      </c>
      <c r="H50" s="284">
        <v>90.5</v>
      </c>
      <c r="I50" s="12">
        <f t="shared" si="12"/>
        <v>11</v>
      </c>
      <c r="J50" s="284">
        <v>92.8</v>
      </c>
      <c r="K50" s="4">
        <f t="shared" si="13"/>
        <v>9</v>
      </c>
      <c r="L50" s="285">
        <v>27.8</v>
      </c>
      <c r="M50" s="12">
        <f t="shared" si="14"/>
        <v>29</v>
      </c>
      <c r="N50" s="285">
        <v>26.2</v>
      </c>
      <c r="O50" s="12">
        <f t="shared" si="15"/>
        <v>35</v>
      </c>
      <c r="P50" s="285">
        <v>29.3</v>
      </c>
      <c r="Q50" s="4">
        <f t="shared" si="16"/>
        <v>28</v>
      </c>
      <c r="R50" s="286">
        <v>72</v>
      </c>
      <c r="S50" s="2">
        <f t="shared" si="17"/>
        <v>5</v>
      </c>
    </row>
    <row r="51" spans="1:19">
      <c r="A51" s="4" t="s">
        <v>55</v>
      </c>
      <c r="B51" s="291">
        <v>579.70000000000005</v>
      </c>
      <c r="C51" s="4">
        <f t="shared" si="9"/>
        <v>5</v>
      </c>
      <c r="D51" s="291">
        <v>3180.9</v>
      </c>
      <c r="E51" s="4">
        <f t="shared" si="10"/>
        <v>12</v>
      </c>
      <c r="F51" s="284">
        <v>85.8</v>
      </c>
      <c r="G51" s="12">
        <f t="shared" si="11"/>
        <v>38</v>
      </c>
      <c r="H51" s="284">
        <v>84.9</v>
      </c>
      <c r="I51" s="12">
        <f t="shared" si="12"/>
        <v>38</v>
      </c>
      <c r="J51" s="284">
        <v>86.6</v>
      </c>
      <c r="K51" s="4">
        <f t="shared" si="13"/>
        <v>38</v>
      </c>
      <c r="L51" s="285">
        <v>25.3</v>
      </c>
      <c r="M51" s="12">
        <f t="shared" si="14"/>
        <v>41</v>
      </c>
      <c r="N51" s="285">
        <v>25.1</v>
      </c>
      <c r="O51" s="12">
        <f t="shared" si="15"/>
        <v>40</v>
      </c>
      <c r="P51" s="285">
        <v>25.4</v>
      </c>
      <c r="Q51" s="4">
        <f t="shared" si="16"/>
        <v>41</v>
      </c>
      <c r="R51" s="286">
        <v>66</v>
      </c>
      <c r="S51" s="2">
        <f t="shared" si="17"/>
        <v>28</v>
      </c>
    </row>
    <row r="52" spans="1:19">
      <c r="A52" s="4" t="s">
        <v>56</v>
      </c>
      <c r="B52" s="291">
        <v>399.8</v>
      </c>
      <c r="C52" s="4">
        <f t="shared" si="9"/>
        <v>18</v>
      </c>
      <c r="D52" s="291">
        <v>3258.2</v>
      </c>
      <c r="E52" s="4">
        <f t="shared" si="10"/>
        <v>11</v>
      </c>
      <c r="F52" s="284">
        <v>82.2</v>
      </c>
      <c r="G52" s="12">
        <f t="shared" si="11"/>
        <v>50</v>
      </c>
      <c r="H52" s="284">
        <v>81.599999999999994</v>
      </c>
      <c r="I52" s="12">
        <f t="shared" si="12"/>
        <v>50</v>
      </c>
      <c r="J52" s="284">
        <v>82.7</v>
      </c>
      <c r="K52" s="4">
        <f t="shared" si="13"/>
        <v>50</v>
      </c>
      <c r="L52" s="285">
        <v>27.8</v>
      </c>
      <c r="M52" s="12">
        <f t="shared" si="14"/>
        <v>29</v>
      </c>
      <c r="N52" s="285">
        <v>27.8</v>
      </c>
      <c r="O52" s="12">
        <f t="shared" si="15"/>
        <v>28</v>
      </c>
      <c r="P52" s="285">
        <v>27.8</v>
      </c>
      <c r="Q52" s="4">
        <f t="shared" si="16"/>
        <v>33</v>
      </c>
      <c r="R52" s="286">
        <v>62.4</v>
      </c>
      <c r="S52" s="2">
        <f t="shared" si="17"/>
        <v>42</v>
      </c>
    </row>
    <row r="53" spans="1:19">
      <c r="A53" s="9" t="s">
        <v>9</v>
      </c>
      <c r="B53" s="292">
        <v>209.2</v>
      </c>
      <c r="C53" s="9">
        <f t="shared" si="9"/>
        <v>44</v>
      </c>
      <c r="D53" s="292">
        <v>2950.4</v>
      </c>
      <c r="E53" s="9">
        <f t="shared" si="10"/>
        <v>19</v>
      </c>
      <c r="F53" s="293">
        <v>91.4</v>
      </c>
      <c r="G53" s="294">
        <f t="shared" si="11"/>
        <v>12</v>
      </c>
      <c r="H53" s="284">
        <v>91.2</v>
      </c>
      <c r="I53" s="294">
        <f t="shared" si="12"/>
        <v>7</v>
      </c>
      <c r="J53" s="284">
        <v>91.6</v>
      </c>
      <c r="K53" s="9">
        <f t="shared" si="13"/>
        <v>12</v>
      </c>
      <c r="L53" s="295">
        <v>31.1</v>
      </c>
      <c r="M53" s="294">
        <f t="shared" si="14"/>
        <v>16</v>
      </c>
      <c r="N53" s="285">
        <v>33.9</v>
      </c>
      <c r="O53" s="294">
        <f t="shared" si="15"/>
        <v>10</v>
      </c>
      <c r="P53" s="285">
        <v>28.3</v>
      </c>
      <c r="Q53" s="9">
        <f t="shared" si="16"/>
        <v>31</v>
      </c>
      <c r="R53" s="296">
        <v>66.900000000000006</v>
      </c>
      <c r="S53" s="1">
        <f t="shared" si="17"/>
        <v>23</v>
      </c>
    </row>
    <row r="54" spans="1:19">
      <c r="A54" s="4" t="s">
        <v>57</v>
      </c>
      <c r="B54" s="291">
        <v>114.9</v>
      </c>
      <c r="C54" s="4">
        <f t="shared" si="9"/>
        <v>51</v>
      </c>
      <c r="D54" s="291">
        <v>2214.1999999999998</v>
      </c>
      <c r="E54" s="4">
        <f t="shared" si="10"/>
        <v>37</v>
      </c>
      <c r="F54" s="284">
        <v>92</v>
      </c>
      <c r="G54" s="12">
        <f t="shared" si="11"/>
        <v>8</v>
      </c>
      <c r="H54" s="284">
        <v>91.1</v>
      </c>
      <c r="I54" s="12">
        <f t="shared" si="12"/>
        <v>8</v>
      </c>
      <c r="J54" s="284">
        <v>92.9</v>
      </c>
      <c r="K54" s="4">
        <f t="shared" si="13"/>
        <v>4</v>
      </c>
      <c r="L54" s="285">
        <v>34.9</v>
      </c>
      <c r="M54" s="12">
        <f t="shared" si="14"/>
        <v>9</v>
      </c>
      <c r="N54" s="285">
        <v>33.200000000000003</v>
      </c>
      <c r="O54" s="12">
        <f t="shared" si="15"/>
        <v>13</v>
      </c>
      <c r="P54" s="285">
        <v>36.5</v>
      </c>
      <c r="Q54" s="4">
        <f t="shared" si="16"/>
        <v>8</v>
      </c>
      <c r="R54" s="286">
        <v>72.8</v>
      </c>
      <c r="S54" s="2">
        <f t="shared" si="17"/>
        <v>4</v>
      </c>
    </row>
    <row r="55" spans="1:19">
      <c r="A55" s="4" t="s">
        <v>58</v>
      </c>
      <c r="B55" s="291">
        <v>187.9</v>
      </c>
      <c r="C55" s="4">
        <f t="shared" si="9"/>
        <v>49</v>
      </c>
      <c r="D55" s="291">
        <v>2065.9</v>
      </c>
      <c r="E55" s="4">
        <f t="shared" si="10"/>
        <v>44</v>
      </c>
      <c r="F55" s="284">
        <v>88.5</v>
      </c>
      <c r="G55" s="12">
        <f t="shared" si="11"/>
        <v>30</v>
      </c>
      <c r="H55" s="284">
        <v>87.6</v>
      </c>
      <c r="I55" s="12">
        <f t="shared" si="12"/>
        <v>31</v>
      </c>
      <c r="J55" s="284">
        <v>89.4</v>
      </c>
      <c r="K55" s="4">
        <f t="shared" si="13"/>
        <v>28</v>
      </c>
      <c r="L55" s="285">
        <v>36.700000000000003</v>
      </c>
      <c r="M55" s="12">
        <f t="shared" si="14"/>
        <v>7</v>
      </c>
      <c r="N55" s="285">
        <v>36.9</v>
      </c>
      <c r="O55" s="12">
        <f t="shared" si="15"/>
        <v>7</v>
      </c>
      <c r="P55" s="285">
        <v>36.6</v>
      </c>
      <c r="Q55" s="4">
        <f t="shared" si="16"/>
        <v>7</v>
      </c>
      <c r="R55" s="286">
        <v>68.5</v>
      </c>
      <c r="S55" s="2">
        <f t="shared" si="17"/>
        <v>17</v>
      </c>
    </row>
    <row r="56" spans="1:19">
      <c r="A56" s="4" t="s">
        <v>59</v>
      </c>
      <c r="B56" s="291">
        <v>277.89999999999998</v>
      </c>
      <c r="C56" s="4">
        <f t="shared" si="9"/>
        <v>31</v>
      </c>
      <c r="D56" s="291">
        <v>3710.3</v>
      </c>
      <c r="E56" s="4">
        <f t="shared" si="10"/>
        <v>2</v>
      </c>
      <c r="F56" s="284">
        <v>90.4</v>
      </c>
      <c r="G56" s="12">
        <f t="shared" si="11"/>
        <v>15</v>
      </c>
      <c r="H56" s="284">
        <v>90.1</v>
      </c>
      <c r="I56" s="12">
        <f t="shared" si="12"/>
        <v>14</v>
      </c>
      <c r="J56" s="284">
        <v>90.8</v>
      </c>
      <c r="K56" s="4">
        <f t="shared" si="13"/>
        <v>16</v>
      </c>
      <c r="L56" s="285">
        <v>33.1</v>
      </c>
      <c r="M56" s="12">
        <f t="shared" si="14"/>
        <v>12</v>
      </c>
      <c r="N56" s="285">
        <v>34</v>
      </c>
      <c r="O56" s="12">
        <f t="shared" si="15"/>
        <v>9</v>
      </c>
      <c r="P56" s="285">
        <v>32.299999999999997</v>
      </c>
      <c r="Q56" s="4">
        <f t="shared" si="16"/>
        <v>13</v>
      </c>
      <c r="R56" s="286">
        <v>62.4</v>
      </c>
      <c r="S56" s="2">
        <f t="shared" si="17"/>
        <v>42</v>
      </c>
    </row>
    <row r="57" spans="1:19">
      <c r="A57" s="4" t="s">
        <v>60</v>
      </c>
      <c r="B57" s="291">
        <v>289.7</v>
      </c>
      <c r="C57" s="4">
        <f t="shared" si="9"/>
        <v>29</v>
      </c>
      <c r="D57" s="291">
        <v>2103.9</v>
      </c>
      <c r="E57" s="4">
        <f t="shared" si="10"/>
        <v>42</v>
      </c>
      <c r="F57" s="284">
        <v>85.2</v>
      </c>
      <c r="G57" s="12">
        <f t="shared" si="11"/>
        <v>43</v>
      </c>
      <c r="H57" s="284">
        <v>84.2</v>
      </c>
      <c r="I57" s="12">
        <f t="shared" si="12"/>
        <v>43</v>
      </c>
      <c r="J57" s="284">
        <v>86.2</v>
      </c>
      <c r="K57" s="4">
        <f t="shared" si="13"/>
        <v>41</v>
      </c>
      <c r="L57" s="285">
        <v>19.2</v>
      </c>
      <c r="M57" s="12">
        <f t="shared" si="14"/>
        <v>51</v>
      </c>
      <c r="N57" s="285">
        <v>18.600000000000001</v>
      </c>
      <c r="O57" s="12">
        <f t="shared" si="15"/>
        <v>51</v>
      </c>
      <c r="P57" s="285">
        <v>19.7</v>
      </c>
      <c r="Q57" s="4">
        <f t="shared" si="16"/>
        <v>51</v>
      </c>
      <c r="R57" s="286">
        <v>76.2</v>
      </c>
      <c r="S57" s="2">
        <f t="shared" si="17"/>
        <v>1</v>
      </c>
    </row>
    <row r="58" spans="1:19">
      <c r="A58" s="4" t="s">
        <v>61</v>
      </c>
      <c r="B58" s="297">
        <v>271.10000000000002</v>
      </c>
      <c r="C58" s="4">
        <f t="shared" si="9"/>
        <v>33</v>
      </c>
      <c r="D58" s="297">
        <v>2188.6999999999998</v>
      </c>
      <c r="E58" s="4">
        <f t="shared" si="10"/>
        <v>41</v>
      </c>
      <c r="F58" s="284">
        <v>91.4</v>
      </c>
      <c r="G58" s="12">
        <f t="shared" si="11"/>
        <v>12</v>
      </c>
      <c r="H58" s="284">
        <v>90.5</v>
      </c>
      <c r="I58" s="12">
        <f t="shared" si="12"/>
        <v>11</v>
      </c>
      <c r="J58" s="284">
        <v>92.2</v>
      </c>
      <c r="K58" s="4">
        <f t="shared" si="13"/>
        <v>11</v>
      </c>
      <c r="L58" s="285">
        <v>28.4</v>
      </c>
      <c r="M58" s="12">
        <f t="shared" si="14"/>
        <v>27</v>
      </c>
      <c r="N58" s="285">
        <v>27.4</v>
      </c>
      <c r="O58" s="12">
        <f t="shared" si="15"/>
        <v>30</v>
      </c>
      <c r="P58" s="285">
        <v>29.4</v>
      </c>
      <c r="Q58" s="4">
        <f t="shared" si="16"/>
        <v>26</v>
      </c>
      <c r="R58" s="285">
        <v>65.599999999999994</v>
      </c>
      <c r="S58" s="12">
        <f t="shared" si="17"/>
        <v>30</v>
      </c>
    </row>
    <row r="59" spans="1:19">
      <c r="A59" s="5" t="s">
        <v>62</v>
      </c>
      <c r="B59" s="298">
        <v>197.7</v>
      </c>
      <c r="C59" s="5">
        <f t="shared" si="9"/>
        <v>48</v>
      </c>
      <c r="D59" s="298">
        <v>2198.4</v>
      </c>
      <c r="E59" s="5">
        <f t="shared" si="10"/>
        <v>38</v>
      </c>
      <c r="F59" s="299">
        <v>92.6</v>
      </c>
      <c r="G59" s="300">
        <f t="shared" si="11"/>
        <v>2</v>
      </c>
      <c r="H59" s="299">
        <v>92.3</v>
      </c>
      <c r="I59" s="300">
        <f t="shared" si="12"/>
        <v>4</v>
      </c>
      <c r="J59" s="299">
        <v>92.9</v>
      </c>
      <c r="K59" s="5">
        <f t="shared" si="13"/>
        <v>4</v>
      </c>
      <c r="L59" s="301">
        <v>26.6</v>
      </c>
      <c r="M59" s="300">
        <f t="shared" si="14"/>
        <v>37</v>
      </c>
      <c r="N59" s="301">
        <v>25.8</v>
      </c>
      <c r="O59" s="300">
        <f t="shared" si="15"/>
        <v>38</v>
      </c>
      <c r="P59" s="301">
        <v>27.3</v>
      </c>
      <c r="Q59" s="5">
        <f t="shared" si="16"/>
        <v>36</v>
      </c>
      <c r="R59" s="301">
        <v>69.400000000000006</v>
      </c>
      <c r="S59" s="300">
        <f t="shared" si="17"/>
        <v>11</v>
      </c>
    </row>
    <row r="60" spans="1:19">
      <c r="B60" s="302"/>
      <c r="D60" s="302"/>
      <c r="F60" s="290"/>
      <c r="L60" s="290"/>
      <c r="R60" s="290"/>
    </row>
    <row r="61" spans="1:19">
      <c r="A61" s="2" t="s">
        <v>347</v>
      </c>
      <c r="B61" s="303"/>
    </row>
    <row r="62" spans="1:19">
      <c r="A62" s="2" t="s">
        <v>348</v>
      </c>
    </row>
    <row r="63" spans="1:19">
      <c r="A63" s="2" t="s">
        <v>349</v>
      </c>
    </row>
    <row r="65" spans="1:1">
      <c r="A65" s="2" t="s">
        <v>70</v>
      </c>
    </row>
    <row r="66" spans="1:1">
      <c r="A66" s="2" t="s">
        <v>1187</v>
      </c>
    </row>
    <row r="67" spans="1:1">
      <c r="A67" s="2" t="s">
        <v>350</v>
      </c>
    </row>
    <row r="68" spans="1:1">
      <c r="A68" s="2" t="s">
        <v>351</v>
      </c>
    </row>
  </sheetData>
  <mergeCells count="4">
    <mergeCell ref="B3:C4"/>
    <mergeCell ref="D3:E4"/>
    <mergeCell ref="F3:Q3"/>
    <mergeCell ref="R3:S4"/>
  </mergeCells>
  <printOptions horizontalCentered="1"/>
  <pageMargins left="1" right="1" top="1" bottom="1" header="0.5" footer="0.5"/>
  <pageSetup scale="64" orientation="portrait" r:id="rId1"/>
  <headerFooter scaleWithDoc="0" alignWithMargins="0">
    <oddHeader>&amp;C&amp;14Table 13.1
Crime, Education, and Home Ownership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0"/>
  <sheetViews>
    <sheetView view="pageLayout" topLeftCell="A2" zoomScaleNormal="100" zoomScaleSheetLayoutView="100" workbookViewId="0"/>
  </sheetViews>
  <sheetFormatPr defaultColWidth="9.140625" defaultRowHeight="12.75"/>
  <cols>
    <col min="1" max="1" width="7.7109375" style="15" customWidth="1"/>
    <col min="2" max="2" width="18.5703125" style="2" customWidth="1"/>
    <col min="3" max="4" width="7.42578125" style="2" customWidth="1"/>
    <col min="5" max="6" width="7.42578125" style="15" customWidth="1"/>
    <col min="7" max="7" width="8.140625" style="2" customWidth="1"/>
    <col min="8" max="8" width="7.7109375" style="2" customWidth="1"/>
    <col min="9" max="10" width="7.42578125" style="304" customWidth="1"/>
    <col min="11" max="12" width="7.42578125" style="2" customWidth="1"/>
    <col min="13" max="16384" width="9.140625" style="15"/>
  </cols>
  <sheetData>
    <row r="1" spans="2:12" hidden="1">
      <c r="B1" s="1" t="s">
        <v>352</v>
      </c>
      <c r="E1" s="2"/>
      <c r="F1" s="2"/>
    </row>
    <row r="2" spans="2:12">
      <c r="E2" s="2"/>
      <c r="F2" s="2"/>
    </row>
    <row r="3" spans="2:12" s="25" customFormat="1">
      <c r="B3" s="288"/>
      <c r="C3" s="288"/>
      <c r="D3" s="288"/>
      <c r="E3" s="288"/>
      <c r="F3" s="288"/>
      <c r="G3" s="12"/>
      <c r="H3" s="12"/>
      <c r="I3" s="305"/>
      <c r="J3" s="305"/>
      <c r="K3" s="288"/>
      <c r="L3" s="288"/>
    </row>
    <row r="4" spans="2:12" s="25" customFormat="1">
      <c r="B4" s="288"/>
      <c r="C4" s="1234"/>
      <c r="D4" s="1234"/>
      <c r="E4" s="1234"/>
      <c r="F4" s="1234"/>
      <c r="G4" s="1234"/>
      <c r="H4" s="1234"/>
      <c r="I4" s="1457"/>
      <c r="J4" s="1457"/>
      <c r="K4" s="1458"/>
      <c r="L4" s="1458"/>
    </row>
    <row r="5" spans="2:12" ht="67.5" customHeight="1">
      <c r="B5" s="306"/>
      <c r="C5" s="1453" t="s">
        <v>353</v>
      </c>
      <c r="D5" s="1454"/>
      <c r="E5" s="1455" t="s">
        <v>354</v>
      </c>
      <c r="F5" s="1456"/>
      <c r="G5" s="1453" t="s">
        <v>355</v>
      </c>
      <c r="H5" s="1454"/>
      <c r="I5" s="1459" t="s">
        <v>1217</v>
      </c>
      <c r="J5" s="1460"/>
      <c r="K5" s="1453" t="s">
        <v>1218</v>
      </c>
      <c r="L5" s="1461"/>
    </row>
    <row r="6" spans="2:12" ht="12" customHeight="1">
      <c r="B6" s="307"/>
      <c r="C6" s="1231" t="s">
        <v>108</v>
      </c>
      <c r="D6" s="1232" t="s">
        <v>11</v>
      </c>
      <c r="E6" s="1233" t="s">
        <v>108</v>
      </c>
      <c r="F6" s="1232" t="s">
        <v>11</v>
      </c>
      <c r="G6" s="1233" t="s">
        <v>108</v>
      </c>
      <c r="H6" s="1232" t="s">
        <v>11</v>
      </c>
      <c r="I6" s="1231" t="s">
        <v>11</v>
      </c>
      <c r="J6" s="1232" t="s">
        <v>11</v>
      </c>
      <c r="K6" s="1233" t="s">
        <v>0</v>
      </c>
      <c r="L6" s="1233" t="s">
        <v>11</v>
      </c>
    </row>
    <row r="7" spans="2:12">
      <c r="B7" s="306" t="s">
        <v>10</v>
      </c>
      <c r="C7" s="308">
        <v>12.5</v>
      </c>
      <c r="D7" s="309" t="s">
        <v>101</v>
      </c>
      <c r="E7" s="310">
        <v>8.1020000000000003</v>
      </c>
      <c r="F7" s="311" t="s">
        <v>101</v>
      </c>
      <c r="G7" s="284">
        <v>184.85712920839362</v>
      </c>
      <c r="H7" s="311" t="s">
        <v>101</v>
      </c>
      <c r="I7" s="312" t="s">
        <v>101</v>
      </c>
      <c r="J7" s="313" t="s">
        <v>101</v>
      </c>
      <c r="K7" s="2">
        <v>11.7</v>
      </c>
      <c r="L7" s="309" t="s">
        <v>101</v>
      </c>
    </row>
    <row r="8" spans="2:12" ht="12" customHeight="1">
      <c r="B8" s="306" t="s">
        <v>14</v>
      </c>
      <c r="C8" s="314">
        <v>12.2</v>
      </c>
      <c r="D8" s="315">
        <f t="shared" ref="D8:D39" si="0">RANK(C8,C$8:C$58)</f>
        <v>32</v>
      </c>
      <c r="E8" s="316">
        <v>10.224</v>
      </c>
      <c r="F8" s="317">
        <v>2</v>
      </c>
      <c r="G8" s="284">
        <v>217.7599308117311</v>
      </c>
      <c r="H8" s="317">
        <f t="shared" ref="H8:H39" si="1">RANK(G8,G$8:G$58)</f>
        <v>8</v>
      </c>
      <c r="I8" s="318">
        <v>43</v>
      </c>
      <c r="J8" s="319">
        <v>46</v>
      </c>
      <c r="K8" s="320">
        <v>12.1</v>
      </c>
      <c r="L8" s="321">
        <f t="shared" ref="L8:L39" si="2">RANK(K8,K$8:K$58)</f>
        <v>17</v>
      </c>
    </row>
    <row r="9" spans="2:12">
      <c r="B9" s="306" t="s">
        <v>15</v>
      </c>
      <c r="C9" s="314">
        <v>15.4</v>
      </c>
      <c r="D9" s="315">
        <f t="shared" si="0"/>
        <v>2</v>
      </c>
      <c r="E9" s="316">
        <v>5.3479999999999999</v>
      </c>
      <c r="F9" s="317">
        <v>51</v>
      </c>
      <c r="G9" s="284">
        <v>141.16395107040279</v>
      </c>
      <c r="H9" s="317">
        <f t="shared" si="1"/>
        <v>50</v>
      </c>
      <c r="I9" s="318">
        <v>26</v>
      </c>
      <c r="J9" s="319">
        <v>27</v>
      </c>
      <c r="K9" s="320">
        <v>17.2</v>
      </c>
      <c r="L9" s="321">
        <f t="shared" si="2"/>
        <v>2</v>
      </c>
    </row>
    <row r="10" spans="2:12" ht="12" customHeight="1">
      <c r="B10" s="306" t="s">
        <v>16</v>
      </c>
      <c r="C10" s="314">
        <v>12.9</v>
      </c>
      <c r="D10" s="315">
        <f t="shared" si="0"/>
        <v>16</v>
      </c>
      <c r="E10" s="316">
        <v>7.5609999999999999</v>
      </c>
      <c r="F10" s="317">
        <v>42</v>
      </c>
      <c r="G10" s="284">
        <v>171.43322334272798</v>
      </c>
      <c r="H10" s="317">
        <f t="shared" si="1"/>
        <v>42</v>
      </c>
      <c r="I10" s="318">
        <v>29</v>
      </c>
      <c r="J10" s="319">
        <v>30</v>
      </c>
      <c r="K10" s="320">
        <v>13.6</v>
      </c>
      <c r="L10" s="321">
        <f t="shared" si="2"/>
        <v>11</v>
      </c>
    </row>
    <row r="11" spans="2:12">
      <c r="B11" s="306" t="s">
        <v>17</v>
      </c>
      <c r="C11" s="314">
        <v>13</v>
      </c>
      <c r="D11" s="315">
        <f t="shared" si="0"/>
        <v>13</v>
      </c>
      <c r="E11" s="316">
        <v>10.212</v>
      </c>
      <c r="F11" s="317">
        <v>3</v>
      </c>
      <c r="G11" s="284">
        <v>227.88803415893301</v>
      </c>
      <c r="H11" s="317">
        <f t="shared" si="1"/>
        <v>4</v>
      </c>
      <c r="I11" s="318">
        <v>49</v>
      </c>
      <c r="J11" s="319">
        <v>48</v>
      </c>
      <c r="K11" s="320">
        <v>11.8</v>
      </c>
      <c r="L11" s="321">
        <f t="shared" si="2"/>
        <v>21</v>
      </c>
    </row>
    <row r="12" spans="2:12" ht="12" customHeight="1">
      <c r="B12" s="306" t="s">
        <v>18</v>
      </c>
      <c r="C12" s="314">
        <v>12.9</v>
      </c>
      <c r="D12" s="315">
        <f t="shared" si="0"/>
        <v>16</v>
      </c>
      <c r="E12" s="316">
        <v>6.3760000000000003</v>
      </c>
      <c r="F12" s="317">
        <v>48</v>
      </c>
      <c r="G12" s="284">
        <v>149.93879260356934</v>
      </c>
      <c r="H12" s="317">
        <f t="shared" si="1"/>
        <v>47</v>
      </c>
      <c r="I12" s="318">
        <v>17</v>
      </c>
      <c r="J12" s="319">
        <v>16</v>
      </c>
      <c r="K12" s="320">
        <v>12.4</v>
      </c>
      <c r="L12" s="321">
        <f t="shared" si="2"/>
        <v>16</v>
      </c>
    </row>
    <row r="13" spans="2:12">
      <c r="B13" s="306" t="s">
        <v>19</v>
      </c>
      <c r="C13" s="314">
        <v>12.3</v>
      </c>
      <c r="D13" s="315">
        <f t="shared" si="0"/>
        <v>30</v>
      </c>
      <c r="E13" s="316">
        <v>6.3870000000000005</v>
      </c>
      <c r="F13" s="317">
        <v>49</v>
      </c>
      <c r="G13" s="284">
        <v>141.71377700637021</v>
      </c>
      <c r="H13" s="317">
        <f t="shared" si="1"/>
        <v>49</v>
      </c>
      <c r="I13" s="318">
        <v>8</v>
      </c>
      <c r="J13" s="319">
        <v>8</v>
      </c>
      <c r="K13" s="320">
        <v>10.3</v>
      </c>
      <c r="L13" s="321">
        <f t="shared" si="2"/>
        <v>25</v>
      </c>
    </row>
    <row r="14" spans="2:12" ht="12" customHeight="1">
      <c r="B14" s="306" t="s">
        <v>20</v>
      </c>
      <c r="C14" s="314">
        <v>10.1</v>
      </c>
      <c r="D14" s="315">
        <f t="shared" si="0"/>
        <v>48</v>
      </c>
      <c r="E14" s="316">
        <v>8.1649999999999991</v>
      </c>
      <c r="F14" s="317">
        <v>29</v>
      </c>
      <c r="G14" s="284">
        <v>190.17554259111952</v>
      </c>
      <c r="H14" s="317">
        <f t="shared" si="1"/>
        <v>27</v>
      </c>
      <c r="I14" s="318">
        <v>4</v>
      </c>
      <c r="J14" s="319">
        <v>6</v>
      </c>
      <c r="K14" s="320">
        <v>6.9</v>
      </c>
      <c r="L14" s="321">
        <f t="shared" si="2"/>
        <v>45</v>
      </c>
    </row>
    <row r="15" spans="2:12">
      <c r="B15" s="306" t="s">
        <v>21</v>
      </c>
      <c r="C15" s="314">
        <v>11.7</v>
      </c>
      <c r="D15" s="315">
        <f t="shared" si="0"/>
        <v>38</v>
      </c>
      <c r="E15" s="316">
        <v>8.5869999999999997</v>
      </c>
      <c r="F15" s="317">
        <v>24</v>
      </c>
      <c r="G15" s="284">
        <v>214.83218506777368</v>
      </c>
      <c r="H15" s="317">
        <f t="shared" si="1"/>
        <v>11</v>
      </c>
      <c r="I15" s="318">
        <v>35</v>
      </c>
      <c r="J15" s="319">
        <v>32</v>
      </c>
      <c r="K15" s="320">
        <v>7.8</v>
      </c>
      <c r="L15" s="321">
        <f t="shared" si="2"/>
        <v>42</v>
      </c>
    </row>
    <row r="16" spans="2:12" ht="12" customHeight="1">
      <c r="B16" s="306" t="s">
        <v>356</v>
      </c>
      <c r="C16" s="314">
        <v>14.4</v>
      </c>
      <c r="D16" s="315">
        <f t="shared" si="0"/>
        <v>5</v>
      </c>
      <c r="E16" s="316">
        <v>7.3540000000000001</v>
      </c>
      <c r="F16" s="317">
        <v>34</v>
      </c>
      <c r="G16" s="284">
        <v>150.25201360463686</v>
      </c>
      <c r="H16" s="317">
        <f t="shared" si="1"/>
        <v>46</v>
      </c>
      <c r="I16" s="312" t="s">
        <v>101</v>
      </c>
      <c r="J16" s="313" t="s">
        <v>101</v>
      </c>
      <c r="K16" s="320">
        <v>5.3</v>
      </c>
      <c r="L16" s="321">
        <f t="shared" si="2"/>
        <v>48</v>
      </c>
    </row>
    <row r="17" spans="2:12">
      <c r="B17" s="306" t="s">
        <v>23</v>
      </c>
      <c r="C17" s="314">
        <v>11.1</v>
      </c>
      <c r="D17" s="315">
        <f t="shared" si="0"/>
        <v>43</v>
      </c>
      <c r="E17" s="316">
        <v>9.177999999999999</v>
      </c>
      <c r="F17" s="317">
        <v>11</v>
      </c>
      <c r="G17" s="284">
        <v>216.40455073887449</v>
      </c>
      <c r="H17" s="317">
        <f t="shared" si="1"/>
        <v>10</v>
      </c>
      <c r="I17" s="318">
        <v>32</v>
      </c>
      <c r="J17" s="319">
        <v>33</v>
      </c>
      <c r="K17" s="320">
        <v>16.600000000000001</v>
      </c>
      <c r="L17" s="321">
        <f t="shared" si="2"/>
        <v>3</v>
      </c>
    </row>
    <row r="18" spans="2:12" ht="12" customHeight="1">
      <c r="B18" s="306" t="s">
        <v>24</v>
      </c>
      <c r="C18" s="314">
        <v>13</v>
      </c>
      <c r="D18" s="315">
        <f t="shared" si="0"/>
        <v>13</v>
      </c>
      <c r="E18" s="310">
        <v>7.343</v>
      </c>
      <c r="F18" s="311">
        <v>40</v>
      </c>
      <c r="G18" s="284">
        <v>163.01318079419508</v>
      </c>
      <c r="H18" s="317">
        <f t="shared" si="1"/>
        <v>45</v>
      </c>
      <c r="I18" s="318">
        <v>38</v>
      </c>
      <c r="J18" s="319">
        <v>40</v>
      </c>
      <c r="K18" s="320">
        <v>15.8</v>
      </c>
      <c r="L18" s="321">
        <f t="shared" si="2"/>
        <v>4</v>
      </c>
    </row>
    <row r="19" spans="2:12">
      <c r="B19" s="306" t="s">
        <v>25</v>
      </c>
      <c r="C19" s="314">
        <v>13</v>
      </c>
      <c r="D19" s="315">
        <f t="shared" si="0"/>
        <v>13</v>
      </c>
      <c r="E19" s="316">
        <v>7.3789999999999996</v>
      </c>
      <c r="F19" s="317">
        <v>46</v>
      </c>
      <c r="G19" s="284">
        <v>173.99745414251308</v>
      </c>
      <c r="H19" s="317">
        <f t="shared" si="1"/>
        <v>38</v>
      </c>
      <c r="I19" s="318">
        <v>1</v>
      </c>
      <c r="J19" s="319">
        <v>1</v>
      </c>
      <c r="K19" s="320">
        <v>5.3</v>
      </c>
      <c r="L19" s="321">
        <f t="shared" si="2"/>
        <v>48</v>
      </c>
    </row>
    <row r="20" spans="2:12" ht="12" customHeight="1">
      <c r="B20" s="306" t="s">
        <v>26</v>
      </c>
      <c r="C20" s="314">
        <v>14</v>
      </c>
      <c r="D20" s="315">
        <f t="shared" si="0"/>
        <v>8</v>
      </c>
      <c r="E20" s="316">
        <v>7.5190000000000001</v>
      </c>
      <c r="F20" s="317">
        <v>43</v>
      </c>
      <c r="G20" s="284">
        <v>170.69816159915422</v>
      </c>
      <c r="H20" s="317">
        <f t="shared" si="1"/>
        <v>44</v>
      </c>
      <c r="I20" s="318">
        <v>18</v>
      </c>
      <c r="J20" s="319">
        <v>17</v>
      </c>
      <c r="K20" s="320">
        <v>13.6</v>
      </c>
      <c r="L20" s="321">
        <f t="shared" si="2"/>
        <v>11</v>
      </c>
    </row>
    <row r="21" spans="2:12">
      <c r="B21" s="306" t="s">
        <v>66</v>
      </c>
      <c r="C21" s="314">
        <v>12.3</v>
      </c>
      <c r="D21" s="315">
        <f t="shared" si="0"/>
        <v>30</v>
      </c>
      <c r="E21" s="316">
        <v>7.9560000000000004</v>
      </c>
      <c r="F21" s="317">
        <v>33</v>
      </c>
      <c r="G21" s="284">
        <v>185.86119569149838</v>
      </c>
      <c r="H21" s="317">
        <f t="shared" si="1"/>
        <v>30</v>
      </c>
      <c r="I21" s="318">
        <v>30</v>
      </c>
      <c r="J21" s="319">
        <v>28</v>
      </c>
      <c r="K21" s="320">
        <v>9.6999999999999993</v>
      </c>
      <c r="L21" s="321">
        <f t="shared" si="2"/>
        <v>29</v>
      </c>
    </row>
    <row r="22" spans="2:12" ht="12" customHeight="1">
      <c r="B22" s="306" t="s">
        <v>27</v>
      </c>
      <c r="C22" s="314">
        <v>12.7</v>
      </c>
      <c r="D22" s="315">
        <f t="shared" si="0"/>
        <v>21</v>
      </c>
      <c r="E22" s="316">
        <v>9.0760000000000005</v>
      </c>
      <c r="F22" s="317">
        <v>19</v>
      </c>
      <c r="G22" s="284">
        <v>203.43027093971295</v>
      </c>
      <c r="H22" s="317">
        <f t="shared" si="1"/>
        <v>19</v>
      </c>
      <c r="I22" s="318">
        <v>41</v>
      </c>
      <c r="J22" s="319">
        <v>41</v>
      </c>
      <c r="K22" s="320">
        <v>11.9</v>
      </c>
      <c r="L22" s="321">
        <f t="shared" si="2"/>
        <v>20</v>
      </c>
    </row>
    <row r="23" spans="2:12">
      <c r="B23" s="306" t="s">
        <v>28</v>
      </c>
      <c r="C23" s="314">
        <v>12.8</v>
      </c>
      <c r="D23" s="315">
        <f t="shared" si="0"/>
        <v>19</v>
      </c>
      <c r="E23" s="316">
        <v>9.2349999999999994</v>
      </c>
      <c r="F23" s="317">
        <v>13</v>
      </c>
      <c r="G23" s="284">
        <v>207.2654922909467</v>
      </c>
      <c r="H23" s="317">
        <f t="shared" si="1"/>
        <v>17</v>
      </c>
      <c r="I23" s="318">
        <v>24</v>
      </c>
      <c r="J23" s="319">
        <v>22</v>
      </c>
      <c r="K23" s="320">
        <v>6.2</v>
      </c>
      <c r="L23" s="321">
        <f t="shared" si="2"/>
        <v>46</v>
      </c>
    </row>
    <row r="24" spans="2:12" ht="12" customHeight="1">
      <c r="B24" s="306" t="s">
        <v>29</v>
      </c>
      <c r="C24" s="314">
        <v>13.5</v>
      </c>
      <c r="D24" s="315">
        <f t="shared" si="0"/>
        <v>11</v>
      </c>
      <c r="E24" s="316">
        <v>8.7129999999999992</v>
      </c>
      <c r="F24" s="317">
        <v>23</v>
      </c>
      <c r="G24" s="284">
        <v>189.73691994651554</v>
      </c>
      <c r="H24" s="317">
        <f t="shared" si="1"/>
        <v>28</v>
      </c>
      <c r="I24" s="318">
        <v>27</v>
      </c>
      <c r="J24" s="319">
        <v>26</v>
      </c>
      <c r="K24" s="320">
        <v>10.199999999999999</v>
      </c>
      <c r="L24" s="321">
        <f t="shared" si="2"/>
        <v>26</v>
      </c>
    </row>
    <row r="25" spans="2:12">
      <c r="B25" s="306" t="s">
        <v>30</v>
      </c>
      <c r="C25" s="314">
        <v>12.7</v>
      </c>
      <c r="D25" s="315">
        <f t="shared" si="0"/>
        <v>21</v>
      </c>
      <c r="E25" s="316">
        <v>9.968</v>
      </c>
      <c r="F25" s="317">
        <v>7</v>
      </c>
      <c r="G25" s="284">
        <v>231.1113487680972</v>
      </c>
      <c r="H25" s="317">
        <f t="shared" si="1"/>
        <v>3</v>
      </c>
      <c r="I25" s="318">
        <v>47</v>
      </c>
      <c r="J25" s="319">
        <v>44</v>
      </c>
      <c r="K25" s="320">
        <v>8.5</v>
      </c>
      <c r="L25" s="321">
        <f t="shared" si="2"/>
        <v>36</v>
      </c>
    </row>
    <row r="26" spans="2:12" ht="12" customHeight="1">
      <c r="B26" s="306" t="s">
        <v>31</v>
      </c>
      <c r="C26" s="314">
        <v>13.8</v>
      </c>
      <c r="D26" s="315">
        <f t="shared" si="0"/>
        <v>9</v>
      </c>
      <c r="E26" s="316">
        <v>9.1959999999999997</v>
      </c>
      <c r="F26" s="317">
        <v>16</v>
      </c>
      <c r="G26" s="284">
        <v>194.42214898414426</v>
      </c>
      <c r="H26" s="317">
        <f t="shared" si="1"/>
        <v>24</v>
      </c>
      <c r="I26" s="318">
        <v>48</v>
      </c>
      <c r="J26" s="319">
        <v>50</v>
      </c>
      <c r="K26" s="320">
        <v>14.8</v>
      </c>
      <c r="L26" s="321">
        <f t="shared" si="2"/>
        <v>7</v>
      </c>
    </row>
    <row r="27" spans="2:12">
      <c r="B27" s="306" t="s">
        <v>32</v>
      </c>
      <c r="C27" s="314">
        <v>9.5</v>
      </c>
      <c r="D27" s="315">
        <f t="shared" si="0"/>
        <v>50</v>
      </c>
      <c r="E27" s="316">
        <v>9.6829999999999998</v>
      </c>
      <c r="F27" s="317">
        <v>8</v>
      </c>
      <c r="G27" s="284">
        <v>248.10369832394676</v>
      </c>
      <c r="H27" s="317">
        <f t="shared" si="1"/>
        <v>2</v>
      </c>
      <c r="I27" s="318">
        <v>20</v>
      </c>
      <c r="J27" s="319">
        <v>15</v>
      </c>
      <c r="K27" s="320">
        <v>10.1</v>
      </c>
      <c r="L27" s="321">
        <f t="shared" si="2"/>
        <v>27</v>
      </c>
    </row>
    <row r="28" spans="2:12" ht="12" customHeight="1">
      <c r="B28" s="306" t="s">
        <v>33</v>
      </c>
      <c r="C28" s="314">
        <v>12.4</v>
      </c>
      <c r="D28" s="315">
        <f t="shared" si="0"/>
        <v>26</v>
      </c>
      <c r="E28" s="316">
        <v>7.5579999999999998</v>
      </c>
      <c r="F28" s="317">
        <v>38</v>
      </c>
      <c r="G28" s="284">
        <v>175.18887184222896</v>
      </c>
      <c r="H28" s="317">
        <f t="shared" si="1"/>
        <v>37</v>
      </c>
      <c r="I28" s="318">
        <v>16</v>
      </c>
      <c r="J28" s="319">
        <v>18</v>
      </c>
      <c r="K28" s="320">
        <v>7.9</v>
      </c>
      <c r="L28" s="321">
        <f t="shared" si="2"/>
        <v>40</v>
      </c>
    </row>
    <row r="29" spans="2:12">
      <c r="B29" s="306" t="s">
        <v>34</v>
      </c>
      <c r="C29" s="314">
        <v>10.7</v>
      </c>
      <c r="D29" s="315">
        <f t="shared" si="0"/>
        <v>46</v>
      </c>
      <c r="E29" s="316">
        <v>8.0009999999999994</v>
      </c>
      <c r="F29" s="317">
        <v>30</v>
      </c>
      <c r="G29" s="284">
        <v>188.42448077269751</v>
      </c>
      <c r="H29" s="317">
        <f t="shared" si="1"/>
        <v>29</v>
      </c>
      <c r="I29" s="318">
        <v>3</v>
      </c>
      <c r="J29" s="319">
        <v>3</v>
      </c>
      <c r="K29" s="320">
        <v>3.3</v>
      </c>
      <c r="L29" s="321">
        <f t="shared" si="2"/>
        <v>51</v>
      </c>
    </row>
    <row r="30" spans="2:12" ht="12" customHeight="1">
      <c r="B30" s="306" t="s">
        <v>35</v>
      </c>
      <c r="C30" s="314">
        <v>11.5</v>
      </c>
      <c r="D30" s="315">
        <f t="shared" si="0"/>
        <v>41</v>
      </c>
      <c r="E30" s="316">
        <v>9.0960000000000001</v>
      </c>
      <c r="F30" s="317">
        <v>21</v>
      </c>
      <c r="G30" s="284">
        <v>211.10251923409342</v>
      </c>
      <c r="H30" s="317">
        <f t="shared" si="1"/>
        <v>14</v>
      </c>
      <c r="I30" s="318">
        <v>34</v>
      </c>
      <c r="J30" s="319">
        <v>35</v>
      </c>
      <c r="K30" s="320">
        <v>8.5</v>
      </c>
      <c r="L30" s="321">
        <f t="shared" si="2"/>
        <v>36</v>
      </c>
    </row>
    <row r="31" spans="2:12">
      <c r="B31" s="306" t="s">
        <v>36</v>
      </c>
      <c r="C31" s="314">
        <v>12.8</v>
      </c>
      <c r="D31" s="315">
        <f t="shared" si="0"/>
        <v>19</v>
      </c>
      <c r="E31" s="316">
        <v>7.4390000000000001</v>
      </c>
      <c r="F31" s="317">
        <v>41</v>
      </c>
      <c r="G31" s="284">
        <v>179.94665003290166</v>
      </c>
      <c r="H31" s="317">
        <f t="shared" si="1"/>
        <v>33</v>
      </c>
      <c r="I31" s="318">
        <v>6</v>
      </c>
      <c r="J31" s="319">
        <v>4</v>
      </c>
      <c r="K31" s="320">
        <v>5.9</v>
      </c>
      <c r="L31" s="321">
        <f t="shared" si="2"/>
        <v>47</v>
      </c>
    </row>
    <row r="32" spans="2:12" ht="12" customHeight="1">
      <c r="B32" s="306" t="s">
        <v>37</v>
      </c>
      <c r="C32" s="314">
        <v>12.9</v>
      </c>
      <c r="D32" s="315">
        <f t="shared" si="0"/>
        <v>16</v>
      </c>
      <c r="E32" s="316">
        <v>9.8979999999999997</v>
      </c>
      <c r="F32" s="317">
        <v>5</v>
      </c>
      <c r="G32" s="284">
        <v>212.41924478278628</v>
      </c>
      <c r="H32" s="317">
        <f t="shared" si="1"/>
        <v>12</v>
      </c>
      <c r="I32" s="318">
        <v>50</v>
      </c>
      <c r="J32" s="319">
        <v>49</v>
      </c>
      <c r="K32" s="320">
        <v>14.5</v>
      </c>
      <c r="L32" s="321">
        <f t="shared" si="2"/>
        <v>8</v>
      </c>
    </row>
    <row r="33" spans="2:12">
      <c r="B33" s="306" t="s">
        <v>38</v>
      </c>
      <c r="C33" s="314">
        <v>12.4</v>
      </c>
      <c r="D33" s="315">
        <f t="shared" si="0"/>
        <v>26</v>
      </c>
      <c r="E33" s="316">
        <v>9.3149999999999995</v>
      </c>
      <c r="F33" s="317">
        <v>12</v>
      </c>
      <c r="G33" s="284">
        <v>211.59085815347973</v>
      </c>
      <c r="H33" s="317">
        <f t="shared" si="1"/>
        <v>13</v>
      </c>
      <c r="I33" s="318">
        <v>36</v>
      </c>
      <c r="J33" s="319">
        <v>36</v>
      </c>
      <c r="K33" s="320">
        <v>11.7</v>
      </c>
      <c r="L33" s="321">
        <f t="shared" si="2"/>
        <v>22</v>
      </c>
    </row>
    <row r="34" spans="2:12" ht="12" customHeight="1">
      <c r="B34" s="306" t="s">
        <v>39</v>
      </c>
      <c r="C34" s="314">
        <v>12.1</v>
      </c>
      <c r="D34" s="315">
        <f t="shared" si="0"/>
        <v>34</v>
      </c>
      <c r="E34" s="316">
        <v>8.93</v>
      </c>
      <c r="F34" s="317">
        <v>17</v>
      </c>
      <c r="G34" s="284">
        <v>197.34676072877619</v>
      </c>
      <c r="H34" s="317">
        <f t="shared" si="1"/>
        <v>23</v>
      </c>
      <c r="I34" s="318">
        <v>22</v>
      </c>
      <c r="J34" s="319">
        <v>23</v>
      </c>
      <c r="K34" s="320">
        <v>14.2</v>
      </c>
      <c r="L34" s="321">
        <f t="shared" si="2"/>
        <v>10</v>
      </c>
    </row>
    <row r="35" spans="2:12">
      <c r="B35" s="306" t="s">
        <v>40</v>
      </c>
      <c r="C35" s="314">
        <v>14.2</v>
      </c>
      <c r="D35" s="315">
        <f t="shared" si="0"/>
        <v>7</v>
      </c>
      <c r="E35" s="316">
        <v>8.4390000000000001</v>
      </c>
      <c r="F35" s="317">
        <v>27</v>
      </c>
      <c r="G35" s="284">
        <v>184.95851454927256</v>
      </c>
      <c r="H35" s="317">
        <f t="shared" si="1"/>
        <v>31</v>
      </c>
      <c r="I35" s="318">
        <v>10</v>
      </c>
      <c r="J35" s="319">
        <v>10</v>
      </c>
      <c r="K35" s="320">
        <v>9.6999999999999993</v>
      </c>
      <c r="L35" s="321">
        <f t="shared" si="2"/>
        <v>29</v>
      </c>
    </row>
    <row r="36" spans="2:12" ht="12" customHeight="1">
      <c r="B36" s="306" t="s">
        <v>41</v>
      </c>
      <c r="C36" s="314">
        <v>12.6</v>
      </c>
      <c r="D36" s="315">
        <f t="shared" si="0"/>
        <v>23</v>
      </c>
      <c r="E36" s="316">
        <v>7.5339999999999998</v>
      </c>
      <c r="F36" s="317">
        <v>44</v>
      </c>
      <c r="G36" s="284">
        <v>171.88551720105568</v>
      </c>
      <c r="H36" s="317">
        <f t="shared" si="1"/>
        <v>41</v>
      </c>
      <c r="I36" s="318">
        <v>39</v>
      </c>
      <c r="J36" s="319">
        <v>38</v>
      </c>
      <c r="K36" s="320">
        <v>15.2</v>
      </c>
      <c r="L36" s="321">
        <f t="shared" si="2"/>
        <v>6</v>
      </c>
    </row>
    <row r="37" spans="2:12">
      <c r="B37" s="306" t="s">
        <v>42</v>
      </c>
      <c r="C37" s="314">
        <v>9.3000000000000007</v>
      </c>
      <c r="D37" s="315">
        <f t="shared" si="0"/>
        <v>51</v>
      </c>
      <c r="E37" s="316">
        <v>8.1240000000000006</v>
      </c>
      <c r="F37" s="317">
        <v>35</v>
      </c>
      <c r="G37" s="284">
        <v>205.75619925339893</v>
      </c>
      <c r="H37" s="317">
        <f t="shared" si="1"/>
        <v>18</v>
      </c>
      <c r="I37" s="318">
        <v>7</v>
      </c>
      <c r="J37" s="319">
        <v>5</v>
      </c>
      <c r="K37" s="320">
        <v>9.1999999999999993</v>
      </c>
      <c r="L37" s="321">
        <f t="shared" si="2"/>
        <v>32</v>
      </c>
    </row>
    <row r="38" spans="2:12" ht="12" customHeight="1">
      <c r="B38" s="306" t="s">
        <v>43</v>
      </c>
      <c r="C38" s="314">
        <v>11.6</v>
      </c>
      <c r="D38" s="315">
        <f t="shared" si="0"/>
        <v>40</v>
      </c>
      <c r="E38" s="316">
        <v>7.9570000000000007</v>
      </c>
      <c r="F38" s="317">
        <v>31</v>
      </c>
      <c r="G38" s="284">
        <v>181.80445113236203</v>
      </c>
      <c r="H38" s="317">
        <f t="shared" si="1"/>
        <v>32</v>
      </c>
      <c r="I38" s="318">
        <v>11</v>
      </c>
      <c r="J38" s="319">
        <v>11</v>
      </c>
      <c r="K38" s="320">
        <v>10.9</v>
      </c>
      <c r="L38" s="321">
        <f t="shared" si="2"/>
        <v>23</v>
      </c>
    </row>
    <row r="39" spans="2:12">
      <c r="B39" s="306" t="s">
        <v>44</v>
      </c>
      <c r="C39" s="314">
        <v>12.5</v>
      </c>
      <c r="D39" s="315">
        <f t="shared" si="0"/>
        <v>24</v>
      </c>
      <c r="E39" s="316">
        <v>8.0120000000000005</v>
      </c>
      <c r="F39" s="317">
        <v>36</v>
      </c>
      <c r="G39" s="284">
        <v>173.57348487609156</v>
      </c>
      <c r="H39" s="317">
        <f t="shared" si="1"/>
        <v>39</v>
      </c>
      <c r="I39" s="318">
        <v>33</v>
      </c>
      <c r="J39" s="319">
        <v>37</v>
      </c>
      <c r="K39" s="320">
        <v>14.5</v>
      </c>
      <c r="L39" s="321">
        <f t="shared" si="2"/>
        <v>8</v>
      </c>
    </row>
    <row r="40" spans="2:12">
      <c r="B40" s="306" t="s">
        <v>45</v>
      </c>
      <c r="C40" s="314">
        <v>12.1</v>
      </c>
      <c r="D40" s="315">
        <f t="shared" ref="D40:D58" si="3">RANK(C40,C$8:C$58)</f>
        <v>34</v>
      </c>
      <c r="E40" s="316">
        <v>7.6129999999999995</v>
      </c>
      <c r="F40" s="317">
        <v>37</v>
      </c>
      <c r="G40" s="284">
        <v>175.22334773118936</v>
      </c>
      <c r="H40" s="317">
        <f t="shared" ref="H40:H58" si="4">RANK(G40,G$8:G$58)</f>
        <v>36</v>
      </c>
      <c r="I40" s="318">
        <v>14</v>
      </c>
      <c r="J40" s="319">
        <v>13</v>
      </c>
      <c r="K40" s="320">
        <v>8.6999999999999993</v>
      </c>
      <c r="L40" s="321">
        <f t="shared" ref="L40:L58" si="5">RANK(K40,K$8:K$58)</f>
        <v>34</v>
      </c>
    </row>
    <row r="41" spans="2:12">
      <c r="B41" s="306" t="s">
        <v>46</v>
      </c>
      <c r="C41" s="314">
        <v>12.2</v>
      </c>
      <c r="D41" s="315">
        <f t="shared" si="3"/>
        <v>32</v>
      </c>
      <c r="E41" s="316">
        <v>8.4009999999999998</v>
      </c>
      <c r="F41" s="317">
        <v>28</v>
      </c>
      <c r="G41" s="284">
        <v>194.1881527326527</v>
      </c>
      <c r="H41" s="317">
        <f t="shared" si="4"/>
        <v>25</v>
      </c>
      <c r="I41" s="318">
        <v>37</v>
      </c>
      <c r="J41" s="319">
        <v>31</v>
      </c>
      <c r="K41" s="320">
        <v>13.1</v>
      </c>
      <c r="L41" s="321">
        <f t="shared" si="5"/>
        <v>14</v>
      </c>
    </row>
    <row r="42" spans="2:12">
      <c r="B42" s="306" t="s">
        <v>47</v>
      </c>
      <c r="C42" s="314">
        <v>15.4</v>
      </c>
      <c r="D42" s="315">
        <f t="shared" si="3"/>
        <v>2</v>
      </c>
      <c r="E42" s="316">
        <v>8.6300000000000008</v>
      </c>
      <c r="F42" s="317">
        <v>18</v>
      </c>
      <c r="G42" s="284">
        <v>173.09413887018212</v>
      </c>
      <c r="H42" s="317">
        <f t="shared" si="4"/>
        <v>40</v>
      </c>
      <c r="I42" s="318">
        <v>9</v>
      </c>
      <c r="J42" s="319">
        <v>12</v>
      </c>
      <c r="K42" s="320">
        <v>7.9</v>
      </c>
      <c r="L42" s="321">
        <f t="shared" si="5"/>
        <v>40</v>
      </c>
    </row>
    <row r="43" spans="2:12">
      <c r="B43" s="306" t="s">
        <v>48</v>
      </c>
      <c r="C43" s="314">
        <v>12</v>
      </c>
      <c r="D43" s="315">
        <f t="shared" si="3"/>
        <v>36</v>
      </c>
      <c r="E43" s="316">
        <v>9.7449999999999992</v>
      </c>
      <c r="F43" s="317">
        <v>9</v>
      </c>
      <c r="G43" s="284">
        <v>219.07575389443812</v>
      </c>
      <c r="H43" s="317">
        <f t="shared" si="4"/>
        <v>7</v>
      </c>
      <c r="I43" s="318">
        <v>40</v>
      </c>
      <c r="J43" s="319">
        <v>39</v>
      </c>
      <c r="K43" s="320">
        <v>8.4</v>
      </c>
      <c r="L43" s="321">
        <f t="shared" si="5"/>
        <v>39</v>
      </c>
    </row>
    <row r="44" spans="2:12">
      <c r="B44" s="306" t="s">
        <v>49</v>
      </c>
      <c r="C44" s="314">
        <v>13.7</v>
      </c>
      <c r="D44" s="315">
        <f t="shared" si="3"/>
        <v>10</v>
      </c>
      <c r="E44" s="316">
        <v>9.6649999999999991</v>
      </c>
      <c r="F44" s="317">
        <v>6</v>
      </c>
      <c r="G44" s="284">
        <v>208.86780498760848</v>
      </c>
      <c r="H44" s="317">
        <f t="shared" si="4"/>
        <v>16</v>
      </c>
      <c r="I44" s="318">
        <v>46</v>
      </c>
      <c r="J44" s="319">
        <v>45</v>
      </c>
      <c r="K44" s="320">
        <v>15.4</v>
      </c>
      <c r="L44" s="321">
        <f t="shared" si="5"/>
        <v>5</v>
      </c>
    </row>
    <row r="45" spans="2:12">
      <c r="B45" s="306" t="s">
        <v>50</v>
      </c>
      <c r="C45" s="314">
        <v>11.5</v>
      </c>
      <c r="D45" s="315">
        <f t="shared" si="3"/>
        <v>41</v>
      </c>
      <c r="E45" s="316">
        <v>8.4009999999999998</v>
      </c>
      <c r="F45" s="317">
        <v>25</v>
      </c>
      <c r="G45" s="284">
        <v>202.50670047823317</v>
      </c>
      <c r="H45" s="317">
        <f t="shared" si="4"/>
        <v>20</v>
      </c>
      <c r="I45" s="318">
        <v>12</v>
      </c>
      <c r="J45" s="319">
        <v>20</v>
      </c>
      <c r="K45" s="320">
        <v>9.6999999999999993</v>
      </c>
      <c r="L45" s="321">
        <f t="shared" si="5"/>
        <v>29</v>
      </c>
    </row>
    <row r="46" spans="2:12">
      <c r="B46" s="306" t="s">
        <v>51</v>
      </c>
      <c r="C46" s="314">
        <v>11.1</v>
      </c>
      <c r="D46" s="315">
        <f t="shared" si="3"/>
        <v>43</v>
      </c>
      <c r="E46" s="316">
        <v>9.9489999999999998</v>
      </c>
      <c r="F46" s="317">
        <v>4</v>
      </c>
      <c r="G46" s="284">
        <v>223.97381633474512</v>
      </c>
      <c r="H46" s="317">
        <f t="shared" si="4"/>
        <v>5</v>
      </c>
      <c r="I46" s="318">
        <v>28</v>
      </c>
      <c r="J46" s="319">
        <v>29</v>
      </c>
      <c r="K46" s="320">
        <v>8.5</v>
      </c>
      <c r="L46" s="321">
        <f t="shared" si="5"/>
        <v>36</v>
      </c>
    </row>
    <row r="47" spans="2:12">
      <c r="B47" s="306" t="s">
        <v>52</v>
      </c>
      <c r="C47" s="314">
        <v>10.199999999999999</v>
      </c>
      <c r="D47" s="315">
        <f t="shared" si="3"/>
        <v>47</v>
      </c>
      <c r="E47" s="316">
        <v>8.9060000000000006</v>
      </c>
      <c r="F47" s="317">
        <v>14</v>
      </c>
      <c r="G47" s="284">
        <v>200.91492106033797</v>
      </c>
      <c r="H47" s="317">
        <f t="shared" si="4"/>
        <v>21</v>
      </c>
      <c r="I47" s="318">
        <v>15</v>
      </c>
      <c r="J47" s="319">
        <v>14</v>
      </c>
      <c r="K47" s="320">
        <v>7.4</v>
      </c>
      <c r="L47" s="321">
        <f t="shared" si="5"/>
        <v>43</v>
      </c>
    </row>
    <row r="48" spans="2:12">
      <c r="B48" s="306" t="s">
        <v>53</v>
      </c>
      <c r="C48" s="314">
        <v>11.9</v>
      </c>
      <c r="D48" s="315">
        <f t="shared" si="3"/>
        <v>37</v>
      </c>
      <c r="E48" s="316">
        <v>9.1449999999999996</v>
      </c>
      <c r="F48" s="317">
        <v>15</v>
      </c>
      <c r="G48" s="284">
        <v>209.62312948087546</v>
      </c>
      <c r="H48" s="317">
        <f t="shared" si="4"/>
        <v>15</v>
      </c>
      <c r="I48" s="318">
        <v>42</v>
      </c>
      <c r="J48" s="319">
        <v>42</v>
      </c>
      <c r="K48" s="320">
        <v>13.6</v>
      </c>
      <c r="L48" s="321">
        <f t="shared" si="5"/>
        <v>11</v>
      </c>
    </row>
    <row r="49" spans="2:12">
      <c r="B49" s="306" t="s">
        <v>54</v>
      </c>
      <c r="C49" s="314">
        <v>14.4</v>
      </c>
      <c r="D49" s="315">
        <f t="shared" si="3"/>
        <v>5</v>
      </c>
      <c r="E49" s="316">
        <v>8.7989999999999995</v>
      </c>
      <c r="F49" s="317">
        <v>20</v>
      </c>
      <c r="G49" s="284">
        <v>191.05107392973306</v>
      </c>
      <c r="H49" s="317">
        <f t="shared" si="4"/>
        <v>26</v>
      </c>
      <c r="I49" s="318">
        <v>18</v>
      </c>
      <c r="J49" s="319">
        <v>19</v>
      </c>
      <c r="K49" s="320">
        <v>9.8000000000000007</v>
      </c>
      <c r="L49" s="321">
        <f t="shared" si="5"/>
        <v>28</v>
      </c>
    </row>
    <row r="50" spans="2:12">
      <c r="B50" s="306" t="s">
        <v>55</v>
      </c>
      <c r="C50" s="314">
        <v>12.4</v>
      </c>
      <c r="D50" s="315">
        <f t="shared" si="3"/>
        <v>26</v>
      </c>
      <c r="E50" s="316">
        <v>9.5960000000000001</v>
      </c>
      <c r="F50" s="317">
        <v>10</v>
      </c>
      <c r="G50" s="284">
        <v>219.4110195939995</v>
      </c>
      <c r="H50" s="317">
        <f t="shared" si="4"/>
        <v>6</v>
      </c>
      <c r="I50" s="318">
        <v>45</v>
      </c>
      <c r="J50" s="319">
        <v>43</v>
      </c>
      <c r="K50" s="320">
        <v>12</v>
      </c>
      <c r="L50" s="321">
        <f t="shared" si="5"/>
        <v>18</v>
      </c>
    </row>
    <row r="51" spans="2:12">
      <c r="B51" s="306" t="s">
        <v>56</v>
      </c>
      <c r="C51" s="314">
        <v>14.8</v>
      </c>
      <c r="D51" s="315">
        <f t="shared" si="3"/>
        <v>4</v>
      </c>
      <c r="E51" s="316">
        <v>6.6840000000000002</v>
      </c>
      <c r="F51" s="317">
        <v>47</v>
      </c>
      <c r="G51" s="284">
        <v>142.89446160801972</v>
      </c>
      <c r="H51" s="317">
        <f t="shared" si="4"/>
        <v>48</v>
      </c>
      <c r="I51" s="318">
        <v>31</v>
      </c>
      <c r="J51" s="319">
        <v>34</v>
      </c>
      <c r="K51" s="320">
        <v>19.100000000000001</v>
      </c>
      <c r="L51" s="321">
        <f t="shared" si="5"/>
        <v>1</v>
      </c>
    </row>
    <row r="52" spans="2:12">
      <c r="B52" s="322" t="s">
        <v>9</v>
      </c>
      <c r="C52" s="323">
        <v>17.399999999999999</v>
      </c>
      <c r="D52" s="324">
        <f t="shared" si="3"/>
        <v>1</v>
      </c>
      <c r="E52" s="325">
        <v>5.49</v>
      </c>
      <c r="F52" s="326">
        <v>50</v>
      </c>
      <c r="G52" s="293">
        <v>98.542187269572693</v>
      </c>
      <c r="H52" s="326">
        <f t="shared" si="4"/>
        <v>51</v>
      </c>
      <c r="I52" s="327">
        <v>5</v>
      </c>
      <c r="J52" s="328">
        <v>7</v>
      </c>
      <c r="K52" s="329">
        <v>12.5</v>
      </c>
      <c r="L52" s="330">
        <f t="shared" si="5"/>
        <v>15</v>
      </c>
    </row>
    <row r="53" spans="2:12">
      <c r="B53" s="306" t="s">
        <v>57</v>
      </c>
      <c r="C53" s="314">
        <v>9.8000000000000007</v>
      </c>
      <c r="D53" s="315">
        <f t="shared" si="3"/>
        <v>49</v>
      </c>
      <c r="E53" s="316">
        <v>8.7710000000000008</v>
      </c>
      <c r="F53" s="317">
        <v>22</v>
      </c>
      <c r="G53" s="284">
        <v>217.05752982147018</v>
      </c>
      <c r="H53" s="317">
        <f t="shared" si="4"/>
        <v>9</v>
      </c>
      <c r="I53" s="318">
        <v>2</v>
      </c>
      <c r="J53" s="319">
        <v>2</v>
      </c>
      <c r="K53" s="320">
        <v>5</v>
      </c>
      <c r="L53" s="321">
        <f t="shared" si="5"/>
        <v>50</v>
      </c>
    </row>
    <row r="54" spans="2:12">
      <c r="B54" s="306" t="s">
        <v>58</v>
      </c>
      <c r="C54" s="314">
        <v>12.4</v>
      </c>
      <c r="D54" s="315">
        <f t="shared" si="3"/>
        <v>26</v>
      </c>
      <c r="E54" s="316">
        <v>7.5209999999999999</v>
      </c>
      <c r="F54" s="317">
        <v>39</v>
      </c>
      <c r="G54" s="284">
        <v>178.11056041893335</v>
      </c>
      <c r="H54" s="317">
        <f t="shared" si="4"/>
        <v>35</v>
      </c>
      <c r="I54" s="318">
        <v>21</v>
      </c>
      <c r="J54" s="319">
        <v>21</v>
      </c>
      <c r="K54" s="320">
        <v>10.9</v>
      </c>
      <c r="L54" s="321">
        <f t="shared" si="5"/>
        <v>23</v>
      </c>
    </row>
    <row r="55" spans="2:12">
      <c r="B55" s="306" t="s">
        <v>59</v>
      </c>
      <c r="C55" s="314">
        <v>12.5</v>
      </c>
      <c r="D55" s="315">
        <f t="shared" si="3"/>
        <v>24</v>
      </c>
      <c r="E55" s="316">
        <v>7.2649999999999997</v>
      </c>
      <c r="F55" s="317">
        <v>45</v>
      </c>
      <c r="G55" s="284">
        <v>179.84771005716891</v>
      </c>
      <c r="H55" s="317">
        <f t="shared" si="4"/>
        <v>34</v>
      </c>
      <c r="I55" s="318">
        <v>13</v>
      </c>
      <c r="J55" s="319">
        <v>9</v>
      </c>
      <c r="K55" s="320">
        <v>9.1999999999999993</v>
      </c>
      <c r="L55" s="321">
        <f t="shared" si="5"/>
        <v>32</v>
      </c>
    </row>
    <row r="56" spans="2:12">
      <c r="B56" s="306" t="s">
        <v>60</v>
      </c>
      <c r="C56" s="314">
        <v>11</v>
      </c>
      <c r="D56" s="315">
        <f t="shared" si="3"/>
        <v>45</v>
      </c>
      <c r="E56" s="316">
        <v>11.811</v>
      </c>
      <c r="F56" s="317">
        <v>1</v>
      </c>
      <c r="G56" s="284">
        <v>254.54973880278393</v>
      </c>
      <c r="H56" s="317">
        <f t="shared" si="4"/>
        <v>1</v>
      </c>
      <c r="I56" s="318">
        <v>44</v>
      </c>
      <c r="J56" s="319">
        <v>47</v>
      </c>
      <c r="K56" s="320">
        <v>8.6</v>
      </c>
      <c r="L56" s="321">
        <f t="shared" si="5"/>
        <v>35</v>
      </c>
    </row>
    <row r="57" spans="2:12">
      <c r="B57" s="306" t="s">
        <v>61</v>
      </c>
      <c r="C57" s="314">
        <v>11.7</v>
      </c>
      <c r="D57" s="315">
        <f t="shared" si="3"/>
        <v>38</v>
      </c>
      <c r="E57" s="316">
        <v>8.4489999999999998</v>
      </c>
      <c r="F57" s="317">
        <v>26</v>
      </c>
      <c r="G57" s="284">
        <v>200.605672815795</v>
      </c>
      <c r="H57" s="317">
        <f t="shared" si="4"/>
        <v>22</v>
      </c>
      <c r="I57" s="318">
        <v>23</v>
      </c>
      <c r="J57" s="319">
        <v>24</v>
      </c>
      <c r="K57" s="320">
        <v>7.3</v>
      </c>
      <c r="L57" s="321">
        <f t="shared" si="5"/>
        <v>44</v>
      </c>
    </row>
    <row r="58" spans="2:12">
      <c r="B58" s="307" t="s">
        <v>62</v>
      </c>
      <c r="C58" s="331">
        <v>13.2</v>
      </c>
      <c r="D58" s="332">
        <f t="shared" si="3"/>
        <v>12</v>
      </c>
      <c r="E58" s="333">
        <v>7.774</v>
      </c>
      <c r="F58" s="334">
        <v>32</v>
      </c>
      <c r="G58" s="299">
        <v>171.18802779408819</v>
      </c>
      <c r="H58" s="334">
        <f t="shared" si="4"/>
        <v>43</v>
      </c>
      <c r="I58" s="335">
        <v>25</v>
      </c>
      <c r="J58" s="336">
        <v>25</v>
      </c>
      <c r="K58" s="299">
        <v>12</v>
      </c>
      <c r="L58" s="332">
        <f t="shared" si="5"/>
        <v>18</v>
      </c>
    </row>
    <row r="59" spans="2:12">
      <c r="B59" s="337"/>
      <c r="C59" s="320"/>
      <c r="D59" s="337"/>
      <c r="E59" s="338"/>
      <c r="F59" s="339"/>
      <c r="G59" s="340"/>
      <c r="H59" s="337"/>
      <c r="I59" s="305"/>
      <c r="J59" s="305"/>
      <c r="K59" s="320"/>
      <c r="L59" s="337"/>
    </row>
    <row r="60" spans="2:12">
      <c r="B60" s="337" t="s">
        <v>347</v>
      </c>
      <c r="C60" s="337"/>
      <c r="D60" s="337"/>
      <c r="E60" s="339"/>
      <c r="F60" s="339"/>
      <c r="G60" s="337"/>
      <c r="H60" s="337"/>
      <c r="I60" s="341"/>
      <c r="J60" s="341"/>
      <c r="K60" s="337"/>
      <c r="L60" s="337"/>
    </row>
    <row r="61" spans="2:12">
      <c r="B61" s="337"/>
      <c r="C61" s="337"/>
      <c r="D61" s="337"/>
      <c r="E61" s="339"/>
      <c r="F61" s="339"/>
      <c r="G61" s="337"/>
      <c r="H61" s="337"/>
      <c r="I61" s="341"/>
      <c r="J61" s="341"/>
      <c r="K61" s="337"/>
      <c r="L61" s="337"/>
    </row>
    <row r="62" spans="2:12">
      <c r="B62" s="337" t="s">
        <v>357</v>
      </c>
      <c r="C62" s="337"/>
      <c r="D62" s="337"/>
      <c r="E62" s="339"/>
      <c r="F62" s="339"/>
      <c r="G62" s="337"/>
      <c r="H62" s="337"/>
      <c r="I62" s="341"/>
      <c r="J62" s="341"/>
      <c r="K62" s="337"/>
      <c r="L62" s="337"/>
    </row>
    <row r="63" spans="2:12">
      <c r="B63" s="337" t="s">
        <v>358</v>
      </c>
      <c r="C63" s="337"/>
      <c r="D63" s="337"/>
      <c r="E63" s="339"/>
      <c r="F63" s="339"/>
      <c r="G63" s="337"/>
      <c r="H63" s="337"/>
      <c r="I63" s="341"/>
      <c r="J63" s="341"/>
      <c r="K63" s="337"/>
      <c r="L63" s="337"/>
    </row>
    <row r="64" spans="2:12">
      <c r="B64" s="337" t="s">
        <v>359</v>
      </c>
      <c r="C64" s="337"/>
      <c r="D64" s="337"/>
      <c r="E64" s="339"/>
      <c r="F64" s="339"/>
      <c r="G64" s="337"/>
      <c r="H64" s="337"/>
      <c r="I64" s="341"/>
      <c r="J64" s="341"/>
      <c r="K64" s="337"/>
      <c r="L64" s="337"/>
    </row>
    <row r="65" spans="2:12">
      <c r="B65" s="337" t="s">
        <v>360</v>
      </c>
      <c r="C65" s="337"/>
      <c r="D65" s="337"/>
      <c r="E65" s="339"/>
      <c r="F65" s="339"/>
      <c r="G65" s="337"/>
      <c r="H65" s="337"/>
      <c r="I65" s="341"/>
      <c r="J65" s="341"/>
      <c r="K65" s="337"/>
      <c r="L65" s="337"/>
    </row>
    <row r="66" spans="2:12">
      <c r="B66" s="337" t="s">
        <v>361</v>
      </c>
      <c r="C66" s="337"/>
      <c r="D66" s="337"/>
      <c r="E66" s="339"/>
      <c r="F66" s="339"/>
      <c r="G66" s="337"/>
      <c r="H66" s="337"/>
      <c r="I66" s="341"/>
      <c r="J66" s="341"/>
      <c r="K66" s="337"/>
      <c r="L66" s="337"/>
    </row>
    <row r="67" spans="2:12">
      <c r="B67" s="337" t="s">
        <v>1188</v>
      </c>
      <c r="C67" s="337"/>
      <c r="D67" s="337"/>
      <c r="E67" s="339"/>
      <c r="F67" s="339"/>
      <c r="G67" s="337"/>
      <c r="H67" s="337"/>
      <c r="I67" s="341"/>
      <c r="J67" s="341"/>
      <c r="K67" s="337"/>
      <c r="L67" s="337"/>
    </row>
    <row r="68" spans="2:12">
      <c r="B68" s="337" t="s">
        <v>362</v>
      </c>
      <c r="C68" s="337"/>
      <c r="D68" s="337"/>
      <c r="E68" s="339"/>
      <c r="F68" s="339"/>
      <c r="G68" s="337"/>
      <c r="H68" s="337"/>
      <c r="I68" s="341"/>
      <c r="J68" s="341"/>
      <c r="K68" s="337"/>
      <c r="L68" s="337"/>
    </row>
    <row r="69" spans="2:12">
      <c r="B69" s="337" t="s">
        <v>363</v>
      </c>
      <c r="C69" s="337"/>
      <c r="D69" s="337"/>
      <c r="E69" s="339"/>
      <c r="F69" s="339"/>
      <c r="G69" s="337"/>
      <c r="H69" s="337"/>
      <c r="I69" s="341"/>
      <c r="J69" s="341"/>
      <c r="K69" s="337"/>
      <c r="L69" s="337"/>
    </row>
    <row r="70" spans="2:12">
      <c r="B70" s="337" t="s">
        <v>364</v>
      </c>
      <c r="C70" s="337"/>
      <c r="D70" s="337"/>
      <c r="E70" s="339"/>
      <c r="F70" s="339"/>
      <c r="G70" s="337"/>
      <c r="H70" s="337"/>
      <c r="I70" s="341"/>
      <c r="J70" s="341"/>
      <c r="K70" s="337"/>
      <c r="L70" s="337"/>
    </row>
  </sheetData>
  <mergeCells count="7">
    <mergeCell ref="C5:D5"/>
    <mergeCell ref="E5:F5"/>
    <mergeCell ref="I4:J4"/>
    <mergeCell ref="K4:L4"/>
    <mergeCell ref="G5:H5"/>
    <mergeCell ref="I5:J5"/>
    <mergeCell ref="K5:L5"/>
  </mergeCells>
  <printOptions horizontalCentered="1"/>
  <pageMargins left="1" right="1" top="1" bottom="1" header="0.5" footer="0.5"/>
  <pageSetup scale="70" orientation="portrait" r:id="rId1"/>
  <headerFooter scaleWithDoc="0" alignWithMargins="0">
    <oddHeader>&amp;C&amp;14Table 13.2
Vital Statistics and Health</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Layout" topLeftCell="A2" zoomScaleNormal="100" workbookViewId="0">
      <selection activeCell="G20" sqref="G20"/>
    </sheetView>
  </sheetViews>
  <sheetFormatPr defaultRowHeight="12.75"/>
  <cols>
    <col min="1" max="1" width="19.42578125" style="760" customWidth="1"/>
    <col min="2" max="2" width="12.7109375" style="760" customWidth="1"/>
    <col min="3" max="3" width="5.28515625" style="760" customWidth="1"/>
    <col min="4" max="4" width="12.7109375" style="760" customWidth="1"/>
    <col min="5" max="5" width="5.28515625" style="760" customWidth="1"/>
    <col min="6" max="6" width="12.7109375" style="760" customWidth="1"/>
    <col min="7" max="7" width="5.28515625" style="760" customWidth="1"/>
    <col min="8" max="8" width="11.5703125" style="760" customWidth="1"/>
    <col min="9" max="9" width="7.42578125" style="760" customWidth="1"/>
    <col min="10" max="10" width="8.28515625" style="760" customWidth="1"/>
    <col min="11" max="11" width="10.42578125" style="760" customWidth="1"/>
    <col min="12" max="13" width="8.28515625" style="760" customWidth="1"/>
    <col min="14" max="15" width="9.140625" style="760"/>
    <col min="16" max="16" width="11" style="760" customWidth="1"/>
    <col min="17" max="16384" width="9.140625" style="760"/>
  </cols>
  <sheetData>
    <row r="1" spans="1:13" hidden="1">
      <c r="A1" s="797" t="s">
        <v>1174</v>
      </c>
    </row>
    <row r="4" spans="1:13">
      <c r="B4" s="798"/>
      <c r="C4" s="798"/>
      <c r="D4" s="798"/>
      <c r="E4" s="798"/>
      <c r="F4" s="798"/>
      <c r="G4" s="798"/>
      <c r="H4" s="798"/>
      <c r="I4" s="798"/>
      <c r="J4" s="798"/>
      <c r="K4" s="798"/>
      <c r="L4" s="798"/>
      <c r="M4" s="798"/>
    </row>
    <row r="5" spans="1:13">
      <c r="B5" s="798"/>
      <c r="C5" s="798" t="s">
        <v>12</v>
      </c>
      <c r="D5" s="798"/>
      <c r="E5" s="798"/>
      <c r="F5" s="799"/>
      <c r="G5" s="800"/>
      <c r="H5" s="1393" t="s">
        <v>828</v>
      </c>
      <c r="I5" s="1393"/>
      <c r="J5" s="800" t="s">
        <v>0</v>
      </c>
      <c r="K5" s="1393" t="s">
        <v>827</v>
      </c>
      <c r="L5" s="1393"/>
      <c r="M5" s="798" t="s">
        <v>0</v>
      </c>
    </row>
    <row r="6" spans="1:13">
      <c r="A6" s="801"/>
      <c r="B6" s="1394" t="s">
        <v>826</v>
      </c>
      <c r="C6" s="1394"/>
      <c r="D6" s="1394" t="s">
        <v>825</v>
      </c>
      <c r="E6" s="1394"/>
      <c r="F6" s="1394" t="s">
        <v>824</v>
      </c>
      <c r="G6" s="1395"/>
      <c r="H6" s="798" t="s">
        <v>5</v>
      </c>
      <c r="I6" s="798" t="s">
        <v>0</v>
      </c>
      <c r="J6" s="800" t="s">
        <v>3</v>
      </c>
      <c r="K6" s="798" t="s">
        <v>5</v>
      </c>
      <c r="L6" s="798" t="s">
        <v>0</v>
      </c>
      <c r="M6" s="798" t="s">
        <v>3</v>
      </c>
    </row>
    <row r="7" spans="1:13">
      <c r="A7" s="802" t="s">
        <v>823</v>
      </c>
      <c r="B7" s="803" t="s">
        <v>2</v>
      </c>
      <c r="C7" s="803" t="s">
        <v>11</v>
      </c>
      <c r="D7" s="803" t="s">
        <v>2</v>
      </c>
      <c r="E7" s="803" t="s">
        <v>11</v>
      </c>
      <c r="F7" s="803" t="s">
        <v>2</v>
      </c>
      <c r="G7" s="804" t="s">
        <v>11</v>
      </c>
      <c r="H7" s="803" t="s">
        <v>3</v>
      </c>
      <c r="I7" s="803" t="s">
        <v>3</v>
      </c>
      <c r="J7" s="804" t="s">
        <v>11</v>
      </c>
      <c r="K7" s="803" t="s">
        <v>3</v>
      </c>
      <c r="L7" s="803" t="s">
        <v>3</v>
      </c>
      <c r="M7" s="803" t="s">
        <v>11</v>
      </c>
    </row>
    <row r="8" spans="1:13">
      <c r="A8" s="801" t="s">
        <v>65</v>
      </c>
      <c r="B8" s="805">
        <v>308745538</v>
      </c>
      <c r="C8" s="798" t="s">
        <v>13</v>
      </c>
      <c r="D8" s="805">
        <v>318907401</v>
      </c>
      <c r="E8" s="798" t="s">
        <v>13</v>
      </c>
      <c r="F8" s="805">
        <v>321418820</v>
      </c>
      <c r="G8" s="800" t="s">
        <v>13</v>
      </c>
      <c r="H8" s="752">
        <f>F8-B8</f>
        <v>12673282</v>
      </c>
      <c r="I8" s="751">
        <f>F8/B8-1</f>
        <v>4.1047660419953891E-2</v>
      </c>
      <c r="J8" s="800" t="s">
        <v>13</v>
      </c>
      <c r="K8" s="752">
        <f>F8-D8</f>
        <v>2511419</v>
      </c>
      <c r="L8" s="751">
        <f>F8/D8-1</f>
        <v>7.8750728020891003E-3</v>
      </c>
      <c r="M8" s="798" t="s">
        <v>13</v>
      </c>
    </row>
    <row r="9" spans="1:13">
      <c r="A9" s="806" t="s">
        <v>822</v>
      </c>
      <c r="B9" s="750"/>
      <c r="D9" s="750"/>
      <c r="F9" s="754"/>
      <c r="G9" s="801"/>
      <c r="H9" s="752"/>
      <c r="I9" s="751"/>
      <c r="J9" s="801"/>
      <c r="K9" s="752"/>
      <c r="L9" s="751"/>
    </row>
    <row r="10" spans="1:13">
      <c r="A10" s="801" t="s">
        <v>821</v>
      </c>
      <c r="B10" s="805">
        <v>55317240</v>
      </c>
      <c r="C10" s="760">
        <f>RANK(B10,B$10:B$13)</f>
        <v>4</v>
      </c>
      <c r="D10" s="805">
        <v>56171281</v>
      </c>
      <c r="E10" s="760">
        <f>RANK(D10,D$10:D$13)</f>
        <v>4</v>
      </c>
      <c r="F10" s="805">
        <v>56283891</v>
      </c>
      <c r="G10" s="801">
        <f>RANK(F10,F$10:F$13)</f>
        <v>4</v>
      </c>
      <c r="H10" s="752">
        <f>F10-B10</f>
        <v>966651</v>
      </c>
      <c r="I10" s="751">
        <f>F10/B10-1</f>
        <v>1.7474678780069253E-2</v>
      </c>
      <c r="J10" s="801">
        <f>RANK(I10,I$10:I$13)</f>
        <v>3</v>
      </c>
      <c r="K10" s="752">
        <f>F10-D10</f>
        <v>112610</v>
      </c>
      <c r="L10" s="751">
        <f>F10/D10-1</f>
        <v>2.0047611162721246E-3</v>
      </c>
      <c r="M10" s="760">
        <f>RANK(L10,L$10:L$13)</f>
        <v>4</v>
      </c>
    </row>
    <row r="11" spans="1:13">
      <c r="A11" s="801" t="s">
        <v>820</v>
      </c>
      <c r="B11" s="805">
        <v>66927001</v>
      </c>
      <c r="C11" s="760">
        <f>RANK(B11,B$10:B$13)</f>
        <v>3</v>
      </c>
      <c r="D11" s="805">
        <v>67762069</v>
      </c>
      <c r="E11" s="760">
        <f>RANK(D11,D$10:D$13)</f>
        <v>3</v>
      </c>
      <c r="F11" s="805">
        <v>67907403</v>
      </c>
      <c r="G11" s="801">
        <f>RANK(F11,F$10:F$13)</f>
        <v>3</v>
      </c>
      <c r="H11" s="752">
        <f>F11-B11</f>
        <v>980402</v>
      </c>
      <c r="I11" s="751">
        <f>F11/B11-1</f>
        <v>1.4648826114291191E-2</v>
      </c>
      <c r="J11" s="801">
        <f>RANK(I11,I$10:I$13)</f>
        <v>4</v>
      </c>
      <c r="K11" s="752">
        <f>F11-D11</f>
        <v>145334</v>
      </c>
      <c r="L11" s="751">
        <f>F11/D11-1</f>
        <v>2.1447692218488079E-3</v>
      </c>
      <c r="M11" s="760">
        <f>RANK(L11,L$10:L$13)</f>
        <v>3</v>
      </c>
    </row>
    <row r="12" spans="1:13">
      <c r="A12" s="801" t="s">
        <v>819</v>
      </c>
      <c r="B12" s="805">
        <v>114555744</v>
      </c>
      <c r="C12" s="760">
        <f>RANK(B12,B$10:B$13)</f>
        <v>1</v>
      </c>
      <c r="D12" s="805">
        <v>119795010</v>
      </c>
      <c r="E12" s="760">
        <f>RANK(D12,D$10:D$13)</f>
        <v>1</v>
      </c>
      <c r="F12" s="805">
        <v>121182847</v>
      </c>
      <c r="G12" s="801">
        <f>RANK(F12,F$10:F$13)</f>
        <v>1</v>
      </c>
      <c r="H12" s="752">
        <f>F12-B12</f>
        <v>6627103</v>
      </c>
      <c r="I12" s="751">
        <f>F12/B12-1</f>
        <v>5.7850464486529862E-2</v>
      </c>
      <c r="J12" s="801">
        <f>RANK(I12,I$10:I$13)</f>
        <v>1</v>
      </c>
      <c r="K12" s="752">
        <f>F12-D12</f>
        <v>1387837</v>
      </c>
      <c r="L12" s="751">
        <f>F12/D12-1</f>
        <v>1.1585098577979069E-2</v>
      </c>
      <c r="M12" s="760">
        <f>RANK(L12,L$10:L$13)</f>
        <v>1</v>
      </c>
    </row>
    <row r="13" spans="1:13">
      <c r="A13" s="801" t="s">
        <v>818</v>
      </c>
      <c r="B13" s="805">
        <v>71945553</v>
      </c>
      <c r="C13" s="760">
        <f>RANK(B13,B$10:B$13)</f>
        <v>2</v>
      </c>
      <c r="D13" s="805">
        <v>75179041</v>
      </c>
      <c r="E13" s="760">
        <f>RANK(D13,D$10:D$13)</f>
        <v>2</v>
      </c>
      <c r="F13" s="805">
        <v>76044679</v>
      </c>
      <c r="G13" s="801">
        <f>RANK(F13,F$10:F$13)</f>
        <v>2</v>
      </c>
      <c r="H13" s="752">
        <f>F13-B13</f>
        <v>4099126</v>
      </c>
      <c r="I13" s="751">
        <f>F13/B13-1</f>
        <v>5.6975390820889205E-2</v>
      </c>
      <c r="J13" s="801">
        <f>RANK(I13,I$10:I$13)</f>
        <v>2</v>
      </c>
      <c r="K13" s="752">
        <f>F13-D13</f>
        <v>865638</v>
      </c>
      <c r="L13" s="751">
        <f>F13/D13-1</f>
        <v>1.1514352783510429E-2</v>
      </c>
      <c r="M13" s="760">
        <f>RANK(L13,L$10:L$13)</f>
        <v>2</v>
      </c>
    </row>
    <row r="14" spans="1:13">
      <c r="A14" s="806" t="s">
        <v>817</v>
      </c>
      <c r="F14" s="768"/>
      <c r="G14" s="801"/>
      <c r="H14" s="752"/>
      <c r="I14" s="751"/>
      <c r="J14" s="801"/>
      <c r="K14" s="752"/>
      <c r="L14" s="751"/>
    </row>
    <row r="15" spans="1:13">
      <c r="A15" s="801" t="s">
        <v>14</v>
      </c>
      <c r="B15" s="805">
        <v>4779736</v>
      </c>
      <c r="C15" s="750">
        <f t="shared" ref="C15:C46" si="0">RANK(B15,B$15:B$65)</f>
        <v>23</v>
      </c>
      <c r="D15" s="805">
        <v>4846411</v>
      </c>
      <c r="E15" s="750">
        <f t="shared" ref="E15:E46" si="1">RANK(D15,D$15:D$65)</f>
        <v>23</v>
      </c>
      <c r="F15" s="805">
        <v>4858979</v>
      </c>
      <c r="G15" s="753">
        <f t="shared" ref="G15:G46" si="2">RANK(F15,F$15:F$65)</f>
        <v>24</v>
      </c>
      <c r="H15" s="752">
        <f t="shared" ref="H15:H46" si="3">F15-B15</f>
        <v>79243</v>
      </c>
      <c r="I15" s="751">
        <f t="shared" ref="I15:I46" si="4">F15/B15-1</f>
        <v>1.6578949130244824E-2</v>
      </c>
      <c r="J15" s="753">
        <f t="shared" ref="J15:J46" si="5">RANK(I15,I$15:I$65)</f>
        <v>37</v>
      </c>
      <c r="K15" s="752">
        <f t="shared" ref="K15:K46" si="6">F15-D15</f>
        <v>12568</v>
      </c>
      <c r="L15" s="751">
        <f t="shared" ref="L15:L46" si="7">F15/D15-1</f>
        <v>2.5932592180069047E-3</v>
      </c>
      <c r="M15" s="750">
        <f t="shared" ref="M15:M46" si="8">RANK(L15,L$15:L$65)</f>
        <v>35</v>
      </c>
    </row>
    <row r="16" spans="1:13">
      <c r="A16" s="801" t="s">
        <v>15</v>
      </c>
      <c r="B16" s="805">
        <v>710231</v>
      </c>
      <c r="C16" s="750">
        <f t="shared" si="0"/>
        <v>47</v>
      </c>
      <c r="D16" s="805">
        <v>737046</v>
      </c>
      <c r="E16" s="750">
        <f t="shared" si="1"/>
        <v>48</v>
      </c>
      <c r="F16" s="805">
        <v>738432</v>
      </c>
      <c r="G16" s="753">
        <f t="shared" si="2"/>
        <v>48</v>
      </c>
      <c r="H16" s="752">
        <f t="shared" si="3"/>
        <v>28201</v>
      </c>
      <c r="I16" s="751">
        <f t="shared" si="4"/>
        <v>3.9706799618715705E-2</v>
      </c>
      <c r="J16" s="753">
        <f t="shared" si="5"/>
        <v>25</v>
      </c>
      <c r="K16" s="752">
        <f t="shared" si="6"/>
        <v>1386</v>
      </c>
      <c r="L16" s="751">
        <f t="shared" si="7"/>
        <v>1.880479644418287E-3</v>
      </c>
      <c r="M16" s="750">
        <f t="shared" si="8"/>
        <v>40</v>
      </c>
    </row>
    <row r="17" spans="1:13">
      <c r="A17" s="801" t="s">
        <v>16</v>
      </c>
      <c r="B17" s="805">
        <v>6392017</v>
      </c>
      <c r="C17" s="750">
        <f t="shared" si="0"/>
        <v>16</v>
      </c>
      <c r="D17" s="805">
        <v>6728783</v>
      </c>
      <c r="E17" s="750">
        <f t="shared" si="1"/>
        <v>15</v>
      </c>
      <c r="F17" s="805">
        <v>6828065</v>
      </c>
      <c r="G17" s="753">
        <f t="shared" si="2"/>
        <v>14</v>
      </c>
      <c r="H17" s="752">
        <f t="shared" si="3"/>
        <v>436048</v>
      </c>
      <c r="I17" s="751">
        <f t="shared" si="4"/>
        <v>6.8217590785506266E-2</v>
      </c>
      <c r="J17" s="753">
        <f t="shared" si="5"/>
        <v>8</v>
      </c>
      <c r="K17" s="752">
        <f t="shared" si="6"/>
        <v>99282</v>
      </c>
      <c r="L17" s="751">
        <f t="shared" si="7"/>
        <v>1.4754822677444102E-2</v>
      </c>
      <c r="M17" s="750">
        <f t="shared" si="8"/>
        <v>9</v>
      </c>
    </row>
    <row r="18" spans="1:13">
      <c r="A18" s="801" t="s">
        <v>17</v>
      </c>
      <c r="B18" s="805">
        <v>2915918</v>
      </c>
      <c r="C18" s="750">
        <f t="shared" si="0"/>
        <v>32</v>
      </c>
      <c r="D18" s="805">
        <v>2966835</v>
      </c>
      <c r="E18" s="750">
        <f t="shared" si="1"/>
        <v>32</v>
      </c>
      <c r="F18" s="805">
        <v>2978204</v>
      </c>
      <c r="G18" s="753">
        <f t="shared" si="2"/>
        <v>33</v>
      </c>
      <c r="H18" s="752">
        <f t="shared" si="3"/>
        <v>62286</v>
      </c>
      <c r="I18" s="751">
        <f t="shared" si="4"/>
        <v>2.1360682982168866E-2</v>
      </c>
      <c r="J18" s="753">
        <f t="shared" si="5"/>
        <v>32</v>
      </c>
      <c r="K18" s="752">
        <f t="shared" si="6"/>
        <v>11369</v>
      </c>
      <c r="L18" s="751">
        <f t="shared" si="7"/>
        <v>3.8320297556149185E-3</v>
      </c>
      <c r="M18" s="750">
        <f t="shared" si="8"/>
        <v>29</v>
      </c>
    </row>
    <row r="19" spans="1:13">
      <c r="A19" s="801" t="s">
        <v>18</v>
      </c>
      <c r="B19" s="805">
        <v>37253956</v>
      </c>
      <c r="C19" s="750">
        <f t="shared" si="0"/>
        <v>1</v>
      </c>
      <c r="D19" s="805">
        <v>38792291</v>
      </c>
      <c r="E19" s="750">
        <f t="shared" si="1"/>
        <v>1</v>
      </c>
      <c r="F19" s="805">
        <v>39144818</v>
      </c>
      <c r="G19" s="753">
        <f t="shared" si="2"/>
        <v>1</v>
      </c>
      <c r="H19" s="752">
        <f t="shared" si="3"/>
        <v>1890862</v>
      </c>
      <c r="I19" s="751">
        <f t="shared" si="4"/>
        <v>5.0756005617228928E-2</v>
      </c>
      <c r="J19" s="753">
        <f t="shared" si="5"/>
        <v>18</v>
      </c>
      <c r="K19" s="752">
        <f t="shared" si="6"/>
        <v>352527</v>
      </c>
      <c r="L19" s="751">
        <f t="shared" si="7"/>
        <v>9.0875529882985528E-3</v>
      </c>
      <c r="M19" s="750">
        <f t="shared" si="8"/>
        <v>17</v>
      </c>
    </row>
    <row r="20" spans="1:13">
      <c r="A20" s="801" t="s">
        <v>19</v>
      </c>
      <c r="B20" s="805">
        <v>5029196</v>
      </c>
      <c r="C20" s="750">
        <f t="shared" si="0"/>
        <v>22</v>
      </c>
      <c r="D20" s="805">
        <v>5355588</v>
      </c>
      <c r="E20" s="750">
        <f t="shared" si="1"/>
        <v>22</v>
      </c>
      <c r="F20" s="805">
        <v>5456574</v>
      </c>
      <c r="G20" s="753">
        <f t="shared" si="2"/>
        <v>22</v>
      </c>
      <c r="H20" s="752">
        <f t="shared" si="3"/>
        <v>427378</v>
      </c>
      <c r="I20" s="751">
        <f t="shared" si="4"/>
        <v>8.4979388355514551E-2</v>
      </c>
      <c r="J20" s="753">
        <f t="shared" si="5"/>
        <v>4</v>
      </c>
      <c r="K20" s="752">
        <f t="shared" si="6"/>
        <v>100986</v>
      </c>
      <c r="L20" s="751">
        <f t="shared" si="7"/>
        <v>1.8856192821404383E-2</v>
      </c>
      <c r="M20" s="750">
        <f t="shared" si="8"/>
        <v>2</v>
      </c>
    </row>
    <row r="21" spans="1:13">
      <c r="A21" s="801" t="s">
        <v>20</v>
      </c>
      <c r="B21" s="805">
        <v>3574097</v>
      </c>
      <c r="C21" s="750">
        <f t="shared" si="0"/>
        <v>29</v>
      </c>
      <c r="D21" s="805">
        <v>3594762</v>
      </c>
      <c r="E21" s="750">
        <f t="shared" si="1"/>
        <v>29</v>
      </c>
      <c r="F21" s="805">
        <v>3590886</v>
      </c>
      <c r="G21" s="753">
        <f t="shared" si="2"/>
        <v>29</v>
      </c>
      <c r="H21" s="752">
        <f t="shared" si="3"/>
        <v>16789</v>
      </c>
      <c r="I21" s="751">
        <f t="shared" si="4"/>
        <v>4.6974102829329123E-3</v>
      </c>
      <c r="J21" s="753">
        <f t="shared" si="5"/>
        <v>45</v>
      </c>
      <c r="K21" s="752">
        <f t="shared" si="6"/>
        <v>-3876</v>
      </c>
      <c r="L21" s="751">
        <f t="shared" si="7"/>
        <v>-1.0782354993181809E-3</v>
      </c>
      <c r="M21" s="750">
        <f t="shared" si="8"/>
        <v>48</v>
      </c>
    </row>
    <row r="22" spans="1:13">
      <c r="A22" s="801" t="s">
        <v>21</v>
      </c>
      <c r="B22" s="805">
        <v>897934</v>
      </c>
      <c r="C22" s="750">
        <f t="shared" si="0"/>
        <v>45</v>
      </c>
      <c r="D22" s="805">
        <v>935968</v>
      </c>
      <c r="E22" s="750">
        <f t="shared" si="1"/>
        <v>45</v>
      </c>
      <c r="F22" s="805">
        <v>945934</v>
      </c>
      <c r="G22" s="753">
        <f t="shared" si="2"/>
        <v>45</v>
      </c>
      <c r="H22" s="752">
        <f t="shared" si="3"/>
        <v>48000</v>
      </c>
      <c r="I22" s="751">
        <f t="shared" si="4"/>
        <v>5.3456044653615864E-2</v>
      </c>
      <c r="J22" s="753">
        <f t="shared" si="5"/>
        <v>14</v>
      </c>
      <c r="K22" s="752">
        <f t="shared" si="6"/>
        <v>9966</v>
      </c>
      <c r="L22" s="751">
        <f t="shared" si="7"/>
        <v>1.0647799924783818E-2</v>
      </c>
      <c r="M22" s="750">
        <f t="shared" si="8"/>
        <v>14</v>
      </c>
    </row>
    <row r="23" spans="1:13">
      <c r="A23" s="801" t="s">
        <v>22</v>
      </c>
      <c r="B23" s="805">
        <v>601723</v>
      </c>
      <c r="C23" s="750">
        <f t="shared" si="0"/>
        <v>50</v>
      </c>
      <c r="D23" s="805">
        <v>659836</v>
      </c>
      <c r="E23" s="750">
        <f t="shared" si="1"/>
        <v>49</v>
      </c>
      <c r="F23" s="805">
        <v>672228</v>
      </c>
      <c r="G23" s="753">
        <f t="shared" si="2"/>
        <v>49</v>
      </c>
      <c r="H23" s="752">
        <f t="shared" si="3"/>
        <v>70505</v>
      </c>
      <c r="I23" s="751">
        <f t="shared" si="4"/>
        <v>0.11717185482356496</v>
      </c>
      <c r="J23" s="753">
        <f t="shared" si="5"/>
        <v>2</v>
      </c>
      <c r="K23" s="752">
        <f t="shared" si="6"/>
        <v>12392</v>
      </c>
      <c r="L23" s="751">
        <f t="shared" si="7"/>
        <v>1.8780424226626069E-2</v>
      </c>
      <c r="M23" s="750">
        <f t="shared" si="8"/>
        <v>3</v>
      </c>
    </row>
    <row r="24" spans="1:13">
      <c r="A24" s="801" t="s">
        <v>23</v>
      </c>
      <c r="B24" s="805">
        <v>18801310</v>
      </c>
      <c r="C24" s="750">
        <f t="shared" si="0"/>
        <v>4</v>
      </c>
      <c r="D24" s="805">
        <v>19905569</v>
      </c>
      <c r="E24" s="750">
        <f t="shared" si="1"/>
        <v>3</v>
      </c>
      <c r="F24" s="805">
        <v>20271272</v>
      </c>
      <c r="G24" s="753">
        <f t="shared" si="2"/>
        <v>3</v>
      </c>
      <c r="H24" s="752">
        <f t="shared" si="3"/>
        <v>1469962</v>
      </c>
      <c r="I24" s="751">
        <f t="shared" si="4"/>
        <v>7.8184020156042422E-2</v>
      </c>
      <c r="J24" s="753">
        <f t="shared" si="5"/>
        <v>6</v>
      </c>
      <c r="K24" s="752">
        <f t="shared" si="6"/>
        <v>365703</v>
      </c>
      <c r="L24" s="751">
        <f t="shared" si="7"/>
        <v>1.837189381524329E-2</v>
      </c>
      <c r="M24" s="750">
        <f t="shared" si="8"/>
        <v>5</v>
      </c>
    </row>
    <row r="25" spans="1:13">
      <c r="A25" s="801" t="s">
        <v>24</v>
      </c>
      <c r="B25" s="805">
        <v>9687653</v>
      </c>
      <c r="C25" s="750">
        <f t="shared" si="0"/>
        <v>9</v>
      </c>
      <c r="D25" s="805">
        <v>10097132</v>
      </c>
      <c r="E25" s="750">
        <f t="shared" si="1"/>
        <v>8</v>
      </c>
      <c r="F25" s="805">
        <v>10214860</v>
      </c>
      <c r="G25" s="753">
        <f t="shared" si="2"/>
        <v>8</v>
      </c>
      <c r="H25" s="752">
        <f t="shared" si="3"/>
        <v>527207</v>
      </c>
      <c r="I25" s="751">
        <f t="shared" si="4"/>
        <v>5.4420508249005239E-2</v>
      </c>
      <c r="J25" s="753">
        <f t="shared" si="5"/>
        <v>12</v>
      </c>
      <c r="K25" s="752">
        <f t="shared" si="6"/>
        <v>117728</v>
      </c>
      <c r="L25" s="751">
        <f t="shared" si="7"/>
        <v>1.1659548473764714E-2</v>
      </c>
      <c r="M25" s="750">
        <f t="shared" si="8"/>
        <v>13</v>
      </c>
    </row>
    <row r="26" spans="1:13">
      <c r="A26" s="801" t="s">
        <v>25</v>
      </c>
      <c r="B26" s="805">
        <v>1360301</v>
      </c>
      <c r="C26" s="750">
        <f t="shared" si="0"/>
        <v>40</v>
      </c>
      <c r="D26" s="805">
        <v>1420257</v>
      </c>
      <c r="E26" s="750">
        <f t="shared" si="1"/>
        <v>40</v>
      </c>
      <c r="F26" s="805">
        <v>1431603</v>
      </c>
      <c r="G26" s="753">
        <f t="shared" si="2"/>
        <v>40</v>
      </c>
      <c r="H26" s="752">
        <f t="shared" si="3"/>
        <v>71302</v>
      </c>
      <c r="I26" s="751">
        <f t="shared" si="4"/>
        <v>5.241634020705721E-2</v>
      </c>
      <c r="J26" s="753">
        <f t="shared" si="5"/>
        <v>16</v>
      </c>
      <c r="K26" s="752">
        <f t="shared" si="6"/>
        <v>11346</v>
      </c>
      <c r="L26" s="751">
        <f t="shared" si="7"/>
        <v>7.9886950037915128E-3</v>
      </c>
      <c r="M26" s="750">
        <f t="shared" si="8"/>
        <v>20</v>
      </c>
    </row>
    <row r="27" spans="1:13">
      <c r="A27" s="801" t="s">
        <v>26</v>
      </c>
      <c r="B27" s="805">
        <v>1567582</v>
      </c>
      <c r="C27" s="750">
        <f t="shared" si="0"/>
        <v>39</v>
      </c>
      <c r="D27" s="805">
        <v>1634806</v>
      </c>
      <c r="E27" s="750">
        <f t="shared" si="1"/>
        <v>39</v>
      </c>
      <c r="F27" s="805">
        <v>1654930</v>
      </c>
      <c r="G27" s="753">
        <f t="shared" si="2"/>
        <v>39</v>
      </c>
      <c r="H27" s="752">
        <f t="shared" si="3"/>
        <v>87348</v>
      </c>
      <c r="I27" s="751">
        <f t="shared" si="4"/>
        <v>5.5721486978033585E-2</v>
      </c>
      <c r="J27" s="753">
        <f t="shared" si="5"/>
        <v>11</v>
      </c>
      <c r="K27" s="752">
        <f t="shared" si="6"/>
        <v>20124</v>
      </c>
      <c r="L27" s="751">
        <f t="shared" si="7"/>
        <v>1.2309717483297788E-2</v>
      </c>
      <c r="M27" s="750">
        <f t="shared" si="8"/>
        <v>12</v>
      </c>
    </row>
    <row r="28" spans="1:13">
      <c r="A28" s="801" t="s">
        <v>816</v>
      </c>
      <c r="B28" s="805">
        <v>12830632</v>
      </c>
      <c r="C28" s="750">
        <f t="shared" si="0"/>
        <v>5</v>
      </c>
      <c r="D28" s="805">
        <v>12882189</v>
      </c>
      <c r="E28" s="750">
        <f t="shared" si="1"/>
        <v>5</v>
      </c>
      <c r="F28" s="805">
        <v>12859995</v>
      </c>
      <c r="G28" s="753">
        <f t="shared" si="2"/>
        <v>5</v>
      </c>
      <c r="H28" s="752">
        <f t="shared" si="3"/>
        <v>29363</v>
      </c>
      <c r="I28" s="751">
        <f t="shared" si="4"/>
        <v>2.2885076900343027E-3</v>
      </c>
      <c r="J28" s="753">
        <f t="shared" si="5"/>
        <v>48</v>
      </c>
      <c r="K28" s="752">
        <f t="shared" si="6"/>
        <v>-22194</v>
      </c>
      <c r="L28" s="751">
        <f t="shared" si="7"/>
        <v>-1.7228438427661086E-3</v>
      </c>
      <c r="M28" s="750">
        <f t="shared" si="8"/>
        <v>50</v>
      </c>
    </row>
    <row r="29" spans="1:13">
      <c r="A29" s="801" t="s">
        <v>27</v>
      </c>
      <c r="B29" s="805">
        <v>6483802</v>
      </c>
      <c r="C29" s="750">
        <f t="shared" si="0"/>
        <v>15</v>
      </c>
      <c r="D29" s="805">
        <v>6597880</v>
      </c>
      <c r="E29" s="750">
        <f t="shared" si="1"/>
        <v>16</v>
      </c>
      <c r="F29" s="805">
        <v>6619680</v>
      </c>
      <c r="G29" s="753">
        <f t="shared" si="2"/>
        <v>16</v>
      </c>
      <c r="H29" s="752">
        <f t="shared" si="3"/>
        <v>135878</v>
      </c>
      <c r="I29" s="751">
        <f t="shared" si="4"/>
        <v>2.095653136847786E-2</v>
      </c>
      <c r="J29" s="753">
        <f t="shared" si="5"/>
        <v>33</v>
      </c>
      <c r="K29" s="752">
        <f t="shared" si="6"/>
        <v>21800</v>
      </c>
      <c r="L29" s="751">
        <f t="shared" si="7"/>
        <v>3.3040916173072699E-3</v>
      </c>
      <c r="M29" s="750">
        <f t="shared" si="8"/>
        <v>30</v>
      </c>
    </row>
    <row r="30" spans="1:13">
      <c r="A30" s="801" t="s">
        <v>28</v>
      </c>
      <c r="B30" s="805">
        <v>3046355</v>
      </c>
      <c r="C30" s="750">
        <f t="shared" si="0"/>
        <v>30</v>
      </c>
      <c r="D30" s="805">
        <v>3109481</v>
      </c>
      <c r="E30" s="750">
        <f t="shared" si="1"/>
        <v>30</v>
      </c>
      <c r="F30" s="805">
        <v>3123899</v>
      </c>
      <c r="G30" s="753">
        <f t="shared" si="2"/>
        <v>30</v>
      </c>
      <c r="H30" s="752">
        <f t="shared" si="3"/>
        <v>77544</v>
      </c>
      <c r="I30" s="751">
        <f t="shared" si="4"/>
        <v>2.5454682727390709E-2</v>
      </c>
      <c r="J30" s="753">
        <f t="shared" si="5"/>
        <v>30</v>
      </c>
      <c r="K30" s="752">
        <f t="shared" si="6"/>
        <v>14418</v>
      </c>
      <c r="L30" s="751">
        <f t="shared" si="7"/>
        <v>4.636786653464009E-3</v>
      </c>
      <c r="M30" s="750">
        <f t="shared" si="8"/>
        <v>28</v>
      </c>
    </row>
    <row r="31" spans="1:13">
      <c r="A31" s="801" t="s">
        <v>29</v>
      </c>
      <c r="B31" s="805">
        <v>2853118</v>
      </c>
      <c r="C31" s="750">
        <f t="shared" si="0"/>
        <v>33</v>
      </c>
      <c r="D31" s="805">
        <v>2902507</v>
      </c>
      <c r="E31" s="750">
        <f t="shared" si="1"/>
        <v>34</v>
      </c>
      <c r="F31" s="805">
        <v>2911641</v>
      </c>
      <c r="G31" s="753">
        <f t="shared" si="2"/>
        <v>34</v>
      </c>
      <c r="H31" s="752">
        <f t="shared" si="3"/>
        <v>58523</v>
      </c>
      <c r="I31" s="751">
        <f t="shared" si="4"/>
        <v>2.0511945177171143E-2</v>
      </c>
      <c r="J31" s="753">
        <f t="shared" si="5"/>
        <v>34</v>
      </c>
      <c r="K31" s="752">
        <f t="shared" si="6"/>
        <v>9134</v>
      </c>
      <c r="L31" s="751">
        <f t="shared" si="7"/>
        <v>3.1469347016217508E-3</v>
      </c>
      <c r="M31" s="750">
        <f t="shared" si="8"/>
        <v>32</v>
      </c>
    </row>
    <row r="32" spans="1:13">
      <c r="A32" s="801" t="s">
        <v>30</v>
      </c>
      <c r="B32" s="805">
        <v>4339367</v>
      </c>
      <c r="C32" s="750">
        <f t="shared" si="0"/>
        <v>26</v>
      </c>
      <c r="D32" s="805">
        <v>4412617</v>
      </c>
      <c r="E32" s="750">
        <f t="shared" si="1"/>
        <v>26</v>
      </c>
      <c r="F32" s="805">
        <v>4425092</v>
      </c>
      <c r="G32" s="753">
        <f t="shared" si="2"/>
        <v>26</v>
      </c>
      <c r="H32" s="752">
        <f t="shared" si="3"/>
        <v>85725</v>
      </c>
      <c r="I32" s="751">
        <f t="shared" si="4"/>
        <v>1.9755185491340033E-2</v>
      </c>
      <c r="J32" s="753">
        <f t="shared" si="5"/>
        <v>35</v>
      </c>
      <c r="K32" s="752">
        <f t="shared" si="6"/>
        <v>12475</v>
      </c>
      <c r="L32" s="751">
        <f t="shared" si="7"/>
        <v>2.8271205046801473E-3</v>
      </c>
      <c r="M32" s="750">
        <f t="shared" si="8"/>
        <v>34</v>
      </c>
    </row>
    <row r="33" spans="1:19">
      <c r="A33" s="801" t="s">
        <v>31</v>
      </c>
      <c r="B33" s="805">
        <v>4533372</v>
      </c>
      <c r="C33" s="750">
        <f t="shared" si="0"/>
        <v>25</v>
      </c>
      <c r="D33" s="805">
        <v>4648990</v>
      </c>
      <c r="E33" s="750">
        <f t="shared" si="1"/>
        <v>25</v>
      </c>
      <c r="F33" s="805">
        <v>4670724</v>
      </c>
      <c r="G33" s="753">
        <f t="shared" si="2"/>
        <v>25</v>
      </c>
      <c r="H33" s="752">
        <f t="shared" si="3"/>
        <v>137352</v>
      </c>
      <c r="I33" s="751">
        <f t="shared" si="4"/>
        <v>3.0297976870197196E-2</v>
      </c>
      <c r="J33" s="753">
        <f t="shared" si="5"/>
        <v>29</v>
      </c>
      <c r="K33" s="752">
        <f t="shared" si="6"/>
        <v>21734</v>
      </c>
      <c r="L33" s="751">
        <f t="shared" si="7"/>
        <v>4.6749939234114191E-3</v>
      </c>
      <c r="M33" s="750">
        <f t="shared" si="8"/>
        <v>27</v>
      </c>
    </row>
    <row r="34" spans="1:19">
      <c r="A34" s="801" t="s">
        <v>32</v>
      </c>
      <c r="B34" s="805">
        <v>1328361</v>
      </c>
      <c r="C34" s="750">
        <f t="shared" si="0"/>
        <v>41</v>
      </c>
      <c r="D34" s="805">
        <v>1330256</v>
      </c>
      <c r="E34" s="750">
        <f t="shared" si="1"/>
        <v>41</v>
      </c>
      <c r="F34" s="805">
        <v>1329328</v>
      </c>
      <c r="G34" s="753">
        <f t="shared" si="2"/>
        <v>42</v>
      </c>
      <c r="H34" s="752">
        <f t="shared" si="3"/>
        <v>967</v>
      </c>
      <c r="I34" s="751">
        <f t="shared" si="4"/>
        <v>7.2796476259084919E-4</v>
      </c>
      <c r="J34" s="753">
        <f t="shared" si="5"/>
        <v>49</v>
      </c>
      <c r="K34" s="752">
        <f t="shared" si="6"/>
        <v>-928</v>
      </c>
      <c r="L34" s="751">
        <f t="shared" si="7"/>
        <v>-6.9761008407409619E-4</v>
      </c>
      <c r="M34" s="750">
        <f t="shared" si="8"/>
        <v>47</v>
      </c>
    </row>
    <row r="35" spans="1:19">
      <c r="A35" s="801" t="s">
        <v>33</v>
      </c>
      <c r="B35" s="805">
        <v>5773552</v>
      </c>
      <c r="C35" s="750">
        <f t="shared" si="0"/>
        <v>19</v>
      </c>
      <c r="D35" s="805">
        <v>5975346</v>
      </c>
      <c r="E35" s="750">
        <f t="shared" si="1"/>
        <v>19</v>
      </c>
      <c r="F35" s="805">
        <v>6006401</v>
      </c>
      <c r="G35" s="753">
        <f t="shared" si="2"/>
        <v>19</v>
      </c>
      <c r="H35" s="752">
        <f t="shared" si="3"/>
        <v>232849</v>
      </c>
      <c r="I35" s="751">
        <f t="shared" si="4"/>
        <v>4.0330285411822819E-2</v>
      </c>
      <c r="J35" s="753">
        <f t="shared" si="5"/>
        <v>22</v>
      </c>
      <c r="K35" s="752">
        <f t="shared" si="6"/>
        <v>31055</v>
      </c>
      <c r="L35" s="751">
        <f t="shared" si="7"/>
        <v>5.19718858121343E-3</v>
      </c>
      <c r="M35" s="750">
        <f t="shared" si="8"/>
        <v>26</v>
      </c>
    </row>
    <row r="36" spans="1:19">
      <c r="A36" s="801" t="s">
        <v>34</v>
      </c>
      <c r="B36" s="805">
        <v>6547629</v>
      </c>
      <c r="C36" s="750">
        <f t="shared" si="0"/>
        <v>14</v>
      </c>
      <c r="D36" s="805">
        <v>6755124</v>
      </c>
      <c r="E36" s="750">
        <f t="shared" si="1"/>
        <v>14</v>
      </c>
      <c r="F36" s="805">
        <v>6794422</v>
      </c>
      <c r="G36" s="753">
        <f t="shared" si="2"/>
        <v>15</v>
      </c>
      <c r="H36" s="752">
        <f t="shared" si="3"/>
        <v>246793</v>
      </c>
      <c r="I36" s="751">
        <f t="shared" si="4"/>
        <v>3.7691964526395783E-2</v>
      </c>
      <c r="J36" s="753">
        <f t="shared" si="5"/>
        <v>27</v>
      </c>
      <c r="K36" s="752">
        <f t="shared" si="6"/>
        <v>39298</v>
      </c>
      <c r="L36" s="751">
        <f t="shared" si="7"/>
        <v>5.8175097896056016E-3</v>
      </c>
      <c r="M36" s="750">
        <f t="shared" si="8"/>
        <v>25</v>
      </c>
    </row>
    <row r="37" spans="1:19">
      <c r="A37" s="801" t="s">
        <v>35</v>
      </c>
      <c r="B37" s="805">
        <v>9883640</v>
      </c>
      <c r="C37" s="750">
        <f t="shared" si="0"/>
        <v>8</v>
      </c>
      <c r="D37" s="805">
        <v>9916306</v>
      </c>
      <c r="E37" s="750">
        <f t="shared" si="1"/>
        <v>10</v>
      </c>
      <c r="F37" s="805">
        <v>9922576</v>
      </c>
      <c r="G37" s="753">
        <f t="shared" si="2"/>
        <v>10</v>
      </c>
      <c r="H37" s="752">
        <f t="shared" si="3"/>
        <v>38936</v>
      </c>
      <c r="I37" s="751">
        <f t="shared" si="4"/>
        <v>3.9394393158795893E-3</v>
      </c>
      <c r="J37" s="753">
        <f t="shared" si="5"/>
        <v>46</v>
      </c>
      <c r="K37" s="752">
        <f t="shared" si="6"/>
        <v>6270</v>
      </c>
      <c r="L37" s="751">
        <f t="shared" si="7"/>
        <v>6.3229190386016043E-4</v>
      </c>
      <c r="M37" s="750">
        <f t="shared" si="8"/>
        <v>44</v>
      </c>
    </row>
    <row r="38" spans="1:19">
      <c r="A38" s="801" t="s">
        <v>36</v>
      </c>
      <c r="B38" s="805">
        <v>5303925</v>
      </c>
      <c r="C38" s="750">
        <f t="shared" si="0"/>
        <v>21</v>
      </c>
      <c r="D38" s="805">
        <v>5457125</v>
      </c>
      <c r="E38" s="750">
        <f t="shared" si="1"/>
        <v>21</v>
      </c>
      <c r="F38" s="805">
        <v>5489594</v>
      </c>
      <c r="G38" s="753">
        <f t="shared" si="2"/>
        <v>21</v>
      </c>
      <c r="H38" s="752">
        <f t="shared" si="3"/>
        <v>185669</v>
      </c>
      <c r="I38" s="751">
        <f t="shared" si="4"/>
        <v>3.5005962565458626E-2</v>
      </c>
      <c r="J38" s="753">
        <f t="shared" si="5"/>
        <v>28</v>
      </c>
      <c r="K38" s="752">
        <f t="shared" si="6"/>
        <v>32469</v>
      </c>
      <c r="L38" s="751">
        <f t="shared" si="7"/>
        <v>5.9498362232861535E-3</v>
      </c>
      <c r="M38" s="750">
        <f t="shared" si="8"/>
        <v>24</v>
      </c>
    </row>
    <row r="39" spans="1:19">
      <c r="A39" s="801" t="s">
        <v>37</v>
      </c>
      <c r="B39" s="805">
        <v>2967297</v>
      </c>
      <c r="C39" s="750">
        <f t="shared" si="0"/>
        <v>31</v>
      </c>
      <c r="D39" s="805">
        <v>2993443</v>
      </c>
      <c r="E39" s="750">
        <f t="shared" si="1"/>
        <v>31</v>
      </c>
      <c r="F39" s="805">
        <v>2992333</v>
      </c>
      <c r="G39" s="753">
        <f t="shared" si="2"/>
        <v>32</v>
      </c>
      <c r="H39" s="752">
        <f t="shared" si="3"/>
        <v>25036</v>
      </c>
      <c r="I39" s="751">
        <f t="shared" si="4"/>
        <v>8.4373084325566339E-3</v>
      </c>
      <c r="J39" s="753">
        <f t="shared" si="5"/>
        <v>42</v>
      </c>
      <c r="K39" s="752">
        <f t="shared" si="6"/>
        <v>-1110</v>
      </c>
      <c r="L39" s="751">
        <f t="shared" si="7"/>
        <v>-3.7081046807974083E-4</v>
      </c>
      <c r="M39" s="750">
        <f t="shared" si="8"/>
        <v>46</v>
      </c>
    </row>
    <row r="40" spans="1:19">
      <c r="A40" s="801" t="s">
        <v>38</v>
      </c>
      <c r="B40" s="805">
        <v>5988927</v>
      </c>
      <c r="C40" s="750">
        <f t="shared" si="0"/>
        <v>18</v>
      </c>
      <c r="D40" s="805">
        <v>6063827</v>
      </c>
      <c r="E40" s="750">
        <f t="shared" si="1"/>
        <v>18</v>
      </c>
      <c r="F40" s="805">
        <v>6083672</v>
      </c>
      <c r="G40" s="753">
        <f t="shared" si="2"/>
        <v>18</v>
      </c>
      <c r="H40" s="752">
        <f t="shared" si="3"/>
        <v>94745</v>
      </c>
      <c r="I40" s="751">
        <f t="shared" si="4"/>
        <v>1.5820029197216812E-2</v>
      </c>
      <c r="J40" s="753">
        <f t="shared" si="5"/>
        <v>38</v>
      </c>
      <c r="K40" s="752">
        <f t="shared" si="6"/>
        <v>19845</v>
      </c>
      <c r="L40" s="751">
        <f t="shared" si="7"/>
        <v>3.2726857148135391E-3</v>
      </c>
      <c r="M40" s="750">
        <f t="shared" si="8"/>
        <v>31</v>
      </c>
    </row>
    <row r="41" spans="1:19">
      <c r="A41" s="801" t="s">
        <v>39</v>
      </c>
      <c r="B41" s="805">
        <v>989415</v>
      </c>
      <c r="C41" s="750">
        <f t="shared" si="0"/>
        <v>44</v>
      </c>
      <c r="D41" s="805">
        <v>1023252</v>
      </c>
      <c r="E41" s="750">
        <f t="shared" si="1"/>
        <v>44</v>
      </c>
      <c r="F41" s="805">
        <v>1032949</v>
      </c>
      <c r="G41" s="753">
        <f t="shared" si="2"/>
        <v>44</v>
      </c>
      <c r="H41" s="752">
        <f t="shared" si="3"/>
        <v>43534</v>
      </c>
      <c r="I41" s="751">
        <f t="shared" si="4"/>
        <v>4.3999737218457291E-2</v>
      </c>
      <c r="J41" s="753">
        <f t="shared" si="5"/>
        <v>20</v>
      </c>
      <c r="K41" s="752">
        <f t="shared" si="6"/>
        <v>9697</v>
      </c>
      <c r="L41" s="751">
        <f t="shared" si="7"/>
        <v>9.4766489584188207E-3</v>
      </c>
      <c r="M41" s="750">
        <f t="shared" si="8"/>
        <v>16</v>
      </c>
    </row>
    <row r="42" spans="1:19">
      <c r="A42" s="801" t="s">
        <v>40</v>
      </c>
      <c r="B42" s="805">
        <v>1826341</v>
      </c>
      <c r="C42" s="750">
        <f t="shared" si="0"/>
        <v>38</v>
      </c>
      <c r="D42" s="805">
        <v>1882980</v>
      </c>
      <c r="E42" s="750">
        <f t="shared" si="1"/>
        <v>37</v>
      </c>
      <c r="F42" s="805">
        <v>1896190</v>
      </c>
      <c r="G42" s="753">
        <f t="shared" si="2"/>
        <v>37</v>
      </c>
      <c r="H42" s="752">
        <f t="shared" si="3"/>
        <v>69849</v>
      </c>
      <c r="I42" s="751">
        <f t="shared" si="4"/>
        <v>3.8245322204341958E-2</v>
      </c>
      <c r="J42" s="753">
        <f t="shared" si="5"/>
        <v>26</v>
      </c>
      <c r="K42" s="752">
        <f t="shared" si="6"/>
        <v>13210</v>
      </c>
      <c r="L42" s="751">
        <f t="shared" si="7"/>
        <v>7.0154754697342447E-3</v>
      </c>
      <c r="M42" s="750">
        <f t="shared" si="8"/>
        <v>21</v>
      </c>
    </row>
    <row r="43" spans="1:19">
      <c r="A43" s="801" t="s">
        <v>41</v>
      </c>
      <c r="B43" s="805">
        <v>2700551</v>
      </c>
      <c r="C43" s="750">
        <f t="shared" si="0"/>
        <v>35</v>
      </c>
      <c r="D43" s="805">
        <v>2838281</v>
      </c>
      <c r="E43" s="750">
        <f t="shared" si="1"/>
        <v>35</v>
      </c>
      <c r="F43" s="805">
        <v>2890845</v>
      </c>
      <c r="G43" s="753">
        <f t="shared" si="2"/>
        <v>35</v>
      </c>
      <c r="H43" s="752">
        <f t="shared" si="3"/>
        <v>190294</v>
      </c>
      <c r="I43" s="751">
        <f t="shared" si="4"/>
        <v>7.0464879204280795E-2</v>
      </c>
      <c r="J43" s="753">
        <f t="shared" si="5"/>
        <v>7</v>
      </c>
      <c r="K43" s="752">
        <f t="shared" si="6"/>
        <v>52564</v>
      </c>
      <c r="L43" s="751">
        <f t="shared" si="7"/>
        <v>1.8519660315521991E-2</v>
      </c>
      <c r="M43" s="750">
        <f t="shared" si="8"/>
        <v>4</v>
      </c>
    </row>
    <row r="44" spans="1:19">
      <c r="A44" s="801" t="s">
        <v>42</v>
      </c>
      <c r="B44" s="805">
        <v>1316470</v>
      </c>
      <c r="C44" s="750">
        <f t="shared" si="0"/>
        <v>42</v>
      </c>
      <c r="D44" s="805">
        <v>1327996</v>
      </c>
      <c r="E44" s="750">
        <f t="shared" si="1"/>
        <v>42</v>
      </c>
      <c r="F44" s="805">
        <v>1330608</v>
      </c>
      <c r="G44" s="753">
        <f t="shared" si="2"/>
        <v>41</v>
      </c>
      <c r="H44" s="752">
        <f t="shared" si="3"/>
        <v>14138</v>
      </c>
      <c r="I44" s="751">
        <f t="shared" si="4"/>
        <v>1.0739325620788831E-2</v>
      </c>
      <c r="J44" s="753">
        <f t="shared" si="5"/>
        <v>41</v>
      </c>
      <c r="K44" s="752">
        <f t="shared" si="6"/>
        <v>2612</v>
      </c>
      <c r="L44" s="751">
        <f t="shared" si="7"/>
        <v>1.9668733941968775E-3</v>
      </c>
      <c r="M44" s="750">
        <f t="shared" si="8"/>
        <v>39</v>
      </c>
    </row>
    <row r="45" spans="1:19">
      <c r="A45" s="801" t="s">
        <v>43</v>
      </c>
      <c r="B45" s="805">
        <v>8791894</v>
      </c>
      <c r="C45" s="750">
        <f t="shared" si="0"/>
        <v>11</v>
      </c>
      <c r="D45" s="805">
        <v>8938844</v>
      </c>
      <c r="E45" s="750">
        <f t="shared" si="1"/>
        <v>11</v>
      </c>
      <c r="F45" s="805">
        <v>8958013</v>
      </c>
      <c r="G45" s="753">
        <f t="shared" si="2"/>
        <v>11</v>
      </c>
      <c r="H45" s="752">
        <f t="shared" si="3"/>
        <v>166119</v>
      </c>
      <c r="I45" s="751">
        <f t="shared" si="4"/>
        <v>1.8894563560479583E-2</v>
      </c>
      <c r="J45" s="753">
        <f t="shared" si="5"/>
        <v>36</v>
      </c>
      <c r="K45" s="752">
        <f t="shared" si="6"/>
        <v>19169</v>
      </c>
      <c r="L45" s="751">
        <f t="shared" si="7"/>
        <v>2.1444607378762193E-3</v>
      </c>
      <c r="M45" s="750">
        <f t="shared" si="8"/>
        <v>37</v>
      </c>
      <c r="P45" s="752"/>
      <c r="Q45" s="752"/>
      <c r="R45" s="807"/>
      <c r="S45" s="807"/>
    </row>
    <row r="46" spans="1:19">
      <c r="A46" s="801" t="s">
        <v>44</v>
      </c>
      <c r="B46" s="805">
        <v>2059179</v>
      </c>
      <c r="C46" s="750">
        <f t="shared" si="0"/>
        <v>36</v>
      </c>
      <c r="D46" s="805">
        <v>2085567</v>
      </c>
      <c r="E46" s="750">
        <f t="shared" si="1"/>
        <v>36</v>
      </c>
      <c r="F46" s="805">
        <v>2085109</v>
      </c>
      <c r="G46" s="753">
        <f t="shared" si="2"/>
        <v>36</v>
      </c>
      <c r="H46" s="752">
        <f t="shared" si="3"/>
        <v>25930</v>
      </c>
      <c r="I46" s="751">
        <f t="shared" si="4"/>
        <v>1.2592397261238508E-2</v>
      </c>
      <c r="J46" s="753">
        <f t="shared" si="5"/>
        <v>40</v>
      </c>
      <c r="K46" s="752">
        <f t="shared" si="6"/>
        <v>-458</v>
      </c>
      <c r="L46" s="751">
        <f t="shared" si="7"/>
        <v>-2.196045487870002E-4</v>
      </c>
      <c r="M46" s="750">
        <f t="shared" si="8"/>
        <v>45</v>
      </c>
      <c r="P46" s="752"/>
      <c r="Q46" s="752"/>
      <c r="R46" s="807"/>
      <c r="S46" s="807"/>
    </row>
    <row r="47" spans="1:19">
      <c r="A47" s="801" t="s">
        <v>45</v>
      </c>
      <c r="B47" s="805">
        <v>19378102</v>
      </c>
      <c r="C47" s="750">
        <f t="shared" ref="C47:C65" si="9">RANK(B47,B$15:B$65)</f>
        <v>3</v>
      </c>
      <c r="D47" s="805">
        <v>19748858</v>
      </c>
      <c r="E47" s="750">
        <f t="shared" ref="E47:E65" si="10">RANK(D47,D$15:D$65)</f>
        <v>4</v>
      </c>
      <c r="F47" s="805">
        <v>19795791</v>
      </c>
      <c r="G47" s="753">
        <f t="shared" ref="G47:G65" si="11">RANK(F47,F$15:F$65)</f>
        <v>4</v>
      </c>
      <c r="H47" s="752">
        <f t="shared" ref="H47:H65" si="12">F47-B47</f>
        <v>417689</v>
      </c>
      <c r="I47" s="751">
        <f t="shared" ref="I47:I65" si="13">F47/B47-1</f>
        <v>2.1554690959930012E-2</v>
      </c>
      <c r="J47" s="753">
        <f t="shared" ref="J47:J65" si="14">RANK(I47,I$15:I$65)</f>
        <v>31</v>
      </c>
      <c r="K47" s="752">
        <f t="shared" ref="K47:K65" si="15">F47-D47</f>
        <v>46933</v>
      </c>
      <c r="L47" s="751">
        <f t="shared" ref="L47:L65" si="16">F47/D47-1</f>
        <v>2.3764918457562789E-3</v>
      </c>
      <c r="M47" s="750">
        <f t="shared" ref="M47:M65" si="17">RANK(L47,L$15:L$65)</f>
        <v>36</v>
      </c>
      <c r="P47" s="752"/>
      <c r="Q47" s="752"/>
      <c r="R47" s="807"/>
      <c r="S47" s="807"/>
    </row>
    <row r="48" spans="1:19">
      <c r="A48" s="801" t="s">
        <v>46</v>
      </c>
      <c r="B48" s="805">
        <v>9535483</v>
      </c>
      <c r="C48" s="750">
        <f t="shared" si="9"/>
        <v>10</v>
      </c>
      <c r="D48" s="805">
        <v>9940387</v>
      </c>
      <c r="E48" s="750">
        <f t="shared" si="10"/>
        <v>9</v>
      </c>
      <c r="F48" s="805">
        <v>10042802</v>
      </c>
      <c r="G48" s="753">
        <f t="shared" si="11"/>
        <v>9</v>
      </c>
      <c r="H48" s="752">
        <f t="shared" si="12"/>
        <v>507319</v>
      </c>
      <c r="I48" s="751">
        <f t="shared" si="13"/>
        <v>5.3203282938053542E-2</v>
      </c>
      <c r="J48" s="753">
        <f t="shared" si="14"/>
        <v>15</v>
      </c>
      <c r="K48" s="752">
        <f t="shared" si="15"/>
        <v>102415</v>
      </c>
      <c r="L48" s="751">
        <f t="shared" si="16"/>
        <v>1.0302918789781623E-2</v>
      </c>
      <c r="M48" s="750">
        <f t="shared" si="17"/>
        <v>15</v>
      </c>
      <c r="P48" s="752"/>
      <c r="Q48" s="752"/>
      <c r="R48" s="807"/>
      <c r="S48" s="807"/>
    </row>
    <row r="49" spans="1:13">
      <c r="A49" s="801" t="s">
        <v>47</v>
      </c>
      <c r="B49" s="805">
        <v>672591</v>
      </c>
      <c r="C49" s="754">
        <f t="shared" si="9"/>
        <v>48</v>
      </c>
      <c r="D49" s="805">
        <v>740040</v>
      </c>
      <c r="E49" s="754">
        <f t="shared" si="10"/>
        <v>47</v>
      </c>
      <c r="F49" s="805">
        <v>756927</v>
      </c>
      <c r="G49" s="753">
        <f t="shared" si="11"/>
        <v>47</v>
      </c>
      <c r="H49" s="808">
        <f t="shared" si="12"/>
        <v>84336</v>
      </c>
      <c r="I49" s="809">
        <f t="shared" si="13"/>
        <v>0.12538972421575667</v>
      </c>
      <c r="J49" s="753">
        <f t="shared" si="14"/>
        <v>1</v>
      </c>
      <c r="K49" s="808">
        <f t="shared" si="15"/>
        <v>16887</v>
      </c>
      <c r="L49" s="809">
        <f t="shared" si="16"/>
        <v>2.2819036808821247E-2</v>
      </c>
      <c r="M49" s="754">
        <f t="shared" si="17"/>
        <v>1</v>
      </c>
    </row>
    <row r="50" spans="1:13">
      <c r="A50" s="801" t="s">
        <v>48</v>
      </c>
      <c r="B50" s="805">
        <v>11536504</v>
      </c>
      <c r="C50" s="750">
        <f t="shared" si="9"/>
        <v>7</v>
      </c>
      <c r="D50" s="805">
        <v>11596998</v>
      </c>
      <c r="E50" s="750">
        <f t="shared" si="10"/>
        <v>7</v>
      </c>
      <c r="F50" s="805">
        <v>11613423</v>
      </c>
      <c r="G50" s="753">
        <f t="shared" si="11"/>
        <v>7</v>
      </c>
      <c r="H50" s="752">
        <f t="shared" si="12"/>
        <v>76919</v>
      </c>
      <c r="I50" s="751">
        <f t="shared" si="13"/>
        <v>6.6674444875154393E-3</v>
      </c>
      <c r="J50" s="753">
        <f t="shared" si="14"/>
        <v>44</v>
      </c>
      <c r="K50" s="752">
        <f t="shared" si="15"/>
        <v>16425</v>
      </c>
      <c r="L50" s="751">
        <f t="shared" si="16"/>
        <v>1.416314808366792E-3</v>
      </c>
      <c r="M50" s="750">
        <f t="shared" si="17"/>
        <v>41</v>
      </c>
    </row>
    <row r="51" spans="1:13">
      <c r="A51" s="801" t="s">
        <v>49</v>
      </c>
      <c r="B51" s="805">
        <v>3751351</v>
      </c>
      <c r="C51" s="750">
        <f t="shared" si="9"/>
        <v>28</v>
      </c>
      <c r="D51" s="805">
        <v>3879610</v>
      </c>
      <c r="E51" s="750">
        <f t="shared" si="10"/>
        <v>28</v>
      </c>
      <c r="F51" s="805">
        <v>3911338</v>
      </c>
      <c r="G51" s="753">
        <f t="shared" si="11"/>
        <v>28</v>
      </c>
      <c r="H51" s="752">
        <f t="shared" si="12"/>
        <v>159987</v>
      </c>
      <c r="I51" s="751">
        <f t="shared" si="13"/>
        <v>4.2647835406497636E-2</v>
      </c>
      <c r="J51" s="753">
        <f t="shared" si="14"/>
        <v>21</v>
      </c>
      <c r="K51" s="752">
        <f t="shared" si="15"/>
        <v>31728</v>
      </c>
      <c r="L51" s="751">
        <f t="shared" si="16"/>
        <v>8.1781416173274391E-3</v>
      </c>
      <c r="M51" s="750">
        <f t="shared" si="17"/>
        <v>18</v>
      </c>
    </row>
    <row r="52" spans="1:13">
      <c r="A52" s="801" t="s">
        <v>50</v>
      </c>
      <c r="B52" s="805">
        <v>3831074</v>
      </c>
      <c r="C52" s="750">
        <f t="shared" si="9"/>
        <v>27</v>
      </c>
      <c r="D52" s="805">
        <v>3971202</v>
      </c>
      <c r="E52" s="750">
        <f t="shared" si="10"/>
        <v>27</v>
      </c>
      <c r="F52" s="805">
        <v>4028977</v>
      </c>
      <c r="G52" s="753">
        <f t="shared" si="11"/>
        <v>27</v>
      </c>
      <c r="H52" s="752">
        <f t="shared" si="12"/>
        <v>197903</v>
      </c>
      <c r="I52" s="751">
        <f t="shared" si="13"/>
        <v>5.1657315938037129E-2</v>
      </c>
      <c r="J52" s="753">
        <f t="shared" si="14"/>
        <v>17</v>
      </c>
      <c r="K52" s="752">
        <f t="shared" si="15"/>
        <v>57775</v>
      </c>
      <c r="L52" s="751">
        <f t="shared" si="16"/>
        <v>1.4548491867197866E-2</v>
      </c>
      <c r="M52" s="750">
        <f t="shared" si="17"/>
        <v>10</v>
      </c>
    </row>
    <row r="53" spans="1:13">
      <c r="A53" s="801" t="s">
        <v>51</v>
      </c>
      <c r="B53" s="805">
        <v>12702379</v>
      </c>
      <c r="C53" s="750">
        <f t="shared" si="9"/>
        <v>6</v>
      </c>
      <c r="D53" s="805">
        <v>12793767</v>
      </c>
      <c r="E53" s="750">
        <f t="shared" si="10"/>
        <v>6</v>
      </c>
      <c r="F53" s="805">
        <v>12802503</v>
      </c>
      <c r="G53" s="753">
        <f t="shared" si="11"/>
        <v>6</v>
      </c>
      <c r="H53" s="752">
        <f t="shared" si="12"/>
        <v>100124</v>
      </c>
      <c r="I53" s="751">
        <f t="shared" si="13"/>
        <v>7.8823029922190369E-3</v>
      </c>
      <c r="J53" s="753">
        <f t="shared" si="14"/>
        <v>43</v>
      </c>
      <c r="K53" s="752">
        <f t="shared" si="15"/>
        <v>8736</v>
      </c>
      <c r="L53" s="751">
        <f t="shared" si="16"/>
        <v>6.8283250742329216E-4</v>
      </c>
      <c r="M53" s="750">
        <f t="shared" si="17"/>
        <v>43</v>
      </c>
    </row>
    <row r="54" spans="1:13">
      <c r="A54" s="801" t="s">
        <v>52</v>
      </c>
      <c r="B54" s="805">
        <v>1052567</v>
      </c>
      <c r="C54" s="750">
        <f t="shared" si="9"/>
        <v>43</v>
      </c>
      <c r="D54" s="805">
        <v>1054907</v>
      </c>
      <c r="E54" s="750">
        <f t="shared" si="10"/>
        <v>43</v>
      </c>
      <c r="F54" s="805">
        <v>1056298</v>
      </c>
      <c r="G54" s="753">
        <f t="shared" si="11"/>
        <v>43</v>
      </c>
      <c r="H54" s="752">
        <f t="shared" si="12"/>
        <v>3731</v>
      </c>
      <c r="I54" s="751">
        <f t="shared" si="13"/>
        <v>3.5446674653489829E-3</v>
      </c>
      <c r="J54" s="753">
        <f t="shared" si="14"/>
        <v>47</v>
      </c>
      <c r="K54" s="752">
        <f t="shared" si="15"/>
        <v>1391</v>
      </c>
      <c r="L54" s="751">
        <f t="shared" si="16"/>
        <v>1.3185996490685525E-3</v>
      </c>
      <c r="M54" s="750">
        <f t="shared" si="17"/>
        <v>42</v>
      </c>
    </row>
    <row r="55" spans="1:13">
      <c r="A55" s="801" t="s">
        <v>53</v>
      </c>
      <c r="B55" s="805">
        <v>4625364</v>
      </c>
      <c r="C55" s="750">
        <f t="shared" si="9"/>
        <v>24</v>
      </c>
      <c r="D55" s="805">
        <v>4829160</v>
      </c>
      <c r="E55" s="750">
        <f t="shared" si="10"/>
        <v>24</v>
      </c>
      <c r="F55" s="805">
        <v>4896146</v>
      </c>
      <c r="G55" s="753">
        <f t="shared" si="11"/>
        <v>23</v>
      </c>
      <c r="H55" s="752">
        <f t="shared" si="12"/>
        <v>270782</v>
      </c>
      <c r="I55" s="751">
        <f t="shared" si="13"/>
        <v>5.8542851978784727E-2</v>
      </c>
      <c r="J55" s="753">
        <f t="shared" si="14"/>
        <v>10</v>
      </c>
      <c r="K55" s="752">
        <f t="shared" si="15"/>
        <v>66986</v>
      </c>
      <c r="L55" s="751">
        <f t="shared" si="16"/>
        <v>1.3871149433855923E-2</v>
      </c>
      <c r="M55" s="750">
        <f t="shared" si="17"/>
        <v>11</v>
      </c>
    </row>
    <row r="56" spans="1:13">
      <c r="A56" s="801" t="s">
        <v>54</v>
      </c>
      <c r="B56" s="805">
        <v>814180</v>
      </c>
      <c r="C56" s="750">
        <f t="shared" si="9"/>
        <v>46</v>
      </c>
      <c r="D56" s="805">
        <v>853304</v>
      </c>
      <c r="E56" s="750">
        <f t="shared" si="10"/>
        <v>46</v>
      </c>
      <c r="F56" s="805">
        <v>858469</v>
      </c>
      <c r="G56" s="753">
        <f t="shared" si="11"/>
        <v>46</v>
      </c>
      <c r="H56" s="752">
        <f t="shared" si="12"/>
        <v>44289</v>
      </c>
      <c r="I56" s="751">
        <f t="shared" si="13"/>
        <v>5.4397062074725389E-2</v>
      </c>
      <c r="J56" s="753">
        <f t="shared" si="14"/>
        <v>13</v>
      </c>
      <c r="K56" s="752">
        <f t="shared" si="15"/>
        <v>5165</v>
      </c>
      <c r="L56" s="751">
        <f t="shared" si="16"/>
        <v>6.0529424448965141E-3</v>
      </c>
      <c r="M56" s="750">
        <f t="shared" si="17"/>
        <v>23</v>
      </c>
    </row>
    <row r="57" spans="1:13">
      <c r="A57" s="801" t="s">
        <v>55</v>
      </c>
      <c r="B57" s="805">
        <v>6346105</v>
      </c>
      <c r="C57" s="750">
        <f t="shared" si="9"/>
        <v>17</v>
      </c>
      <c r="D57" s="805">
        <v>6547779</v>
      </c>
      <c r="E57" s="750">
        <f t="shared" si="10"/>
        <v>17</v>
      </c>
      <c r="F57" s="805">
        <v>6600299</v>
      </c>
      <c r="G57" s="753">
        <f t="shared" si="11"/>
        <v>17</v>
      </c>
      <c r="H57" s="752">
        <f t="shared" si="12"/>
        <v>254194</v>
      </c>
      <c r="I57" s="751">
        <f t="shared" si="13"/>
        <v>4.0055120424260293E-2</v>
      </c>
      <c r="J57" s="753">
        <f t="shared" si="14"/>
        <v>23</v>
      </c>
      <c r="K57" s="752">
        <f t="shared" si="15"/>
        <v>52520</v>
      </c>
      <c r="L57" s="751">
        <f t="shared" si="16"/>
        <v>8.021040416910763E-3</v>
      </c>
      <c r="M57" s="750">
        <f t="shared" si="17"/>
        <v>19</v>
      </c>
    </row>
    <row r="58" spans="1:13">
      <c r="A58" s="801" t="s">
        <v>56</v>
      </c>
      <c r="B58" s="805">
        <v>25145561</v>
      </c>
      <c r="C58" s="750">
        <f t="shared" si="9"/>
        <v>2</v>
      </c>
      <c r="D58" s="805">
        <v>26979078</v>
      </c>
      <c r="E58" s="750">
        <f t="shared" si="10"/>
        <v>2</v>
      </c>
      <c r="F58" s="805">
        <v>27469114</v>
      </c>
      <c r="G58" s="753">
        <f t="shared" si="11"/>
        <v>2</v>
      </c>
      <c r="H58" s="752">
        <f t="shared" si="12"/>
        <v>2323553</v>
      </c>
      <c r="I58" s="751">
        <f t="shared" si="13"/>
        <v>9.2404102656528542E-2</v>
      </c>
      <c r="J58" s="753">
        <f t="shared" si="14"/>
        <v>3</v>
      </c>
      <c r="K58" s="752">
        <f t="shared" si="15"/>
        <v>490036</v>
      </c>
      <c r="L58" s="751">
        <f t="shared" si="16"/>
        <v>1.8163556219378485E-2</v>
      </c>
      <c r="M58" s="750">
        <f t="shared" si="17"/>
        <v>6</v>
      </c>
    </row>
    <row r="59" spans="1:13">
      <c r="A59" s="806" t="s">
        <v>9</v>
      </c>
      <c r="B59" s="810">
        <v>2763885</v>
      </c>
      <c r="C59" s="811">
        <f t="shared" si="9"/>
        <v>34</v>
      </c>
      <c r="D59" s="810">
        <v>2944498</v>
      </c>
      <c r="E59" s="811">
        <f t="shared" si="10"/>
        <v>33</v>
      </c>
      <c r="F59" s="810">
        <v>2995919</v>
      </c>
      <c r="G59" s="812">
        <f t="shared" si="11"/>
        <v>31</v>
      </c>
      <c r="H59" s="813">
        <f t="shared" si="12"/>
        <v>232034</v>
      </c>
      <c r="I59" s="814">
        <f t="shared" si="13"/>
        <v>8.3952118123583386E-2</v>
      </c>
      <c r="J59" s="812">
        <f t="shared" si="14"/>
        <v>5</v>
      </c>
      <c r="K59" s="813">
        <f t="shared" si="15"/>
        <v>51421</v>
      </c>
      <c r="L59" s="814">
        <f t="shared" si="16"/>
        <v>1.7463418212544157E-2</v>
      </c>
      <c r="M59" s="811">
        <f t="shared" si="17"/>
        <v>7</v>
      </c>
    </row>
    <row r="60" spans="1:13">
      <c r="A60" s="801" t="s">
        <v>57</v>
      </c>
      <c r="B60" s="805">
        <v>625741</v>
      </c>
      <c r="C60" s="750">
        <f t="shared" si="9"/>
        <v>49</v>
      </c>
      <c r="D60" s="805">
        <v>626767</v>
      </c>
      <c r="E60" s="750">
        <f t="shared" si="10"/>
        <v>50</v>
      </c>
      <c r="F60" s="805">
        <v>626042</v>
      </c>
      <c r="G60" s="753">
        <f t="shared" si="11"/>
        <v>50</v>
      </c>
      <c r="H60" s="752">
        <f t="shared" si="12"/>
        <v>301</v>
      </c>
      <c r="I60" s="751">
        <f t="shared" si="13"/>
        <v>4.8102969119812045E-4</v>
      </c>
      <c r="J60" s="753">
        <f t="shared" si="14"/>
        <v>50</v>
      </c>
      <c r="K60" s="752">
        <f t="shared" si="15"/>
        <v>-725</v>
      </c>
      <c r="L60" s="751">
        <f t="shared" si="16"/>
        <v>-1.1567296938096439E-3</v>
      </c>
      <c r="M60" s="750">
        <f t="shared" si="17"/>
        <v>49</v>
      </c>
    </row>
    <row r="61" spans="1:13">
      <c r="A61" s="801" t="s">
        <v>58</v>
      </c>
      <c r="B61" s="805">
        <v>8001024</v>
      </c>
      <c r="C61" s="750">
        <f t="shared" si="9"/>
        <v>12</v>
      </c>
      <c r="D61" s="805">
        <v>8328098</v>
      </c>
      <c r="E61" s="750">
        <f t="shared" si="10"/>
        <v>12</v>
      </c>
      <c r="F61" s="805">
        <v>8382993</v>
      </c>
      <c r="G61" s="753">
        <f t="shared" si="11"/>
        <v>12</v>
      </c>
      <c r="H61" s="752">
        <f t="shared" si="12"/>
        <v>381969</v>
      </c>
      <c r="I61" s="751">
        <f t="shared" si="13"/>
        <v>4.7740014278172316E-2</v>
      </c>
      <c r="J61" s="753">
        <f t="shared" si="14"/>
        <v>19</v>
      </c>
      <c r="K61" s="752">
        <f t="shared" si="15"/>
        <v>54895</v>
      </c>
      <c r="L61" s="751">
        <f t="shared" si="16"/>
        <v>6.591541069761675E-3</v>
      </c>
      <c r="M61" s="750">
        <f t="shared" si="17"/>
        <v>22</v>
      </c>
    </row>
    <row r="62" spans="1:13">
      <c r="A62" s="801" t="s">
        <v>59</v>
      </c>
      <c r="B62" s="805">
        <v>6724540</v>
      </c>
      <c r="C62" s="750">
        <f t="shared" si="9"/>
        <v>13</v>
      </c>
      <c r="D62" s="805">
        <v>7063166</v>
      </c>
      <c r="E62" s="750">
        <f t="shared" si="10"/>
        <v>13</v>
      </c>
      <c r="F62" s="805">
        <v>7170351</v>
      </c>
      <c r="G62" s="753">
        <f t="shared" si="11"/>
        <v>13</v>
      </c>
      <c r="H62" s="752">
        <f t="shared" si="12"/>
        <v>445811</v>
      </c>
      <c r="I62" s="751">
        <f t="shared" si="13"/>
        <v>6.6296133267108148E-2</v>
      </c>
      <c r="J62" s="753">
        <f t="shared" si="14"/>
        <v>9</v>
      </c>
      <c r="K62" s="752">
        <f t="shared" si="15"/>
        <v>107185</v>
      </c>
      <c r="L62" s="751">
        <f t="shared" si="16"/>
        <v>1.51752061327739E-2</v>
      </c>
      <c r="M62" s="750">
        <f t="shared" si="17"/>
        <v>8</v>
      </c>
    </row>
    <row r="63" spans="1:13">
      <c r="A63" s="801" t="s">
        <v>60</v>
      </c>
      <c r="B63" s="805">
        <v>1852994</v>
      </c>
      <c r="C63" s="754">
        <f t="shared" si="9"/>
        <v>37</v>
      </c>
      <c r="D63" s="805">
        <v>1848751</v>
      </c>
      <c r="E63" s="754">
        <f t="shared" si="10"/>
        <v>38</v>
      </c>
      <c r="F63" s="805">
        <v>1844128</v>
      </c>
      <c r="G63" s="753">
        <f t="shared" si="11"/>
        <v>38</v>
      </c>
      <c r="H63" s="808">
        <f t="shared" si="12"/>
        <v>-8866</v>
      </c>
      <c r="I63" s="809">
        <f t="shared" si="13"/>
        <v>-4.784688995215336E-3</v>
      </c>
      <c r="J63" s="753">
        <f t="shared" si="14"/>
        <v>51</v>
      </c>
      <c r="K63" s="808">
        <f t="shared" si="15"/>
        <v>-4623</v>
      </c>
      <c r="L63" s="809">
        <f t="shared" si="16"/>
        <v>-2.5006071666763274E-3</v>
      </c>
      <c r="M63" s="754">
        <f t="shared" si="17"/>
        <v>51</v>
      </c>
    </row>
    <row r="64" spans="1:13">
      <c r="A64" s="801" t="s">
        <v>61</v>
      </c>
      <c r="B64" s="805">
        <v>5686986</v>
      </c>
      <c r="C64" s="750">
        <f t="shared" si="9"/>
        <v>20</v>
      </c>
      <c r="D64" s="805">
        <v>5759432</v>
      </c>
      <c r="E64" s="750">
        <f t="shared" si="10"/>
        <v>20</v>
      </c>
      <c r="F64" s="805">
        <v>5771337</v>
      </c>
      <c r="G64" s="753">
        <f t="shared" si="11"/>
        <v>20</v>
      </c>
      <c r="H64" s="752">
        <f t="shared" si="12"/>
        <v>84351</v>
      </c>
      <c r="I64" s="751">
        <f t="shared" si="13"/>
        <v>1.4832285502373255E-2</v>
      </c>
      <c r="J64" s="753">
        <f t="shared" si="14"/>
        <v>39</v>
      </c>
      <c r="K64" s="752">
        <f t="shared" si="15"/>
        <v>11905</v>
      </c>
      <c r="L64" s="751">
        <f t="shared" si="16"/>
        <v>2.0670441112942139E-3</v>
      </c>
      <c r="M64" s="750">
        <f t="shared" si="17"/>
        <v>38</v>
      </c>
    </row>
    <row r="65" spans="1:13">
      <c r="A65" s="802" t="s">
        <v>62</v>
      </c>
      <c r="B65" s="815">
        <v>563626</v>
      </c>
      <c r="C65" s="756">
        <f t="shared" si="9"/>
        <v>51</v>
      </c>
      <c r="D65" s="815">
        <v>584304</v>
      </c>
      <c r="E65" s="756">
        <f t="shared" si="10"/>
        <v>51</v>
      </c>
      <c r="F65" s="815">
        <v>586107</v>
      </c>
      <c r="G65" s="759">
        <f t="shared" si="11"/>
        <v>51</v>
      </c>
      <c r="H65" s="758">
        <f t="shared" si="12"/>
        <v>22481</v>
      </c>
      <c r="I65" s="757">
        <f t="shared" si="13"/>
        <v>3.9886378555992863E-2</v>
      </c>
      <c r="J65" s="759">
        <f t="shared" si="14"/>
        <v>24</v>
      </c>
      <c r="K65" s="758">
        <f t="shared" si="15"/>
        <v>1803</v>
      </c>
      <c r="L65" s="757">
        <f t="shared" si="16"/>
        <v>3.0857225006162281E-3</v>
      </c>
      <c r="M65" s="756">
        <f t="shared" si="17"/>
        <v>33</v>
      </c>
    </row>
    <row r="66" spans="1:13">
      <c r="B66" s="750"/>
    </row>
    <row r="67" spans="1:13">
      <c r="A67" s="816" t="s">
        <v>774</v>
      </c>
      <c r="C67" s="750"/>
    </row>
  </sheetData>
  <mergeCells count="5">
    <mergeCell ref="H5:I5"/>
    <mergeCell ref="K5:L5"/>
    <mergeCell ref="B6:C6"/>
    <mergeCell ref="D6:E6"/>
    <mergeCell ref="F6:G6"/>
  </mergeCells>
  <printOptions horizontalCentered="1"/>
  <pageMargins left="1" right="1" top="1" bottom="1" header="0.5" footer="0.5"/>
  <pageSetup paperSize="128" scale="67" orientation="portrait" r:id="rId1"/>
  <headerFooter scaleWithDoc="0" alignWithMargins="0">
    <oddHeader xml:space="preserve">&amp;C&amp;14Table 4.3
U.S. Census Bureau National and State Population Estimates &amp;10
</oddHeader>
  </headerFooter>
  <colBreaks count="1" manualBreakCount="1">
    <brk id="1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view="pageLayout" topLeftCell="A2" zoomScaleNormal="100" zoomScaleSheetLayoutView="100" workbookViewId="0">
      <selection activeCell="M6" sqref="M6"/>
    </sheetView>
  </sheetViews>
  <sheetFormatPr defaultColWidth="9.140625" defaultRowHeight="12.75"/>
  <cols>
    <col min="1" max="1" width="19" style="2" customWidth="1"/>
    <col min="2" max="2" width="7.85546875" style="2" customWidth="1"/>
    <col min="3" max="3" width="6.42578125" style="2" customWidth="1"/>
    <col min="4" max="4" width="10.42578125" style="2" bestFit="1" customWidth="1"/>
    <col min="5" max="5" width="8.140625" style="2" bestFit="1" customWidth="1"/>
    <col min="6" max="6" width="6.42578125" style="2" customWidth="1"/>
    <col min="7" max="7" width="11.5703125" style="2" bestFit="1" customWidth="1"/>
    <col min="8" max="8" width="8.140625" style="2" bestFit="1" customWidth="1"/>
    <col min="9" max="9" width="6.42578125" style="2" customWidth="1"/>
    <col min="10" max="10" width="11.5703125" style="2" bestFit="1" customWidth="1"/>
    <col min="11" max="11" width="13" style="2" customWidth="1"/>
    <col min="12" max="12" width="6.42578125" style="2" customWidth="1"/>
    <col min="13" max="13" width="9.140625" style="15"/>
    <col min="14" max="14" width="3.42578125" style="15" customWidth="1"/>
    <col min="15" max="16384" width="9.140625" style="15"/>
  </cols>
  <sheetData>
    <row r="1" spans="1:12" hidden="1">
      <c r="A1" s="1" t="s">
        <v>365</v>
      </c>
    </row>
    <row r="3" spans="1:12" ht="39.75" customHeight="1">
      <c r="A3" s="4"/>
      <c r="B3" s="1447" t="s">
        <v>366</v>
      </c>
      <c r="C3" s="1448"/>
      <c r="D3" s="1447" t="s">
        <v>367</v>
      </c>
      <c r="E3" s="1452"/>
      <c r="F3" s="1448"/>
      <c r="G3" s="1447" t="s">
        <v>368</v>
      </c>
      <c r="H3" s="1452"/>
      <c r="I3" s="1452"/>
      <c r="J3" s="1452"/>
      <c r="K3" s="1452"/>
      <c r="L3" s="1452"/>
    </row>
    <row r="4" spans="1:12" ht="51">
      <c r="A4" s="5"/>
      <c r="B4" s="6" t="s">
        <v>0</v>
      </c>
      <c r="C4" s="7" t="s">
        <v>11</v>
      </c>
      <c r="D4" s="983" t="s">
        <v>369</v>
      </c>
      <c r="E4" s="16" t="s">
        <v>370</v>
      </c>
      <c r="F4" s="7" t="s">
        <v>11</v>
      </c>
      <c r="G4" s="6" t="s">
        <v>67</v>
      </c>
      <c r="H4" s="16" t="s">
        <v>370</v>
      </c>
      <c r="I4" s="7" t="s">
        <v>11</v>
      </c>
      <c r="J4" s="6" t="s">
        <v>69</v>
      </c>
      <c r="K4" s="342" t="s">
        <v>371</v>
      </c>
      <c r="L4" s="343" t="s">
        <v>11</v>
      </c>
    </row>
    <row r="5" spans="1:12">
      <c r="A5" s="4" t="s">
        <v>10</v>
      </c>
      <c r="B5" s="344">
        <v>15.5</v>
      </c>
      <c r="C5" s="281" t="s">
        <v>101</v>
      </c>
      <c r="D5" s="10">
        <v>3406751</v>
      </c>
      <c r="E5" s="345">
        <v>10.684257838722566</v>
      </c>
      <c r="F5" s="281" t="s">
        <v>101</v>
      </c>
      <c r="G5" s="8">
        <v>46663616.166699998</v>
      </c>
      <c r="H5" s="346">
        <v>146.34650633762359</v>
      </c>
      <c r="I5" s="281" t="s">
        <v>101</v>
      </c>
      <c r="J5" s="8">
        <v>22743910.833299998</v>
      </c>
      <c r="K5" s="346">
        <v>193.96232281861654</v>
      </c>
      <c r="L5" s="283" t="s">
        <v>101</v>
      </c>
    </row>
    <row r="6" spans="1:12">
      <c r="A6" s="4" t="s">
        <v>14</v>
      </c>
      <c r="B6" s="285">
        <v>19.3</v>
      </c>
      <c r="C6" s="347">
        <f t="shared" ref="C6:C37" si="0">RANK(B6,B$6:B$56)</f>
        <v>4</v>
      </c>
      <c r="D6" s="10">
        <v>38537</v>
      </c>
      <c r="E6" s="348">
        <v>7.9467939902383327</v>
      </c>
      <c r="F6" s="347">
        <f t="shared" ref="F6:F37" si="1">RANK(E6,E$6:E$56)</f>
        <v>25</v>
      </c>
      <c r="G6" s="10">
        <v>902073.16669999994</v>
      </c>
      <c r="H6" s="286">
        <v>186.01836209063555</v>
      </c>
      <c r="I6" s="347">
        <f t="shared" ref="I6:I37" si="2">RANK(H6,H$6:H$56)</f>
        <v>10</v>
      </c>
      <c r="J6" s="10">
        <v>419552</v>
      </c>
      <c r="K6" s="286">
        <v>227.86667731179975</v>
      </c>
      <c r="L6" s="349">
        <f t="shared" ref="L6:L37" si="3">RANK(K6,K$6:K$56)</f>
        <v>13</v>
      </c>
    </row>
    <row r="7" spans="1:12">
      <c r="A7" s="4" t="s">
        <v>15</v>
      </c>
      <c r="B7" s="285">
        <v>11.2</v>
      </c>
      <c r="C7" s="347">
        <f t="shared" si="0"/>
        <v>46</v>
      </c>
      <c r="D7" s="10">
        <v>9274</v>
      </c>
      <c r="E7" s="348">
        <v>12.588023867566497</v>
      </c>
      <c r="F7" s="347">
        <f t="shared" si="1"/>
        <v>12</v>
      </c>
      <c r="G7" s="10">
        <v>87486.333299999998</v>
      </c>
      <c r="H7" s="286">
        <v>118.74919685855915</v>
      </c>
      <c r="I7" s="347">
        <f t="shared" si="2"/>
        <v>39</v>
      </c>
      <c r="J7" s="10">
        <v>36997.166700000002</v>
      </c>
      <c r="K7" s="286">
        <v>148.19079904990406</v>
      </c>
      <c r="L7" s="349">
        <f t="shared" si="3"/>
        <v>39</v>
      </c>
    </row>
    <row r="8" spans="1:12">
      <c r="A8" s="4" t="s">
        <v>16</v>
      </c>
      <c r="B8" s="285">
        <v>18.2</v>
      </c>
      <c r="C8" s="347">
        <f t="shared" si="0"/>
        <v>10</v>
      </c>
      <c r="D8" s="10">
        <v>28180</v>
      </c>
      <c r="E8" s="348">
        <v>4.1862982961855062</v>
      </c>
      <c r="F8" s="347">
        <f t="shared" si="1"/>
        <v>41</v>
      </c>
      <c r="G8" s="10">
        <v>1044310.0833000001</v>
      </c>
      <c r="H8" s="286">
        <v>155.13816616068613</v>
      </c>
      <c r="I8" s="347">
        <f t="shared" si="2"/>
        <v>23</v>
      </c>
      <c r="J8" s="10">
        <v>449639.8333</v>
      </c>
      <c r="K8" s="286">
        <v>185.13273462857126</v>
      </c>
      <c r="L8" s="349">
        <f t="shared" si="3"/>
        <v>28</v>
      </c>
    </row>
    <row r="9" spans="1:12">
      <c r="A9" s="4" t="s">
        <v>17</v>
      </c>
      <c r="B9" s="285">
        <v>18.899999999999999</v>
      </c>
      <c r="C9" s="347">
        <f t="shared" si="0"/>
        <v>6</v>
      </c>
      <c r="D9" s="10">
        <v>12878</v>
      </c>
      <c r="E9" s="348">
        <v>4.3413344732229877</v>
      </c>
      <c r="F9" s="347">
        <f t="shared" si="1"/>
        <v>38</v>
      </c>
      <c r="G9" s="10">
        <v>491964.6667</v>
      </c>
      <c r="H9" s="286">
        <v>165.84742717443447</v>
      </c>
      <c r="I9" s="347">
        <f t="shared" si="2"/>
        <v>16</v>
      </c>
      <c r="J9" s="10">
        <v>221446.1667</v>
      </c>
      <c r="K9" s="286">
        <v>195.74694215796509</v>
      </c>
      <c r="L9" s="349">
        <f t="shared" si="3"/>
        <v>22</v>
      </c>
    </row>
    <row r="10" spans="1:12">
      <c r="A10" s="4" t="s">
        <v>18</v>
      </c>
      <c r="B10" s="285">
        <v>16.399999999999999</v>
      </c>
      <c r="C10" s="347">
        <f t="shared" si="0"/>
        <v>18</v>
      </c>
      <c r="D10" s="10">
        <v>1256705</v>
      </c>
      <c r="E10" s="348">
        <v>32.387217318471748</v>
      </c>
      <c r="F10" s="347">
        <f t="shared" si="1"/>
        <v>1</v>
      </c>
      <c r="G10" s="10">
        <v>4349634.25</v>
      </c>
      <c r="H10" s="286">
        <v>112.09675278654726</v>
      </c>
      <c r="I10" s="347">
        <f t="shared" si="2"/>
        <v>41</v>
      </c>
      <c r="J10" s="10">
        <v>2019272.25</v>
      </c>
      <c r="K10" s="286">
        <v>158.266945682646</v>
      </c>
      <c r="L10" s="349">
        <f t="shared" si="3"/>
        <v>36</v>
      </c>
    </row>
    <row r="11" spans="1:12">
      <c r="A11" s="4" t="s">
        <v>19</v>
      </c>
      <c r="B11" s="285">
        <v>12</v>
      </c>
      <c r="C11" s="347">
        <f t="shared" si="0"/>
        <v>39</v>
      </c>
      <c r="D11" s="10">
        <v>45307</v>
      </c>
      <c r="E11" s="348">
        <v>8.4593229180864498</v>
      </c>
      <c r="F11" s="347">
        <f t="shared" si="1"/>
        <v>23</v>
      </c>
      <c r="G11" s="10">
        <v>505169.25</v>
      </c>
      <c r="H11" s="286">
        <v>94.320741034223047</v>
      </c>
      <c r="I11" s="347">
        <f t="shared" si="2"/>
        <v>46</v>
      </c>
      <c r="J11" s="10">
        <v>234097.6667</v>
      </c>
      <c r="K11" s="286">
        <v>114.77671352898031</v>
      </c>
      <c r="L11" s="349">
        <f t="shared" si="3"/>
        <v>46</v>
      </c>
    </row>
    <row r="12" spans="1:12">
      <c r="A12" s="4" t="s">
        <v>20</v>
      </c>
      <c r="B12" s="285">
        <v>10.8</v>
      </c>
      <c r="C12" s="347">
        <f t="shared" si="0"/>
        <v>49</v>
      </c>
      <c r="D12" s="10">
        <v>28580</v>
      </c>
      <c r="E12" s="348">
        <v>7.9462236948160765</v>
      </c>
      <c r="F12" s="347">
        <f t="shared" si="1"/>
        <v>26</v>
      </c>
      <c r="G12" s="10">
        <v>438558.8333</v>
      </c>
      <c r="H12" s="286">
        <v>121.93445041075415</v>
      </c>
      <c r="I12" s="347">
        <f t="shared" si="2"/>
        <v>38</v>
      </c>
      <c r="J12" s="10">
        <v>242982.0833</v>
      </c>
      <c r="K12" s="286">
        <v>179.21451294680622</v>
      </c>
      <c r="L12" s="349">
        <f t="shared" si="3"/>
        <v>32</v>
      </c>
    </row>
    <row r="13" spans="1:12">
      <c r="A13" s="4" t="s">
        <v>21</v>
      </c>
      <c r="B13" s="285">
        <v>12.5</v>
      </c>
      <c r="C13" s="347">
        <f t="shared" si="0"/>
        <v>35</v>
      </c>
      <c r="D13" s="10">
        <v>13081</v>
      </c>
      <c r="E13" s="348">
        <v>13.98119309886342</v>
      </c>
      <c r="F13" s="347">
        <f t="shared" si="1"/>
        <v>6</v>
      </c>
      <c r="G13" s="10">
        <v>150232.3333</v>
      </c>
      <c r="H13" s="286">
        <v>160.57084791377639</v>
      </c>
      <c r="I13" s="347">
        <f t="shared" si="2"/>
        <v>17</v>
      </c>
      <c r="J13" s="10">
        <v>71408</v>
      </c>
      <c r="K13" s="286">
        <v>204.1727782972068</v>
      </c>
      <c r="L13" s="349">
        <f t="shared" si="3"/>
        <v>20</v>
      </c>
    </row>
    <row r="14" spans="1:12">
      <c r="A14" s="4" t="s">
        <v>22</v>
      </c>
      <c r="B14" s="285">
        <v>17.7</v>
      </c>
      <c r="C14" s="347">
        <f t="shared" si="0"/>
        <v>12</v>
      </c>
      <c r="D14" s="10">
        <v>16354</v>
      </c>
      <c r="E14" s="348">
        <v>24.820418489800314</v>
      </c>
      <c r="F14" s="347">
        <f t="shared" si="1"/>
        <v>2</v>
      </c>
      <c r="G14" s="10">
        <v>142706.9167</v>
      </c>
      <c r="H14" s="286">
        <v>216.58587464125435</v>
      </c>
      <c r="I14" s="347">
        <f t="shared" si="2"/>
        <v>2</v>
      </c>
      <c r="J14" s="10">
        <v>80360.25</v>
      </c>
      <c r="K14" s="286">
        <v>289.71385618181688</v>
      </c>
      <c r="L14" s="349">
        <f t="shared" si="3"/>
        <v>2</v>
      </c>
    </row>
    <row r="15" spans="1:12">
      <c r="A15" s="4" t="s">
        <v>23</v>
      </c>
      <c r="B15" s="285">
        <v>16.5</v>
      </c>
      <c r="C15" s="347">
        <f t="shared" si="0"/>
        <v>17</v>
      </c>
      <c r="D15" s="10">
        <v>85950</v>
      </c>
      <c r="E15" s="348">
        <v>4.3205507865287487</v>
      </c>
      <c r="F15" s="347">
        <f t="shared" si="1"/>
        <v>39</v>
      </c>
      <c r="G15" s="10">
        <v>3526311.25</v>
      </c>
      <c r="H15" s="286">
        <v>177.26127800736097</v>
      </c>
      <c r="I15" s="347">
        <f t="shared" si="2"/>
        <v>11</v>
      </c>
      <c r="J15" s="10">
        <v>1920697.3333000001</v>
      </c>
      <c r="K15" s="286">
        <v>262.10224844385533</v>
      </c>
      <c r="L15" s="349">
        <f t="shared" si="3"/>
        <v>4</v>
      </c>
    </row>
    <row r="16" spans="1:12">
      <c r="A16" s="4" t="s">
        <v>24</v>
      </c>
      <c r="B16" s="285">
        <v>18.3</v>
      </c>
      <c r="C16" s="347">
        <f t="shared" si="0"/>
        <v>7</v>
      </c>
      <c r="D16" s="10">
        <v>28531</v>
      </c>
      <c r="E16" s="348">
        <v>2.8255948124174846</v>
      </c>
      <c r="F16" s="347">
        <f t="shared" si="1"/>
        <v>47</v>
      </c>
      <c r="G16" s="10">
        <v>1942688.9166999999</v>
      </c>
      <c r="H16" s="286">
        <v>192.39605079276794</v>
      </c>
      <c r="I16" s="347">
        <f t="shared" si="2"/>
        <v>7</v>
      </c>
      <c r="J16" s="10">
        <v>882114.83330000006</v>
      </c>
      <c r="K16" s="286">
        <v>245.88422849650217</v>
      </c>
      <c r="L16" s="349">
        <f t="shared" si="3"/>
        <v>8</v>
      </c>
    </row>
    <row r="17" spans="1:12">
      <c r="A17" s="4" t="s">
        <v>25</v>
      </c>
      <c r="B17" s="285">
        <v>11.4</v>
      </c>
      <c r="C17" s="347">
        <f t="shared" si="0"/>
        <v>45</v>
      </c>
      <c r="D17" s="10">
        <v>23873</v>
      </c>
      <c r="E17" s="348">
        <v>16.817170942284271</v>
      </c>
      <c r="F17" s="347">
        <f t="shared" si="1"/>
        <v>4</v>
      </c>
      <c r="G17" s="10">
        <v>194263.9167</v>
      </c>
      <c r="H17" s="286">
        <v>136.8478823382722</v>
      </c>
      <c r="I17" s="347">
        <f t="shared" si="2"/>
        <v>30</v>
      </c>
      <c r="J17" s="10">
        <v>98829.916700000002</v>
      </c>
      <c r="K17" s="286">
        <v>219.24736772049542</v>
      </c>
      <c r="L17" s="349">
        <f t="shared" si="3"/>
        <v>16</v>
      </c>
    </row>
    <row r="18" spans="1:12">
      <c r="A18" s="4" t="s">
        <v>26</v>
      </c>
      <c r="B18" s="285">
        <v>14.8</v>
      </c>
      <c r="C18" s="347">
        <f t="shared" si="0"/>
        <v>26</v>
      </c>
      <c r="D18" s="10">
        <v>2821</v>
      </c>
      <c r="E18" s="348">
        <v>1.7259480783914483</v>
      </c>
      <c r="F18" s="347">
        <f t="shared" si="1"/>
        <v>50</v>
      </c>
      <c r="G18" s="10">
        <v>211780.8333</v>
      </c>
      <c r="H18" s="286">
        <v>129.57203909049085</v>
      </c>
      <c r="I18" s="347">
        <f t="shared" si="2"/>
        <v>35</v>
      </c>
      <c r="J18" s="10">
        <v>90161.166700000002</v>
      </c>
      <c r="K18" s="286">
        <v>152.40559156979447</v>
      </c>
      <c r="L18" s="349">
        <f t="shared" si="3"/>
        <v>38</v>
      </c>
    </row>
    <row r="19" spans="1:12">
      <c r="A19" s="4" t="s">
        <v>66</v>
      </c>
      <c r="B19" s="285">
        <v>14.4</v>
      </c>
      <c r="C19" s="347">
        <f t="shared" si="0"/>
        <v>27</v>
      </c>
      <c r="D19" s="10">
        <v>44185</v>
      </c>
      <c r="E19" s="348">
        <v>3.4303579497196557</v>
      </c>
      <c r="F19" s="347">
        <f t="shared" si="1"/>
        <v>43</v>
      </c>
      <c r="G19" s="10">
        <v>2015303.1666999999</v>
      </c>
      <c r="H19" s="286">
        <v>156.46059158050335</v>
      </c>
      <c r="I19" s="347">
        <f t="shared" si="2"/>
        <v>21</v>
      </c>
      <c r="J19" s="10">
        <v>1021149.8333000001</v>
      </c>
      <c r="K19" s="286">
        <v>213.96893385977475</v>
      </c>
      <c r="L19" s="349">
        <f t="shared" si="3"/>
        <v>19</v>
      </c>
    </row>
    <row r="20" spans="1:12">
      <c r="A20" s="4" t="s">
        <v>27</v>
      </c>
      <c r="B20" s="285">
        <v>15.2</v>
      </c>
      <c r="C20" s="347">
        <f t="shared" si="0"/>
        <v>24</v>
      </c>
      <c r="D20" s="10">
        <v>19574</v>
      </c>
      <c r="E20" s="348">
        <v>2.9671714779239502</v>
      </c>
      <c r="F20" s="347">
        <f t="shared" si="1"/>
        <v>45</v>
      </c>
      <c r="G20" s="10">
        <v>892698.58330000006</v>
      </c>
      <c r="H20" s="286">
        <v>135.32184401506476</v>
      </c>
      <c r="I20" s="347">
        <f t="shared" si="2"/>
        <v>31</v>
      </c>
      <c r="J20" s="10">
        <v>404575.0833</v>
      </c>
      <c r="K20" s="286">
        <v>161.6529263738648</v>
      </c>
      <c r="L20" s="349">
        <f t="shared" si="3"/>
        <v>35</v>
      </c>
    </row>
    <row r="21" spans="1:12">
      <c r="A21" s="4" t="s">
        <v>28</v>
      </c>
      <c r="B21" s="285">
        <v>12.2</v>
      </c>
      <c r="C21" s="347">
        <f t="shared" si="0"/>
        <v>37</v>
      </c>
      <c r="D21" s="10">
        <v>31605</v>
      </c>
      <c r="E21" s="348">
        <v>10.171779322756786</v>
      </c>
      <c r="F21" s="347">
        <f t="shared" si="1"/>
        <v>20</v>
      </c>
      <c r="G21" s="10">
        <v>408069.75</v>
      </c>
      <c r="H21" s="286">
        <v>131.33350562545581</v>
      </c>
      <c r="I21" s="347">
        <f t="shared" si="2"/>
        <v>34</v>
      </c>
      <c r="J21" s="10">
        <v>193372.3333</v>
      </c>
      <c r="K21" s="286">
        <v>155.76065272567786</v>
      </c>
      <c r="L21" s="349">
        <f t="shared" si="3"/>
        <v>37</v>
      </c>
    </row>
    <row r="22" spans="1:12">
      <c r="A22" s="4" t="s">
        <v>29</v>
      </c>
      <c r="B22" s="285">
        <v>13.6</v>
      </c>
      <c r="C22" s="347">
        <f t="shared" si="0"/>
        <v>31</v>
      </c>
      <c r="D22" s="10">
        <v>16248</v>
      </c>
      <c r="E22" s="348">
        <v>5.5950008625970673</v>
      </c>
      <c r="F22" s="347">
        <f t="shared" si="1"/>
        <v>35</v>
      </c>
      <c r="G22" s="10">
        <v>293456.0833</v>
      </c>
      <c r="H22" s="286">
        <v>101.05163953704191</v>
      </c>
      <c r="I22" s="347">
        <f t="shared" si="2"/>
        <v>43</v>
      </c>
      <c r="J22" s="10">
        <v>132825.4167</v>
      </c>
      <c r="K22" s="286">
        <v>119.7402068909563</v>
      </c>
      <c r="L22" s="349">
        <f t="shared" si="3"/>
        <v>45</v>
      </c>
    </row>
    <row r="23" spans="1:12">
      <c r="A23" s="4" t="s">
        <v>30</v>
      </c>
      <c r="B23" s="285">
        <v>19.100000000000001</v>
      </c>
      <c r="C23" s="347">
        <f t="shared" si="0"/>
        <v>5</v>
      </c>
      <c r="D23" s="10">
        <v>56043</v>
      </c>
      <c r="E23" s="348">
        <v>12.698209136284778</v>
      </c>
      <c r="F23" s="347">
        <f t="shared" si="1"/>
        <v>11</v>
      </c>
      <c r="G23" s="10">
        <v>828075.83330000006</v>
      </c>
      <c r="H23" s="286">
        <v>187.62521834924414</v>
      </c>
      <c r="I23" s="347">
        <f t="shared" si="2"/>
        <v>9</v>
      </c>
      <c r="J23" s="10">
        <v>399206.75</v>
      </c>
      <c r="K23" s="286">
        <v>233.1687103628656</v>
      </c>
      <c r="L23" s="349">
        <f t="shared" si="3"/>
        <v>11</v>
      </c>
    </row>
    <row r="24" spans="1:12">
      <c r="A24" s="4" t="s">
        <v>31</v>
      </c>
      <c r="B24" s="285">
        <v>19.8</v>
      </c>
      <c r="C24" s="347">
        <f t="shared" si="0"/>
        <v>3</v>
      </c>
      <c r="D24" s="10">
        <v>12478</v>
      </c>
      <c r="E24" s="348">
        <v>2.6836278484780443</v>
      </c>
      <c r="F24" s="347">
        <f t="shared" si="1"/>
        <v>48</v>
      </c>
      <c r="G24" s="10">
        <v>877340.16669999994</v>
      </c>
      <c r="H24" s="286">
        <v>188.68845199106346</v>
      </c>
      <c r="I24" s="347">
        <f t="shared" si="2"/>
        <v>8</v>
      </c>
      <c r="J24" s="10">
        <v>396427.75</v>
      </c>
      <c r="K24" s="286">
        <v>230.7235096851694</v>
      </c>
      <c r="L24" s="349">
        <f t="shared" si="3"/>
        <v>12</v>
      </c>
    </row>
    <row r="25" spans="1:12">
      <c r="A25" s="4" t="s">
        <v>32</v>
      </c>
      <c r="B25" s="285">
        <v>14.1</v>
      </c>
      <c r="C25" s="347">
        <f t="shared" si="0"/>
        <v>30</v>
      </c>
      <c r="D25" s="10">
        <v>11548</v>
      </c>
      <c r="E25" s="348">
        <v>8.6821257825604139</v>
      </c>
      <c r="F25" s="347">
        <f t="shared" si="1"/>
        <v>22</v>
      </c>
      <c r="G25" s="10">
        <v>230535.5833</v>
      </c>
      <c r="H25" s="286">
        <v>173.32342670302515</v>
      </c>
      <c r="I25" s="347">
        <f t="shared" si="2"/>
        <v>12</v>
      </c>
      <c r="J25" s="10">
        <v>122690.4167</v>
      </c>
      <c r="K25" s="286">
        <v>223.13799207407234</v>
      </c>
      <c r="L25" s="349">
        <f t="shared" si="3"/>
        <v>15</v>
      </c>
    </row>
    <row r="26" spans="1:12">
      <c r="A26" s="4" t="s">
        <v>33</v>
      </c>
      <c r="B26" s="285">
        <v>10.1</v>
      </c>
      <c r="C26" s="347">
        <f t="shared" si="0"/>
        <v>50</v>
      </c>
      <c r="D26" s="10">
        <v>49739</v>
      </c>
      <c r="E26" s="348">
        <v>8.3225590225029862</v>
      </c>
      <c r="F26" s="347">
        <f t="shared" si="1"/>
        <v>24</v>
      </c>
      <c r="G26" s="10">
        <v>787597.25</v>
      </c>
      <c r="H26" s="286">
        <v>131.78440658408974</v>
      </c>
      <c r="I26" s="347">
        <f t="shared" si="2"/>
        <v>33</v>
      </c>
      <c r="J26" s="10">
        <v>403781.3333</v>
      </c>
      <c r="K26" s="286">
        <v>186.46635613672615</v>
      </c>
      <c r="L26" s="349">
        <f t="shared" si="3"/>
        <v>26</v>
      </c>
    </row>
    <row r="27" spans="1:12">
      <c r="A27" s="4" t="s">
        <v>34</v>
      </c>
      <c r="B27" s="285">
        <v>11.6</v>
      </c>
      <c r="C27" s="347">
        <f t="shared" si="0"/>
        <v>42</v>
      </c>
      <c r="D27" s="10">
        <v>76678</v>
      </c>
      <c r="E27" s="348">
        <v>11.367436928944846</v>
      </c>
      <c r="F27" s="347">
        <f t="shared" si="1"/>
        <v>15</v>
      </c>
      <c r="G27" s="10">
        <v>863411.91669999994</v>
      </c>
      <c r="H27" s="286">
        <v>127.99995444308188</v>
      </c>
      <c r="I27" s="347">
        <f t="shared" si="2"/>
        <v>36</v>
      </c>
      <c r="J27" s="10">
        <v>489039.4167</v>
      </c>
      <c r="K27" s="286">
        <v>191.8301144690225</v>
      </c>
      <c r="L27" s="349">
        <f t="shared" si="3"/>
        <v>23</v>
      </c>
    </row>
    <row r="28" spans="1:12">
      <c r="A28" s="4" t="s">
        <v>35</v>
      </c>
      <c r="B28" s="285">
        <v>16.2</v>
      </c>
      <c r="C28" s="347">
        <f t="shared" si="0"/>
        <v>19</v>
      </c>
      <c r="D28" s="10">
        <v>58979</v>
      </c>
      <c r="E28" s="348">
        <v>5.9515370372407244</v>
      </c>
      <c r="F28" s="347">
        <f t="shared" si="1"/>
        <v>32</v>
      </c>
      <c r="G28" s="10">
        <v>1679420.6666999999</v>
      </c>
      <c r="H28" s="286">
        <v>169.46937552302614</v>
      </c>
      <c r="I28" s="347">
        <f t="shared" si="2"/>
        <v>14</v>
      </c>
      <c r="J28" s="10">
        <v>872538.33330000006</v>
      </c>
      <c r="K28" s="286">
        <v>227.54505019332007</v>
      </c>
      <c r="L28" s="349">
        <f t="shared" si="3"/>
        <v>14</v>
      </c>
    </row>
    <row r="29" spans="1:12">
      <c r="A29" s="4" t="s">
        <v>36</v>
      </c>
      <c r="B29" s="285">
        <v>11.5</v>
      </c>
      <c r="C29" s="347">
        <f t="shared" si="0"/>
        <v>43</v>
      </c>
      <c r="D29" s="10">
        <v>42961</v>
      </c>
      <c r="E29" s="348">
        <v>7.8723910713477467</v>
      </c>
      <c r="F29" s="347">
        <f t="shared" si="1"/>
        <v>27</v>
      </c>
      <c r="G29" s="10">
        <v>533743.33330000006</v>
      </c>
      <c r="H29" s="286">
        <v>97.805829740050399</v>
      </c>
      <c r="I29" s="347">
        <f t="shared" si="2"/>
        <v>45</v>
      </c>
      <c r="J29" s="10">
        <v>260437</v>
      </c>
      <c r="K29" s="286">
        <v>122.31711985045992</v>
      </c>
      <c r="L29" s="349">
        <f t="shared" si="3"/>
        <v>44</v>
      </c>
    </row>
    <row r="30" spans="1:12">
      <c r="A30" s="4" t="s">
        <v>37</v>
      </c>
      <c r="B30" s="285">
        <v>21.5</v>
      </c>
      <c r="C30" s="347">
        <f t="shared" si="0"/>
        <v>1</v>
      </c>
      <c r="D30" s="10">
        <v>17098</v>
      </c>
      <c r="E30" s="348">
        <v>5.71060416241522</v>
      </c>
      <c r="F30" s="347">
        <f t="shared" si="1"/>
        <v>34</v>
      </c>
      <c r="G30" s="10">
        <v>656871.33330000006</v>
      </c>
      <c r="H30" s="286">
        <v>219.39011405510678</v>
      </c>
      <c r="I30" s="347">
        <f t="shared" si="2"/>
        <v>1</v>
      </c>
      <c r="J30" s="10">
        <v>302201.75</v>
      </c>
      <c r="K30" s="286">
        <v>275.77606054992458</v>
      </c>
      <c r="L30" s="349">
        <f t="shared" si="3"/>
        <v>3</v>
      </c>
    </row>
    <row r="31" spans="1:12">
      <c r="A31" s="4" t="s">
        <v>38</v>
      </c>
      <c r="B31" s="285">
        <v>15.5</v>
      </c>
      <c r="C31" s="347">
        <f t="shared" si="0"/>
        <v>22</v>
      </c>
      <c r="D31" s="10">
        <v>64045</v>
      </c>
      <c r="E31" s="348">
        <v>10.562226430584264</v>
      </c>
      <c r="F31" s="347">
        <f t="shared" si="1"/>
        <v>17</v>
      </c>
      <c r="G31" s="10">
        <v>858415.58330000006</v>
      </c>
      <c r="H31" s="286">
        <v>141.56889315882063</v>
      </c>
      <c r="I31" s="347">
        <f t="shared" si="2"/>
        <v>28</v>
      </c>
      <c r="J31" s="10">
        <v>403912.75</v>
      </c>
      <c r="K31" s="286">
        <v>171.52675652250352</v>
      </c>
      <c r="L31" s="349">
        <f t="shared" si="3"/>
        <v>34</v>
      </c>
    </row>
    <row r="32" spans="1:12">
      <c r="A32" s="4" t="s">
        <v>39</v>
      </c>
      <c r="B32" s="285">
        <v>15.4</v>
      </c>
      <c r="C32" s="347">
        <f t="shared" si="0"/>
        <v>23</v>
      </c>
      <c r="D32" s="10">
        <v>7391</v>
      </c>
      <c r="E32" s="348">
        <v>7.2207421215167562</v>
      </c>
      <c r="F32" s="347">
        <f t="shared" si="1"/>
        <v>28</v>
      </c>
      <c r="G32" s="10">
        <v>124906.0833</v>
      </c>
      <c r="H32" s="286">
        <v>122.02876700284003</v>
      </c>
      <c r="I32" s="347">
        <f t="shared" si="2"/>
        <v>37</v>
      </c>
      <c r="J32" s="10">
        <v>59097</v>
      </c>
      <c r="K32" s="286">
        <v>143.80161669448756</v>
      </c>
      <c r="L32" s="349">
        <f t="shared" si="3"/>
        <v>41</v>
      </c>
    </row>
    <row r="33" spans="1:12">
      <c r="A33" s="4" t="s">
        <v>40</v>
      </c>
      <c r="B33" s="285">
        <v>12.4</v>
      </c>
      <c r="C33" s="347">
        <f t="shared" si="0"/>
        <v>36</v>
      </c>
      <c r="D33" s="10">
        <v>11158</v>
      </c>
      <c r="E33" s="348">
        <v>5.9303652452321369</v>
      </c>
      <c r="F33" s="347">
        <f t="shared" si="1"/>
        <v>33</v>
      </c>
      <c r="G33" s="10">
        <v>173530.3333</v>
      </c>
      <c r="H33" s="286">
        <v>92.229634127609671</v>
      </c>
      <c r="I33" s="347">
        <f t="shared" si="2"/>
        <v>47</v>
      </c>
      <c r="J33" s="10">
        <v>76918.583299999998</v>
      </c>
      <c r="K33" s="286">
        <v>103.83668680350719</v>
      </c>
      <c r="L33" s="349">
        <f t="shared" si="3"/>
        <v>47</v>
      </c>
    </row>
    <row r="34" spans="1:12">
      <c r="A34" s="4" t="s">
        <v>41</v>
      </c>
      <c r="B34" s="285">
        <v>15.2</v>
      </c>
      <c r="C34" s="347">
        <f t="shared" si="0"/>
        <v>24</v>
      </c>
      <c r="D34" s="10">
        <v>32405</v>
      </c>
      <c r="E34" s="348">
        <v>11.413832346106988</v>
      </c>
      <c r="F34" s="347">
        <f t="shared" si="1"/>
        <v>14</v>
      </c>
      <c r="G34" s="10">
        <v>383621.8333</v>
      </c>
      <c r="H34" s="286">
        <v>135.12097792292553</v>
      </c>
      <c r="I34" s="347">
        <f t="shared" si="2"/>
        <v>32</v>
      </c>
      <c r="J34" s="10">
        <v>188739</v>
      </c>
      <c r="K34" s="286">
        <v>184.76308321235339</v>
      </c>
      <c r="L34" s="349">
        <f t="shared" si="3"/>
        <v>29</v>
      </c>
    </row>
    <row r="35" spans="1:12">
      <c r="A35" s="4" t="s">
        <v>42</v>
      </c>
      <c r="B35" s="285">
        <v>9.1999999999999993</v>
      </c>
      <c r="C35" s="347">
        <f t="shared" si="0"/>
        <v>51</v>
      </c>
      <c r="D35" s="10">
        <v>6379</v>
      </c>
      <c r="E35" s="348">
        <v>4.8077611539832672</v>
      </c>
      <c r="F35" s="347">
        <f t="shared" si="1"/>
        <v>37</v>
      </c>
      <c r="G35" s="10">
        <v>111701.3333</v>
      </c>
      <c r="H35" s="286">
        <v>84.187698869396058</v>
      </c>
      <c r="I35" s="347">
        <f t="shared" si="2"/>
        <v>48</v>
      </c>
      <c r="J35" s="10">
        <v>53559</v>
      </c>
      <c r="K35" s="286">
        <v>103.04642947844758</v>
      </c>
      <c r="L35" s="349">
        <f t="shared" si="3"/>
        <v>48</v>
      </c>
    </row>
    <row r="36" spans="1:12">
      <c r="A36" s="4" t="s">
        <v>43</v>
      </c>
      <c r="B36" s="285">
        <v>11.1</v>
      </c>
      <c r="C36" s="347">
        <f t="shared" si="0"/>
        <v>48</v>
      </c>
      <c r="D36" s="10">
        <v>64457</v>
      </c>
      <c r="E36" s="348">
        <v>7.211427388700713</v>
      </c>
      <c r="F36" s="347">
        <f t="shared" si="1"/>
        <v>29</v>
      </c>
      <c r="G36" s="10">
        <v>883434.41669999994</v>
      </c>
      <c r="H36" s="286">
        <v>98.838344147435024</v>
      </c>
      <c r="I36" s="347">
        <f t="shared" si="2"/>
        <v>44</v>
      </c>
      <c r="J36" s="10">
        <v>439694.5</v>
      </c>
      <c r="K36" s="286">
        <v>137.62628159622193</v>
      </c>
      <c r="L36" s="349">
        <f t="shared" si="3"/>
        <v>42</v>
      </c>
    </row>
    <row r="37" spans="1:12">
      <c r="A37" s="4" t="s">
        <v>44</v>
      </c>
      <c r="B37" s="285">
        <v>21.3</v>
      </c>
      <c r="C37" s="347">
        <f t="shared" si="0"/>
        <v>2</v>
      </c>
      <c r="D37" s="10">
        <v>36165</v>
      </c>
      <c r="E37" s="348">
        <v>17.340566520839367</v>
      </c>
      <c r="F37" s="347">
        <f t="shared" si="1"/>
        <v>3</v>
      </c>
      <c r="G37" s="10">
        <v>431493.5</v>
      </c>
      <c r="H37" s="286">
        <v>206.89455938227019</v>
      </c>
      <c r="I37" s="347">
        <f t="shared" si="2"/>
        <v>3</v>
      </c>
      <c r="J37" s="10">
        <v>195258.3333</v>
      </c>
      <c r="K37" s="286">
        <v>256.60957753549667</v>
      </c>
      <c r="L37" s="349">
        <f t="shared" si="3"/>
        <v>6</v>
      </c>
    </row>
    <row r="38" spans="1:12">
      <c r="A38" s="4" t="s">
        <v>45</v>
      </c>
      <c r="B38" s="285">
        <v>15.9</v>
      </c>
      <c r="C38" s="347">
        <f t="shared" ref="C38:C56" si="4">RANK(B38,B$6:B$56)</f>
        <v>20</v>
      </c>
      <c r="D38" s="10">
        <v>261145</v>
      </c>
      <c r="E38" s="348">
        <v>13.225058133890592</v>
      </c>
      <c r="F38" s="347">
        <f t="shared" ref="F38:F56" si="5">RANK(E38,E$6:E$56)</f>
        <v>9</v>
      </c>
      <c r="G38" s="10">
        <v>3122878.8333000001</v>
      </c>
      <c r="H38" s="286">
        <v>158.15066003748461</v>
      </c>
      <c r="I38" s="347">
        <f t="shared" ref="I38:I56" si="6">RANK(H38,H$6:H$56)</f>
        <v>19</v>
      </c>
      <c r="J38" s="10">
        <v>1698559.25</v>
      </c>
      <c r="K38" s="286">
        <v>233.24174948965987</v>
      </c>
      <c r="L38" s="349">
        <f t="shared" ref="L38:L56" si="7">RANK(K38,K$6:K$56)</f>
        <v>10</v>
      </c>
    </row>
    <row r="39" spans="1:12">
      <c r="A39" s="4" t="s">
        <v>46</v>
      </c>
      <c r="B39" s="285">
        <v>17.2</v>
      </c>
      <c r="C39" s="347">
        <f t="shared" si="4"/>
        <v>13</v>
      </c>
      <c r="D39" s="10">
        <v>25548</v>
      </c>
      <c r="E39" s="348">
        <v>2.5691967509134184</v>
      </c>
      <c r="F39" s="347">
        <f t="shared" si="5"/>
        <v>49</v>
      </c>
      <c r="G39" s="10">
        <v>1575675.75</v>
      </c>
      <c r="H39" s="286">
        <v>158.45549621861059</v>
      </c>
      <c r="I39" s="347">
        <f t="shared" si="6"/>
        <v>18</v>
      </c>
      <c r="J39" s="10">
        <v>761104.58330000006</v>
      </c>
      <c r="K39" s="286">
        <v>200.78630495802798</v>
      </c>
      <c r="L39" s="349">
        <f t="shared" si="7"/>
        <v>21</v>
      </c>
    </row>
    <row r="40" spans="1:12">
      <c r="A40" s="4" t="s">
        <v>47</v>
      </c>
      <c r="B40" s="285">
        <v>11.5</v>
      </c>
      <c r="C40" s="347">
        <f t="shared" si="4"/>
        <v>43</v>
      </c>
      <c r="D40" s="10">
        <v>3163</v>
      </c>
      <c r="E40" s="348">
        <v>4.2773184472373904</v>
      </c>
      <c r="F40" s="347">
        <f t="shared" si="5"/>
        <v>40</v>
      </c>
      <c r="G40" s="10">
        <v>53753.166700000002</v>
      </c>
      <c r="H40" s="286">
        <v>72.69029766782694</v>
      </c>
      <c r="I40" s="347">
        <f t="shared" si="6"/>
        <v>50</v>
      </c>
      <c r="J40" s="10">
        <v>25011.166700000002</v>
      </c>
      <c r="K40" s="286">
        <v>81.888107952368955</v>
      </c>
      <c r="L40" s="349">
        <f t="shared" si="7"/>
        <v>50</v>
      </c>
    </row>
    <row r="41" spans="1:12">
      <c r="A41" s="4" t="s">
        <v>48</v>
      </c>
      <c r="B41" s="285">
        <v>15.8</v>
      </c>
      <c r="C41" s="347">
        <f t="shared" si="4"/>
        <v>21</v>
      </c>
      <c r="D41" s="10">
        <v>119926</v>
      </c>
      <c r="E41" s="348">
        <v>10.343653095096213</v>
      </c>
      <c r="F41" s="347">
        <f t="shared" si="5"/>
        <v>18</v>
      </c>
      <c r="G41" s="10">
        <v>1752135.1666999999</v>
      </c>
      <c r="H41" s="286">
        <v>151.12217817707065</v>
      </c>
      <c r="I41" s="347">
        <f t="shared" si="6"/>
        <v>24</v>
      </c>
      <c r="J41" s="10">
        <v>851972.25</v>
      </c>
      <c r="K41" s="286">
        <v>185.48668545397385</v>
      </c>
      <c r="L41" s="349">
        <f t="shared" si="7"/>
        <v>27</v>
      </c>
    </row>
    <row r="42" spans="1:12">
      <c r="A42" s="4" t="s">
        <v>49</v>
      </c>
      <c r="B42" s="285">
        <v>16.600000000000001</v>
      </c>
      <c r="C42" s="347">
        <f t="shared" si="4"/>
        <v>15</v>
      </c>
      <c r="D42" s="10">
        <v>15765</v>
      </c>
      <c r="E42" s="348">
        <v>4.065186352629194</v>
      </c>
      <c r="F42" s="347">
        <f t="shared" si="5"/>
        <v>42</v>
      </c>
      <c r="G42" s="10">
        <v>608492.33330000006</v>
      </c>
      <c r="H42" s="286">
        <v>156.90673828167812</v>
      </c>
      <c r="I42" s="347">
        <f t="shared" si="6"/>
        <v>20</v>
      </c>
      <c r="J42" s="10">
        <v>279605.5</v>
      </c>
      <c r="K42" s="286">
        <v>191.5422340263016</v>
      </c>
      <c r="L42" s="349">
        <f t="shared" si="7"/>
        <v>24</v>
      </c>
    </row>
    <row r="43" spans="1:12">
      <c r="A43" s="4" t="s">
        <v>50</v>
      </c>
      <c r="B43" s="285">
        <v>16.600000000000001</v>
      </c>
      <c r="C43" s="347">
        <f t="shared" si="4"/>
        <v>15</v>
      </c>
      <c r="D43" s="10">
        <v>54155</v>
      </c>
      <c r="E43" s="348">
        <v>13.640236771640197</v>
      </c>
      <c r="F43" s="347">
        <f t="shared" si="5"/>
        <v>7</v>
      </c>
      <c r="G43" s="10">
        <v>802190.08330000006</v>
      </c>
      <c r="H43" s="286">
        <v>202.05082950925626</v>
      </c>
      <c r="I43" s="347">
        <f t="shared" si="6"/>
        <v>4</v>
      </c>
      <c r="J43" s="10">
        <v>448855.4167</v>
      </c>
      <c r="K43" s="286">
        <v>292.31664032364466</v>
      </c>
      <c r="L43" s="349">
        <f t="shared" si="7"/>
        <v>1</v>
      </c>
    </row>
    <row r="44" spans="1:12">
      <c r="A44" s="4" t="s">
        <v>51</v>
      </c>
      <c r="B44" s="285">
        <v>13.6</v>
      </c>
      <c r="C44" s="347">
        <f t="shared" si="4"/>
        <v>31</v>
      </c>
      <c r="D44" s="10">
        <v>170919</v>
      </c>
      <c r="E44" s="348">
        <v>13.3664038806279</v>
      </c>
      <c r="F44" s="347">
        <f t="shared" si="5"/>
        <v>8</v>
      </c>
      <c r="G44" s="10">
        <v>1796154.3333000001</v>
      </c>
      <c r="H44" s="286">
        <v>140.46492344811131</v>
      </c>
      <c r="I44" s="347">
        <f t="shared" si="6"/>
        <v>29</v>
      </c>
      <c r="J44" s="10">
        <v>889725.16669999994</v>
      </c>
      <c r="K44" s="286">
        <v>179.88884019157405</v>
      </c>
      <c r="L44" s="349">
        <f t="shared" si="7"/>
        <v>31</v>
      </c>
    </row>
    <row r="45" spans="1:12">
      <c r="A45" s="4" t="s">
        <v>52</v>
      </c>
      <c r="B45" s="285">
        <v>14.3</v>
      </c>
      <c r="C45" s="347">
        <f t="shared" si="4"/>
        <v>28</v>
      </c>
      <c r="D45" s="10">
        <v>12972</v>
      </c>
      <c r="E45" s="348">
        <v>12.293718660352379</v>
      </c>
      <c r="F45" s="347">
        <f t="shared" si="5"/>
        <v>13</v>
      </c>
      <c r="G45" s="10">
        <v>178517.8333</v>
      </c>
      <c r="H45" s="286">
        <v>169.18347351571734</v>
      </c>
      <c r="I45" s="347">
        <f t="shared" si="6"/>
        <v>15</v>
      </c>
      <c r="J45" s="10">
        <v>101002.25</v>
      </c>
      <c r="K45" s="286">
        <v>246.55501960190796</v>
      </c>
      <c r="L45" s="349">
        <f t="shared" si="7"/>
        <v>7</v>
      </c>
    </row>
    <row r="46" spans="1:12">
      <c r="A46" s="4" t="s">
        <v>53</v>
      </c>
      <c r="B46" s="285">
        <v>18</v>
      </c>
      <c r="C46" s="347">
        <f t="shared" si="4"/>
        <v>11</v>
      </c>
      <c r="D46" s="10">
        <v>24709</v>
      </c>
      <c r="E46" s="348">
        <v>5.1131075087294686</v>
      </c>
      <c r="F46" s="347">
        <f t="shared" si="5"/>
        <v>36</v>
      </c>
      <c r="G46" s="10">
        <v>834511</v>
      </c>
      <c r="H46" s="286">
        <v>172.68786515914596</v>
      </c>
      <c r="I46" s="347">
        <f t="shared" si="6"/>
        <v>13</v>
      </c>
      <c r="J46" s="10">
        <v>395208.5</v>
      </c>
      <c r="K46" s="286">
        <v>216.32572742887731</v>
      </c>
      <c r="L46" s="349">
        <f t="shared" si="7"/>
        <v>18</v>
      </c>
    </row>
    <row r="47" spans="1:12">
      <c r="A47" s="4" t="s">
        <v>54</v>
      </c>
      <c r="B47" s="285">
        <v>14.2</v>
      </c>
      <c r="C47" s="347">
        <f t="shared" si="4"/>
        <v>29</v>
      </c>
      <c r="D47" s="10">
        <v>6135</v>
      </c>
      <c r="E47" s="348">
        <v>7.1907873531221611</v>
      </c>
      <c r="F47" s="347">
        <f t="shared" si="5"/>
        <v>30</v>
      </c>
      <c r="G47" s="10">
        <v>100937.9167</v>
      </c>
      <c r="H47" s="286">
        <v>118.30857291880329</v>
      </c>
      <c r="I47" s="347">
        <f t="shared" si="6"/>
        <v>40</v>
      </c>
      <c r="J47" s="10">
        <v>44038.916700000002</v>
      </c>
      <c r="K47" s="286">
        <v>131.66579475297107</v>
      </c>
      <c r="L47" s="349">
        <f t="shared" si="7"/>
        <v>43</v>
      </c>
    </row>
    <row r="48" spans="1:12">
      <c r="A48" s="4" t="s">
        <v>55</v>
      </c>
      <c r="B48" s="285">
        <v>18.3</v>
      </c>
      <c r="C48" s="347">
        <f t="shared" si="4"/>
        <v>7</v>
      </c>
      <c r="D48" s="10">
        <v>105191</v>
      </c>
      <c r="E48" s="348">
        <v>16.061283620119976</v>
      </c>
      <c r="F48" s="347">
        <f t="shared" si="5"/>
        <v>5</v>
      </c>
      <c r="G48" s="10">
        <v>1312505.3333000001</v>
      </c>
      <c r="H48" s="286">
        <v>200.40231969513931</v>
      </c>
      <c r="I48" s="347">
        <f t="shared" si="6"/>
        <v>5</v>
      </c>
      <c r="J48" s="10">
        <v>650250.83330000006</v>
      </c>
      <c r="K48" s="286">
        <v>259.09865790852564</v>
      </c>
      <c r="L48" s="349">
        <f t="shared" si="7"/>
        <v>5</v>
      </c>
    </row>
    <row r="49" spans="1:12">
      <c r="A49" s="4" t="s">
        <v>56</v>
      </c>
      <c r="B49" s="285">
        <v>17.2</v>
      </c>
      <c r="C49" s="347">
        <f t="shared" si="4"/>
        <v>13</v>
      </c>
      <c r="D49" s="10">
        <v>77607</v>
      </c>
      <c r="E49" s="348">
        <v>2.878922762724192</v>
      </c>
      <c r="F49" s="347">
        <f t="shared" si="5"/>
        <v>46</v>
      </c>
      <c r="G49" s="10">
        <v>3852674.9166999999</v>
      </c>
      <c r="H49" s="286">
        <v>142.91949843524628</v>
      </c>
      <c r="I49" s="347">
        <f t="shared" si="6"/>
        <v>27</v>
      </c>
      <c r="J49" s="10">
        <v>1607669.3333000001</v>
      </c>
      <c r="K49" s="286">
        <v>173.29257245480505</v>
      </c>
      <c r="L49" s="349">
        <f t="shared" si="7"/>
        <v>33</v>
      </c>
    </row>
    <row r="50" spans="1:12">
      <c r="A50" s="9" t="s">
        <v>9</v>
      </c>
      <c r="B50" s="295">
        <v>11.7</v>
      </c>
      <c r="C50" s="350">
        <f t="shared" si="4"/>
        <v>41</v>
      </c>
      <c r="D50" s="13">
        <v>9705</v>
      </c>
      <c r="E50" s="351">
        <v>3.2977652670731135</v>
      </c>
      <c r="F50" s="350">
        <f t="shared" si="5"/>
        <v>44</v>
      </c>
      <c r="G50" s="13">
        <v>229911.3333</v>
      </c>
      <c r="H50" s="296">
        <v>78.124019522226689</v>
      </c>
      <c r="I50" s="350">
        <f t="shared" si="6"/>
        <v>49</v>
      </c>
      <c r="J50" s="13">
        <v>90570.083299999998</v>
      </c>
      <c r="K50" s="296">
        <v>98.620472467523982</v>
      </c>
      <c r="L50" s="352">
        <f t="shared" si="7"/>
        <v>49</v>
      </c>
    </row>
    <row r="51" spans="1:12">
      <c r="A51" s="4" t="s">
        <v>57</v>
      </c>
      <c r="B51" s="285">
        <v>12.2</v>
      </c>
      <c r="C51" s="347">
        <f t="shared" si="4"/>
        <v>37</v>
      </c>
      <c r="D51" s="10">
        <v>6422</v>
      </c>
      <c r="E51" s="348">
        <v>10.249584239069716</v>
      </c>
      <c r="F51" s="347">
        <f t="shared" si="5"/>
        <v>19</v>
      </c>
      <c r="G51" s="10">
        <v>92999.666700000002</v>
      </c>
      <c r="H51" s="286">
        <v>148.42851417736793</v>
      </c>
      <c r="I51" s="347">
        <f t="shared" si="6"/>
        <v>25</v>
      </c>
      <c r="J51" s="10">
        <v>48574.666700000002</v>
      </c>
      <c r="K51" s="286">
        <v>188.83822080714071</v>
      </c>
      <c r="L51" s="349">
        <f t="shared" si="7"/>
        <v>25</v>
      </c>
    </row>
    <row r="52" spans="1:12">
      <c r="A52" s="4" t="s">
        <v>58</v>
      </c>
      <c r="B52" s="285">
        <v>11.8</v>
      </c>
      <c r="C52" s="347">
        <f t="shared" si="4"/>
        <v>40</v>
      </c>
      <c r="D52" s="10">
        <v>55099</v>
      </c>
      <c r="E52" s="348">
        <v>6.6174738830227966</v>
      </c>
      <c r="F52" s="347">
        <f t="shared" si="5"/>
        <v>31</v>
      </c>
      <c r="G52" s="10">
        <v>918902.08330000006</v>
      </c>
      <c r="H52" s="286">
        <v>110.36154081368063</v>
      </c>
      <c r="I52" s="347">
        <f t="shared" si="6"/>
        <v>42</v>
      </c>
      <c r="J52" s="10">
        <v>443606.5833</v>
      </c>
      <c r="K52" s="286">
        <v>143.84970046889896</v>
      </c>
      <c r="L52" s="349">
        <f t="shared" si="7"/>
        <v>40</v>
      </c>
    </row>
    <row r="53" spans="1:12">
      <c r="A53" s="4" t="s">
        <v>59</v>
      </c>
      <c r="B53" s="285">
        <v>13.2</v>
      </c>
      <c r="C53" s="347">
        <f t="shared" si="4"/>
        <v>33</v>
      </c>
      <c r="D53" s="10">
        <v>90264</v>
      </c>
      <c r="E53" s="348">
        <v>12.782498976850626</v>
      </c>
      <c r="F53" s="347">
        <f t="shared" si="5"/>
        <v>10</v>
      </c>
      <c r="G53" s="10">
        <v>1095551.0833000001</v>
      </c>
      <c r="H53" s="286">
        <v>155.14358549776043</v>
      </c>
      <c r="I53" s="347">
        <f t="shared" si="6"/>
        <v>22</v>
      </c>
      <c r="J53" s="10">
        <v>585104.5</v>
      </c>
      <c r="K53" s="286">
        <v>218.35508346205273</v>
      </c>
      <c r="L53" s="349">
        <f t="shared" si="7"/>
        <v>17</v>
      </c>
    </row>
    <row r="54" spans="1:12">
      <c r="A54" s="4" t="s">
        <v>60</v>
      </c>
      <c r="B54" s="285">
        <v>18.3</v>
      </c>
      <c r="C54" s="347">
        <f t="shared" si="4"/>
        <v>7</v>
      </c>
      <c r="D54" s="10">
        <v>18136</v>
      </c>
      <c r="E54" s="348">
        <v>9.8015160571704651</v>
      </c>
      <c r="F54" s="347">
        <f t="shared" si="5"/>
        <v>21</v>
      </c>
      <c r="G54" s="10">
        <v>362500.8333</v>
      </c>
      <c r="H54" s="286">
        <v>195.91187352931323</v>
      </c>
      <c r="I54" s="347">
        <f t="shared" si="6"/>
        <v>6</v>
      </c>
      <c r="J54" s="10">
        <v>176028.6667</v>
      </c>
      <c r="K54" s="286">
        <v>239.37265571987081</v>
      </c>
      <c r="L54" s="349">
        <f t="shared" si="7"/>
        <v>9</v>
      </c>
    </row>
    <row r="55" spans="1:12">
      <c r="A55" s="4" t="s">
        <v>61</v>
      </c>
      <c r="B55" s="285">
        <v>13.2</v>
      </c>
      <c r="C55" s="347">
        <f t="shared" si="4"/>
        <v>33</v>
      </c>
      <c r="D55" s="11">
        <v>63111</v>
      </c>
      <c r="E55" s="353">
        <v>10.961406594872415</v>
      </c>
      <c r="F55" s="347">
        <f t="shared" si="5"/>
        <v>16</v>
      </c>
      <c r="G55" s="11">
        <v>841532.83330000006</v>
      </c>
      <c r="H55" s="285">
        <v>146.16126426037124</v>
      </c>
      <c r="I55" s="347">
        <f t="shared" si="6"/>
        <v>26</v>
      </c>
      <c r="J55" s="11">
        <v>420833.0833</v>
      </c>
      <c r="K55" s="285">
        <v>182.36158024167077</v>
      </c>
      <c r="L55" s="349">
        <f t="shared" si="7"/>
        <v>30</v>
      </c>
    </row>
    <row r="56" spans="1:12">
      <c r="A56" s="5" t="s">
        <v>62</v>
      </c>
      <c r="B56" s="301">
        <v>11.2</v>
      </c>
      <c r="C56" s="354">
        <f t="shared" si="4"/>
        <v>46</v>
      </c>
      <c r="D56" s="14">
        <v>711</v>
      </c>
      <c r="E56" s="355">
        <v>1.2171468776159671</v>
      </c>
      <c r="F56" s="354">
        <f t="shared" si="5"/>
        <v>51</v>
      </c>
      <c r="G56" s="14">
        <v>35871</v>
      </c>
      <c r="H56" s="301">
        <v>61.40685745001737</v>
      </c>
      <c r="I56" s="354">
        <f t="shared" si="6"/>
        <v>51</v>
      </c>
      <c r="J56" s="14">
        <v>15249.4167</v>
      </c>
      <c r="K56" s="301">
        <v>65.562382090681623</v>
      </c>
      <c r="L56" s="356">
        <f t="shared" si="7"/>
        <v>51</v>
      </c>
    </row>
    <row r="57" spans="1:12">
      <c r="B57" s="286"/>
      <c r="D57" s="10"/>
      <c r="G57" s="10"/>
      <c r="H57" s="10"/>
      <c r="J57" s="10"/>
      <c r="K57" s="357"/>
    </row>
    <row r="58" spans="1:12">
      <c r="A58" s="2" t="s">
        <v>372</v>
      </c>
      <c r="D58" s="10"/>
      <c r="E58" s="357"/>
      <c r="G58" s="10"/>
      <c r="H58" s="10"/>
      <c r="J58" s="10"/>
    </row>
    <row r="59" spans="1:12">
      <c r="D59" s="10"/>
      <c r="E59" s="357"/>
    </row>
    <row r="60" spans="1:12">
      <c r="A60" s="2" t="s">
        <v>70</v>
      </c>
    </row>
    <row r="61" spans="1:12">
      <c r="A61" s="2" t="s">
        <v>373</v>
      </c>
    </row>
    <row r="62" spans="1:12">
      <c r="A62" s="2" t="s">
        <v>374</v>
      </c>
    </row>
    <row r="63" spans="1:12">
      <c r="A63" s="358" t="s">
        <v>375</v>
      </c>
    </row>
    <row r="64" spans="1:12">
      <c r="A64" s="2" t="s">
        <v>376</v>
      </c>
    </row>
    <row r="65" spans="1:1">
      <c r="A65" s="2" t="s">
        <v>377</v>
      </c>
    </row>
    <row r="66" spans="1:1">
      <c r="A66" s="2" t="s">
        <v>378</v>
      </c>
    </row>
  </sheetData>
  <mergeCells count="3">
    <mergeCell ref="B3:C3"/>
    <mergeCell ref="D3:F3"/>
    <mergeCell ref="G3:L3"/>
  </mergeCells>
  <printOptions horizontalCentered="1"/>
  <pageMargins left="1" right="1" top="1" bottom="1" header="0.5" footer="0.5"/>
  <pageSetup scale="65" orientation="portrait" r:id="rId1"/>
  <headerFooter scaleWithDoc="0" alignWithMargins="0">
    <oddHeader>&amp;C&amp;14Table 13.3
Poverty and Public Assistance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view="pageBreakPreview" topLeftCell="A2" zoomScale="60" zoomScaleNormal="100" workbookViewId="0">
      <selection activeCell="L24" sqref="L24"/>
    </sheetView>
  </sheetViews>
  <sheetFormatPr defaultColWidth="9.140625" defaultRowHeight="12.75"/>
  <cols>
    <col min="1" max="1" width="5.42578125" style="735" customWidth="1"/>
    <col min="2" max="2" width="6.7109375" style="124" customWidth="1"/>
    <col min="3" max="3" width="9.7109375" style="124" bestFit="1" customWidth="1"/>
    <col min="4" max="5" width="7.28515625" style="124" bestFit="1" customWidth="1"/>
    <col min="6" max="6" width="0.85546875" style="124" customWidth="1"/>
    <col min="7" max="7" width="10.42578125" style="124" bestFit="1" customWidth="1"/>
    <col min="8" max="8" width="8.5703125" style="124" customWidth="1"/>
    <col min="9" max="9" width="7.42578125" style="124" bestFit="1" customWidth="1"/>
    <col min="10" max="10" width="0.85546875" style="124" customWidth="1"/>
    <col min="11" max="11" width="10.42578125" style="124" bestFit="1" customWidth="1"/>
    <col min="12" max="12" width="9.140625" style="735"/>
    <col min="13" max="13" width="5.140625" style="735" customWidth="1"/>
    <col min="14" max="16384" width="9.140625" style="735"/>
  </cols>
  <sheetData>
    <row r="1" spans="2:11" hidden="1">
      <c r="B1" s="943" t="s">
        <v>1307</v>
      </c>
    </row>
    <row r="3" spans="2:11">
      <c r="C3" s="125" t="s">
        <v>1219</v>
      </c>
      <c r="D3" s="125" t="s">
        <v>298</v>
      </c>
      <c r="E3" s="125" t="s">
        <v>0</v>
      </c>
      <c r="F3" s="125"/>
      <c r="G3" s="125" t="s">
        <v>1220</v>
      </c>
      <c r="H3" s="125" t="s">
        <v>298</v>
      </c>
      <c r="I3" s="125" t="s">
        <v>0</v>
      </c>
      <c r="J3" s="125"/>
      <c r="K3" s="125" t="s">
        <v>1221</v>
      </c>
    </row>
    <row r="4" spans="2:11">
      <c r="B4" s="1237" t="s">
        <v>1</v>
      </c>
      <c r="C4" s="129" t="s">
        <v>1222</v>
      </c>
      <c r="D4" s="129" t="s">
        <v>3</v>
      </c>
      <c r="E4" s="129" t="s">
        <v>3</v>
      </c>
      <c r="F4" s="129"/>
      <c r="G4" s="129" t="s">
        <v>1223</v>
      </c>
      <c r="H4" s="129" t="s">
        <v>3</v>
      </c>
      <c r="I4" s="129" t="s">
        <v>3</v>
      </c>
      <c r="J4" s="129"/>
      <c r="K4" s="129" t="s">
        <v>2</v>
      </c>
    </row>
    <row r="5" spans="2:11">
      <c r="B5" s="1250"/>
      <c r="E5" s="947"/>
      <c r="F5" s="132"/>
      <c r="J5" s="132"/>
    </row>
    <row r="6" spans="2:11">
      <c r="B6" s="1250">
        <v>1980</v>
      </c>
      <c r="C6" s="1251">
        <v>342885</v>
      </c>
      <c r="D6" s="1251">
        <v>10310</v>
      </c>
      <c r="E6" s="138">
        <v>3.1000526197098477E-2</v>
      </c>
      <c r="F6" s="132"/>
      <c r="G6" s="1251">
        <v>1474000</v>
      </c>
      <c r="H6" s="1251">
        <v>58050</v>
      </c>
      <c r="I6" s="135">
        <v>4.0997210353473035E-2</v>
      </c>
      <c r="J6" s="1252"/>
      <c r="K6" s="135">
        <f t="shared" ref="K6:K19" si="0">C6/G6</f>
        <v>0.23262211668928087</v>
      </c>
    </row>
    <row r="7" spans="2:11">
      <c r="B7" s="1250">
        <v>1981</v>
      </c>
      <c r="C7" s="1251">
        <v>354540</v>
      </c>
      <c r="D7" s="1251">
        <v>11655</v>
      </c>
      <c r="E7" s="138">
        <v>3.3990988232206032E-2</v>
      </c>
      <c r="F7" s="132"/>
      <c r="G7" s="1251">
        <v>1515000</v>
      </c>
      <c r="H7" s="1251">
        <f t="shared" ref="H7:H25" si="1">G7-G6</f>
        <v>41000</v>
      </c>
      <c r="I7" s="135">
        <f t="shared" ref="I7:I25" si="2">G7/G6-1</f>
        <v>2.7815468113975506E-2</v>
      </c>
      <c r="J7" s="1252"/>
      <c r="K7" s="135">
        <f t="shared" si="0"/>
        <v>0.23401980198019803</v>
      </c>
    </row>
    <row r="8" spans="2:11">
      <c r="B8" s="1250">
        <v>1982</v>
      </c>
      <c r="C8" s="1251">
        <v>369338</v>
      </c>
      <c r="D8" s="1251">
        <v>14798</v>
      </c>
      <c r="E8" s="138">
        <v>4.1738590850115553E-2</v>
      </c>
      <c r="F8" s="132"/>
      <c r="G8" s="1251">
        <v>1558000</v>
      </c>
      <c r="H8" s="1251">
        <f t="shared" si="1"/>
        <v>43000</v>
      </c>
      <c r="I8" s="135">
        <f t="shared" si="2"/>
        <v>2.8382838283828482E-2</v>
      </c>
      <c r="J8" s="1252"/>
      <c r="K8" s="135">
        <f t="shared" si="0"/>
        <v>0.23705905006418485</v>
      </c>
    </row>
    <row r="9" spans="2:11">
      <c r="B9" s="1250">
        <v>1983</v>
      </c>
      <c r="C9" s="1251">
        <v>378208</v>
      </c>
      <c r="D9" s="1251">
        <v>8870</v>
      </c>
      <c r="E9" s="138">
        <v>2.4015942036833549E-2</v>
      </c>
      <c r="F9" s="132"/>
      <c r="G9" s="1251">
        <v>1595000</v>
      </c>
      <c r="H9" s="1251">
        <f t="shared" si="1"/>
        <v>37000</v>
      </c>
      <c r="I9" s="135">
        <f t="shared" si="2"/>
        <v>2.3748395378690557E-2</v>
      </c>
      <c r="J9" s="1252"/>
      <c r="K9" s="135">
        <f t="shared" si="0"/>
        <v>0.23712100313479623</v>
      </c>
    </row>
    <row r="10" spans="2:11">
      <c r="B10" s="1250">
        <v>1984</v>
      </c>
      <c r="C10" s="1251">
        <v>390141</v>
      </c>
      <c r="D10" s="1251">
        <v>11933</v>
      </c>
      <c r="E10" s="138">
        <v>3.1551421440054073E-2</v>
      </c>
      <c r="F10" s="132"/>
      <c r="G10" s="1251">
        <v>1622000</v>
      </c>
      <c r="H10" s="1251">
        <f t="shared" si="1"/>
        <v>27000</v>
      </c>
      <c r="I10" s="135">
        <f t="shared" si="2"/>
        <v>1.6927899686520309E-2</v>
      </c>
      <c r="J10" s="1252"/>
      <c r="K10" s="135">
        <f t="shared" si="0"/>
        <v>0.2405308261405672</v>
      </c>
    </row>
    <row r="11" spans="2:11">
      <c r="B11" s="1250">
        <v>1985</v>
      </c>
      <c r="C11" s="1251">
        <v>403305</v>
      </c>
      <c r="D11" s="1251">
        <v>13164</v>
      </c>
      <c r="E11" s="138">
        <v>3.3741647250609352E-2</v>
      </c>
      <c r="F11" s="132"/>
      <c r="G11" s="1251">
        <v>1643000</v>
      </c>
      <c r="H11" s="1251">
        <f t="shared" si="1"/>
        <v>21000</v>
      </c>
      <c r="I11" s="135">
        <f t="shared" si="2"/>
        <v>1.2946979038224393E-2</v>
      </c>
      <c r="J11" s="1252"/>
      <c r="K11" s="135">
        <f t="shared" si="0"/>
        <v>0.24546865489957395</v>
      </c>
    </row>
    <row r="12" spans="2:11">
      <c r="B12" s="1250">
        <v>1986</v>
      </c>
      <c r="C12" s="1251">
        <v>415994</v>
      </c>
      <c r="D12" s="1251">
        <v>12689</v>
      </c>
      <c r="E12" s="138">
        <v>3.1462540756995283E-2</v>
      </c>
      <c r="F12" s="132"/>
      <c r="G12" s="1251">
        <v>1663000</v>
      </c>
      <c r="H12" s="1251">
        <f t="shared" si="1"/>
        <v>20000</v>
      </c>
      <c r="I12" s="135">
        <f t="shared" si="2"/>
        <v>1.2172854534388211E-2</v>
      </c>
      <c r="J12" s="1252"/>
      <c r="K12" s="135">
        <f t="shared" si="0"/>
        <v>0.25014672279013833</v>
      </c>
    </row>
    <row r="13" spans="2:11">
      <c r="B13" s="1250">
        <v>1987</v>
      </c>
      <c r="C13" s="1251">
        <v>423386</v>
      </c>
      <c r="D13" s="1251">
        <v>7392</v>
      </c>
      <c r="E13" s="138">
        <v>1.7769487059909439E-2</v>
      </c>
      <c r="F13" s="132"/>
      <c r="G13" s="1251">
        <v>1678000</v>
      </c>
      <c r="H13" s="1251">
        <f t="shared" si="1"/>
        <v>15000</v>
      </c>
      <c r="I13" s="135">
        <f t="shared" si="2"/>
        <v>9.0198436560433581E-3</v>
      </c>
      <c r="J13" s="1252"/>
      <c r="K13" s="135">
        <f t="shared" si="0"/>
        <v>0.25231585220500596</v>
      </c>
    </row>
    <row r="14" spans="2:11">
      <c r="B14" s="1250">
        <v>1988</v>
      </c>
      <c r="C14" s="1251">
        <v>429551</v>
      </c>
      <c r="D14" s="1251">
        <v>6165</v>
      </c>
      <c r="E14" s="138">
        <v>1.4561180577534527E-2</v>
      </c>
      <c r="F14" s="132"/>
      <c r="G14" s="1251">
        <v>1690000</v>
      </c>
      <c r="H14" s="1251">
        <f t="shared" si="1"/>
        <v>12000</v>
      </c>
      <c r="I14" s="135">
        <f t="shared" si="2"/>
        <v>7.151370679380209E-3</v>
      </c>
      <c r="J14" s="1252"/>
      <c r="K14" s="135">
        <f t="shared" si="0"/>
        <v>0.2541721893491124</v>
      </c>
    </row>
    <row r="15" spans="2:11">
      <c r="B15" s="1250">
        <v>1989</v>
      </c>
      <c r="C15" s="1251">
        <v>435762</v>
      </c>
      <c r="D15" s="1251">
        <f>C15-C14</f>
        <v>6211</v>
      </c>
      <c r="E15" s="138">
        <v>1.4459284229346503E-2</v>
      </c>
      <c r="F15" s="132"/>
      <c r="G15" s="1251">
        <v>1706000</v>
      </c>
      <c r="H15" s="1251">
        <f t="shared" si="1"/>
        <v>16000</v>
      </c>
      <c r="I15" s="135">
        <f t="shared" si="2"/>
        <v>9.4674556213016903E-3</v>
      </c>
      <c r="J15" s="1252"/>
      <c r="K15" s="135">
        <f t="shared" si="0"/>
        <v>0.25542907385697539</v>
      </c>
    </row>
    <row r="16" spans="2:11">
      <c r="B16" s="1250">
        <v>1990</v>
      </c>
      <c r="C16" s="1251">
        <v>444732</v>
      </c>
      <c r="D16" s="1251">
        <f>C16-C15</f>
        <v>8970</v>
      </c>
      <c r="E16" s="138">
        <f>C16/C15-1</f>
        <v>2.0584631060074132E-2</v>
      </c>
      <c r="F16" s="132"/>
      <c r="G16" s="1251">
        <v>1729227</v>
      </c>
      <c r="H16" s="1251">
        <f t="shared" si="1"/>
        <v>23227</v>
      </c>
      <c r="I16" s="135">
        <f t="shared" si="2"/>
        <v>1.3614888628370458E-2</v>
      </c>
      <c r="J16" s="1252"/>
      <c r="K16" s="135">
        <f t="shared" si="0"/>
        <v>0.25718543603587035</v>
      </c>
    </row>
    <row r="17" spans="2:11">
      <c r="B17" s="1250">
        <v>1991</v>
      </c>
      <c r="C17" s="1251">
        <v>454218</v>
      </c>
      <c r="D17" s="1251">
        <f>C17-C16</f>
        <v>9486</v>
      </c>
      <c r="E17" s="138">
        <f>C17/C16-1</f>
        <v>2.1329699684304204E-2</v>
      </c>
      <c r="F17" s="132"/>
      <c r="G17" s="1251">
        <v>1780870</v>
      </c>
      <c r="H17" s="1251">
        <f t="shared" si="1"/>
        <v>51643</v>
      </c>
      <c r="I17" s="135">
        <f t="shared" si="2"/>
        <v>2.9864789296026428E-2</v>
      </c>
      <c r="J17" s="1252"/>
      <c r="K17" s="135">
        <f t="shared" si="0"/>
        <v>0.25505399046533433</v>
      </c>
    </row>
    <row r="18" spans="2:11">
      <c r="B18" s="1250">
        <v>1992</v>
      </c>
      <c r="C18" s="1251">
        <v>461259</v>
      </c>
      <c r="D18" s="1251">
        <f t="shared" ref="D18:D42" si="3">C18-C17</f>
        <v>7041</v>
      </c>
      <c r="E18" s="138">
        <f t="shared" ref="E18:E42" si="4">C18/C17-1</f>
        <v>1.5501367184920012E-2</v>
      </c>
      <c r="F18" s="132"/>
      <c r="G18" s="1251">
        <v>1838149</v>
      </c>
      <c r="H18" s="1251">
        <f t="shared" si="1"/>
        <v>57279</v>
      </c>
      <c r="I18" s="135">
        <f t="shared" si="2"/>
        <v>3.2163493124147235E-2</v>
      </c>
      <c r="J18" s="1252"/>
      <c r="K18" s="135">
        <f t="shared" si="0"/>
        <v>0.2509366759713168</v>
      </c>
    </row>
    <row r="19" spans="2:11">
      <c r="B19" s="1250">
        <v>1993</v>
      </c>
      <c r="C19" s="1251">
        <v>468675</v>
      </c>
      <c r="D19" s="1251">
        <f t="shared" si="3"/>
        <v>7416</v>
      </c>
      <c r="E19" s="138">
        <f t="shared" si="4"/>
        <v>1.607773506858412E-2</v>
      </c>
      <c r="F19" s="132"/>
      <c r="G19" s="1251">
        <v>1889393</v>
      </c>
      <c r="H19" s="1251">
        <f t="shared" si="1"/>
        <v>51244</v>
      </c>
      <c r="I19" s="135">
        <f t="shared" si="2"/>
        <v>2.7878044706930671E-2</v>
      </c>
      <c r="J19" s="1252"/>
      <c r="K19" s="135">
        <f t="shared" si="0"/>
        <v>0.24805585709272768</v>
      </c>
    </row>
    <row r="20" spans="2:11">
      <c r="B20" s="1250">
        <v>1994</v>
      </c>
      <c r="C20" s="1251">
        <v>471402</v>
      </c>
      <c r="D20" s="1251">
        <f t="shared" si="3"/>
        <v>2727</v>
      </c>
      <c r="E20" s="138">
        <f t="shared" si="4"/>
        <v>5.8185309649543271E-3</v>
      </c>
      <c r="F20" s="132"/>
      <c r="G20" s="1251">
        <v>1946721</v>
      </c>
      <c r="H20" s="1251">
        <f t="shared" si="1"/>
        <v>57328</v>
      </c>
      <c r="I20" s="135">
        <f t="shared" si="2"/>
        <v>3.03420198973956E-2</v>
      </c>
      <c r="J20" s="1252"/>
      <c r="K20" s="135">
        <f>C20/G20</f>
        <v>0.24215180295481478</v>
      </c>
    </row>
    <row r="21" spans="2:11">
      <c r="B21" s="1250">
        <v>1995</v>
      </c>
      <c r="C21" s="1251">
        <v>473666</v>
      </c>
      <c r="D21" s="1251">
        <f t="shared" si="3"/>
        <v>2264</v>
      </c>
      <c r="E21" s="138">
        <f t="shared" si="4"/>
        <v>4.8026949397754759E-3</v>
      </c>
      <c r="F21" s="132"/>
      <c r="G21" s="1251">
        <v>1995228</v>
      </c>
      <c r="H21" s="1251">
        <f t="shared" si="1"/>
        <v>48507</v>
      </c>
      <c r="I21" s="135">
        <f t="shared" si="2"/>
        <v>2.4917283986765515E-2</v>
      </c>
      <c r="J21" s="1252"/>
      <c r="K21" s="135">
        <f t="shared" ref="K21:K36" si="5">C21/G21</f>
        <v>0.23739943505203415</v>
      </c>
    </row>
    <row r="22" spans="2:11">
      <c r="B22" s="1250">
        <v>1996</v>
      </c>
      <c r="C22" s="1251">
        <v>478028</v>
      </c>
      <c r="D22" s="1251">
        <f t="shared" si="3"/>
        <v>4362</v>
      </c>
      <c r="E22" s="138">
        <f t="shared" si="4"/>
        <v>9.2090207023514115E-3</v>
      </c>
      <c r="F22" s="132"/>
      <c r="G22" s="1251">
        <v>2042893</v>
      </c>
      <c r="H22" s="1251">
        <f t="shared" si="1"/>
        <v>47665</v>
      </c>
      <c r="I22" s="135">
        <f t="shared" si="2"/>
        <v>2.3889500347829884E-2</v>
      </c>
      <c r="J22" s="1252"/>
      <c r="K22" s="135">
        <f t="shared" si="5"/>
        <v>0.23399561308399411</v>
      </c>
    </row>
    <row r="23" spans="2:11">
      <c r="B23" s="1250">
        <v>1997</v>
      </c>
      <c r="C23" s="1251">
        <v>479151</v>
      </c>
      <c r="D23" s="1251">
        <f t="shared" si="3"/>
        <v>1123</v>
      </c>
      <c r="E23" s="138">
        <f t="shared" si="4"/>
        <v>2.3492347728584217E-3</v>
      </c>
      <c r="F23" s="132"/>
      <c r="G23" s="1251">
        <v>2099409</v>
      </c>
      <c r="H23" s="1251">
        <f t="shared" si="1"/>
        <v>56516</v>
      </c>
      <c r="I23" s="135">
        <f t="shared" si="2"/>
        <v>2.7664689242167917E-2</v>
      </c>
      <c r="J23" s="1252"/>
      <c r="K23" s="135">
        <f t="shared" si="5"/>
        <v>0.22823137368659466</v>
      </c>
    </row>
    <row r="24" spans="2:11">
      <c r="B24" s="1250">
        <v>1998</v>
      </c>
      <c r="C24" s="1251">
        <v>477061</v>
      </c>
      <c r="D24" s="1251">
        <f t="shared" si="3"/>
        <v>-2090</v>
      </c>
      <c r="E24" s="138">
        <f t="shared" si="4"/>
        <v>-4.3618817450031822E-3</v>
      </c>
      <c r="F24" s="132"/>
      <c r="G24" s="1251">
        <v>2141632</v>
      </c>
      <c r="H24" s="1251">
        <f t="shared" si="1"/>
        <v>42223</v>
      </c>
      <c r="I24" s="135">
        <f t="shared" si="2"/>
        <v>2.0111850525552644E-2</v>
      </c>
      <c r="J24" s="1252"/>
      <c r="K24" s="135">
        <f t="shared" si="5"/>
        <v>0.22275582359621074</v>
      </c>
    </row>
    <row r="25" spans="2:11">
      <c r="B25" s="1250">
        <v>1999</v>
      </c>
      <c r="C25" s="1251">
        <v>475974</v>
      </c>
      <c r="D25" s="1251">
        <f t="shared" si="3"/>
        <v>-1087</v>
      </c>
      <c r="E25" s="138">
        <f t="shared" si="4"/>
        <v>-2.2785346108779025E-3</v>
      </c>
      <c r="F25" s="132"/>
      <c r="G25" s="1251">
        <v>2193014</v>
      </c>
      <c r="H25" s="1251">
        <f t="shared" si="1"/>
        <v>51382</v>
      </c>
      <c r="I25" s="135">
        <f t="shared" si="2"/>
        <v>2.3991983683471219E-2</v>
      </c>
      <c r="J25" s="1252"/>
      <c r="K25" s="135">
        <f t="shared" si="5"/>
        <v>0.21704102208193837</v>
      </c>
    </row>
    <row r="26" spans="2:11">
      <c r="B26" s="1250">
        <v>2000</v>
      </c>
      <c r="C26" s="1251">
        <v>475269</v>
      </c>
      <c r="D26" s="1251">
        <f t="shared" si="3"/>
        <v>-705</v>
      </c>
      <c r="E26" s="138">
        <f t="shared" si="4"/>
        <v>-1.4811733414009653E-3</v>
      </c>
      <c r="F26" s="132"/>
      <c r="G26" s="1251">
        <v>2246468</v>
      </c>
      <c r="H26" s="1251">
        <f>G26-G25</f>
        <v>53454</v>
      </c>
      <c r="I26" s="135">
        <f>G26/G25-1</f>
        <v>2.4374673394697899E-2</v>
      </c>
      <c r="J26" s="1252"/>
      <c r="K26" s="135">
        <f t="shared" si="5"/>
        <v>0.21156277320665151</v>
      </c>
    </row>
    <row r="27" spans="2:11">
      <c r="B27" s="1250">
        <v>2001</v>
      </c>
      <c r="C27" s="1251">
        <v>477801</v>
      </c>
      <c r="D27" s="1251">
        <f t="shared" si="3"/>
        <v>2532</v>
      </c>
      <c r="E27" s="138">
        <f t="shared" si="4"/>
        <v>5.3275092631752674E-3</v>
      </c>
      <c r="F27" s="132"/>
      <c r="G27" s="1251">
        <v>2290634</v>
      </c>
      <c r="H27" s="1251">
        <f>G27-G26</f>
        <v>44166</v>
      </c>
      <c r="I27" s="135">
        <f t="shared" ref="I27:I42" si="6">G27/G26-1</f>
        <v>1.9660195471290942E-2</v>
      </c>
      <c r="J27" s="1252"/>
      <c r="K27" s="135">
        <f t="shared" si="5"/>
        <v>0.20858897580320557</v>
      </c>
    </row>
    <row r="28" spans="2:11">
      <c r="B28" s="1250">
        <v>2002</v>
      </c>
      <c r="C28" s="1251">
        <v>481143</v>
      </c>
      <c r="D28" s="1251">
        <f t="shared" si="3"/>
        <v>3342</v>
      </c>
      <c r="E28" s="138">
        <f t="shared" si="4"/>
        <v>6.9945437535710031E-3</v>
      </c>
      <c r="F28" s="132"/>
      <c r="G28" s="1251">
        <v>2331826</v>
      </c>
      <c r="H28" s="1251">
        <f t="shared" ref="H28:H42" si="7">G28-G27</f>
        <v>41192</v>
      </c>
      <c r="I28" s="135">
        <f t="shared" si="6"/>
        <v>1.7982794283154746E-2</v>
      </c>
      <c r="J28" s="1252"/>
      <c r="K28" s="135">
        <f t="shared" si="5"/>
        <v>0.20633743684134237</v>
      </c>
    </row>
    <row r="29" spans="2:11">
      <c r="B29" s="1250">
        <v>2003</v>
      </c>
      <c r="C29" s="1251">
        <v>486938</v>
      </c>
      <c r="D29" s="1251">
        <f t="shared" si="3"/>
        <v>5795</v>
      </c>
      <c r="E29" s="138">
        <f t="shared" si="4"/>
        <v>1.2044236328908386E-2</v>
      </c>
      <c r="F29" s="132"/>
      <c r="G29" s="1251">
        <v>2372458</v>
      </c>
      <c r="H29" s="1251">
        <f t="shared" si="7"/>
        <v>40632</v>
      </c>
      <c r="I29" s="135">
        <f t="shared" si="6"/>
        <v>1.7424970816861896E-2</v>
      </c>
      <c r="J29" s="1252"/>
      <c r="K29" s="135">
        <f t="shared" si="5"/>
        <v>0.20524620456926951</v>
      </c>
    </row>
    <row r="30" spans="2:11">
      <c r="B30" s="1250">
        <v>2004</v>
      </c>
      <c r="C30" s="1251">
        <v>495682</v>
      </c>
      <c r="D30" s="1251">
        <f t="shared" si="3"/>
        <v>8744</v>
      </c>
      <c r="E30" s="138">
        <f t="shared" si="4"/>
        <v>1.7957111582994179E-2</v>
      </c>
      <c r="F30" s="132"/>
      <c r="G30" s="1251">
        <v>2430223</v>
      </c>
      <c r="H30" s="1251">
        <f t="shared" si="7"/>
        <v>57765</v>
      </c>
      <c r="I30" s="135">
        <f t="shared" si="6"/>
        <v>2.4348165489125551E-2</v>
      </c>
      <c r="J30" s="1252"/>
      <c r="K30" s="135">
        <f t="shared" si="5"/>
        <v>0.20396564430506994</v>
      </c>
    </row>
    <row r="31" spans="2:11">
      <c r="B31" s="1250">
        <v>2005</v>
      </c>
      <c r="C31" s="1251">
        <v>510012</v>
      </c>
      <c r="D31" s="1251">
        <f t="shared" si="3"/>
        <v>14330</v>
      </c>
      <c r="E31" s="138">
        <f t="shared" si="4"/>
        <v>2.8909663857069612E-2</v>
      </c>
      <c r="F31" s="132"/>
      <c r="G31" s="1251">
        <v>2505843</v>
      </c>
      <c r="H31" s="1251">
        <f t="shared" si="7"/>
        <v>75620</v>
      </c>
      <c r="I31" s="135">
        <f t="shared" si="6"/>
        <v>3.1116486017949807E-2</v>
      </c>
      <c r="J31" s="1252"/>
      <c r="K31" s="135">
        <f t="shared" si="5"/>
        <v>0.20352911175999455</v>
      </c>
    </row>
    <row r="32" spans="2:11">
      <c r="B32" s="1250">
        <v>2006</v>
      </c>
      <c r="C32" s="1251">
        <v>525660</v>
      </c>
      <c r="D32" s="1251">
        <f t="shared" si="3"/>
        <v>15648</v>
      </c>
      <c r="E32" s="138">
        <f t="shared" si="4"/>
        <v>3.068163102044652E-2</v>
      </c>
      <c r="F32" s="132"/>
      <c r="G32" s="1251">
        <v>2576229</v>
      </c>
      <c r="H32" s="1251">
        <f t="shared" si="7"/>
        <v>70386</v>
      </c>
      <c r="I32" s="135">
        <f t="shared" si="6"/>
        <v>2.8088750971229981E-2</v>
      </c>
      <c r="J32" s="1252"/>
      <c r="K32" s="135">
        <f t="shared" si="5"/>
        <v>0.20404242014199825</v>
      </c>
    </row>
    <row r="33" spans="2:13">
      <c r="B33" s="1250">
        <v>2007</v>
      </c>
      <c r="C33" s="1251">
        <v>537653</v>
      </c>
      <c r="D33" s="1251">
        <f t="shared" si="3"/>
        <v>11993</v>
      </c>
      <c r="E33" s="138">
        <f t="shared" si="4"/>
        <v>2.2815127649050693E-2</v>
      </c>
      <c r="F33" s="132"/>
      <c r="G33" s="1251">
        <v>2636075</v>
      </c>
      <c r="H33" s="1251">
        <f t="shared" si="7"/>
        <v>59846</v>
      </c>
      <c r="I33" s="135">
        <f t="shared" si="6"/>
        <v>2.3230077760944434E-2</v>
      </c>
      <c r="J33" s="1252"/>
      <c r="K33" s="135">
        <f t="shared" si="5"/>
        <v>0.20395967489544115</v>
      </c>
    </row>
    <row r="34" spans="2:13">
      <c r="B34" s="1250">
        <v>2008</v>
      </c>
      <c r="C34" s="1251">
        <v>551013</v>
      </c>
      <c r="D34" s="1251">
        <f t="shared" si="3"/>
        <v>13360</v>
      </c>
      <c r="E34" s="138">
        <f t="shared" si="4"/>
        <v>2.4848740730545549E-2</v>
      </c>
      <c r="F34" s="132"/>
      <c r="G34" s="1251">
        <v>2691122</v>
      </c>
      <c r="H34" s="1251">
        <f t="shared" si="7"/>
        <v>55047</v>
      </c>
      <c r="I34" s="135">
        <f t="shared" si="6"/>
        <v>2.0882182790701975E-2</v>
      </c>
      <c r="J34" s="1252"/>
      <c r="K34" s="135">
        <f t="shared" si="5"/>
        <v>0.20475214427290922</v>
      </c>
    </row>
    <row r="35" spans="2:13">
      <c r="B35" s="1250">
        <v>2009</v>
      </c>
      <c r="C35" s="1251">
        <v>563273</v>
      </c>
      <c r="D35" s="1251">
        <f t="shared" si="3"/>
        <v>12260</v>
      </c>
      <c r="E35" s="138">
        <f t="shared" si="4"/>
        <v>2.2249928767560823E-2</v>
      </c>
      <c r="F35" s="132"/>
      <c r="G35" s="1251">
        <v>2731560</v>
      </c>
      <c r="H35" s="1251">
        <f t="shared" si="7"/>
        <v>40438</v>
      </c>
      <c r="I35" s="135">
        <f t="shared" si="6"/>
        <v>1.5026446218343148E-2</v>
      </c>
      <c r="J35" s="1252"/>
      <c r="K35" s="135">
        <f t="shared" si="5"/>
        <v>0.20620927235718783</v>
      </c>
    </row>
    <row r="36" spans="2:13">
      <c r="B36" s="1250">
        <v>2010</v>
      </c>
      <c r="C36" s="1251">
        <v>576335</v>
      </c>
      <c r="D36" s="1251">
        <f t="shared" si="3"/>
        <v>13062</v>
      </c>
      <c r="E36" s="138">
        <f t="shared" si="4"/>
        <v>2.3189465854035252E-2</v>
      </c>
      <c r="F36" s="132"/>
      <c r="G36" s="1253">
        <v>2774346</v>
      </c>
      <c r="H36" s="1251">
        <f t="shared" si="7"/>
        <v>42786</v>
      </c>
      <c r="I36" s="135">
        <f t="shared" si="6"/>
        <v>1.566357685718045E-2</v>
      </c>
      <c r="J36" s="1252"/>
      <c r="K36" s="135">
        <f t="shared" si="5"/>
        <v>0.20773724690431547</v>
      </c>
    </row>
    <row r="37" spans="2:13">
      <c r="B37" s="1250">
        <v>2011</v>
      </c>
      <c r="C37" s="1254">
        <v>587745</v>
      </c>
      <c r="D37" s="1251">
        <f t="shared" si="3"/>
        <v>11410</v>
      </c>
      <c r="E37" s="138">
        <f t="shared" si="4"/>
        <v>1.9797513598861727E-2</v>
      </c>
      <c r="F37" s="132"/>
      <c r="G37" s="1255">
        <v>2815324</v>
      </c>
      <c r="H37" s="1254">
        <f t="shared" si="7"/>
        <v>40978</v>
      </c>
      <c r="I37" s="135">
        <f t="shared" si="6"/>
        <v>1.4770327853843801E-2</v>
      </c>
      <c r="J37" s="132"/>
      <c r="K37" s="135">
        <f>C37/G37</f>
        <v>0.208766379997471</v>
      </c>
      <c r="M37" s="1261"/>
    </row>
    <row r="38" spans="2:13">
      <c r="B38" s="1250">
        <v>2012</v>
      </c>
      <c r="C38" s="1255">
        <v>600985</v>
      </c>
      <c r="D38" s="1251">
        <f t="shared" si="3"/>
        <v>13240</v>
      </c>
      <c r="E38" s="138">
        <f t="shared" si="4"/>
        <v>2.2526776067852472E-2</v>
      </c>
      <c r="F38" s="132"/>
      <c r="G38" s="1255">
        <v>2855194</v>
      </c>
      <c r="H38" s="1254">
        <f t="shared" si="7"/>
        <v>39870</v>
      </c>
      <c r="I38" s="135">
        <f t="shared" si="6"/>
        <v>1.4161780313740158E-2</v>
      </c>
      <c r="J38" s="132"/>
      <c r="K38" s="135">
        <f t="shared" ref="K38:K42" si="8">C38/G38</f>
        <v>0.21048832408585896</v>
      </c>
      <c r="M38" s="1261"/>
    </row>
    <row r="39" spans="2:13" s="736" customFormat="1">
      <c r="B39" s="1250">
        <v>2013</v>
      </c>
      <c r="C39" s="1254">
        <v>612551</v>
      </c>
      <c r="D39" s="1251">
        <f t="shared" si="3"/>
        <v>11566</v>
      </c>
      <c r="E39" s="138">
        <f t="shared" si="4"/>
        <v>1.9245072672362973E-2</v>
      </c>
      <c r="F39" s="132"/>
      <c r="G39" s="1255">
        <v>2902787</v>
      </c>
      <c r="H39" s="1254">
        <f t="shared" si="7"/>
        <v>47593</v>
      </c>
      <c r="I39" s="135">
        <f t="shared" si="6"/>
        <v>1.6668919870243437E-2</v>
      </c>
      <c r="J39" s="132"/>
      <c r="K39" s="135">
        <f t="shared" si="8"/>
        <v>0.21102168364402898</v>
      </c>
      <c r="M39" s="1262"/>
    </row>
    <row r="40" spans="2:13" s="736" customFormat="1">
      <c r="B40" s="1250">
        <v>2014</v>
      </c>
      <c r="C40" s="1254">
        <v>622182</v>
      </c>
      <c r="D40" s="1251">
        <f t="shared" si="3"/>
        <v>9631</v>
      </c>
      <c r="E40" s="138">
        <f t="shared" si="4"/>
        <v>1.5722772471190138E-2</v>
      </c>
      <c r="F40" s="132"/>
      <c r="G40" s="1255">
        <v>2942902</v>
      </c>
      <c r="H40" s="1254">
        <f t="shared" si="7"/>
        <v>40115</v>
      </c>
      <c r="I40" s="135">
        <f t="shared" si="6"/>
        <v>1.3819477626157317E-2</v>
      </c>
      <c r="J40" s="132"/>
      <c r="K40" s="135">
        <f t="shared" si="8"/>
        <v>0.21141784537847336</v>
      </c>
      <c r="M40" s="1262"/>
    </row>
    <row r="41" spans="2:13" s="736" customFormat="1">
      <c r="B41" s="1250">
        <v>2015</v>
      </c>
      <c r="C41" s="1254">
        <v>633896</v>
      </c>
      <c r="D41" s="1251">
        <f t="shared" si="3"/>
        <v>11714</v>
      </c>
      <c r="E41" s="138">
        <f t="shared" si="4"/>
        <v>1.882728847829096E-2</v>
      </c>
      <c r="F41" s="132"/>
      <c r="G41" s="1255">
        <v>2986800</v>
      </c>
      <c r="H41" s="1254">
        <f t="shared" si="7"/>
        <v>43898</v>
      </c>
      <c r="I41" s="135">
        <f t="shared" si="6"/>
        <v>1.491656874744729E-2</v>
      </c>
      <c r="J41" s="132"/>
      <c r="K41" s="135">
        <f t="shared" si="8"/>
        <v>0.21223248962099905</v>
      </c>
      <c r="M41" s="1262"/>
    </row>
    <row r="42" spans="2:13" s="736" customFormat="1">
      <c r="B42" s="1250" t="s">
        <v>105</v>
      </c>
      <c r="C42" s="1251">
        <v>643625</v>
      </c>
      <c r="D42" s="1251">
        <f t="shared" si="3"/>
        <v>9729</v>
      </c>
      <c r="E42" s="138">
        <f t="shared" si="4"/>
        <v>1.5347943511238471E-2</v>
      </c>
      <c r="F42" s="947"/>
      <c r="G42" s="964">
        <v>3031500</v>
      </c>
      <c r="H42" s="137">
        <f t="shared" si="7"/>
        <v>44700</v>
      </c>
      <c r="I42" s="1239">
        <f t="shared" si="6"/>
        <v>1.4965849738850956E-2</v>
      </c>
      <c r="J42" s="1240"/>
      <c r="K42" s="1239">
        <f t="shared" si="8"/>
        <v>0.21231238660729013</v>
      </c>
      <c r="M42" s="1262"/>
    </row>
    <row r="43" spans="2:13" s="736" customFormat="1">
      <c r="B43" s="1238"/>
      <c r="C43" s="1251"/>
      <c r="D43" s="1256"/>
      <c r="E43" s="138"/>
      <c r="F43" s="947"/>
      <c r="G43" s="947"/>
      <c r="H43" s="947"/>
      <c r="I43" s="947"/>
      <c r="J43" s="947"/>
      <c r="K43" s="947"/>
      <c r="M43" s="1262"/>
    </row>
    <row r="44" spans="2:13" s="736" customFormat="1">
      <c r="B44" s="1257" t="s">
        <v>111</v>
      </c>
      <c r="C44" s="1251"/>
      <c r="D44" s="1256"/>
      <c r="E44" s="138"/>
      <c r="F44" s="947"/>
      <c r="G44" s="947"/>
      <c r="H44" s="947"/>
      <c r="I44" s="947"/>
      <c r="J44" s="947"/>
      <c r="K44" s="947"/>
      <c r="M44" s="1262"/>
    </row>
    <row r="45" spans="2:13">
      <c r="B45" s="1238"/>
      <c r="C45" s="1251"/>
      <c r="D45" s="1256"/>
      <c r="E45" s="138"/>
      <c r="F45" s="947"/>
      <c r="G45" s="947"/>
      <c r="H45" s="947"/>
      <c r="I45" s="947"/>
      <c r="J45" s="947"/>
      <c r="K45" s="947"/>
      <c r="M45" s="1261"/>
    </row>
    <row r="46" spans="2:13">
      <c r="B46" s="124" t="s">
        <v>337</v>
      </c>
      <c r="M46" s="1261"/>
    </row>
    <row r="47" spans="2:13">
      <c r="B47" s="1258" t="s">
        <v>1224</v>
      </c>
      <c r="M47" s="1261"/>
    </row>
    <row r="48" spans="2:13">
      <c r="B48" s="1258" t="s">
        <v>1225</v>
      </c>
      <c r="M48" s="1261"/>
    </row>
    <row r="49" spans="2:13">
      <c r="B49" s="1258" t="s">
        <v>1226</v>
      </c>
      <c r="M49" s="1261"/>
    </row>
    <row r="50" spans="2:13">
      <c r="B50" s="1259" t="s">
        <v>1227</v>
      </c>
      <c r="M50" s="1261"/>
    </row>
    <row r="51" spans="2:13">
      <c r="B51" s="1263" t="s">
        <v>1308</v>
      </c>
    </row>
  </sheetData>
  <pageMargins left="0.75" right="0.75" top="1" bottom="1" header="0.5" footer="0.5"/>
  <pageSetup orientation="portrait" r:id="rId1"/>
  <headerFooter alignWithMargins="0">
    <oddHeader>&amp;C&amp;"Arial,Regular"&amp;14Table 15.1 
Utah Public School Enrollment and State of Utah Population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210"/>
  <sheetViews>
    <sheetView view="pageBreakPreview" topLeftCell="A2" zoomScale="60" zoomScaleNormal="100" workbookViewId="0">
      <selection activeCell="K16" sqref="K16"/>
    </sheetView>
  </sheetViews>
  <sheetFormatPr defaultColWidth="9.140625" defaultRowHeight="12.75"/>
  <cols>
    <col min="1" max="1" width="9.140625" style="124"/>
    <col min="2" max="2" width="14.140625" style="124" customWidth="1"/>
    <col min="3" max="6" width="11.5703125" style="124" bestFit="1" customWidth="1"/>
    <col min="7" max="7" width="10.7109375" style="124" customWidth="1"/>
    <col min="8" max="8" width="1.42578125" style="124" customWidth="1"/>
    <col min="9" max="9" width="9.140625" style="124" bestFit="1" customWidth="1"/>
    <col min="10" max="10" width="8.7109375" style="124" bestFit="1" customWidth="1"/>
    <col min="11" max="11" width="9.140625" style="124" bestFit="1" customWidth="1"/>
    <col min="12" max="12" width="8.140625" style="124" customWidth="1"/>
    <col min="13" max="13" width="1.42578125" style="124" customWidth="1"/>
    <col min="14" max="14" width="9.28515625" style="124" customWidth="1"/>
    <col min="15" max="15" width="8.42578125" style="124" customWidth="1"/>
    <col min="16" max="16" width="8.85546875" style="124" customWidth="1"/>
    <col min="17" max="17" width="10.7109375" style="124" customWidth="1"/>
    <col min="18" max="18" width="1.42578125" style="947" customWidth="1"/>
    <col min="19" max="19" width="7" style="124" customWidth="1"/>
    <col min="20" max="20" width="7.7109375" style="124" customWidth="1"/>
    <col min="21" max="21" width="8.28515625" style="124" customWidth="1"/>
    <col min="22" max="16384" width="9.140625" style="124"/>
  </cols>
  <sheetData>
    <row r="1" spans="2:25" s="943" customFormat="1" hidden="1">
      <c r="B1" s="943" t="s">
        <v>1309</v>
      </c>
      <c r="R1" s="1264"/>
    </row>
    <row r="2" spans="2:25" s="943" customFormat="1" ht="14.25">
      <c r="B2" s="1265"/>
      <c r="C2" s="1265"/>
      <c r="D2" s="1265"/>
      <c r="E2" s="1265"/>
      <c r="F2" s="1265"/>
      <c r="G2" s="1265"/>
      <c r="H2" s="1265"/>
      <c r="I2" s="1265"/>
      <c r="J2" s="1265"/>
      <c r="K2" s="1265"/>
      <c r="L2" s="1265"/>
      <c r="M2" s="1265"/>
      <c r="N2" s="1265"/>
      <c r="O2" s="1265"/>
      <c r="P2" s="1265"/>
      <c r="Q2" s="1265"/>
      <c r="R2" s="1266"/>
      <c r="S2" s="1265"/>
      <c r="T2" s="1265"/>
      <c r="U2" s="1265"/>
    </row>
    <row r="3" spans="2:25" ht="14.25">
      <c r="B3" s="1267"/>
      <c r="C3" s="1268"/>
      <c r="D3" s="1268"/>
      <c r="E3" s="1268"/>
      <c r="F3" s="1268"/>
      <c r="G3" s="1268"/>
      <c r="H3" s="1268"/>
      <c r="I3" s="1462" t="s">
        <v>386</v>
      </c>
      <c r="J3" s="1462"/>
      <c r="K3" s="1462"/>
      <c r="L3" s="1462"/>
      <c r="M3" s="1268"/>
      <c r="N3" s="1463" t="s">
        <v>102</v>
      </c>
      <c r="O3" s="1463"/>
      <c r="P3" s="1463"/>
      <c r="Q3" s="1463"/>
      <c r="R3" s="1269"/>
      <c r="S3" s="1463" t="s">
        <v>1228</v>
      </c>
      <c r="T3" s="1463"/>
      <c r="U3" s="1463"/>
      <c r="W3" s="947"/>
      <c r="X3" s="947"/>
      <c r="Y3" s="947"/>
    </row>
    <row r="4" spans="2:25" ht="30" customHeight="1">
      <c r="B4" s="1270" t="s">
        <v>1229</v>
      </c>
      <c r="C4" s="1271" t="s">
        <v>1230</v>
      </c>
      <c r="D4" s="1271" t="s">
        <v>1231</v>
      </c>
      <c r="E4" s="1271" t="s">
        <v>1232</v>
      </c>
      <c r="F4" s="1271" t="s">
        <v>1233</v>
      </c>
      <c r="G4" s="1271" t="s">
        <v>1234</v>
      </c>
      <c r="H4" s="1271"/>
      <c r="I4" s="1272" t="s">
        <v>1235</v>
      </c>
      <c r="J4" s="1272" t="s">
        <v>1236</v>
      </c>
      <c r="K4" s="1272" t="s">
        <v>1237</v>
      </c>
      <c r="L4" s="1272" t="s">
        <v>1238</v>
      </c>
      <c r="M4" s="1272"/>
      <c r="N4" s="1272" t="s">
        <v>1235</v>
      </c>
      <c r="O4" s="1272" t="s">
        <v>1236</v>
      </c>
      <c r="P4" s="1272" t="s">
        <v>1237</v>
      </c>
      <c r="Q4" s="1272" t="s">
        <v>1238</v>
      </c>
      <c r="R4" s="1272"/>
      <c r="S4" s="1272" t="s">
        <v>389</v>
      </c>
      <c r="T4" s="1272" t="s">
        <v>1239</v>
      </c>
      <c r="U4" s="1272" t="s">
        <v>102</v>
      </c>
      <c r="W4" s="947"/>
      <c r="X4" s="947"/>
      <c r="Y4" s="947"/>
    </row>
    <row r="5" spans="2:25" ht="14.25">
      <c r="B5" s="1273"/>
      <c r="C5" s="1274"/>
      <c r="D5" s="1274"/>
      <c r="E5" s="1274"/>
      <c r="F5" s="1274"/>
      <c r="G5" s="1274"/>
      <c r="H5" s="1275"/>
      <c r="I5" s="1276"/>
      <c r="J5" s="1276"/>
      <c r="K5" s="1276"/>
      <c r="L5" s="1276"/>
      <c r="M5" s="1273"/>
      <c r="N5" s="1276"/>
      <c r="O5" s="1276"/>
      <c r="P5" s="1276"/>
      <c r="Q5" s="1276"/>
      <c r="R5" s="1275"/>
      <c r="S5" s="1276"/>
      <c r="T5" s="1276"/>
      <c r="U5" s="1276"/>
      <c r="W5" s="947"/>
      <c r="X5" s="947"/>
      <c r="Y5" s="947"/>
    </row>
    <row r="6" spans="2:25" ht="14.25">
      <c r="B6" s="1277" t="s">
        <v>1240</v>
      </c>
      <c r="C6" s="1278">
        <v>70811</v>
      </c>
      <c r="D6" s="1278">
        <v>72419</v>
      </c>
      <c r="E6" s="1278">
        <v>73570</v>
      </c>
      <c r="F6" s="1278">
        <v>75307</v>
      </c>
      <c r="G6" s="1278">
        <v>76765</v>
      </c>
      <c r="H6" s="1279"/>
      <c r="I6" s="1280">
        <f t="shared" ref="I6:L46" si="0">D6-C6</f>
        <v>1608</v>
      </c>
      <c r="J6" s="1280">
        <f t="shared" si="0"/>
        <v>1151</v>
      </c>
      <c r="K6" s="1280">
        <f t="shared" si="0"/>
        <v>1737</v>
      </c>
      <c r="L6" s="1280">
        <f t="shared" si="0"/>
        <v>1458</v>
      </c>
      <c r="M6" s="1281"/>
      <c r="N6" s="1282">
        <f t="shared" ref="N6:Q46" si="1">D6/C6-1</f>
        <v>2.2708336275437446E-2</v>
      </c>
      <c r="O6" s="1282">
        <f t="shared" si="1"/>
        <v>1.5893619077866239E-2</v>
      </c>
      <c r="P6" s="1282">
        <f t="shared" si="1"/>
        <v>2.3610167187712472E-2</v>
      </c>
      <c r="Q6" s="1282">
        <f t="shared" si="1"/>
        <v>1.936074999668036E-2</v>
      </c>
      <c r="R6" s="1283"/>
      <c r="S6" s="1284">
        <f>RANK(F6,F$6:F$48)</f>
        <v>1</v>
      </c>
      <c r="T6" s="1285">
        <f>RANK(K6,K$6:K$48)</f>
        <v>2</v>
      </c>
      <c r="U6" s="1284">
        <f>RANK(P6,P$6:P$48)</f>
        <v>11</v>
      </c>
      <c r="W6" s="1286"/>
      <c r="X6" s="1248"/>
      <c r="Y6" s="1248"/>
    </row>
    <row r="7" spans="2:25" ht="14.25">
      <c r="B7" s="1277" t="s">
        <v>73</v>
      </c>
      <c r="C7" s="1278">
        <v>1544</v>
      </c>
      <c r="D7" s="1278">
        <v>1579</v>
      </c>
      <c r="E7" s="1278">
        <v>1516</v>
      </c>
      <c r="F7" s="1278">
        <v>1563</v>
      </c>
      <c r="G7" s="1278">
        <v>1577</v>
      </c>
      <c r="H7" s="1279"/>
      <c r="I7" s="1280">
        <f t="shared" si="0"/>
        <v>35</v>
      </c>
      <c r="J7" s="1280">
        <f t="shared" si="0"/>
        <v>-63</v>
      </c>
      <c r="K7" s="1280">
        <f t="shared" si="0"/>
        <v>47</v>
      </c>
      <c r="L7" s="1280">
        <f t="shared" si="0"/>
        <v>14</v>
      </c>
      <c r="M7" s="1281"/>
      <c r="N7" s="1282">
        <f t="shared" si="1"/>
        <v>2.26683937823835E-2</v>
      </c>
      <c r="O7" s="1282">
        <f t="shared" si="1"/>
        <v>-3.9898670044331896E-2</v>
      </c>
      <c r="P7" s="1282">
        <f t="shared" si="1"/>
        <v>3.100263852242735E-2</v>
      </c>
      <c r="Q7" s="1282">
        <f t="shared" si="1"/>
        <v>8.9571337172105192E-3</v>
      </c>
      <c r="R7" s="1283"/>
      <c r="S7" s="1284">
        <f t="shared" ref="S7:S46" si="2">RANK(F7,F$6:F$48)</f>
        <v>32</v>
      </c>
      <c r="T7" s="1284">
        <f t="shared" ref="T7:T46" si="3">RANK(K7,K$6:K$48)</f>
        <v>18</v>
      </c>
      <c r="U7" s="1284">
        <f t="shared" ref="U7:U46" si="4">RANK(P7,P$6:P$48)</f>
        <v>7</v>
      </c>
      <c r="W7" s="1286"/>
      <c r="X7" s="1248"/>
      <c r="Y7" s="1248"/>
    </row>
    <row r="8" spans="2:25" ht="14.25">
      <c r="B8" s="1277" t="s">
        <v>74</v>
      </c>
      <c r="C8" s="1278">
        <v>11001</v>
      </c>
      <c r="D8" s="1278">
        <v>11131</v>
      </c>
      <c r="E8" s="1278">
        <v>11238</v>
      </c>
      <c r="F8" s="1278">
        <v>11341</v>
      </c>
      <c r="G8" s="1278">
        <v>11455</v>
      </c>
      <c r="H8" s="1279"/>
      <c r="I8" s="1280">
        <f t="shared" si="0"/>
        <v>130</v>
      </c>
      <c r="J8" s="1280">
        <f t="shared" si="0"/>
        <v>107</v>
      </c>
      <c r="K8" s="1280">
        <f t="shared" si="0"/>
        <v>103</v>
      </c>
      <c r="L8" s="1280">
        <f t="shared" si="0"/>
        <v>114</v>
      </c>
      <c r="M8" s="1281"/>
      <c r="N8" s="1282">
        <f t="shared" si="1"/>
        <v>1.181710753567855E-2</v>
      </c>
      <c r="O8" s="1282">
        <f t="shared" si="1"/>
        <v>9.6127931003504585E-3</v>
      </c>
      <c r="P8" s="1282">
        <f t="shared" si="1"/>
        <v>9.1653319095923447E-3</v>
      </c>
      <c r="Q8" s="1282">
        <f t="shared" si="1"/>
        <v>1.0052023631073048E-2</v>
      </c>
      <c r="R8" s="1283"/>
      <c r="S8" s="1284">
        <f t="shared" si="2"/>
        <v>15</v>
      </c>
      <c r="T8" s="1284">
        <f t="shared" si="3"/>
        <v>14</v>
      </c>
      <c r="U8" s="1284">
        <f t="shared" si="4"/>
        <v>20</v>
      </c>
      <c r="W8" s="1286"/>
      <c r="X8" s="1248"/>
      <c r="Y8" s="1248"/>
    </row>
    <row r="9" spans="2:25" ht="14.25">
      <c r="B9" s="1277" t="s">
        <v>75</v>
      </c>
      <c r="C9" s="1278">
        <v>15890</v>
      </c>
      <c r="D9" s="1278">
        <v>16038</v>
      </c>
      <c r="E9" s="1278">
        <v>16457</v>
      </c>
      <c r="F9" s="1278">
        <v>16976</v>
      </c>
      <c r="G9" s="1278">
        <v>17317</v>
      </c>
      <c r="H9" s="1279"/>
      <c r="I9" s="1280">
        <f t="shared" si="0"/>
        <v>148</v>
      </c>
      <c r="J9" s="1280">
        <f t="shared" si="0"/>
        <v>419</v>
      </c>
      <c r="K9" s="1280">
        <f t="shared" si="0"/>
        <v>519</v>
      </c>
      <c r="L9" s="1280">
        <f t="shared" si="0"/>
        <v>341</v>
      </c>
      <c r="M9" s="1281"/>
      <c r="N9" s="1282">
        <f t="shared" si="1"/>
        <v>9.3140339836375041E-3</v>
      </c>
      <c r="O9" s="1282">
        <f t="shared" si="1"/>
        <v>2.6125452051378062E-2</v>
      </c>
      <c r="P9" s="1282">
        <f t="shared" si="1"/>
        <v>3.1536732089688213E-2</v>
      </c>
      <c r="Q9" s="1282">
        <f t="shared" si="1"/>
        <v>2.0087181903864382E-2</v>
      </c>
      <c r="R9" s="1283"/>
      <c r="S9" s="1284">
        <f t="shared" si="2"/>
        <v>12</v>
      </c>
      <c r="T9" s="1284">
        <f t="shared" si="3"/>
        <v>5</v>
      </c>
      <c r="U9" s="1284">
        <f t="shared" si="4"/>
        <v>6</v>
      </c>
      <c r="W9" s="1286"/>
      <c r="X9" s="1248"/>
      <c r="Y9" s="1248"/>
    </row>
    <row r="10" spans="2:25" ht="14.25">
      <c r="B10" s="1277" t="s">
        <v>1241</v>
      </c>
      <c r="C10" s="1278">
        <v>33528</v>
      </c>
      <c r="D10" s="1278">
        <v>33674</v>
      </c>
      <c r="E10" s="1278">
        <v>33676</v>
      </c>
      <c r="F10" s="1278">
        <v>33899</v>
      </c>
      <c r="G10" s="1278">
        <v>33584</v>
      </c>
      <c r="H10" s="1279"/>
      <c r="I10" s="1280">
        <f t="shared" si="0"/>
        <v>146</v>
      </c>
      <c r="J10" s="1280">
        <f t="shared" si="0"/>
        <v>2</v>
      </c>
      <c r="K10" s="1280">
        <f t="shared" si="0"/>
        <v>223</v>
      </c>
      <c r="L10" s="1280">
        <f t="shared" si="0"/>
        <v>-315</v>
      </c>
      <c r="M10" s="1281"/>
      <c r="N10" s="1282">
        <f t="shared" si="1"/>
        <v>4.3545693151991749E-3</v>
      </c>
      <c r="O10" s="1282">
        <f t="shared" si="1"/>
        <v>5.9393003504215613E-5</v>
      </c>
      <c r="P10" s="1282">
        <f t="shared" si="1"/>
        <v>6.6219265946074746E-3</v>
      </c>
      <c r="Q10" s="1282">
        <f t="shared" si="1"/>
        <v>-9.2923095076551387E-3</v>
      </c>
      <c r="R10" s="1283"/>
      <c r="S10" s="1284">
        <f t="shared" si="2"/>
        <v>6</v>
      </c>
      <c r="T10" s="1284">
        <f t="shared" si="3"/>
        <v>10</v>
      </c>
      <c r="U10" s="1284">
        <f t="shared" si="4"/>
        <v>22</v>
      </c>
      <c r="W10" s="1286"/>
      <c r="X10" s="1248"/>
      <c r="Y10" s="1248"/>
    </row>
    <row r="11" spans="2:25" ht="14.25">
      <c r="B11" s="1277" t="s">
        <v>76</v>
      </c>
      <c r="C11" s="1278">
        <v>3435</v>
      </c>
      <c r="D11" s="1278">
        <v>3369</v>
      </c>
      <c r="E11" s="1278">
        <v>3384</v>
      </c>
      <c r="F11" s="1278">
        <v>3383</v>
      </c>
      <c r="G11" s="1278">
        <v>3337</v>
      </c>
      <c r="H11" s="1279"/>
      <c r="I11" s="1280">
        <f t="shared" si="0"/>
        <v>-66</v>
      </c>
      <c r="J11" s="1280">
        <f t="shared" si="0"/>
        <v>15</v>
      </c>
      <c r="K11" s="1280">
        <f t="shared" si="0"/>
        <v>-1</v>
      </c>
      <c r="L11" s="1280">
        <f t="shared" si="0"/>
        <v>-46</v>
      </c>
      <c r="M11" s="1281"/>
      <c r="N11" s="1282">
        <f t="shared" si="1"/>
        <v>-1.9213973799126594E-2</v>
      </c>
      <c r="O11" s="1282">
        <f t="shared" si="1"/>
        <v>4.4523597506678225E-3</v>
      </c>
      <c r="P11" s="1282">
        <f t="shared" si="1"/>
        <v>-2.9550827423163728E-4</v>
      </c>
      <c r="Q11" s="1282">
        <f t="shared" si="1"/>
        <v>-1.3597398758498414E-2</v>
      </c>
      <c r="R11" s="1283"/>
      <c r="S11" s="1284">
        <f t="shared" si="2"/>
        <v>24</v>
      </c>
      <c r="T11" s="1284">
        <f t="shared" si="3"/>
        <v>26</v>
      </c>
      <c r="U11" s="1284">
        <f t="shared" si="4"/>
        <v>27</v>
      </c>
      <c r="W11" s="1286"/>
      <c r="X11" s="1248"/>
      <c r="Y11" s="1248"/>
    </row>
    <row r="12" spans="2:25" ht="14.25">
      <c r="B12" s="1277" t="s">
        <v>77</v>
      </c>
      <c r="C12" s="1278">
        <v>181</v>
      </c>
      <c r="D12" s="1278">
        <v>194</v>
      </c>
      <c r="E12" s="1278">
        <v>174</v>
      </c>
      <c r="F12" s="1278">
        <v>181</v>
      </c>
      <c r="G12" s="1278">
        <v>184</v>
      </c>
      <c r="H12" s="1279"/>
      <c r="I12" s="1280">
        <f t="shared" si="0"/>
        <v>13</v>
      </c>
      <c r="J12" s="1280">
        <f t="shared" si="0"/>
        <v>-20</v>
      </c>
      <c r="K12" s="1280">
        <f t="shared" si="0"/>
        <v>7</v>
      </c>
      <c r="L12" s="1280">
        <f t="shared" si="0"/>
        <v>3</v>
      </c>
      <c r="M12" s="1281"/>
      <c r="N12" s="1282">
        <f t="shared" si="1"/>
        <v>7.182320441988943E-2</v>
      </c>
      <c r="O12" s="1282">
        <f t="shared" si="1"/>
        <v>-0.10309278350515461</v>
      </c>
      <c r="P12" s="1282">
        <f t="shared" si="1"/>
        <v>4.022988505747116E-2</v>
      </c>
      <c r="Q12" s="1282">
        <f t="shared" si="1"/>
        <v>1.6574585635359185E-2</v>
      </c>
      <c r="R12" s="1283"/>
      <c r="S12" s="1284">
        <f t="shared" si="2"/>
        <v>42</v>
      </c>
      <c r="T12" s="1284">
        <f t="shared" si="3"/>
        <v>25</v>
      </c>
      <c r="U12" s="1284">
        <f t="shared" si="4"/>
        <v>3</v>
      </c>
      <c r="W12" s="1286"/>
      <c r="X12" s="1248"/>
      <c r="Y12" s="1248"/>
    </row>
    <row r="13" spans="2:25" ht="14.25">
      <c r="B13" s="1277" t="s">
        <v>78</v>
      </c>
      <c r="C13" s="1278">
        <v>68342</v>
      </c>
      <c r="D13" s="1278">
        <v>68573</v>
      </c>
      <c r="E13" s="1278">
        <v>69139</v>
      </c>
      <c r="F13" s="1278">
        <v>69879</v>
      </c>
      <c r="G13" s="1278">
        <v>71016</v>
      </c>
      <c r="H13" s="1279"/>
      <c r="I13" s="1280">
        <f t="shared" si="0"/>
        <v>231</v>
      </c>
      <c r="J13" s="1280">
        <f t="shared" si="0"/>
        <v>566</v>
      </c>
      <c r="K13" s="1280">
        <f t="shared" si="0"/>
        <v>740</v>
      </c>
      <c r="L13" s="1280">
        <f t="shared" si="0"/>
        <v>1137</v>
      </c>
      <c r="M13" s="1281"/>
      <c r="N13" s="1282">
        <f t="shared" si="1"/>
        <v>3.3800591144537151E-3</v>
      </c>
      <c r="O13" s="1282">
        <f t="shared" si="1"/>
        <v>8.2539775130152648E-3</v>
      </c>
      <c r="P13" s="1282">
        <f t="shared" si="1"/>
        <v>1.0703076411287427E-2</v>
      </c>
      <c r="Q13" s="1282">
        <f t="shared" si="1"/>
        <v>1.6270982698664893E-2</v>
      </c>
      <c r="R13" s="1283"/>
      <c r="S13" s="1284">
        <f t="shared" si="2"/>
        <v>2</v>
      </c>
      <c r="T13" s="1284">
        <f t="shared" si="3"/>
        <v>4</v>
      </c>
      <c r="U13" s="1284">
        <f t="shared" si="4"/>
        <v>18</v>
      </c>
      <c r="W13" s="1286"/>
      <c r="X13" s="1248"/>
      <c r="Y13" s="1248"/>
    </row>
    <row r="14" spans="2:25" ht="14.25">
      <c r="B14" s="1277" t="s">
        <v>79</v>
      </c>
      <c r="C14" s="1278">
        <v>4829</v>
      </c>
      <c r="D14" s="1278">
        <v>5021</v>
      </c>
      <c r="E14" s="1278">
        <v>5170</v>
      </c>
      <c r="F14" s="1278">
        <v>5076</v>
      </c>
      <c r="G14" s="1278">
        <v>5090</v>
      </c>
      <c r="H14" s="1279"/>
      <c r="I14" s="1280">
        <f t="shared" si="0"/>
        <v>192</v>
      </c>
      <c r="J14" s="1280">
        <f t="shared" si="0"/>
        <v>149</v>
      </c>
      <c r="K14" s="1280">
        <f t="shared" si="0"/>
        <v>-94</v>
      </c>
      <c r="L14" s="1280">
        <f t="shared" si="0"/>
        <v>14</v>
      </c>
      <c r="M14" s="1281"/>
      <c r="N14" s="1282">
        <f t="shared" si="1"/>
        <v>3.9759784634499917E-2</v>
      </c>
      <c r="O14" s="1282">
        <f t="shared" si="1"/>
        <v>2.9675363473411709E-2</v>
      </c>
      <c r="P14" s="1282">
        <f t="shared" si="1"/>
        <v>-1.8181818181818188E-2</v>
      </c>
      <c r="Q14" s="1282">
        <f t="shared" si="1"/>
        <v>2.758077226162392E-3</v>
      </c>
      <c r="R14" s="1283"/>
      <c r="S14" s="1284">
        <f t="shared" si="2"/>
        <v>21</v>
      </c>
      <c r="T14" s="1284">
        <f t="shared" si="3"/>
        <v>40</v>
      </c>
      <c r="U14" s="1284">
        <f t="shared" si="4"/>
        <v>37</v>
      </c>
      <c r="W14" s="1286"/>
      <c r="X14" s="1248"/>
      <c r="Y14" s="1248"/>
    </row>
    <row r="15" spans="2:25" ht="14.25">
      <c r="B15" s="1277" t="s">
        <v>80</v>
      </c>
      <c r="C15" s="1278">
        <v>2311</v>
      </c>
      <c r="D15" s="1278">
        <v>2310</v>
      </c>
      <c r="E15" s="1278">
        <v>2281</v>
      </c>
      <c r="F15" s="1278">
        <v>2220</v>
      </c>
      <c r="G15" s="1278">
        <v>2161</v>
      </c>
      <c r="H15" s="1279"/>
      <c r="I15" s="1280">
        <f t="shared" si="0"/>
        <v>-1</v>
      </c>
      <c r="J15" s="1280">
        <f t="shared" si="0"/>
        <v>-29</v>
      </c>
      <c r="K15" s="1280">
        <f t="shared" si="0"/>
        <v>-61</v>
      </c>
      <c r="L15" s="1280">
        <f t="shared" si="0"/>
        <v>-59</v>
      </c>
      <c r="M15" s="1281"/>
      <c r="N15" s="1282">
        <f t="shared" si="1"/>
        <v>-4.3271311120729461E-4</v>
      </c>
      <c r="O15" s="1282">
        <f t="shared" si="1"/>
        <v>-1.255411255411254E-2</v>
      </c>
      <c r="P15" s="1282">
        <f t="shared" si="1"/>
        <v>-2.6742656729504599E-2</v>
      </c>
      <c r="Q15" s="1282">
        <f t="shared" si="1"/>
        <v>-2.6576576576576527E-2</v>
      </c>
      <c r="R15" s="1283"/>
      <c r="S15" s="1284">
        <f t="shared" si="2"/>
        <v>31</v>
      </c>
      <c r="T15" s="1284">
        <f t="shared" si="3"/>
        <v>38</v>
      </c>
      <c r="U15" s="1284">
        <f t="shared" si="4"/>
        <v>39</v>
      </c>
      <c r="W15" s="1286"/>
      <c r="X15" s="1248"/>
      <c r="Y15" s="1248"/>
    </row>
    <row r="16" spans="2:25" ht="14.25">
      <c r="B16" s="1277" t="s">
        <v>81</v>
      </c>
      <c r="C16" s="1278">
        <v>948</v>
      </c>
      <c r="D16" s="1278">
        <v>930</v>
      </c>
      <c r="E16" s="1278">
        <v>926</v>
      </c>
      <c r="F16" s="1278">
        <v>922</v>
      </c>
      <c r="G16" s="1278">
        <v>892</v>
      </c>
      <c r="H16" s="1279"/>
      <c r="I16" s="1280">
        <f t="shared" si="0"/>
        <v>-18</v>
      </c>
      <c r="J16" s="1280">
        <f t="shared" si="0"/>
        <v>-4</v>
      </c>
      <c r="K16" s="1280">
        <f t="shared" si="0"/>
        <v>-4</v>
      </c>
      <c r="L16" s="1280">
        <f t="shared" si="0"/>
        <v>-30</v>
      </c>
      <c r="M16" s="1281"/>
      <c r="N16" s="1282">
        <f t="shared" si="1"/>
        <v>-1.8987341772151889E-2</v>
      </c>
      <c r="O16" s="1282">
        <f t="shared" si="1"/>
        <v>-4.3010752688171783E-3</v>
      </c>
      <c r="P16" s="1282">
        <f t="shared" si="1"/>
        <v>-4.3196544276458138E-3</v>
      </c>
      <c r="Q16" s="1282">
        <f t="shared" si="1"/>
        <v>-3.2537960954446832E-2</v>
      </c>
      <c r="R16" s="1283"/>
      <c r="S16" s="1284">
        <f t="shared" si="2"/>
        <v>37</v>
      </c>
      <c r="T16" s="1284">
        <f t="shared" si="3"/>
        <v>28</v>
      </c>
      <c r="U16" s="1284">
        <f t="shared" si="4"/>
        <v>33</v>
      </c>
      <c r="W16" s="1286"/>
      <c r="X16" s="1248"/>
      <c r="Y16" s="1248"/>
    </row>
    <row r="17" spans="2:25" ht="14.25">
      <c r="B17" s="1277" t="s">
        <v>82</v>
      </c>
      <c r="C17" s="1278">
        <v>1441</v>
      </c>
      <c r="D17" s="1278">
        <v>1455</v>
      </c>
      <c r="E17" s="1278">
        <v>1456</v>
      </c>
      <c r="F17" s="1278">
        <v>1451</v>
      </c>
      <c r="G17" s="1278">
        <v>1420</v>
      </c>
      <c r="H17" s="1279"/>
      <c r="I17" s="1280">
        <f t="shared" si="0"/>
        <v>14</v>
      </c>
      <c r="J17" s="1280">
        <f t="shared" si="0"/>
        <v>1</v>
      </c>
      <c r="K17" s="1280">
        <f t="shared" si="0"/>
        <v>-5</v>
      </c>
      <c r="L17" s="1280">
        <f t="shared" si="0"/>
        <v>-31</v>
      </c>
      <c r="M17" s="1281"/>
      <c r="N17" s="1282">
        <f t="shared" si="1"/>
        <v>9.7154753643302616E-3</v>
      </c>
      <c r="O17" s="1282">
        <f t="shared" si="1"/>
        <v>6.8728522336769515E-4</v>
      </c>
      <c r="P17" s="1282">
        <f t="shared" si="1"/>
        <v>-3.4340659340659219E-3</v>
      </c>
      <c r="Q17" s="1282">
        <f t="shared" si="1"/>
        <v>-2.1364576154376258E-2</v>
      </c>
      <c r="R17" s="1283"/>
      <c r="S17" s="1284">
        <f t="shared" si="2"/>
        <v>34</v>
      </c>
      <c r="T17" s="1284">
        <f t="shared" si="3"/>
        <v>30</v>
      </c>
      <c r="U17" s="1284">
        <f t="shared" si="4"/>
        <v>31</v>
      </c>
      <c r="W17" s="1286"/>
      <c r="X17" s="1248"/>
      <c r="Y17" s="1248"/>
    </row>
    <row r="18" spans="2:25" ht="14.25">
      <c r="B18" s="1277" t="s">
        <v>1242</v>
      </c>
      <c r="C18" s="1278">
        <v>67600</v>
      </c>
      <c r="D18" s="1278">
        <v>68106</v>
      </c>
      <c r="E18" s="1278">
        <v>67660</v>
      </c>
      <c r="F18" s="1278">
        <v>67822</v>
      </c>
      <c r="G18" s="1278">
        <v>66748</v>
      </c>
      <c r="H18" s="1279"/>
      <c r="I18" s="1280">
        <f t="shared" si="0"/>
        <v>506</v>
      </c>
      <c r="J18" s="1280">
        <f t="shared" si="0"/>
        <v>-446</v>
      </c>
      <c r="K18" s="1280">
        <f t="shared" si="0"/>
        <v>162</v>
      </c>
      <c r="L18" s="1280">
        <f t="shared" si="0"/>
        <v>-1074</v>
      </c>
      <c r="M18" s="1281"/>
      <c r="N18" s="1282">
        <f t="shared" si="1"/>
        <v>7.4852071005917509E-3</v>
      </c>
      <c r="O18" s="1282">
        <f t="shared" si="1"/>
        <v>-6.5486153936510361E-3</v>
      </c>
      <c r="P18" s="1282">
        <f t="shared" si="1"/>
        <v>2.3943245639963529E-3</v>
      </c>
      <c r="Q18" s="1282">
        <f t="shared" si="1"/>
        <v>-1.5835569579192632E-2</v>
      </c>
      <c r="R18" s="1283"/>
      <c r="S18" s="1284">
        <f t="shared" si="2"/>
        <v>3</v>
      </c>
      <c r="T18" s="1284">
        <f t="shared" si="3"/>
        <v>11</v>
      </c>
      <c r="U18" s="1284">
        <f t="shared" si="4"/>
        <v>25</v>
      </c>
      <c r="W18" s="1286"/>
      <c r="X18" s="1248"/>
      <c r="Y18" s="1248"/>
    </row>
    <row r="19" spans="2:25" ht="14.25">
      <c r="B19" s="1277" t="s">
        <v>83</v>
      </c>
      <c r="C19" s="1278">
        <v>8519</v>
      </c>
      <c r="D19" s="1278">
        <v>8685</v>
      </c>
      <c r="E19" s="1278">
        <v>8814</v>
      </c>
      <c r="F19" s="1278">
        <v>8933</v>
      </c>
      <c r="G19" s="1278">
        <v>9029</v>
      </c>
      <c r="H19" s="1279"/>
      <c r="I19" s="1280">
        <f t="shared" si="0"/>
        <v>166</v>
      </c>
      <c r="J19" s="1280">
        <f t="shared" si="0"/>
        <v>129</v>
      </c>
      <c r="K19" s="1280">
        <f t="shared" si="0"/>
        <v>119</v>
      </c>
      <c r="L19" s="1280">
        <f t="shared" si="0"/>
        <v>96</v>
      </c>
      <c r="M19" s="1281"/>
      <c r="N19" s="1282">
        <f t="shared" si="1"/>
        <v>1.9485855147317821E-2</v>
      </c>
      <c r="O19" s="1282">
        <f t="shared" si="1"/>
        <v>1.4853195164076016E-2</v>
      </c>
      <c r="P19" s="1282">
        <f t="shared" si="1"/>
        <v>1.350124801452246E-2</v>
      </c>
      <c r="Q19" s="1282">
        <f t="shared" si="1"/>
        <v>1.074666965185278E-2</v>
      </c>
      <c r="R19" s="1283"/>
      <c r="S19" s="1284">
        <f t="shared" si="2"/>
        <v>16</v>
      </c>
      <c r="T19" s="1284">
        <f t="shared" si="3"/>
        <v>12</v>
      </c>
      <c r="U19" s="1284">
        <f t="shared" si="4"/>
        <v>16</v>
      </c>
      <c r="W19" s="1286"/>
      <c r="X19" s="1248"/>
      <c r="Y19" s="1248"/>
    </row>
    <row r="20" spans="2:25" ht="14.25">
      <c r="B20" s="1277" t="s">
        <v>1243</v>
      </c>
      <c r="C20" s="1278">
        <v>52043</v>
      </c>
      <c r="D20" s="1278">
        <v>52855</v>
      </c>
      <c r="E20" s="1278">
        <v>51806</v>
      </c>
      <c r="F20" s="1278">
        <v>52324</v>
      </c>
      <c r="G20" s="1278">
        <v>52216</v>
      </c>
      <c r="H20" s="1279"/>
      <c r="I20" s="1280">
        <f t="shared" si="0"/>
        <v>812</v>
      </c>
      <c r="J20" s="1280">
        <f t="shared" si="0"/>
        <v>-1049</v>
      </c>
      <c r="K20" s="1280">
        <f t="shared" si="0"/>
        <v>518</v>
      </c>
      <c r="L20" s="1280">
        <f t="shared" si="0"/>
        <v>-108</v>
      </c>
      <c r="M20" s="1281"/>
      <c r="N20" s="1282">
        <f t="shared" si="1"/>
        <v>1.56024825624963E-2</v>
      </c>
      <c r="O20" s="1282">
        <f t="shared" si="1"/>
        <v>-1.9846750543940916E-2</v>
      </c>
      <c r="P20" s="1282">
        <f t="shared" si="1"/>
        <v>9.9988418329923778E-3</v>
      </c>
      <c r="Q20" s="1282">
        <f t="shared" si="1"/>
        <v>-2.0640623805519009E-3</v>
      </c>
      <c r="R20" s="1283"/>
      <c r="S20" s="1284">
        <f t="shared" si="2"/>
        <v>5</v>
      </c>
      <c r="T20" s="1284">
        <f t="shared" si="3"/>
        <v>6</v>
      </c>
      <c r="U20" s="1284">
        <f t="shared" si="4"/>
        <v>19</v>
      </c>
      <c r="W20" s="1286"/>
      <c r="X20" s="1248"/>
      <c r="Y20" s="1248"/>
    </row>
    <row r="21" spans="2:25" ht="14.25">
      <c r="B21" s="1277" t="s">
        <v>84</v>
      </c>
      <c r="C21" s="1278">
        <v>2283</v>
      </c>
      <c r="D21" s="1278">
        <v>2287</v>
      </c>
      <c r="E21" s="1278">
        <v>2322</v>
      </c>
      <c r="F21" s="1278">
        <v>2412</v>
      </c>
      <c r="G21" s="1278">
        <v>2515</v>
      </c>
      <c r="H21" s="1279"/>
      <c r="I21" s="1280">
        <f t="shared" si="0"/>
        <v>4</v>
      </c>
      <c r="J21" s="1280">
        <f t="shared" si="0"/>
        <v>35</v>
      </c>
      <c r="K21" s="1280">
        <f t="shared" si="0"/>
        <v>90</v>
      </c>
      <c r="L21" s="1280">
        <f t="shared" si="0"/>
        <v>103</v>
      </c>
      <c r="M21" s="1281"/>
      <c r="N21" s="1282">
        <f t="shared" si="1"/>
        <v>1.752080595707417E-3</v>
      </c>
      <c r="O21" s="1282">
        <f t="shared" si="1"/>
        <v>1.5303891560996874E-2</v>
      </c>
      <c r="P21" s="1282">
        <f t="shared" si="1"/>
        <v>3.8759689922480689E-2</v>
      </c>
      <c r="Q21" s="1282">
        <f t="shared" si="1"/>
        <v>4.270315091210608E-2</v>
      </c>
      <c r="R21" s="1283"/>
      <c r="S21" s="1284">
        <f t="shared" si="2"/>
        <v>29</v>
      </c>
      <c r="T21" s="1284">
        <f t="shared" si="3"/>
        <v>15</v>
      </c>
      <c r="U21" s="1284">
        <f t="shared" si="4"/>
        <v>4</v>
      </c>
      <c r="W21" s="1286"/>
      <c r="X21" s="1248"/>
      <c r="Y21" s="1248"/>
    </row>
    <row r="22" spans="2:25" ht="14.25">
      <c r="B22" s="1277" t="s">
        <v>85</v>
      </c>
      <c r="C22" s="1278">
        <v>1209</v>
      </c>
      <c r="D22" s="1278">
        <v>1212</v>
      </c>
      <c r="E22" s="1278">
        <v>1193</v>
      </c>
      <c r="F22" s="1278">
        <v>1209</v>
      </c>
      <c r="G22" s="1278">
        <v>1219</v>
      </c>
      <c r="H22" s="1279"/>
      <c r="I22" s="1280">
        <f t="shared" si="0"/>
        <v>3</v>
      </c>
      <c r="J22" s="1280">
        <f t="shared" si="0"/>
        <v>-19</v>
      </c>
      <c r="K22" s="1280">
        <f t="shared" si="0"/>
        <v>16</v>
      </c>
      <c r="L22" s="1280">
        <f t="shared" si="0"/>
        <v>10</v>
      </c>
      <c r="M22" s="1281"/>
      <c r="N22" s="1282">
        <f t="shared" si="1"/>
        <v>2.4813895781636841E-3</v>
      </c>
      <c r="O22" s="1282">
        <f t="shared" si="1"/>
        <v>-1.5676567656765727E-2</v>
      </c>
      <c r="P22" s="1282">
        <f t="shared" si="1"/>
        <v>1.3411567476948827E-2</v>
      </c>
      <c r="Q22" s="1282">
        <f t="shared" si="1"/>
        <v>8.2712985938793171E-3</v>
      </c>
      <c r="R22" s="1283"/>
      <c r="S22" s="1284">
        <f t="shared" si="2"/>
        <v>35</v>
      </c>
      <c r="T22" s="1284">
        <f t="shared" si="3"/>
        <v>23</v>
      </c>
      <c r="U22" s="1284">
        <f t="shared" si="4"/>
        <v>17</v>
      </c>
      <c r="W22" s="1286"/>
      <c r="X22" s="1248"/>
      <c r="Y22" s="1248"/>
    </row>
    <row r="23" spans="2:25" ht="14.25">
      <c r="B23" s="1277" t="s">
        <v>1244</v>
      </c>
      <c r="C23" s="1278">
        <v>6063</v>
      </c>
      <c r="D23" s="1278">
        <v>5987</v>
      </c>
      <c r="E23" s="1278">
        <v>5965</v>
      </c>
      <c r="F23" s="1278">
        <v>5957</v>
      </c>
      <c r="G23" s="1278">
        <v>6081</v>
      </c>
      <c r="H23" s="1279"/>
      <c r="I23" s="1280">
        <f t="shared" si="0"/>
        <v>-76</v>
      </c>
      <c r="J23" s="1280">
        <f t="shared" si="0"/>
        <v>-22</v>
      </c>
      <c r="K23" s="1280">
        <f t="shared" si="0"/>
        <v>-8</v>
      </c>
      <c r="L23" s="1280">
        <f t="shared" si="0"/>
        <v>124</v>
      </c>
      <c r="M23" s="1281"/>
      <c r="N23" s="1282">
        <f t="shared" si="1"/>
        <v>-1.2535048655780923E-2</v>
      </c>
      <c r="O23" s="1282">
        <f t="shared" si="1"/>
        <v>-3.6746283614498276E-3</v>
      </c>
      <c r="P23" s="1282">
        <f t="shared" si="1"/>
        <v>-1.3411567476948605E-3</v>
      </c>
      <c r="Q23" s="1282">
        <f t="shared" si="1"/>
        <v>2.081584690280347E-2</v>
      </c>
      <c r="R23" s="1283"/>
      <c r="S23" s="1284">
        <f t="shared" si="2"/>
        <v>20</v>
      </c>
      <c r="T23" s="1284">
        <f t="shared" si="3"/>
        <v>31</v>
      </c>
      <c r="U23" s="1284">
        <f t="shared" si="4"/>
        <v>29</v>
      </c>
      <c r="W23" s="1286"/>
      <c r="X23" s="1248"/>
      <c r="Y23" s="1248"/>
    </row>
    <row r="24" spans="2:25" ht="14.25">
      <c r="B24" s="1277" t="s">
        <v>86</v>
      </c>
      <c r="C24" s="1278">
        <v>2782</v>
      </c>
      <c r="D24" s="1278">
        <v>2841</v>
      </c>
      <c r="E24" s="1278">
        <v>2852</v>
      </c>
      <c r="F24" s="1278">
        <v>2803</v>
      </c>
      <c r="G24" s="1278">
        <v>2825</v>
      </c>
      <c r="H24" s="1279"/>
      <c r="I24" s="1280">
        <f t="shared" si="0"/>
        <v>59</v>
      </c>
      <c r="J24" s="1280">
        <f t="shared" si="0"/>
        <v>11</v>
      </c>
      <c r="K24" s="1280">
        <f t="shared" si="0"/>
        <v>-49</v>
      </c>
      <c r="L24" s="1280">
        <f t="shared" si="0"/>
        <v>22</v>
      </c>
      <c r="M24" s="1281"/>
      <c r="N24" s="1282">
        <f t="shared" si="1"/>
        <v>2.12077641984183E-2</v>
      </c>
      <c r="O24" s="1282">
        <f t="shared" si="1"/>
        <v>3.871876099964755E-3</v>
      </c>
      <c r="P24" s="1282">
        <f t="shared" si="1"/>
        <v>-1.7180925666199109E-2</v>
      </c>
      <c r="Q24" s="1282">
        <f t="shared" si="1"/>
        <v>7.8487334998216252E-3</v>
      </c>
      <c r="R24" s="1283"/>
      <c r="S24" s="1284">
        <f t="shared" si="2"/>
        <v>28</v>
      </c>
      <c r="T24" s="1284">
        <f t="shared" si="3"/>
        <v>37</v>
      </c>
      <c r="U24" s="1284">
        <f t="shared" si="4"/>
        <v>35</v>
      </c>
      <c r="W24" s="1286"/>
      <c r="X24" s="1248"/>
      <c r="Y24" s="1248"/>
    </row>
    <row r="25" spans="2:25" ht="14.25">
      <c r="B25" s="1277" t="s">
        <v>87</v>
      </c>
      <c r="C25" s="1278">
        <v>2531</v>
      </c>
      <c r="D25" s="1278">
        <v>2632</v>
      </c>
      <c r="E25" s="1278">
        <v>2766</v>
      </c>
      <c r="F25" s="1278">
        <v>2836</v>
      </c>
      <c r="G25" s="1278">
        <v>2878</v>
      </c>
      <c r="H25" s="1279"/>
      <c r="I25" s="1280">
        <f t="shared" si="0"/>
        <v>101</v>
      </c>
      <c r="J25" s="1280">
        <f t="shared" si="0"/>
        <v>134</v>
      </c>
      <c r="K25" s="1280">
        <f t="shared" si="0"/>
        <v>70</v>
      </c>
      <c r="L25" s="1280">
        <f t="shared" si="0"/>
        <v>42</v>
      </c>
      <c r="M25" s="1281"/>
      <c r="N25" s="1282">
        <f t="shared" si="1"/>
        <v>3.9905175819834104E-2</v>
      </c>
      <c r="O25" s="1282">
        <f t="shared" si="1"/>
        <v>5.0911854103343535E-2</v>
      </c>
      <c r="P25" s="1282">
        <f t="shared" si="1"/>
        <v>2.5307302964569844E-2</v>
      </c>
      <c r="Q25" s="1282">
        <f t="shared" si="1"/>
        <v>1.4809590973201781E-2</v>
      </c>
      <c r="R25" s="1283"/>
      <c r="S25" s="1284">
        <f t="shared" si="2"/>
        <v>27</v>
      </c>
      <c r="T25" s="1284">
        <f t="shared" si="3"/>
        <v>17</v>
      </c>
      <c r="U25" s="1284">
        <f t="shared" si="4"/>
        <v>10</v>
      </c>
      <c r="W25" s="1286"/>
      <c r="X25" s="1248"/>
      <c r="Y25" s="1248"/>
    </row>
    <row r="26" spans="2:25" ht="14.25">
      <c r="B26" s="1277" t="s">
        <v>1245</v>
      </c>
      <c r="C26" s="1278">
        <v>6428</v>
      </c>
      <c r="D26" s="1278">
        <v>6435</v>
      </c>
      <c r="E26" s="1278">
        <v>6415</v>
      </c>
      <c r="F26" s="1278">
        <v>6502</v>
      </c>
      <c r="G26" s="1278">
        <v>6352</v>
      </c>
      <c r="H26" s="1279"/>
      <c r="I26" s="1280">
        <f t="shared" si="0"/>
        <v>7</v>
      </c>
      <c r="J26" s="1280">
        <f t="shared" si="0"/>
        <v>-20</v>
      </c>
      <c r="K26" s="1280">
        <f t="shared" si="0"/>
        <v>87</v>
      </c>
      <c r="L26" s="1280">
        <f t="shared" si="0"/>
        <v>-150</v>
      </c>
      <c r="M26" s="1281"/>
      <c r="N26" s="1282">
        <f t="shared" si="1"/>
        <v>1.0889856876166171E-3</v>
      </c>
      <c r="O26" s="1282">
        <f t="shared" si="1"/>
        <v>-3.1080031080030768E-3</v>
      </c>
      <c r="P26" s="1282">
        <f t="shared" si="1"/>
        <v>1.3561964146531658E-2</v>
      </c>
      <c r="Q26" s="1282">
        <f t="shared" si="1"/>
        <v>-2.3069824669332495E-2</v>
      </c>
      <c r="R26" s="1283"/>
      <c r="S26" s="1284">
        <f t="shared" si="2"/>
        <v>18</v>
      </c>
      <c r="T26" s="1284">
        <f t="shared" si="3"/>
        <v>16</v>
      </c>
      <c r="U26" s="1284">
        <f t="shared" si="4"/>
        <v>15</v>
      </c>
      <c r="W26" s="1286"/>
      <c r="X26" s="1248"/>
      <c r="Y26" s="1248"/>
    </row>
    <row r="27" spans="2:25" ht="14.25">
      <c r="B27" s="1277" t="s">
        <v>1246</v>
      </c>
      <c r="C27" s="1278">
        <v>30494</v>
      </c>
      <c r="D27" s="1278">
        <v>31230</v>
      </c>
      <c r="E27" s="1278">
        <v>31393</v>
      </c>
      <c r="F27" s="1278">
        <v>31895</v>
      </c>
      <c r="G27" s="1278">
        <v>32482</v>
      </c>
      <c r="H27" s="1279"/>
      <c r="I27" s="1280">
        <f t="shared" si="0"/>
        <v>736</v>
      </c>
      <c r="J27" s="1280">
        <f t="shared" si="0"/>
        <v>163</v>
      </c>
      <c r="K27" s="1280">
        <f t="shared" si="0"/>
        <v>502</v>
      </c>
      <c r="L27" s="1280">
        <f t="shared" si="0"/>
        <v>587</v>
      </c>
      <c r="M27" s="1281"/>
      <c r="N27" s="1282">
        <f t="shared" si="1"/>
        <v>2.413589558601692E-2</v>
      </c>
      <c r="O27" s="1282">
        <f t="shared" si="1"/>
        <v>5.2193403778417746E-3</v>
      </c>
      <c r="P27" s="1282">
        <f t="shared" si="1"/>
        <v>1.5990825980314094E-2</v>
      </c>
      <c r="Q27" s="1282">
        <f t="shared" si="1"/>
        <v>1.8404138579714679E-2</v>
      </c>
      <c r="R27" s="1283"/>
      <c r="S27" s="1284">
        <f t="shared" si="2"/>
        <v>7</v>
      </c>
      <c r="T27" s="1284">
        <f t="shared" si="3"/>
        <v>7</v>
      </c>
      <c r="U27" s="1284">
        <f t="shared" si="4"/>
        <v>14</v>
      </c>
      <c r="W27" s="1286"/>
      <c r="X27" s="1248"/>
      <c r="Y27" s="1248"/>
    </row>
    <row r="28" spans="2:25" ht="14.25">
      <c r="B28" s="1277" t="s">
        <v>1247</v>
      </c>
      <c r="C28" s="1278">
        <v>2377</v>
      </c>
      <c r="D28" s="1278">
        <v>2408</v>
      </c>
      <c r="E28" s="1278">
        <v>2385</v>
      </c>
      <c r="F28" s="1278">
        <v>2377</v>
      </c>
      <c r="G28" s="1278">
        <v>2398</v>
      </c>
      <c r="H28" s="1279"/>
      <c r="I28" s="1280">
        <f t="shared" si="0"/>
        <v>31</v>
      </c>
      <c r="J28" s="1280">
        <f t="shared" si="0"/>
        <v>-23</v>
      </c>
      <c r="K28" s="1280">
        <f t="shared" si="0"/>
        <v>-8</v>
      </c>
      <c r="L28" s="1280">
        <f t="shared" si="0"/>
        <v>21</v>
      </c>
      <c r="M28" s="1281"/>
      <c r="N28" s="1282">
        <f t="shared" si="1"/>
        <v>1.3041649137568445E-2</v>
      </c>
      <c r="O28" s="1282">
        <f t="shared" si="1"/>
        <v>-9.5514950166113444E-3</v>
      </c>
      <c r="P28" s="1282">
        <f t="shared" si="1"/>
        <v>-3.3542976939203717E-3</v>
      </c>
      <c r="Q28" s="1282">
        <f t="shared" si="1"/>
        <v>8.8346655448043876E-3</v>
      </c>
      <c r="R28" s="1283"/>
      <c r="S28" s="1284">
        <f t="shared" si="2"/>
        <v>30</v>
      </c>
      <c r="T28" s="1284">
        <f t="shared" si="3"/>
        <v>31</v>
      </c>
      <c r="U28" s="1284">
        <f t="shared" si="4"/>
        <v>30</v>
      </c>
      <c r="W28" s="1286"/>
      <c r="X28" s="1248"/>
      <c r="Y28" s="1248"/>
    </row>
    <row r="29" spans="2:25" ht="14.25">
      <c r="B29" s="1277" t="s">
        <v>1248</v>
      </c>
      <c r="C29" s="1278">
        <v>977</v>
      </c>
      <c r="D29" s="1278">
        <v>990</v>
      </c>
      <c r="E29" s="1278">
        <v>1004</v>
      </c>
      <c r="F29" s="1278">
        <v>1034</v>
      </c>
      <c r="G29" s="1278">
        <v>1039</v>
      </c>
      <c r="H29" s="1279"/>
      <c r="I29" s="1280">
        <f t="shared" si="0"/>
        <v>13</v>
      </c>
      <c r="J29" s="1280">
        <f t="shared" si="0"/>
        <v>14</v>
      </c>
      <c r="K29" s="1280">
        <f t="shared" si="0"/>
        <v>30</v>
      </c>
      <c r="L29" s="1280">
        <f t="shared" si="0"/>
        <v>5</v>
      </c>
      <c r="M29" s="1281"/>
      <c r="N29" s="1282">
        <f t="shared" si="1"/>
        <v>1.3306038894575156E-2</v>
      </c>
      <c r="O29" s="1282">
        <f t="shared" si="1"/>
        <v>1.4141414141414232E-2</v>
      </c>
      <c r="P29" s="1282">
        <f t="shared" si="1"/>
        <v>2.9880478087649376E-2</v>
      </c>
      <c r="Q29" s="1282">
        <f t="shared" si="1"/>
        <v>4.8355899419729731E-3</v>
      </c>
      <c r="R29" s="1283"/>
      <c r="S29" s="1284">
        <f t="shared" si="2"/>
        <v>36</v>
      </c>
      <c r="T29" s="1284">
        <f t="shared" si="3"/>
        <v>19</v>
      </c>
      <c r="U29" s="1284">
        <f t="shared" si="4"/>
        <v>8</v>
      </c>
      <c r="W29" s="1286"/>
      <c r="X29" s="1248"/>
      <c r="Y29" s="1248"/>
    </row>
    <row r="30" spans="2:25" ht="14.25">
      <c r="B30" s="1277" t="s">
        <v>1249</v>
      </c>
      <c r="C30" s="1278">
        <v>12570</v>
      </c>
      <c r="D30" s="1278">
        <v>12489</v>
      </c>
      <c r="E30" s="1278">
        <v>12350</v>
      </c>
      <c r="F30" s="1278">
        <v>12128</v>
      </c>
      <c r="G30" s="1278">
        <v>12128</v>
      </c>
      <c r="H30" s="1279"/>
      <c r="I30" s="1280">
        <f t="shared" si="0"/>
        <v>-81</v>
      </c>
      <c r="J30" s="1280">
        <f t="shared" si="0"/>
        <v>-139</v>
      </c>
      <c r="K30" s="1280">
        <f t="shared" si="0"/>
        <v>-222</v>
      </c>
      <c r="L30" s="1280">
        <f t="shared" si="0"/>
        <v>0</v>
      </c>
      <c r="M30" s="1281"/>
      <c r="N30" s="1282">
        <f t="shared" si="1"/>
        <v>-6.4439140811455298E-3</v>
      </c>
      <c r="O30" s="1282">
        <f t="shared" si="1"/>
        <v>-1.1129794218912692E-2</v>
      </c>
      <c r="P30" s="1282">
        <f t="shared" si="1"/>
        <v>-1.7975708502024346E-2</v>
      </c>
      <c r="Q30" s="1282">
        <f t="shared" si="1"/>
        <v>0</v>
      </c>
      <c r="R30" s="1283"/>
      <c r="S30" s="1284">
        <f t="shared" si="2"/>
        <v>14</v>
      </c>
      <c r="T30" s="1284">
        <f t="shared" si="3"/>
        <v>41</v>
      </c>
      <c r="U30" s="1284">
        <f t="shared" si="4"/>
        <v>36</v>
      </c>
      <c r="W30" s="1286"/>
      <c r="X30" s="1248"/>
      <c r="Y30" s="1248"/>
    </row>
    <row r="31" spans="2:25" ht="14.25">
      <c r="B31" s="1277" t="s">
        <v>1250</v>
      </c>
      <c r="C31" s="1278">
        <v>4421</v>
      </c>
      <c r="D31" s="1278">
        <v>4630</v>
      </c>
      <c r="E31" s="1278">
        <v>4739</v>
      </c>
      <c r="F31" s="1278">
        <v>4763</v>
      </c>
      <c r="G31" s="1278">
        <v>4774</v>
      </c>
      <c r="H31" s="1279"/>
      <c r="I31" s="1280">
        <f t="shared" si="0"/>
        <v>209</v>
      </c>
      <c r="J31" s="1280">
        <f t="shared" si="0"/>
        <v>109</v>
      </c>
      <c r="K31" s="1280">
        <f t="shared" si="0"/>
        <v>24</v>
      </c>
      <c r="L31" s="1280">
        <f t="shared" si="0"/>
        <v>11</v>
      </c>
      <c r="M31" s="1281"/>
      <c r="N31" s="1282">
        <f t="shared" si="1"/>
        <v>4.7274372313956148E-2</v>
      </c>
      <c r="O31" s="1282">
        <f t="shared" si="1"/>
        <v>2.3542116630669518E-2</v>
      </c>
      <c r="P31" s="1282">
        <f t="shared" si="1"/>
        <v>5.0643595695294419E-3</v>
      </c>
      <c r="Q31" s="1282">
        <f t="shared" si="1"/>
        <v>2.3094688221709792E-3</v>
      </c>
      <c r="R31" s="1283"/>
      <c r="S31" s="1284">
        <f t="shared" si="2"/>
        <v>22</v>
      </c>
      <c r="T31" s="1284">
        <f t="shared" si="3"/>
        <v>21</v>
      </c>
      <c r="U31" s="1284">
        <f t="shared" si="4"/>
        <v>24</v>
      </c>
      <c r="W31" s="1286"/>
      <c r="X31" s="1248"/>
      <c r="Y31" s="1248"/>
    </row>
    <row r="32" spans="2:25" ht="14.25">
      <c r="B32" s="1277" t="s">
        <v>88</v>
      </c>
      <c r="C32" s="1278">
        <v>308</v>
      </c>
      <c r="D32" s="1278">
        <v>304</v>
      </c>
      <c r="E32" s="1278">
        <v>302</v>
      </c>
      <c r="F32" s="1278">
        <v>291</v>
      </c>
      <c r="G32" s="1278">
        <v>299</v>
      </c>
      <c r="H32" s="1279"/>
      <c r="I32" s="1280">
        <f t="shared" si="0"/>
        <v>-4</v>
      </c>
      <c r="J32" s="1280">
        <f t="shared" si="0"/>
        <v>-2</v>
      </c>
      <c r="K32" s="1280">
        <f t="shared" si="0"/>
        <v>-11</v>
      </c>
      <c r="L32" s="1280">
        <f t="shared" si="0"/>
        <v>8</v>
      </c>
      <c r="M32" s="1281"/>
      <c r="N32" s="1282">
        <f t="shared" si="1"/>
        <v>-1.2987012987012991E-2</v>
      </c>
      <c r="O32" s="1282">
        <f t="shared" si="1"/>
        <v>-6.5789473684210176E-3</v>
      </c>
      <c r="P32" s="1282">
        <f t="shared" si="1"/>
        <v>-3.6423841059602613E-2</v>
      </c>
      <c r="Q32" s="1282">
        <f t="shared" si="1"/>
        <v>2.7491408934707806E-2</v>
      </c>
      <c r="R32" s="1283"/>
      <c r="S32" s="1284">
        <f t="shared" si="2"/>
        <v>40</v>
      </c>
      <c r="T32" s="1284">
        <f t="shared" si="3"/>
        <v>33</v>
      </c>
      <c r="U32" s="1284">
        <f t="shared" si="4"/>
        <v>41</v>
      </c>
      <c r="W32" s="1286"/>
      <c r="X32" s="1248"/>
      <c r="Y32" s="1248"/>
    </row>
    <row r="33" spans="2:25" ht="14.25">
      <c r="B33" s="1277" t="s">
        <v>1251</v>
      </c>
      <c r="C33" s="1278">
        <v>14202</v>
      </c>
      <c r="D33" s="1278">
        <v>14799</v>
      </c>
      <c r="E33" s="1278">
        <v>16600</v>
      </c>
      <c r="F33" s="1278">
        <v>16983</v>
      </c>
      <c r="G33" s="1278">
        <v>17167</v>
      </c>
      <c r="H33" s="1279"/>
      <c r="I33" s="1280">
        <f t="shared" si="0"/>
        <v>597</v>
      </c>
      <c r="J33" s="1280">
        <f t="shared" si="0"/>
        <v>1801</v>
      </c>
      <c r="K33" s="1280">
        <f t="shared" si="0"/>
        <v>383</v>
      </c>
      <c r="L33" s="1280">
        <f t="shared" si="0"/>
        <v>184</v>
      </c>
      <c r="M33" s="1281"/>
      <c r="N33" s="1282">
        <f t="shared" si="1"/>
        <v>4.2036332910857732E-2</v>
      </c>
      <c r="O33" s="1282">
        <f t="shared" si="1"/>
        <v>0.12169741198729644</v>
      </c>
      <c r="P33" s="1282">
        <f t="shared" si="1"/>
        <v>2.3072289156626402E-2</v>
      </c>
      <c r="Q33" s="1282">
        <f t="shared" si="1"/>
        <v>1.0834363775540146E-2</v>
      </c>
      <c r="R33" s="1283"/>
      <c r="S33" s="1284">
        <f t="shared" si="2"/>
        <v>11</v>
      </c>
      <c r="T33" s="1284">
        <f t="shared" si="3"/>
        <v>8</v>
      </c>
      <c r="U33" s="1284">
        <f t="shared" si="4"/>
        <v>12</v>
      </c>
      <c r="W33" s="1286"/>
      <c r="X33" s="1248"/>
      <c r="Y33" s="1248"/>
    </row>
    <row r="34" spans="2:25" ht="14.25">
      <c r="B34" s="1277" t="s">
        <v>89</v>
      </c>
      <c r="C34" s="1278">
        <v>481</v>
      </c>
      <c r="D34" s="1278">
        <v>479</v>
      </c>
      <c r="E34" s="1278">
        <v>478</v>
      </c>
      <c r="F34" s="1278">
        <v>492</v>
      </c>
      <c r="G34" s="1278">
        <v>505</v>
      </c>
      <c r="H34" s="1279"/>
      <c r="I34" s="1280">
        <f t="shared" si="0"/>
        <v>-2</v>
      </c>
      <c r="J34" s="1280">
        <f t="shared" si="0"/>
        <v>-1</v>
      </c>
      <c r="K34" s="1280">
        <f t="shared" si="0"/>
        <v>14</v>
      </c>
      <c r="L34" s="1280">
        <f t="shared" si="0"/>
        <v>13</v>
      </c>
      <c r="M34" s="1281"/>
      <c r="N34" s="1282">
        <f t="shared" si="1"/>
        <v>-4.1580041580041582E-3</v>
      </c>
      <c r="O34" s="1282">
        <f t="shared" si="1"/>
        <v>-2.0876826722338038E-3</v>
      </c>
      <c r="P34" s="1282">
        <f t="shared" si="1"/>
        <v>2.9288702928870203E-2</v>
      </c>
      <c r="Q34" s="1282">
        <f t="shared" si="1"/>
        <v>2.6422764227642226E-2</v>
      </c>
      <c r="R34" s="1283"/>
      <c r="S34" s="1284">
        <f t="shared" si="2"/>
        <v>38</v>
      </c>
      <c r="T34" s="1284">
        <f t="shared" si="3"/>
        <v>24</v>
      </c>
      <c r="U34" s="1284">
        <f t="shared" si="4"/>
        <v>9</v>
      </c>
      <c r="W34" s="1286"/>
      <c r="X34" s="1248"/>
      <c r="Y34" s="1248"/>
    </row>
    <row r="35" spans="2:25" ht="14.25">
      <c r="B35" s="1277" t="s">
        <v>90</v>
      </c>
      <c r="C35" s="1278">
        <v>23759</v>
      </c>
      <c r="D35" s="1278">
        <v>23965</v>
      </c>
      <c r="E35" s="1278">
        <v>23615</v>
      </c>
      <c r="F35" s="1278">
        <v>23600</v>
      </c>
      <c r="G35" s="1278">
        <v>22909</v>
      </c>
      <c r="H35" s="1279"/>
      <c r="I35" s="1280">
        <f t="shared" si="0"/>
        <v>206</v>
      </c>
      <c r="J35" s="1280">
        <f t="shared" si="0"/>
        <v>-350</v>
      </c>
      <c r="K35" s="1280">
        <f t="shared" si="0"/>
        <v>-15</v>
      </c>
      <c r="L35" s="1280">
        <f t="shared" si="0"/>
        <v>-691</v>
      </c>
      <c r="M35" s="1281"/>
      <c r="N35" s="1282">
        <f t="shared" si="1"/>
        <v>8.6703985857989885E-3</v>
      </c>
      <c r="O35" s="1282">
        <f t="shared" si="1"/>
        <v>-1.4604631754642217E-2</v>
      </c>
      <c r="P35" s="1282">
        <f t="shared" si="1"/>
        <v>-6.351894982002948E-4</v>
      </c>
      <c r="Q35" s="1282">
        <f t="shared" si="1"/>
        <v>-2.9279661016949121E-2</v>
      </c>
      <c r="R35" s="1283"/>
      <c r="S35" s="1284">
        <f t="shared" si="2"/>
        <v>10</v>
      </c>
      <c r="T35" s="1284">
        <f t="shared" si="3"/>
        <v>35</v>
      </c>
      <c r="U35" s="1284">
        <f t="shared" si="4"/>
        <v>28</v>
      </c>
      <c r="W35" s="1286"/>
      <c r="X35" s="1248"/>
      <c r="Y35" s="1248"/>
    </row>
    <row r="36" spans="2:25" ht="14.25">
      <c r="B36" s="1277" t="s">
        <v>91</v>
      </c>
      <c r="C36" s="1278">
        <v>3064</v>
      </c>
      <c r="D36" s="1278">
        <v>3020</v>
      </c>
      <c r="E36" s="1278">
        <v>3022</v>
      </c>
      <c r="F36" s="1278">
        <v>2975</v>
      </c>
      <c r="G36" s="1278">
        <v>2905</v>
      </c>
      <c r="H36" s="1279"/>
      <c r="I36" s="1280">
        <f t="shared" si="0"/>
        <v>-44</v>
      </c>
      <c r="J36" s="1280">
        <f t="shared" si="0"/>
        <v>2</v>
      </c>
      <c r="K36" s="1280">
        <f t="shared" si="0"/>
        <v>-47</v>
      </c>
      <c r="L36" s="1280">
        <f t="shared" si="0"/>
        <v>-70</v>
      </c>
      <c r="M36" s="1281"/>
      <c r="N36" s="1282">
        <f t="shared" si="1"/>
        <v>-1.4360313315926909E-2</v>
      </c>
      <c r="O36" s="1282">
        <f t="shared" si="1"/>
        <v>6.6225165562916466E-4</v>
      </c>
      <c r="P36" s="1282">
        <f t="shared" si="1"/>
        <v>-1.5552614162806067E-2</v>
      </c>
      <c r="Q36" s="1282">
        <f t="shared" si="1"/>
        <v>-2.352941176470591E-2</v>
      </c>
      <c r="R36" s="1283"/>
      <c r="S36" s="1284">
        <f t="shared" si="2"/>
        <v>26</v>
      </c>
      <c r="T36" s="1284">
        <f t="shared" si="3"/>
        <v>36</v>
      </c>
      <c r="U36" s="1284">
        <f t="shared" si="4"/>
        <v>34</v>
      </c>
      <c r="W36" s="1286"/>
      <c r="X36" s="1248"/>
      <c r="Y36" s="1248"/>
    </row>
    <row r="37" spans="2:25" ht="14.25">
      <c r="B37" s="1277" t="s">
        <v>93</v>
      </c>
      <c r="C37" s="1278">
        <v>4629</v>
      </c>
      <c r="D37" s="1278">
        <v>4585</v>
      </c>
      <c r="E37" s="1278">
        <v>4609</v>
      </c>
      <c r="F37" s="1278">
        <v>4520</v>
      </c>
      <c r="G37" s="1278">
        <v>4529</v>
      </c>
      <c r="H37" s="1279"/>
      <c r="I37" s="1280">
        <f t="shared" si="0"/>
        <v>-44</v>
      </c>
      <c r="J37" s="1280">
        <f t="shared" si="0"/>
        <v>24</v>
      </c>
      <c r="K37" s="1280">
        <f t="shared" si="0"/>
        <v>-89</v>
      </c>
      <c r="L37" s="1280">
        <f t="shared" si="0"/>
        <v>9</v>
      </c>
      <c r="M37" s="1281"/>
      <c r="N37" s="1282">
        <f t="shared" si="1"/>
        <v>-9.5052927198099324E-3</v>
      </c>
      <c r="O37" s="1282">
        <f t="shared" si="1"/>
        <v>5.2344601962923676E-3</v>
      </c>
      <c r="P37" s="1282">
        <f t="shared" si="1"/>
        <v>-1.9310045563028844E-2</v>
      </c>
      <c r="Q37" s="1282">
        <f t="shared" si="1"/>
        <v>1.9911504424778848E-3</v>
      </c>
      <c r="R37" s="1283"/>
      <c r="S37" s="1284">
        <f t="shared" si="2"/>
        <v>23</v>
      </c>
      <c r="T37" s="1284">
        <f t="shared" si="3"/>
        <v>39</v>
      </c>
      <c r="U37" s="1284">
        <f t="shared" si="4"/>
        <v>38</v>
      </c>
      <c r="W37" s="1286"/>
      <c r="X37" s="1248"/>
      <c r="Y37" s="1248"/>
    </row>
    <row r="38" spans="2:25" ht="14.25">
      <c r="B38" s="1277" t="s">
        <v>1252</v>
      </c>
      <c r="C38" s="1278">
        <v>3189</v>
      </c>
      <c r="D38" s="1278">
        <v>3162</v>
      </c>
      <c r="E38" s="1278">
        <v>3140</v>
      </c>
      <c r="F38" s="1278">
        <v>3157</v>
      </c>
      <c r="G38" s="1278">
        <v>3186</v>
      </c>
      <c r="H38" s="1279"/>
      <c r="I38" s="1280">
        <f t="shared" si="0"/>
        <v>-27</v>
      </c>
      <c r="J38" s="1280">
        <f t="shared" si="0"/>
        <v>-22</v>
      </c>
      <c r="K38" s="1280">
        <f t="shared" si="0"/>
        <v>17</v>
      </c>
      <c r="L38" s="1280">
        <f t="shared" si="0"/>
        <v>29</v>
      </c>
      <c r="M38" s="1281"/>
      <c r="N38" s="1282">
        <f t="shared" si="1"/>
        <v>-8.4666039510818969E-3</v>
      </c>
      <c r="O38" s="1282">
        <f t="shared" si="1"/>
        <v>-6.957621758380772E-3</v>
      </c>
      <c r="P38" s="1282">
        <f t="shared" si="1"/>
        <v>5.4140127388535575E-3</v>
      </c>
      <c r="Q38" s="1282">
        <f t="shared" si="1"/>
        <v>9.1859360152042324E-3</v>
      </c>
      <c r="R38" s="1283"/>
      <c r="S38" s="1284">
        <f t="shared" si="2"/>
        <v>25</v>
      </c>
      <c r="T38" s="1284">
        <f t="shared" si="3"/>
        <v>22</v>
      </c>
      <c r="U38" s="1284">
        <f t="shared" si="4"/>
        <v>23</v>
      </c>
      <c r="W38" s="1286"/>
      <c r="X38" s="1248"/>
      <c r="Y38" s="1248"/>
    </row>
    <row r="39" spans="2:25" ht="14.25">
      <c r="B39" s="1277" t="s">
        <v>1253</v>
      </c>
      <c r="C39" s="1278">
        <v>1468</v>
      </c>
      <c r="D39" s="1278">
        <v>1495</v>
      </c>
      <c r="E39" s="1278">
        <v>1510</v>
      </c>
      <c r="F39" s="1278">
        <v>1537</v>
      </c>
      <c r="G39" s="1278">
        <v>1544</v>
      </c>
      <c r="H39" s="1279"/>
      <c r="I39" s="1280">
        <f t="shared" si="0"/>
        <v>27</v>
      </c>
      <c r="J39" s="1280">
        <f t="shared" si="0"/>
        <v>15</v>
      </c>
      <c r="K39" s="1280">
        <f t="shared" si="0"/>
        <v>27</v>
      </c>
      <c r="L39" s="1280">
        <f t="shared" si="0"/>
        <v>7</v>
      </c>
      <c r="M39" s="1281"/>
      <c r="N39" s="1282">
        <f t="shared" si="1"/>
        <v>1.8392370572207106E-2</v>
      </c>
      <c r="O39" s="1282">
        <f t="shared" si="1"/>
        <v>1.0033444816053505E-2</v>
      </c>
      <c r="P39" s="1282">
        <f t="shared" si="1"/>
        <v>1.788079470198678E-2</v>
      </c>
      <c r="Q39" s="1282">
        <f t="shared" si="1"/>
        <v>4.5543266102796576E-3</v>
      </c>
      <c r="R39" s="1283"/>
      <c r="S39" s="1284">
        <f t="shared" si="2"/>
        <v>33</v>
      </c>
      <c r="T39" s="1284">
        <f t="shared" si="3"/>
        <v>20</v>
      </c>
      <c r="U39" s="1284">
        <f t="shared" si="4"/>
        <v>13</v>
      </c>
      <c r="W39" s="1286"/>
      <c r="X39" s="1248"/>
      <c r="Y39" s="1248"/>
    </row>
    <row r="40" spans="2:25" ht="14.25">
      <c r="B40" s="1277" t="s">
        <v>1254</v>
      </c>
      <c r="C40" s="1278">
        <v>228</v>
      </c>
      <c r="D40" s="1278">
        <v>250</v>
      </c>
      <c r="E40" s="1278">
        <v>259</v>
      </c>
      <c r="F40" s="1278">
        <v>258</v>
      </c>
      <c r="G40" s="1278">
        <v>269</v>
      </c>
      <c r="H40" s="1279"/>
      <c r="I40" s="1280">
        <f t="shared" si="0"/>
        <v>22</v>
      </c>
      <c r="J40" s="1280">
        <f t="shared" si="0"/>
        <v>9</v>
      </c>
      <c r="K40" s="1280">
        <f t="shared" si="0"/>
        <v>-1</v>
      </c>
      <c r="L40" s="1280">
        <f t="shared" si="0"/>
        <v>11</v>
      </c>
      <c r="M40" s="1281"/>
      <c r="N40" s="1282">
        <f t="shared" si="1"/>
        <v>9.6491228070175517E-2</v>
      </c>
      <c r="O40" s="1282">
        <f t="shared" si="1"/>
        <v>3.6000000000000032E-2</v>
      </c>
      <c r="P40" s="1282">
        <f t="shared" si="1"/>
        <v>-3.8610038610038533E-3</v>
      </c>
      <c r="Q40" s="1282">
        <f t="shared" si="1"/>
        <v>4.2635658914728758E-2</v>
      </c>
      <c r="R40" s="1283"/>
      <c r="S40" s="1284">
        <f t="shared" si="2"/>
        <v>41</v>
      </c>
      <c r="T40" s="1284">
        <f t="shared" si="3"/>
        <v>26</v>
      </c>
      <c r="U40" s="1284">
        <f t="shared" si="4"/>
        <v>32</v>
      </c>
      <c r="W40" s="1286"/>
      <c r="X40" s="1248"/>
      <c r="Y40" s="1248"/>
    </row>
    <row r="41" spans="2:25" ht="14.25">
      <c r="B41" s="1277" t="s">
        <v>95</v>
      </c>
      <c r="C41" s="1278">
        <v>14034</v>
      </c>
      <c r="D41" s="1278">
        <v>14107</v>
      </c>
      <c r="E41" s="1278">
        <v>13873</v>
      </c>
      <c r="F41" s="1278">
        <v>13988</v>
      </c>
      <c r="G41" s="1278">
        <v>14081</v>
      </c>
      <c r="H41" s="1279"/>
      <c r="I41" s="1280">
        <f t="shared" si="0"/>
        <v>73</v>
      </c>
      <c r="J41" s="1280">
        <f t="shared" si="0"/>
        <v>-234</v>
      </c>
      <c r="K41" s="1280">
        <f t="shared" si="0"/>
        <v>115</v>
      </c>
      <c r="L41" s="1280">
        <f t="shared" si="0"/>
        <v>93</v>
      </c>
      <c r="M41" s="1281"/>
      <c r="N41" s="1282">
        <f t="shared" si="1"/>
        <v>5.2016531281173783E-3</v>
      </c>
      <c r="O41" s="1282">
        <f t="shared" si="1"/>
        <v>-1.6587509746934126E-2</v>
      </c>
      <c r="P41" s="1282">
        <f t="shared" si="1"/>
        <v>8.2894831687450043E-3</v>
      </c>
      <c r="Q41" s="1282">
        <f t="shared" si="1"/>
        <v>6.6485559050615262E-3</v>
      </c>
      <c r="R41" s="1283"/>
      <c r="S41" s="1284">
        <f t="shared" si="2"/>
        <v>13</v>
      </c>
      <c r="T41" s="1284">
        <f t="shared" si="3"/>
        <v>13</v>
      </c>
      <c r="U41" s="1284">
        <f t="shared" si="4"/>
        <v>21</v>
      </c>
      <c r="W41" s="1286"/>
      <c r="X41" s="1248"/>
      <c r="Y41" s="1248"/>
    </row>
    <row r="42" spans="2:25" ht="14.25">
      <c r="B42" s="1277" t="s">
        <v>96</v>
      </c>
      <c r="C42" s="1278">
        <v>7291</v>
      </c>
      <c r="D42" s="1278">
        <v>7591</v>
      </c>
      <c r="E42" s="1278">
        <v>7912</v>
      </c>
      <c r="F42" s="1278">
        <v>7287</v>
      </c>
      <c r="G42" s="1278">
        <v>7234</v>
      </c>
      <c r="H42" s="1279"/>
      <c r="I42" s="1280">
        <f t="shared" si="0"/>
        <v>300</v>
      </c>
      <c r="J42" s="1280">
        <f t="shared" si="0"/>
        <v>321</v>
      </c>
      <c r="K42" s="1280">
        <f t="shared" si="0"/>
        <v>-625</v>
      </c>
      <c r="L42" s="1280">
        <f t="shared" si="0"/>
        <v>-53</v>
      </c>
      <c r="M42" s="1281"/>
      <c r="N42" s="1282">
        <f t="shared" si="1"/>
        <v>4.1146619119462269E-2</v>
      </c>
      <c r="O42" s="1282">
        <f t="shared" si="1"/>
        <v>4.2286918719536271E-2</v>
      </c>
      <c r="P42" s="1282">
        <f t="shared" si="1"/>
        <v>-7.8993933265925187E-2</v>
      </c>
      <c r="Q42" s="1282">
        <f t="shared" si="1"/>
        <v>-7.2732262933992153E-3</v>
      </c>
      <c r="R42" s="1283"/>
      <c r="S42" s="1284">
        <f t="shared" si="2"/>
        <v>17</v>
      </c>
      <c r="T42" s="1284">
        <f t="shared" si="3"/>
        <v>42</v>
      </c>
      <c r="U42" s="1284">
        <f t="shared" si="4"/>
        <v>42</v>
      </c>
      <c r="W42" s="1286"/>
      <c r="X42" s="1248"/>
      <c r="Y42" s="1248"/>
    </row>
    <row r="43" spans="2:25" ht="14.25">
      <c r="B43" s="1277" t="s">
        <v>97</v>
      </c>
      <c r="C43" s="1278">
        <v>5585</v>
      </c>
      <c r="D43" s="1278">
        <v>5786</v>
      </c>
      <c r="E43" s="1278">
        <v>5959</v>
      </c>
      <c r="F43" s="1278">
        <v>6286</v>
      </c>
      <c r="G43" s="1278">
        <v>6526</v>
      </c>
      <c r="H43" s="1279"/>
      <c r="I43" s="1280">
        <f t="shared" si="0"/>
        <v>201</v>
      </c>
      <c r="J43" s="1280">
        <f t="shared" si="0"/>
        <v>173</v>
      </c>
      <c r="K43" s="1280">
        <f t="shared" si="0"/>
        <v>327</v>
      </c>
      <c r="L43" s="1280">
        <f t="shared" si="0"/>
        <v>240</v>
      </c>
      <c r="M43" s="1281"/>
      <c r="N43" s="1282">
        <f t="shared" si="1"/>
        <v>3.598925693822741E-2</v>
      </c>
      <c r="O43" s="1282">
        <f t="shared" si="1"/>
        <v>2.9899758036640245E-2</v>
      </c>
      <c r="P43" s="1282">
        <f t="shared" si="1"/>
        <v>5.4874979023326054E-2</v>
      </c>
      <c r="Q43" s="1282">
        <f t="shared" si="1"/>
        <v>3.8180082723512587E-2</v>
      </c>
      <c r="R43" s="1283"/>
      <c r="S43" s="1284">
        <f t="shared" si="2"/>
        <v>19</v>
      </c>
      <c r="T43" s="1284">
        <f t="shared" si="3"/>
        <v>9</v>
      </c>
      <c r="U43" s="1284">
        <f t="shared" si="4"/>
        <v>2</v>
      </c>
      <c r="W43" s="1286"/>
      <c r="X43" s="1248"/>
      <c r="Y43" s="1248"/>
    </row>
    <row r="44" spans="2:25" ht="14.25">
      <c r="B44" s="1277" t="s">
        <v>59</v>
      </c>
      <c r="C44" s="1278">
        <v>26131</v>
      </c>
      <c r="D44" s="1278">
        <v>27099</v>
      </c>
      <c r="E44" s="1278">
        <v>27118</v>
      </c>
      <c r="F44" s="1278">
        <v>28167</v>
      </c>
      <c r="G44" s="1278">
        <v>28602</v>
      </c>
      <c r="H44" s="1279"/>
      <c r="I44" s="1280">
        <f t="shared" si="0"/>
        <v>968</v>
      </c>
      <c r="J44" s="1280">
        <f t="shared" si="0"/>
        <v>19</v>
      </c>
      <c r="K44" s="1280">
        <f t="shared" si="0"/>
        <v>1049</v>
      </c>
      <c r="L44" s="1280">
        <f t="shared" si="0"/>
        <v>435</v>
      </c>
      <c r="M44" s="1281"/>
      <c r="N44" s="1282">
        <f t="shared" si="1"/>
        <v>3.7044123837587595E-2</v>
      </c>
      <c r="O44" s="1282">
        <f t="shared" si="1"/>
        <v>7.0113288313211619E-4</v>
      </c>
      <c r="P44" s="1282">
        <f t="shared" si="1"/>
        <v>3.868279371635075E-2</v>
      </c>
      <c r="Q44" s="1282">
        <f t="shared" si="1"/>
        <v>1.5443604217701523E-2</v>
      </c>
      <c r="R44" s="1283"/>
      <c r="S44" s="1284">
        <f t="shared" si="2"/>
        <v>9</v>
      </c>
      <c r="T44" s="1284">
        <f t="shared" si="3"/>
        <v>3</v>
      </c>
      <c r="U44" s="1284">
        <f t="shared" si="4"/>
        <v>5</v>
      </c>
      <c r="W44" s="1286"/>
      <c r="X44" s="1248"/>
      <c r="Y44" s="1248"/>
    </row>
    <row r="45" spans="2:25" ht="14.25">
      <c r="B45" s="1277" t="s">
        <v>98</v>
      </c>
      <c r="C45" s="1278">
        <v>525</v>
      </c>
      <c r="D45" s="1278">
        <v>501</v>
      </c>
      <c r="E45" s="1278">
        <v>482</v>
      </c>
      <c r="F45" s="1278">
        <v>469</v>
      </c>
      <c r="G45" s="1278">
        <v>445</v>
      </c>
      <c r="H45" s="1279"/>
      <c r="I45" s="1280">
        <f t="shared" si="0"/>
        <v>-24</v>
      </c>
      <c r="J45" s="1280">
        <f t="shared" si="0"/>
        <v>-19</v>
      </c>
      <c r="K45" s="1280">
        <f t="shared" si="0"/>
        <v>-13</v>
      </c>
      <c r="L45" s="1280">
        <f t="shared" si="0"/>
        <v>-24</v>
      </c>
      <c r="M45" s="1281"/>
      <c r="N45" s="1282">
        <f t="shared" si="1"/>
        <v>-4.5714285714285707E-2</v>
      </c>
      <c r="O45" s="1282">
        <f t="shared" si="1"/>
        <v>-3.7924151696606789E-2</v>
      </c>
      <c r="P45" s="1282">
        <f t="shared" si="1"/>
        <v>-2.6970954356846488E-2</v>
      </c>
      <c r="Q45" s="1282">
        <f t="shared" si="1"/>
        <v>-5.1172707889125757E-2</v>
      </c>
      <c r="R45" s="1283"/>
      <c r="S45" s="1284">
        <f t="shared" si="2"/>
        <v>39</v>
      </c>
      <c r="T45" s="1284">
        <f t="shared" si="3"/>
        <v>34</v>
      </c>
      <c r="U45" s="1284">
        <f t="shared" si="4"/>
        <v>40</v>
      </c>
      <c r="W45" s="1286"/>
      <c r="X45" s="1248"/>
      <c r="Y45" s="1248"/>
    </row>
    <row r="46" spans="2:25" ht="14.25">
      <c r="B46" s="1277" t="s">
        <v>99</v>
      </c>
      <c r="C46" s="1278">
        <v>30732</v>
      </c>
      <c r="D46" s="1278">
        <v>31028</v>
      </c>
      <c r="E46" s="1278">
        <v>31188</v>
      </c>
      <c r="F46" s="1278">
        <v>31184</v>
      </c>
      <c r="G46" s="1278">
        <v>31305</v>
      </c>
      <c r="H46" s="1279"/>
      <c r="I46" s="1280">
        <f t="shared" si="0"/>
        <v>296</v>
      </c>
      <c r="J46" s="1280">
        <f t="shared" si="0"/>
        <v>160</v>
      </c>
      <c r="K46" s="1280">
        <f t="shared" si="0"/>
        <v>-4</v>
      </c>
      <c r="L46" s="1280">
        <f t="shared" si="0"/>
        <v>121</v>
      </c>
      <c r="M46" s="1281"/>
      <c r="N46" s="1282">
        <f t="shared" si="1"/>
        <v>9.6316543017049838E-3</v>
      </c>
      <c r="O46" s="1282">
        <f t="shared" si="1"/>
        <v>5.1566327188345973E-3</v>
      </c>
      <c r="P46" s="1282">
        <f t="shared" si="1"/>
        <v>-1.2825445684239156E-4</v>
      </c>
      <c r="Q46" s="1282">
        <f t="shared" si="1"/>
        <v>3.8801949717803819E-3</v>
      </c>
      <c r="R46" s="1283"/>
      <c r="S46" s="1284">
        <f t="shared" si="2"/>
        <v>8</v>
      </c>
      <c r="T46" s="1284">
        <f t="shared" si="3"/>
        <v>28</v>
      </c>
      <c r="U46" s="1284">
        <f t="shared" si="4"/>
        <v>26</v>
      </c>
      <c r="W46" s="1286"/>
      <c r="X46" s="1248"/>
      <c r="Y46" s="1248"/>
    </row>
    <row r="47" spans="2:25" ht="14.25">
      <c r="B47" s="1277"/>
      <c r="C47" s="1267"/>
      <c r="D47" s="1267"/>
      <c r="E47" s="1267"/>
      <c r="F47" s="1267"/>
      <c r="G47" s="1267"/>
      <c r="H47" s="1279"/>
      <c r="I47" s="1280"/>
      <c r="J47" s="1280"/>
      <c r="K47" s="1280"/>
      <c r="L47" s="1280"/>
      <c r="M47" s="1281"/>
      <c r="N47" s="1282"/>
      <c r="O47" s="1282"/>
      <c r="P47" s="1282"/>
      <c r="Q47" s="1282"/>
      <c r="R47" s="1283"/>
      <c r="S47" s="1284"/>
      <c r="T47" s="1284"/>
      <c r="U47" s="1284"/>
      <c r="W47" s="947"/>
      <c r="X47" s="947"/>
      <c r="Y47" s="947"/>
    </row>
    <row r="48" spans="2:25" ht="14.25">
      <c r="B48" s="1287" t="s">
        <v>1255</v>
      </c>
      <c r="C48" s="1288">
        <v>50801</v>
      </c>
      <c r="D48" s="1289">
        <v>54900</v>
      </c>
      <c r="E48" s="1289">
        <v>61464</v>
      </c>
      <c r="F48" s="1289">
        <v>67509</v>
      </c>
      <c r="G48" s="1289">
        <v>74637</v>
      </c>
      <c r="H48" s="1279"/>
      <c r="I48" s="1280">
        <f>D48-C48</f>
        <v>4099</v>
      </c>
      <c r="J48" s="1280">
        <f>E48-D48</f>
        <v>6564</v>
      </c>
      <c r="K48" s="1280">
        <f>F48-E48</f>
        <v>6045</v>
      </c>
      <c r="L48" s="1280">
        <f>G48-F48</f>
        <v>7128</v>
      </c>
      <c r="M48" s="1281"/>
      <c r="N48" s="1282">
        <f>D48/C48-1</f>
        <v>8.0687388043542363E-2</v>
      </c>
      <c r="O48" s="1282">
        <f>E48/D48-1</f>
        <v>0.1195628415300547</v>
      </c>
      <c r="P48" s="1282">
        <f>F48/E48-1</f>
        <v>9.8350253807106602E-2</v>
      </c>
      <c r="Q48" s="1282">
        <f>G48/F48-1</f>
        <v>0.10558592187708316</v>
      </c>
      <c r="R48" s="1283"/>
      <c r="S48" s="1284">
        <f>RANK(F48,F$6:F$48)</f>
        <v>4</v>
      </c>
      <c r="T48" s="1284">
        <f>RANK(K48,K$6:K$48)</f>
        <v>1</v>
      </c>
      <c r="U48" s="1284">
        <f>RANK(P48,P$6:P$48)</f>
        <v>1</v>
      </c>
      <c r="W48" s="947"/>
      <c r="X48" s="947"/>
      <c r="Y48" s="947"/>
    </row>
    <row r="49" spans="2:25" ht="14.25">
      <c r="B49" s="1287"/>
      <c r="C49" s="1288"/>
      <c r="D49" s="1289"/>
      <c r="E49" s="1289"/>
      <c r="F49" s="1289"/>
      <c r="G49" s="1289"/>
      <c r="H49" s="1279"/>
      <c r="I49" s="1280"/>
      <c r="J49" s="1280"/>
      <c r="K49" s="1280"/>
      <c r="L49" s="1280"/>
      <c r="M49" s="1281"/>
      <c r="N49" s="1282"/>
      <c r="O49" s="1282"/>
      <c r="P49" s="1282"/>
      <c r="Q49" s="1282"/>
      <c r="R49" s="1283"/>
      <c r="S49" s="1284"/>
      <c r="T49" s="1284"/>
      <c r="U49" s="1284"/>
      <c r="W49" s="947"/>
      <c r="X49" s="947"/>
      <c r="Y49" s="947"/>
    </row>
    <row r="50" spans="2:25" ht="14.25">
      <c r="B50" s="1287" t="s">
        <v>775</v>
      </c>
      <c r="C50" s="1288">
        <v>600985</v>
      </c>
      <c r="D50" s="1288">
        <v>612551</v>
      </c>
      <c r="E50" s="1288">
        <v>622182</v>
      </c>
      <c r="F50" s="1289">
        <v>633896</v>
      </c>
      <c r="G50" s="1290">
        <v>643625</v>
      </c>
      <c r="H50" s="1279"/>
      <c r="I50" s="1280">
        <f>D50-C50</f>
        <v>11566</v>
      </c>
      <c r="J50" s="1280">
        <f>E50-D50</f>
        <v>9631</v>
      </c>
      <c r="K50" s="1280">
        <f>F50-E50</f>
        <v>11714</v>
      </c>
      <c r="L50" s="1280">
        <f>G50-F50</f>
        <v>9729</v>
      </c>
      <c r="M50" s="1281"/>
      <c r="N50" s="1282">
        <f>D50/C50-1</f>
        <v>1.9245072672362973E-2</v>
      </c>
      <c r="O50" s="1282">
        <f>E50/D50-1</f>
        <v>1.5722772471190138E-2</v>
      </c>
      <c r="P50" s="1282">
        <f>F50/E50-1</f>
        <v>1.882728847829096E-2</v>
      </c>
      <c r="Q50" s="1282">
        <f>G50/F50-1</f>
        <v>1.5347943511238471E-2</v>
      </c>
      <c r="R50" s="1283"/>
      <c r="S50" s="1284"/>
      <c r="T50" s="1284"/>
      <c r="U50" s="1284"/>
      <c r="W50" s="947"/>
      <c r="X50" s="947"/>
      <c r="Y50" s="947"/>
    </row>
    <row r="51" spans="2:25" ht="14.25">
      <c r="B51" s="1291"/>
      <c r="C51" s="1267"/>
      <c r="D51" s="1267"/>
      <c r="E51" s="1267"/>
      <c r="F51" s="1267"/>
      <c r="G51" s="1267"/>
      <c r="H51" s="1267"/>
      <c r="I51" s="1280"/>
      <c r="J51" s="1280"/>
      <c r="K51" s="1280"/>
      <c r="L51" s="1280"/>
      <c r="M51" s="1280"/>
      <c r="N51" s="1282"/>
      <c r="O51" s="1282"/>
      <c r="P51" s="1282"/>
      <c r="Q51" s="1282"/>
      <c r="R51" s="1282"/>
      <c r="S51" s="1284"/>
      <c r="T51" s="1284"/>
      <c r="U51" s="1284"/>
      <c r="W51" s="947"/>
      <c r="X51" s="947"/>
      <c r="Y51" s="947"/>
    </row>
    <row r="52" spans="2:25" ht="14.25">
      <c r="B52" s="1267" t="s">
        <v>1256</v>
      </c>
      <c r="C52" s="1267"/>
      <c r="D52" s="1267"/>
      <c r="E52" s="1267"/>
      <c r="F52" s="1267"/>
      <c r="G52" s="1267"/>
      <c r="H52" s="1267"/>
      <c r="I52" s="1267"/>
      <c r="J52" s="1284"/>
      <c r="K52" s="1284"/>
      <c r="L52" s="1284"/>
      <c r="M52" s="1284"/>
      <c r="N52" s="1284"/>
      <c r="O52" s="1284"/>
      <c r="P52" s="1284"/>
      <c r="Q52" s="1284"/>
      <c r="R52" s="1291"/>
      <c r="S52" s="1284"/>
      <c r="T52" s="1284"/>
      <c r="U52" s="1284"/>
      <c r="W52" s="947"/>
      <c r="X52" s="947"/>
      <c r="Y52" s="947"/>
    </row>
    <row r="53" spans="2:25">
      <c r="C53" s="1248"/>
      <c r="D53" s="1248"/>
      <c r="E53" s="1248"/>
      <c r="F53" s="1248"/>
      <c r="G53" s="1248"/>
      <c r="H53" s="1248"/>
      <c r="I53" s="1248"/>
      <c r="W53" s="947"/>
      <c r="X53" s="947"/>
      <c r="Y53" s="947"/>
    </row>
    <row r="54" spans="2:25">
      <c r="W54" s="947"/>
      <c r="X54" s="947"/>
      <c r="Y54" s="947"/>
    </row>
    <row r="55" spans="2:25">
      <c r="W55" s="947"/>
      <c r="X55" s="947"/>
      <c r="Y55" s="947"/>
    </row>
    <row r="56" spans="2:25">
      <c r="W56" s="947"/>
      <c r="X56" s="947"/>
      <c r="Y56" s="947"/>
    </row>
    <row r="57" spans="2:25">
      <c r="W57" s="947"/>
      <c r="X57" s="947"/>
      <c r="Y57" s="947"/>
    </row>
    <row r="58" spans="2:25">
      <c r="W58" s="947"/>
      <c r="X58" s="947"/>
      <c r="Y58" s="947"/>
    </row>
    <row r="59" spans="2:25">
      <c r="W59" s="947"/>
      <c r="X59" s="947"/>
      <c r="Y59" s="947"/>
    </row>
    <row r="60" spans="2:25">
      <c r="W60" s="947"/>
      <c r="X60" s="947"/>
      <c r="Y60" s="947"/>
    </row>
    <row r="61" spans="2:25">
      <c r="W61" s="947"/>
      <c r="X61" s="947"/>
      <c r="Y61" s="947"/>
    </row>
    <row r="62" spans="2:25">
      <c r="W62" s="947"/>
      <c r="X62" s="947"/>
      <c r="Y62" s="947"/>
    </row>
    <row r="63" spans="2:25">
      <c r="W63" s="947"/>
      <c r="X63" s="947"/>
      <c r="Y63" s="947"/>
    </row>
    <row r="64" spans="2:25">
      <c r="W64" s="947"/>
      <c r="X64" s="947"/>
      <c r="Y64" s="947"/>
    </row>
    <row r="65" spans="23:25">
      <c r="W65" s="947"/>
      <c r="X65" s="947"/>
      <c r="Y65" s="947"/>
    </row>
    <row r="66" spans="23:25">
      <c r="W66" s="947"/>
      <c r="X66" s="947"/>
      <c r="Y66" s="947"/>
    </row>
    <row r="67" spans="23:25">
      <c r="W67" s="947"/>
      <c r="X67" s="947"/>
      <c r="Y67" s="947"/>
    </row>
    <row r="68" spans="23:25">
      <c r="W68" s="947"/>
      <c r="X68" s="947"/>
      <c r="Y68" s="947"/>
    </row>
    <row r="69" spans="23:25">
      <c r="W69" s="947"/>
      <c r="X69" s="947"/>
      <c r="Y69" s="947"/>
    </row>
    <row r="70" spans="23:25">
      <c r="W70" s="947"/>
      <c r="X70" s="947"/>
      <c r="Y70" s="947"/>
    </row>
    <row r="71" spans="23:25">
      <c r="W71" s="947"/>
      <c r="X71" s="947"/>
      <c r="Y71" s="947"/>
    </row>
    <row r="72" spans="23:25">
      <c r="W72" s="947"/>
      <c r="X72" s="947"/>
      <c r="Y72" s="947"/>
    </row>
    <row r="73" spans="23:25">
      <c r="W73" s="947"/>
      <c r="X73" s="947"/>
      <c r="Y73" s="947"/>
    </row>
    <row r="74" spans="23:25">
      <c r="W74" s="947"/>
      <c r="X74" s="947"/>
      <c r="Y74" s="947"/>
    </row>
    <row r="75" spans="23:25">
      <c r="W75" s="947"/>
      <c r="X75" s="947"/>
      <c r="Y75" s="947"/>
    </row>
    <row r="76" spans="23:25">
      <c r="W76" s="947"/>
      <c r="X76" s="947"/>
      <c r="Y76" s="947"/>
    </row>
    <row r="77" spans="23:25">
      <c r="W77" s="947"/>
      <c r="X77" s="947"/>
      <c r="Y77" s="947"/>
    </row>
    <row r="78" spans="23:25">
      <c r="W78" s="947"/>
      <c r="X78" s="947"/>
      <c r="Y78" s="947"/>
    </row>
    <row r="79" spans="23:25">
      <c r="W79" s="947"/>
      <c r="X79" s="947"/>
      <c r="Y79" s="947"/>
    </row>
    <row r="80" spans="23:25">
      <c r="W80" s="947"/>
      <c r="X80" s="947"/>
      <c r="Y80" s="947"/>
    </row>
    <row r="81" spans="23:25">
      <c r="W81" s="947"/>
      <c r="X81" s="947"/>
      <c r="Y81" s="947"/>
    </row>
    <row r="82" spans="23:25">
      <c r="W82" s="947"/>
      <c r="X82" s="947"/>
      <c r="Y82" s="947"/>
    </row>
    <row r="83" spans="23:25">
      <c r="W83" s="947"/>
      <c r="X83" s="947"/>
      <c r="Y83" s="947"/>
    </row>
    <row r="84" spans="23:25">
      <c r="W84" s="947"/>
      <c r="X84" s="947"/>
      <c r="Y84" s="947"/>
    </row>
    <row r="85" spans="23:25">
      <c r="W85" s="947"/>
      <c r="X85" s="947"/>
      <c r="Y85" s="947"/>
    </row>
    <row r="86" spans="23:25">
      <c r="W86" s="947"/>
      <c r="X86" s="947"/>
      <c r="Y86" s="947"/>
    </row>
    <row r="87" spans="23:25">
      <c r="W87" s="947"/>
      <c r="X87" s="947"/>
      <c r="Y87" s="947"/>
    </row>
    <row r="88" spans="23:25">
      <c r="W88" s="947"/>
      <c r="X88" s="947"/>
      <c r="Y88" s="947"/>
    </row>
    <row r="89" spans="23:25">
      <c r="W89" s="947"/>
      <c r="X89" s="947"/>
      <c r="Y89" s="947"/>
    </row>
    <row r="90" spans="23:25">
      <c r="W90" s="947"/>
      <c r="X90" s="947"/>
      <c r="Y90" s="947"/>
    </row>
    <row r="91" spans="23:25">
      <c r="W91" s="947"/>
      <c r="X91" s="947"/>
      <c r="Y91" s="947"/>
    </row>
    <row r="92" spans="23:25">
      <c r="W92" s="947"/>
      <c r="X92" s="947"/>
      <c r="Y92" s="947"/>
    </row>
    <row r="93" spans="23:25">
      <c r="W93" s="947"/>
      <c r="X93" s="947"/>
      <c r="Y93" s="947"/>
    </row>
    <row r="94" spans="23:25">
      <c r="W94" s="947"/>
      <c r="X94" s="947"/>
      <c r="Y94" s="947"/>
    </row>
    <row r="95" spans="23:25">
      <c r="W95" s="947"/>
      <c r="X95" s="947"/>
      <c r="Y95" s="947"/>
    </row>
    <row r="96" spans="23:25">
      <c r="W96" s="947"/>
      <c r="X96" s="947"/>
      <c r="Y96" s="947"/>
    </row>
    <row r="97" spans="23:25">
      <c r="W97" s="947"/>
      <c r="X97" s="947"/>
      <c r="Y97" s="947"/>
    </row>
    <row r="98" spans="23:25">
      <c r="W98" s="947"/>
      <c r="X98" s="947"/>
      <c r="Y98" s="947"/>
    </row>
    <row r="99" spans="23:25">
      <c r="W99" s="947"/>
      <c r="X99" s="947"/>
      <c r="Y99" s="947"/>
    </row>
    <row r="100" spans="23:25">
      <c r="W100" s="947"/>
      <c r="X100" s="947"/>
      <c r="Y100" s="947"/>
    </row>
    <row r="101" spans="23:25">
      <c r="W101" s="947"/>
      <c r="X101" s="947"/>
      <c r="Y101" s="947"/>
    </row>
    <row r="102" spans="23:25">
      <c r="W102" s="947"/>
      <c r="X102" s="947"/>
      <c r="Y102" s="947"/>
    </row>
    <row r="103" spans="23:25">
      <c r="W103" s="947"/>
      <c r="X103" s="947"/>
      <c r="Y103" s="947"/>
    </row>
    <row r="104" spans="23:25">
      <c r="W104" s="947"/>
      <c r="X104" s="947"/>
      <c r="Y104" s="947"/>
    </row>
    <row r="105" spans="23:25">
      <c r="W105" s="947"/>
      <c r="X105" s="947"/>
      <c r="Y105" s="947"/>
    </row>
    <row r="106" spans="23:25">
      <c r="W106" s="947"/>
      <c r="X106" s="947"/>
      <c r="Y106" s="947"/>
    </row>
    <row r="107" spans="23:25">
      <c r="W107" s="947"/>
      <c r="X107" s="947"/>
      <c r="Y107" s="947"/>
    </row>
    <row r="108" spans="23:25">
      <c r="W108" s="947"/>
      <c r="X108" s="947"/>
      <c r="Y108" s="947"/>
    </row>
    <row r="109" spans="23:25">
      <c r="W109" s="947"/>
      <c r="X109" s="947"/>
      <c r="Y109" s="947"/>
    </row>
    <row r="110" spans="23:25">
      <c r="W110" s="947"/>
      <c r="X110" s="947"/>
      <c r="Y110" s="947"/>
    </row>
    <row r="111" spans="23:25">
      <c r="W111" s="947"/>
      <c r="X111" s="947"/>
      <c r="Y111" s="947"/>
    </row>
    <row r="112" spans="23:25">
      <c r="W112" s="947"/>
      <c r="X112" s="947"/>
      <c r="Y112" s="947"/>
    </row>
    <row r="113" spans="23:25">
      <c r="W113" s="947"/>
      <c r="X113" s="947"/>
      <c r="Y113" s="947"/>
    </row>
    <row r="114" spans="23:25">
      <c r="W114" s="947"/>
      <c r="X114" s="947"/>
      <c r="Y114" s="947"/>
    </row>
    <row r="115" spans="23:25">
      <c r="W115" s="947"/>
      <c r="X115" s="947"/>
      <c r="Y115" s="947"/>
    </row>
    <row r="116" spans="23:25">
      <c r="W116" s="947"/>
      <c r="X116" s="947"/>
      <c r="Y116" s="947"/>
    </row>
    <row r="117" spans="23:25">
      <c r="W117" s="947"/>
      <c r="X117" s="947"/>
      <c r="Y117" s="947"/>
    </row>
    <row r="118" spans="23:25">
      <c r="W118" s="947"/>
      <c r="X118" s="947"/>
      <c r="Y118" s="947"/>
    </row>
    <row r="119" spans="23:25">
      <c r="W119" s="947"/>
      <c r="X119" s="947"/>
      <c r="Y119" s="947"/>
    </row>
    <row r="120" spans="23:25">
      <c r="W120" s="947"/>
      <c r="X120" s="947"/>
      <c r="Y120" s="947"/>
    </row>
    <row r="121" spans="23:25">
      <c r="W121" s="947"/>
      <c r="X121" s="947"/>
      <c r="Y121" s="947"/>
    </row>
    <row r="122" spans="23:25">
      <c r="W122" s="947"/>
      <c r="X122" s="947"/>
      <c r="Y122" s="947"/>
    </row>
    <row r="123" spans="23:25">
      <c r="W123" s="947"/>
      <c r="X123" s="947"/>
      <c r="Y123" s="947"/>
    </row>
    <row r="124" spans="23:25">
      <c r="W124" s="947"/>
      <c r="X124" s="947"/>
      <c r="Y124" s="947"/>
    </row>
    <row r="125" spans="23:25">
      <c r="W125" s="947"/>
      <c r="X125" s="947"/>
      <c r="Y125" s="947"/>
    </row>
    <row r="126" spans="23:25">
      <c r="W126" s="947"/>
      <c r="X126" s="947"/>
      <c r="Y126" s="947"/>
    </row>
    <row r="127" spans="23:25">
      <c r="W127" s="947"/>
      <c r="X127" s="947"/>
      <c r="Y127" s="947"/>
    </row>
    <row r="128" spans="23:25">
      <c r="W128" s="947"/>
      <c r="X128" s="947"/>
      <c r="Y128" s="947"/>
    </row>
    <row r="129" spans="23:25">
      <c r="W129" s="947"/>
      <c r="X129" s="947"/>
      <c r="Y129" s="947"/>
    </row>
    <row r="130" spans="23:25">
      <c r="W130" s="947"/>
      <c r="X130" s="947"/>
      <c r="Y130" s="947"/>
    </row>
    <row r="131" spans="23:25">
      <c r="W131" s="947"/>
      <c r="X131" s="947"/>
      <c r="Y131" s="947"/>
    </row>
    <row r="132" spans="23:25">
      <c r="W132" s="947"/>
      <c r="X132" s="947"/>
      <c r="Y132" s="947"/>
    </row>
    <row r="133" spans="23:25">
      <c r="W133" s="947"/>
      <c r="X133" s="947"/>
      <c r="Y133" s="947"/>
    </row>
    <row r="134" spans="23:25">
      <c r="W134" s="947"/>
      <c r="X134" s="947"/>
      <c r="Y134" s="947"/>
    </row>
    <row r="135" spans="23:25">
      <c r="W135" s="947"/>
      <c r="X135" s="947"/>
      <c r="Y135" s="947"/>
    </row>
    <row r="136" spans="23:25">
      <c r="W136" s="947"/>
      <c r="X136" s="947"/>
      <c r="Y136" s="947"/>
    </row>
    <row r="137" spans="23:25">
      <c r="W137" s="947"/>
      <c r="X137" s="947"/>
      <c r="Y137" s="947"/>
    </row>
    <row r="138" spans="23:25">
      <c r="W138" s="947"/>
      <c r="X138" s="947"/>
      <c r="Y138" s="947"/>
    </row>
    <row r="139" spans="23:25">
      <c r="W139" s="947"/>
      <c r="X139" s="947"/>
      <c r="Y139" s="947"/>
    </row>
    <row r="140" spans="23:25">
      <c r="W140" s="947"/>
      <c r="X140" s="947"/>
      <c r="Y140" s="947"/>
    </row>
    <row r="141" spans="23:25">
      <c r="W141" s="947"/>
      <c r="X141" s="947"/>
      <c r="Y141" s="947"/>
    </row>
    <row r="142" spans="23:25">
      <c r="W142" s="947"/>
      <c r="X142" s="947"/>
      <c r="Y142" s="947"/>
    </row>
    <row r="143" spans="23:25">
      <c r="W143" s="947"/>
      <c r="X143" s="947"/>
      <c r="Y143" s="947"/>
    </row>
    <row r="144" spans="23:25">
      <c r="W144" s="947"/>
      <c r="X144" s="947"/>
      <c r="Y144" s="947"/>
    </row>
    <row r="145" spans="23:25">
      <c r="W145" s="947"/>
      <c r="X145" s="947"/>
      <c r="Y145" s="947"/>
    </row>
    <row r="146" spans="23:25">
      <c r="W146" s="947"/>
      <c r="X146" s="947"/>
      <c r="Y146" s="947"/>
    </row>
    <row r="147" spans="23:25">
      <c r="W147" s="947"/>
      <c r="X147" s="947"/>
      <c r="Y147" s="947"/>
    </row>
    <row r="148" spans="23:25">
      <c r="W148" s="947"/>
      <c r="X148" s="947"/>
      <c r="Y148" s="947"/>
    </row>
    <row r="149" spans="23:25">
      <c r="W149" s="947"/>
      <c r="X149" s="947"/>
      <c r="Y149" s="947"/>
    </row>
    <row r="150" spans="23:25">
      <c r="W150" s="947"/>
      <c r="X150" s="947"/>
      <c r="Y150" s="947"/>
    </row>
    <row r="151" spans="23:25">
      <c r="W151" s="947"/>
      <c r="X151" s="947"/>
      <c r="Y151" s="947"/>
    </row>
    <row r="152" spans="23:25">
      <c r="W152" s="947"/>
      <c r="X152" s="947"/>
      <c r="Y152" s="947"/>
    </row>
    <row r="153" spans="23:25">
      <c r="W153" s="947"/>
      <c r="X153" s="947"/>
      <c r="Y153" s="947"/>
    </row>
    <row r="154" spans="23:25">
      <c r="W154" s="947"/>
      <c r="X154" s="947"/>
      <c r="Y154" s="947"/>
    </row>
    <row r="155" spans="23:25">
      <c r="W155" s="947"/>
      <c r="X155" s="947"/>
      <c r="Y155" s="947"/>
    </row>
    <row r="156" spans="23:25">
      <c r="W156" s="947"/>
      <c r="X156" s="947"/>
      <c r="Y156" s="947"/>
    </row>
    <row r="157" spans="23:25">
      <c r="W157" s="947"/>
      <c r="X157" s="947"/>
      <c r="Y157" s="947"/>
    </row>
    <row r="158" spans="23:25">
      <c r="W158" s="947"/>
      <c r="X158" s="947"/>
      <c r="Y158" s="947"/>
    </row>
    <row r="159" spans="23:25">
      <c r="W159" s="947"/>
      <c r="X159" s="947"/>
      <c r="Y159" s="947"/>
    </row>
    <row r="160" spans="23:25">
      <c r="W160" s="947"/>
      <c r="X160" s="947"/>
      <c r="Y160" s="947"/>
    </row>
    <row r="161" spans="23:25">
      <c r="W161" s="947"/>
      <c r="X161" s="947"/>
      <c r="Y161" s="947"/>
    </row>
    <row r="162" spans="23:25">
      <c r="W162" s="947"/>
      <c r="X162" s="947"/>
      <c r="Y162" s="947"/>
    </row>
    <row r="163" spans="23:25">
      <c r="W163" s="947"/>
      <c r="X163" s="947"/>
      <c r="Y163" s="947"/>
    </row>
    <row r="164" spans="23:25">
      <c r="W164" s="947"/>
      <c r="X164" s="947"/>
      <c r="Y164" s="947"/>
    </row>
    <row r="165" spans="23:25">
      <c r="W165" s="947"/>
      <c r="X165" s="947"/>
      <c r="Y165" s="947"/>
    </row>
    <row r="166" spans="23:25">
      <c r="W166" s="947"/>
      <c r="X166" s="947"/>
      <c r="Y166" s="947"/>
    </row>
    <row r="167" spans="23:25">
      <c r="W167" s="947"/>
      <c r="X167" s="947"/>
      <c r="Y167" s="947"/>
    </row>
    <row r="168" spans="23:25">
      <c r="W168" s="947"/>
      <c r="X168" s="947"/>
      <c r="Y168" s="947"/>
    </row>
    <row r="169" spans="23:25">
      <c r="W169" s="947"/>
      <c r="X169" s="947"/>
      <c r="Y169" s="947"/>
    </row>
    <row r="170" spans="23:25">
      <c r="W170" s="947"/>
      <c r="X170" s="947"/>
      <c r="Y170" s="947"/>
    </row>
    <row r="171" spans="23:25">
      <c r="W171" s="947"/>
      <c r="X171" s="947"/>
      <c r="Y171" s="947"/>
    </row>
    <row r="172" spans="23:25">
      <c r="W172" s="947"/>
      <c r="X172" s="947"/>
      <c r="Y172" s="947"/>
    </row>
    <row r="173" spans="23:25">
      <c r="W173" s="947"/>
      <c r="X173" s="947"/>
      <c r="Y173" s="947"/>
    </row>
    <row r="174" spans="23:25">
      <c r="W174" s="947"/>
      <c r="X174" s="947"/>
      <c r="Y174" s="947"/>
    </row>
    <row r="175" spans="23:25">
      <c r="W175" s="947"/>
      <c r="X175" s="947"/>
      <c r="Y175" s="947"/>
    </row>
    <row r="176" spans="23:25">
      <c r="W176" s="947"/>
      <c r="X176" s="947"/>
      <c r="Y176" s="947"/>
    </row>
    <row r="177" spans="23:25">
      <c r="W177" s="947"/>
      <c r="X177" s="947"/>
      <c r="Y177" s="947"/>
    </row>
    <row r="178" spans="23:25">
      <c r="W178" s="947"/>
      <c r="X178" s="947"/>
      <c r="Y178" s="947"/>
    </row>
    <row r="179" spans="23:25">
      <c r="W179" s="947"/>
      <c r="X179" s="947"/>
      <c r="Y179" s="947"/>
    </row>
    <row r="180" spans="23:25">
      <c r="W180" s="947"/>
      <c r="X180" s="947"/>
      <c r="Y180" s="947"/>
    </row>
    <row r="181" spans="23:25">
      <c r="W181" s="947"/>
      <c r="X181" s="947"/>
      <c r="Y181" s="947"/>
    </row>
    <row r="182" spans="23:25">
      <c r="W182" s="947"/>
      <c r="X182" s="947"/>
      <c r="Y182" s="947"/>
    </row>
    <row r="183" spans="23:25">
      <c r="W183" s="947"/>
      <c r="X183" s="947"/>
      <c r="Y183" s="947"/>
    </row>
    <row r="184" spans="23:25">
      <c r="W184" s="947"/>
      <c r="X184" s="947"/>
      <c r="Y184" s="947"/>
    </row>
    <row r="185" spans="23:25">
      <c r="W185" s="947"/>
      <c r="X185" s="947"/>
      <c r="Y185" s="947"/>
    </row>
    <row r="186" spans="23:25">
      <c r="W186" s="947"/>
      <c r="X186" s="947"/>
      <c r="Y186" s="947"/>
    </row>
    <row r="187" spans="23:25">
      <c r="W187" s="947"/>
      <c r="X187" s="947"/>
      <c r="Y187" s="947"/>
    </row>
    <row r="188" spans="23:25">
      <c r="W188" s="947"/>
      <c r="X188" s="947"/>
      <c r="Y188" s="947"/>
    </row>
    <row r="189" spans="23:25">
      <c r="W189" s="947"/>
      <c r="X189" s="947"/>
      <c r="Y189" s="947"/>
    </row>
    <row r="190" spans="23:25">
      <c r="W190" s="947"/>
      <c r="X190" s="947"/>
      <c r="Y190" s="947"/>
    </row>
    <row r="191" spans="23:25">
      <c r="W191" s="947"/>
      <c r="X191" s="947"/>
      <c r="Y191" s="947"/>
    </row>
    <row r="192" spans="23:25">
      <c r="W192" s="947"/>
      <c r="X192" s="947"/>
      <c r="Y192" s="947"/>
    </row>
    <row r="193" spans="23:25">
      <c r="W193" s="947"/>
      <c r="X193" s="947"/>
      <c r="Y193" s="947"/>
    </row>
    <row r="194" spans="23:25">
      <c r="W194" s="947"/>
      <c r="X194" s="947"/>
      <c r="Y194" s="947"/>
    </row>
    <row r="195" spans="23:25">
      <c r="W195" s="947"/>
      <c r="X195" s="947"/>
      <c r="Y195" s="947"/>
    </row>
    <row r="196" spans="23:25">
      <c r="W196" s="947"/>
      <c r="X196" s="947"/>
      <c r="Y196" s="947"/>
    </row>
    <row r="197" spans="23:25">
      <c r="W197" s="947"/>
      <c r="X197" s="947"/>
      <c r="Y197" s="947"/>
    </row>
    <row r="198" spans="23:25">
      <c r="W198" s="947"/>
      <c r="X198" s="947"/>
      <c r="Y198" s="947"/>
    </row>
    <row r="199" spans="23:25">
      <c r="W199" s="947"/>
      <c r="X199" s="947"/>
      <c r="Y199" s="947"/>
    </row>
    <row r="200" spans="23:25">
      <c r="W200" s="947"/>
      <c r="X200" s="947"/>
      <c r="Y200" s="947"/>
    </row>
    <row r="201" spans="23:25">
      <c r="W201" s="947"/>
      <c r="X201" s="947"/>
      <c r="Y201" s="947"/>
    </row>
    <row r="202" spans="23:25">
      <c r="W202" s="947"/>
      <c r="X202" s="947"/>
      <c r="Y202" s="947"/>
    </row>
    <row r="203" spans="23:25">
      <c r="W203" s="947"/>
      <c r="X203" s="947"/>
      <c r="Y203" s="947"/>
    </row>
    <row r="204" spans="23:25">
      <c r="W204" s="947"/>
      <c r="X204" s="947"/>
      <c r="Y204" s="947"/>
    </row>
    <row r="205" spans="23:25">
      <c r="W205" s="947"/>
      <c r="X205" s="947"/>
      <c r="Y205" s="947"/>
    </row>
    <row r="206" spans="23:25">
      <c r="W206" s="947"/>
      <c r="X206" s="947"/>
      <c r="Y206" s="947"/>
    </row>
    <row r="207" spans="23:25">
      <c r="W207" s="947"/>
      <c r="X207" s="947"/>
      <c r="Y207" s="947"/>
    </row>
    <row r="208" spans="23:25">
      <c r="W208" s="947"/>
      <c r="X208" s="947"/>
      <c r="Y208" s="947"/>
    </row>
    <row r="209" spans="23:25">
      <c r="W209" s="947"/>
      <c r="X209" s="947"/>
      <c r="Y209" s="947"/>
    </row>
    <row r="210" spans="23:25">
      <c r="W210" s="947"/>
      <c r="X210" s="947"/>
      <c r="Y210" s="947"/>
    </row>
  </sheetData>
  <mergeCells count="3">
    <mergeCell ref="I3:L3"/>
    <mergeCell ref="N3:Q3"/>
    <mergeCell ref="S3:U3"/>
  </mergeCells>
  <pageMargins left="0.25" right="0.25" top="0.75" bottom="0.75" header="0.3" footer="0.3"/>
  <pageSetup scale="65" fitToHeight="0" orientation="landscape" r:id="rId1"/>
  <headerFooter>
    <oddHeader>&amp;C&amp;"Arial,Regular"&amp;14Table 15.2
Fall Enrollment by District</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2"/>
  <sheetViews>
    <sheetView view="pageBreakPreview" topLeftCell="A2" zoomScale="60" zoomScaleNormal="100" workbookViewId="0">
      <selection activeCell="Q15" sqref="Q15"/>
    </sheetView>
  </sheetViews>
  <sheetFormatPr defaultColWidth="9.140625" defaultRowHeight="12.75"/>
  <cols>
    <col min="1" max="1" width="14" style="947" customWidth="1"/>
    <col min="2" max="2" width="10.7109375" style="947" customWidth="1"/>
    <col min="3" max="3" width="0.7109375" style="947" customWidth="1"/>
    <col min="4" max="4" width="8.5703125" style="947" customWidth="1"/>
    <col min="5" max="5" width="7.5703125" style="947" bestFit="1" customWidth="1"/>
    <col min="6" max="7" width="0.7109375" style="947" customWidth="1"/>
    <col min="8" max="8" width="8.5703125" style="947" customWidth="1"/>
    <col min="9" max="9" width="7.5703125" style="947" bestFit="1" customWidth="1"/>
    <col min="10" max="11" width="0.7109375" style="947" customWidth="1"/>
    <col min="12" max="12" width="9" style="947" customWidth="1"/>
    <col min="13" max="13" width="7.5703125" style="947" bestFit="1" customWidth="1"/>
    <col min="14" max="15" width="0.7109375" style="947" customWidth="1"/>
    <col min="16" max="16" width="8.5703125" style="947" bestFit="1" customWidth="1"/>
    <col min="17" max="17" width="7.5703125" style="947" bestFit="1" customWidth="1"/>
    <col min="18" max="19" width="0.7109375" style="947" customWidth="1"/>
    <col min="20" max="20" width="8.28515625" style="947" customWidth="1"/>
    <col min="21" max="21" width="7.5703125" style="947" bestFit="1" customWidth="1"/>
    <col min="22" max="23" width="0.7109375" style="947" customWidth="1"/>
    <col min="24" max="24" width="9.140625" style="947" customWidth="1"/>
    <col min="25" max="25" width="8.85546875" style="947" customWidth="1"/>
    <col min="26" max="27" width="0.7109375" style="947" customWidth="1"/>
    <col min="28" max="28" width="8.5703125" style="947" bestFit="1" customWidth="1"/>
    <col min="29" max="29" width="7.5703125" style="947" bestFit="1" customWidth="1"/>
    <col min="30" max="16384" width="9.140625" style="947"/>
  </cols>
  <sheetData>
    <row r="1" spans="1:29" hidden="1">
      <c r="A1" s="1264" t="s">
        <v>1310</v>
      </c>
    </row>
    <row r="3" spans="1:29" ht="38.25" customHeight="1">
      <c r="B3" s="1238" t="s">
        <v>1257</v>
      </c>
      <c r="D3" s="947" t="s">
        <v>1258</v>
      </c>
      <c r="X3" s="1465" t="s">
        <v>1262</v>
      </c>
      <c r="Y3" s="1465"/>
    </row>
    <row r="4" spans="1:29" ht="12.75" customHeight="1">
      <c r="B4" s="1235" t="s">
        <v>1222</v>
      </c>
      <c r="C4" s="1292"/>
      <c r="D4" s="1464" t="s">
        <v>1259</v>
      </c>
      <c r="E4" s="1464"/>
      <c r="F4" s="1292"/>
      <c r="G4" s="1292"/>
      <c r="H4" s="1464" t="s">
        <v>1260</v>
      </c>
      <c r="I4" s="1464"/>
      <c r="J4" s="1292"/>
      <c r="K4" s="1292"/>
      <c r="L4" s="1464" t="s">
        <v>72</v>
      </c>
      <c r="M4" s="1464"/>
      <c r="N4" s="1292"/>
      <c r="O4" s="1292"/>
      <c r="P4" s="1464" t="s">
        <v>1261</v>
      </c>
      <c r="Q4" s="1464"/>
      <c r="R4" s="1292"/>
      <c r="S4" s="1292"/>
      <c r="T4" s="1464" t="s">
        <v>397</v>
      </c>
      <c r="U4" s="1464"/>
      <c r="V4" s="1292"/>
      <c r="W4" s="1292"/>
      <c r="X4" s="1464"/>
      <c r="Y4" s="1464"/>
      <c r="Z4" s="1292"/>
      <c r="AA4" s="1292"/>
      <c r="AB4" s="1464" t="s">
        <v>71</v>
      </c>
      <c r="AC4" s="1464"/>
    </row>
    <row r="5" spans="1:29" ht="14.25" customHeight="1">
      <c r="A5" s="1293" t="s">
        <v>1229</v>
      </c>
      <c r="B5" s="1294" t="s">
        <v>1263</v>
      </c>
      <c r="C5" s="1294"/>
      <c r="D5" s="1294" t="s">
        <v>100</v>
      </c>
      <c r="E5" s="1294" t="s">
        <v>0</v>
      </c>
      <c r="F5" s="1294"/>
      <c r="G5" s="1294"/>
      <c r="H5" s="1294" t="s">
        <v>100</v>
      </c>
      <c r="I5" s="1294" t="s">
        <v>0</v>
      </c>
      <c r="J5" s="1294"/>
      <c r="K5" s="1294"/>
      <c r="L5" s="1294" t="s">
        <v>100</v>
      </c>
      <c r="M5" s="1294" t="s">
        <v>0</v>
      </c>
      <c r="N5" s="1294"/>
      <c r="O5" s="1294"/>
      <c r="P5" s="1294" t="s">
        <v>100</v>
      </c>
      <c r="Q5" s="1294" t="s">
        <v>0</v>
      </c>
      <c r="R5" s="1294"/>
      <c r="S5" s="1294"/>
      <c r="T5" s="1294" t="s">
        <v>100</v>
      </c>
      <c r="U5" s="1294" t="s">
        <v>0</v>
      </c>
      <c r="V5" s="1294"/>
      <c r="W5" s="1294"/>
      <c r="X5" s="1294" t="s">
        <v>100</v>
      </c>
      <c r="Y5" s="1294" t="s">
        <v>0</v>
      </c>
      <c r="Z5" s="1294"/>
      <c r="AA5" s="1294"/>
      <c r="AB5" s="1294" t="s">
        <v>100</v>
      </c>
      <c r="AC5" s="1294" t="s">
        <v>0</v>
      </c>
    </row>
    <row r="6" spans="1:29">
      <c r="A6" s="1295"/>
      <c r="B6" s="1296"/>
      <c r="C6" s="1297"/>
      <c r="D6" s="1298"/>
      <c r="E6" s="1298"/>
      <c r="F6" s="1298"/>
      <c r="G6" s="1299"/>
      <c r="H6" s="1298"/>
      <c r="I6" s="1298"/>
      <c r="J6" s="1297"/>
      <c r="K6" s="1299"/>
      <c r="L6" s="1298"/>
      <c r="M6" s="1298"/>
      <c r="N6" s="1297"/>
      <c r="O6" s="1299"/>
      <c r="P6" s="1298"/>
      <c r="Q6" s="1298"/>
      <c r="R6" s="1297"/>
      <c r="S6" s="1298"/>
      <c r="T6" s="1298"/>
      <c r="U6" s="1298"/>
      <c r="V6" s="1298"/>
      <c r="W6" s="1299"/>
      <c r="X6" s="1298"/>
      <c r="Y6" s="1298"/>
      <c r="Z6" s="1297"/>
      <c r="AA6" s="1298"/>
      <c r="AB6" s="1298"/>
      <c r="AC6" s="1298"/>
    </row>
    <row r="7" spans="1:29">
      <c r="A7" s="1300" t="s">
        <v>775</v>
      </c>
      <c r="B7" s="136">
        <v>633896</v>
      </c>
      <c r="C7" s="1301"/>
      <c r="D7" s="1302">
        <v>8682</v>
      </c>
      <c r="E7" s="1239">
        <v>1.3696253013112562E-2</v>
      </c>
      <c r="F7" s="1240"/>
      <c r="G7" s="1239"/>
      <c r="H7" s="1302">
        <v>7013</v>
      </c>
      <c r="I7" s="1239">
        <v>1.106332900034075E-2</v>
      </c>
      <c r="J7" s="1240"/>
      <c r="K7" s="1239"/>
      <c r="L7" s="1302">
        <v>10525</v>
      </c>
      <c r="M7" s="1239">
        <v>1.6603670002650277E-2</v>
      </c>
      <c r="N7" s="1240"/>
      <c r="O7" s="1239"/>
      <c r="P7" s="1302">
        <v>104519</v>
      </c>
      <c r="Q7" s="1239">
        <v>0.16488351401491727</v>
      </c>
      <c r="R7" s="1240"/>
      <c r="S7" s="1239"/>
      <c r="T7" s="1302">
        <v>9864</v>
      </c>
      <c r="U7" s="1239">
        <v>1.5560912200108535E-2</v>
      </c>
      <c r="V7" s="1240"/>
      <c r="W7" s="1239"/>
      <c r="X7" s="1302">
        <v>14936</v>
      </c>
      <c r="Y7" s="1239">
        <v>2.3562224718250313E-2</v>
      </c>
      <c r="Z7" s="1240"/>
      <c r="AA7" s="1239"/>
      <c r="AB7" s="1302">
        <v>478357</v>
      </c>
      <c r="AC7" s="1239">
        <v>0.75463009705062034</v>
      </c>
    </row>
    <row r="8" spans="1:29">
      <c r="A8" s="1303"/>
      <c r="B8" s="1304"/>
      <c r="C8" s="1305"/>
      <c r="D8" s="1292"/>
      <c r="E8" s="1292"/>
      <c r="F8" s="1292"/>
      <c r="G8" s="1304"/>
      <c r="H8" s="1292"/>
      <c r="I8" s="1292"/>
      <c r="J8" s="1305"/>
      <c r="K8" s="1304"/>
      <c r="L8" s="1292"/>
      <c r="M8" s="1292"/>
      <c r="N8" s="1305"/>
      <c r="O8" s="1304"/>
      <c r="P8" s="1292"/>
      <c r="Q8" s="1292"/>
      <c r="R8" s="1305"/>
      <c r="S8" s="1292"/>
      <c r="T8" s="1292"/>
      <c r="U8" s="1292"/>
      <c r="V8" s="1292"/>
      <c r="W8" s="1304"/>
      <c r="X8" s="1292"/>
      <c r="Y8" s="1292"/>
      <c r="Z8" s="1305"/>
      <c r="AA8" s="1292"/>
      <c r="AB8" s="1292"/>
      <c r="AC8" s="1292"/>
    </row>
    <row r="9" spans="1:29">
      <c r="A9" s="1306" t="s">
        <v>1240</v>
      </c>
      <c r="B9" s="964">
        <v>75307</v>
      </c>
      <c r="C9" s="1307"/>
      <c r="D9" s="1308">
        <v>553</v>
      </c>
      <c r="E9" s="1239">
        <v>7.3432748615666534E-3</v>
      </c>
      <c r="F9" s="1240"/>
      <c r="G9" s="1239"/>
      <c r="H9" s="1308">
        <v>279</v>
      </c>
      <c r="I9" s="1239">
        <v>3.7048348759079501E-3</v>
      </c>
      <c r="J9" s="1240"/>
      <c r="K9" s="1239"/>
      <c r="L9" s="1308">
        <v>608</v>
      </c>
      <c r="M9" s="1239">
        <v>8.0736186543083639E-3</v>
      </c>
      <c r="N9" s="1240"/>
      <c r="O9" s="1239"/>
      <c r="P9" s="1308">
        <v>7791</v>
      </c>
      <c r="Q9" s="1239">
        <v>0.10345651798637577</v>
      </c>
      <c r="R9" s="1240"/>
      <c r="S9" s="1239"/>
      <c r="T9" s="1308">
        <v>882</v>
      </c>
      <c r="U9" s="1239">
        <v>1.1712058639967068E-2</v>
      </c>
      <c r="V9" s="1240"/>
      <c r="W9" s="1239"/>
      <c r="X9" s="1308">
        <v>2273</v>
      </c>
      <c r="Y9" s="1239">
        <v>3.0183117107307422E-2</v>
      </c>
      <c r="Z9" s="1240"/>
      <c r="AA9" s="1239"/>
      <c r="AB9" s="1308">
        <v>62921</v>
      </c>
      <c r="AC9" s="1239">
        <v>0.83552657787456674</v>
      </c>
    </row>
    <row r="10" spans="1:29">
      <c r="A10" s="1306" t="s">
        <v>73</v>
      </c>
      <c r="B10" s="964">
        <v>1563</v>
      </c>
      <c r="C10" s="1307"/>
      <c r="D10" s="1308">
        <v>4</v>
      </c>
      <c r="E10" s="1239">
        <v>2.5591810620601407E-3</v>
      </c>
      <c r="F10" s="1240"/>
      <c r="G10" s="1239"/>
      <c r="H10" s="1308">
        <v>7</v>
      </c>
      <c r="I10" s="1239">
        <v>4.4785668586052466E-3</v>
      </c>
      <c r="J10" s="1240"/>
      <c r="K10" s="1239"/>
      <c r="L10" s="1308">
        <v>11</v>
      </c>
      <c r="M10" s="1239">
        <v>7.0377479206653873E-3</v>
      </c>
      <c r="N10" s="1240"/>
      <c r="O10" s="1239"/>
      <c r="P10" s="1308">
        <v>210</v>
      </c>
      <c r="Q10" s="1239">
        <v>0.1343570057581574</v>
      </c>
      <c r="R10" s="1240"/>
      <c r="S10" s="1239"/>
      <c r="T10" s="1308">
        <v>6</v>
      </c>
      <c r="U10" s="1239">
        <v>3.838771593090211E-3</v>
      </c>
      <c r="V10" s="1240"/>
      <c r="W10" s="1239"/>
      <c r="X10" s="1308">
        <v>14</v>
      </c>
      <c r="Y10" s="1239">
        <v>8.9571337172104932E-3</v>
      </c>
      <c r="Z10" s="1240"/>
      <c r="AA10" s="1239"/>
      <c r="AB10" s="1308">
        <v>1311</v>
      </c>
      <c r="AC10" s="1239">
        <v>0.8387715930902111</v>
      </c>
    </row>
    <row r="11" spans="1:29">
      <c r="A11" s="1306" t="s">
        <v>74</v>
      </c>
      <c r="B11" s="964">
        <v>11341</v>
      </c>
      <c r="C11" s="1307"/>
      <c r="D11" s="1308">
        <v>70</v>
      </c>
      <c r="E11" s="1239">
        <v>6.1722952120624288E-3</v>
      </c>
      <c r="F11" s="1240"/>
      <c r="G11" s="1239"/>
      <c r="H11" s="1308">
        <v>71</v>
      </c>
      <c r="I11" s="1239">
        <v>6.2604708579490345E-3</v>
      </c>
      <c r="J11" s="1240"/>
      <c r="K11" s="1239"/>
      <c r="L11" s="1308">
        <v>72</v>
      </c>
      <c r="M11" s="1239">
        <v>6.3486465038356402E-3</v>
      </c>
      <c r="N11" s="1240"/>
      <c r="O11" s="1239"/>
      <c r="P11" s="1308">
        <v>1173</v>
      </c>
      <c r="Q11" s="1239">
        <v>0.10343003262498898</v>
      </c>
      <c r="R11" s="1240"/>
      <c r="S11" s="1239"/>
      <c r="T11" s="1308">
        <v>49</v>
      </c>
      <c r="U11" s="1239">
        <v>4.3206066484437E-3</v>
      </c>
      <c r="V11" s="1240"/>
      <c r="W11" s="1239"/>
      <c r="X11" s="1308">
        <v>110</v>
      </c>
      <c r="Y11" s="1239">
        <v>9.6993210475266739E-3</v>
      </c>
      <c r="Z11" s="1240"/>
      <c r="AA11" s="1239"/>
      <c r="AB11" s="1308">
        <v>9796</v>
      </c>
      <c r="AC11" s="1239">
        <v>0.86376862710519353</v>
      </c>
    </row>
    <row r="12" spans="1:29">
      <c r="A12" s="1306" t="s">
        <v>75</v>
      </c>
      <c r="B12" s="964">
        <v>16976</v>
      </c>
      <c r="C12" s="1307"/>
      <c r="D12" s="1308">
        <v>104</v>
      </c>
      <c r="E12" s="1239">
        <v>6.1262959472196043E-3</v>
      </c>
      <c r="F12" s="1240"/>
      <c r="G12" s="1239"/>
      <c r="H12" s="1308">
        <v>73</v>
      </c>
      <c r="I12" s="1239">
        <v>4.3001885014137603E-3</v>
      </c>
      <c r="J12" s="1240"/>
      <c r="K12" s="1239"/>
      <c r="L12" s="1308">
        <v>104</v>
      </c>
      <c r="M12" s="1239">
        <v>6.1262959472196043E-3</v>
      </c>
      <c r="N12" s="1240"/>
      <c r="O12" s="1239"/>
      <c r="P12" s="1308">
        <v>1446</v>
      </c>
      <c r="Q12" s="1239">
        <v>8.5179076343072577E-2</v>
      </c>
      <c r="R12" s="1240"/>
      <c r="S12" s="1239"/>
      <c r="T12" s="1308">
        <v>81</v>
      </c>
      <c r="U12" s="1239">
        <v>4.771442035815269E-3</v>
      </c>
      <c r="V12" s="1240"/>
      <c r="W12" s="1239"/>
      <c r="X12" s="1308">
        <v>267</v>
      </c>
      <c r="Y12" s="1239">
        <v>1.5728086710650329E-2</v>
      </c>
      <c r="Z12" s="1240"/>
      <c r="AA12" s="1239"/>
      <c r="AB12" s="1308">
        <v>14901</v>
      </c>
      <c r="AC12" s="1239">
        <v>0.87776861451460886</v>
      </c>
    </row>
    <row r="13" spans="1:29">
      <c r="A13" s="1306" t="s">
        <v>1241</v>
      </c>
      <c r="B13" s="964">
        <v>33899</v>
      </c>
      <c r="C13" s="1307"/>
      <c r="D13" s="1308">
        <v>451</v>
      </c>
      <c r="E13" s="1239">
        <v>1.3304227263341101E-2</v>
      </c>
      <c r="F13" s="1240"/>
      <c r="G13" s="1239"/>
      <c r="H13" s="1308">
        <v>145</v>
      </c>
      <c r="I13" s="1239">
        <v>4.2774123130475822E-3</v>
      </c>
      <c r="J13" s="1240"/>
      <c r="K13" s="1239"/>
      <c r="L13" s="1308">
        <v>763</v>
      </c>
      <c r="M13" s="1239">
        <v>2.2508038585209004E-2</v>
      </c>
      <c r="N13" s="1240"/>
      <c r="O13" s="1239"/>
      <c r="P13" s="1308">
        <v>5269</v>
      </c>
      <c r="Q13" s="1239">
        <v>0.15543231363757043</v>
      </c>
      <c r="R13" s="1240"/>
      <c r="S13" s="1239"/>
      <c r="T13" s="1308">
        <v>380</v>
      </c>
      <c r="U13" s="1239">
        <v>1.1209770199710907E-2</v>
      </c>
      <c r="V13" s="1240"/>
      <c r="W13" s="1239"/>
      <c r="X13" s="1308">
        <v>1560</v>
      </c>
      <c r="Y13" s="1239">
        <v>4.6019056609339505E-2</v>
      </c>
      <c r="Z13" s="1240"/>
      <c r="AA13" s="1239"/>
      <c r="AB13" s="1308">
        <v>25331</v>
      </c>
      <c r="AC13" s="1239">
        <v>0.74724918139178143</v>
      </c>
    </row>
    <row r="14" spans="1:29">
      <c r="A14" s="1306" t="s">
        <v>76</v>
      </c>
      <c r="B14" s="964">
        <v>3383</v>
      </c>
      <c r="C14" s="1307"/>
      <c r="D14" s="1308">
        <v>11</v>
      </c>
      <c r="E14" s="1239">
        <v>3.2515518770322199E-3</v>
      </c>
      <c r="F14" s="1240"/>
      <c r="G14" s="1239"/>
      <c r="H14" s="1308">
        <v>26</v>
      </c>
      <c r="I14" s="1239">
        <v>7.6854862548034293E-3</v>
      </c>
      <c r="J14" s="1240"/>
      <c r="K14" s="1239"/>
      <c r="L14" s="1308">
        <v>6</v>
      </c>
      <c r="M14" s="1239">
        <v>1.7735737511084836E-3</v>
      </c>
      <c r="N14" s="1240"/>
      <c r="O14" s="1239"/>
      <c r="P14" s="1308">
        <v>444</v>
      </c>
      <c r="Q14" s="1239">
        <v>0.1312444575820278</v>
      </c>
      <c r="R14" s="1240"/>
      <c r="S14" s="1239"/>
      <c r="T14" s="1308">
        <v>5</v>
      </c>
      <c r="U14" s="1239">
        <v>1.4779781259237363E-3</v>
      </c>
      <c r="V14" s="1240"/>
      <c r="W14" s="1239"/>
      <c r="X14" s="1308">
        <v>29</v>
      </c>
      <c r="Y14" s="1239">
        <v>8.5722731303576709E-3</v>
      </c>
      <c r="Z14" s="1240"/>
      <c r="AA14" s="1239"/>
      <c r="AB14" s="1308">
        <v>2862</v>
      </c>
      <c r="AC14" s="1239">
        <v>0.84599467927874672</v>
      </c>
    </row>
    <row r="15" spans="1:29">
      <c r="A15" s="1309" t="s">
        <v>77</v>
      </c>
      <c r="B15" s="136">
        <v>181</v>
      </c>
      <c r="C15" s="1307"/>
      <c r="D15" s="1308">
        <v>0</v>
      </c>
      <c r="E15" s="1239">
        <v>0</v>
      </c>
      <c r="F15" s="1240"/>
      <c r="G15" s="1239"/>
      <c r="H15" s="1308">
        <v>3</v>
      </c>
      <c r="I15" s="1239">
        <v>1.6574585635359115E-2</v>
      </c>
      <c r="J15" s="1240"/>
      <c r="K15" s="1239"/>
      <c r="L15" s="1308">
        <v>0</v>
      </c>
      <c r="M15" s="1239">
        <v>0</v>
      </c>
      <c r="N15" s="1240"/>
      <c r="O15" s="1239"/>
      <c r="P15" s="1308">
        <v>8</v>
      </c>
      <c r="Q15" s="1239">
        <v>4.4198895027624308E-2</v>
      </c>
      <c r="R15" s="1240"/>
      <c r="S15" s="1239"/>
      <c r="T15" s="1308">
        <v>0</v>
      </c>
      <c r="U15" s="1239">
        <v>0</v>
      </c>
      <c r="V15" s="1240"/>
      <c r="W15" s="1239"/>
      <c r="X15" s="1308">
        <v>4</v>
      </c>
      <c r="Y15" s="1239">
        <v>2.2099447513812154E-2</v>
      </c>
      <c r="Z15" s="1240"/>
      <c r="AA15" s="1239"/>
      <c r="AB15" s="1308">
        <v>166</v>
      </c>
      <c r="AC15" s="1239">
        <v>0.91712707182320441</v>
      </c>
    </row>
    <row r="16" spans="1:29">
      <c r="A16" s="1309" t="s">
        <v>78</v>
      </c>
      <c r="B16" s="136">
        <v>69879</v>
      </c>
      <c r="C16" s="1307"/>
      <c r="D16" s="1308">
        <v>826</v>
      </c>
      <c r="E16" s="1239">
        <v>1.1820432461826872E-2</v>
      </c>
      <c r="F16" s="1240"/>
      <c r="G16" s="1239"/>
      <c r="H16" s="1308">
        <v>316</v>
      </c>
      <c r="I16" s="1239">
        <v>4.5221024914495053E-3</v>
      </c>
      <c r="J16" s="1240"/>
      <c r="K16" s="1239"/>
      <c r="L16" s="1308">
        <v>914</v>
      </c>
      <c r="M16" s="1239">
        <v>1.3079752142990026E-2</v>
      </c>
      <c r="N16" s="1240"/>
      <c r="O16" s="1239"/>
      <c r="P16" s="1308">
        <v>6531</v>
      </c>
      <c r="Q16" s="1239">
        <v>9.3461554973597219E-2</v>
      </c>
      <c r="R16" s="1240"/>
      <c r="S16" s="1239"/>
      <c r="T16" s="1308">
        <v>820</v>
      </c>
      <c r="U16" s="1239">
        <v>1.1734569756293022E-2</v>
      </c>
      <c r="V16" s="1240"/>
      <c r="W16" s="1239"/>
      <c r="X16" s="1308">
        <v>1575</v>
      </c>
      <c r="Y16" s="1239">
        <v>2.2538960202635985E-2</v>
      </c>
      <c r="Z16" s="1240"/>
      <c r="AA16" s="1239"/>
      <c r="AB16" s="1308">
        <v>58897</v>
      </c>
      <c r="AC16" s="1239">
        <v>0.84284262797120735</v>
      </c>
    </row>
    <row r="17" spans="1:29">
      <c r="A17" s="1309" t="s">
        <v>79</v>
      </c>
      <c r="B17" s="136">
        <v>5076</v>
      </c>
      <c r="C17" s="1307"/>
      <c r="D17" s="1308">
        <v>17</v>
      </c>
      <c r="E17" s="1239">
        <v>3.3490937746256896E-3</v>
      </c>
      <c r="F17" s="1240"/>
      <c r="G17" s="1239"/>
      <c r="H17" s="1308">
        <v>240</v>
      </c>
      <c r="I17" s="1239">
        <v>4.7281323877068557E-2</v>
      </c>
      <c r="J17" s="1240"/>
      <c r="K17" s="1239"/>
      <c r="L17" s="1308">
        <v>9</v>
      </c>
      <c r="M17" s="1239">
        <v>1.7730496453900709E-3</v>
      </c>
      <c r="N17" s="1240"/>
      <c r="O17" s="1239"/>
      <c r="P17" s="1308">
        <v>341</v>
      </c>
      <c r="Q17" s="1239">
        <v>6.7178881008668243E-2</v>
      </c>
      <c r="R17" s="1240"/>
      <c r="S17" s="1239"/>
      <c r="T17" s="1308">
        <v>22</v>
      </c>
      <c r="U17" s="1239">
        <v>4.3341213553979513E-3</v>
      </c>
      <c r="V17" s="1240"/>
      <c r="W17" s="1239"/>
      <c r="X17" s="1308">
        <v>101</v>
      </c>
      <c r="Y17" s="1239">
        <v>1.9897557131599686E-2</v>
      </c>
      <c r="Z17" s="1240"/>
      <c r="AA17" s="1239"/>
      <c r="AB17" s="1308">
        <v>4346</v>
      </c>
      <c r="AC17" s="1239">
        <v>0.85618597320724976</v>
      </c>
    </row>
    <row r="18" spans="1:29">
      <c r="A18" s="1309" t="s">
        <v>80</v>
      </c>
      <c r="B18" s="136">
        <v>2220</v>
      </c>
      <c r="C18" s="1307"/>
      <c r="D18" s="1308">
        <v>6</v>
      </c>
      <c r="E18" s="1239">
        <v>2.7027027027027029E-3</v>
      </c>
      <c r="F18" s="1240"/>
      <c r="G18" s="1239"/>
      <c r="H18" s="1308">
        <v>16</v>
      </c>
      <c r="I18" s="1239">
        <v>7.2072072072072073E-3</v>
      </c>
      <c r="J18" s="1240"/>
      <c r="K18" s="1239"/>
      <c r="L18" s="1308">
        <v>4</v>
      </c>
      <c r="M18" s="1239">
        <v>1.8018018018018018E-3</v>
      </c>
      <c r="N18" s="1240"/>
      <c r="O18" s="1239"/>
      <c r="P18" s="1308">
        <v>182</v>
      </c>
      <c r="Q18" s="1239">
        <v>8.1981981981981977E-2</v>
      </c>
      <c r="R18" s="1240"/>
      <c r="S18" s="1239"/>
      <c r="T18" s="1308">
        <v>2</v>
      </c>
      <c r="U18" s="1239">
        <v>9.0090090090090091E-4</v>
      </c>
      <c r="V18" s="1240"/>
      <c r="W18" s="1239"/>
      <c r="X18" s="1308">
        <v>11</v>
      </c>
      <c r="Y18" s="1239">
        <v>4.9549549549549547E-3</v>
      </c>
      <c r="Z18" s="1240"/>
      <c r="AA18" s="1239"/>
      <c r="AB18" s="1308">
        <v>1999</v>
      </c>
      <c r="AC18" s="1239">
        <v>0.90045045045045047</v>
      </c>
    </row>
    <row r="19" spans="1:29">
      <c r="A19" s="1309" t="s">
        <v>81</v>
      </c>
      <c r="B19" s="136">
        <v>922</v>
      </c>
      <c r="C19" s="1307"/>
      <c r="D19" s="1308">
        <v>4</v>
      </c>
      <c r="E19" s="1239">
        <v>4.3383947939262474E-3</v>
      </c>
      <c r="F19" s="1240"/>
      <c r="G19" s="1239"/>
      <c r="H19" s="1308">
        <v>27</v>
      </c>
      <c r="I19" s="1239">
        <v>2.9284164859002169E-2</v>
      </c>
      <c r="J19" s="1240"/>
      <c r="K19" s="1239"/>
      <c r="L19" s="1308">
        <v>3</v>
      </c>
      <c r="M19" s="1239">
        <v>3.2537960954446853E-3</v>
      </c>
      <c r="N19" s="1240"/>
      <c r="O19" s="1239"/>
      <c r="P19" s="1308">
        <v>53</v>
      </c>
      <c r="Q19" s="1239">
        <v>5.7483731019522775E-2</v>
      </c>
      <c r="R19" s="1240"/>
      <c r="S19" s="1239"/>
      <c r="T19" s="1308">
        <v>1</v>
      </c>
      <c r="U19" s="1239">
        <v>1.0845986984815619E-3</v>
      </c>
      <c r="V19" s="1240"/>
      <c r="W19" s="1239"/>
      <c r="X19" s="1308">
        <v>6</v>
      </c>
      <c r="Y19" s="1239">
        <v>6.5075921908893707E-3</v>
      </c>
      <c r="Z19" s="1240"/>
      <c r="AA19" s="1239"/>
      <c r="AB19" s="1308">
        <v>828</v>
      </c>
      <c r="AC19" s="1239">
        <v>0.89804772234273322</v>
      </c>
    </row>
    <row r="20" spans="1:29">
      <c r="A20" s="1309" t="s">
        <v>1264</v>
      </c>
      <c r="B20" s="136">
        <v>1451</v>
      </c>
      <c r="C20" s="1307"/>
      <c r="D20" s="1308">
        <v>5</v>
      </c>
      <c r="E20" s="1239">
        <v>3.4458993797381117E-3</v>
      </c>
      <c r="F20" s="1240"/>
      <c r="G20" s="1239"/>
      <c r="H20" s="1308">
        <v>87</v>
      </c>
      <c r="I20" s="1239">
        <v>5.9958649207443142E-2</v>
      </c>
      <c r="J20" s="1240"/>
      <c r="K20" s="1239"/>
      <c r="L20" s="1308">
        <v>12</v>
      </c>
      <c r="M20" s="1239">
        <v>8.2701585113714674E-3</v>
      </c>
      <c r="N20" s="1240"/>
      <c r="O20" s="1239"/>
      <c r="P20" s="1308">
        <v>249</v>
      </c>
      <c r="Q20" s="1239">
        <v>0.17160578911095797</v>
      </c>
      <c r="R20" s="1240"/>
      <c r="S20" s="1239"/>
      <c r="T20" s="1308">
        <v>4</v>
      </c>
      <c r="U20" s="1239">
        <v>2.7567195037904893E-3</v>
      </c>
      <c r="V20" s="1240"/>
      <c r="W20" s="1239"/>
      <c r="X20" s="1308">
        <v>14</v>
      </c>
      <c r="Y20" s="1239">
        <v>9.6485182632667123E-3</v>
      </c>
      <c r="Z20" s="1240"/>
      <c r="AA20" s="1239"/>
      <c r="AB20" s="1308">
        <v>1080</v>
      </c>
      <c r="AC20" s="1239">
        <v>0.74431426602343209</v>
      </c>
    </row>
    <row r="21" spans="1:29">
      <c r="A21" s="1309" t="s">
        <v>1242</v>
      </c>
      <c r="B21" s="136">
        <v>67822</v>
      </c>
      <c r="C21" s="1307"/>
      <c r="D21" s="1308">
        <v>2422</v>
      </c>
      <c r="E21" s="1239">
        <v>3.5711126183244374E-2</v>
      </c>
      <c r="F21" s="1240"/>
      <c r="G21" s="1239"/>
      <c r="H21" s="1308">
        <v>954</v>
      </c>
      <c r="I21" s="1239">
        <v>1.4066232196042583E-2</v>
      </c>
      <c r="J21" s="1240"/>
      <c r="K21" s="1239"/>
      <c r="L21" s="1308">
        <v>2920</v>
      </c>
      <c r="M21" s="1239">
        <v>4.305387632331692E-2</v>
      </c>
      <c r="N21" s="1240"/>
      <c r="O21" s="1239"/>
      <c r="P21" s="1308">
        <v>22354</v>
      </c>
      <c r="Q21" s="1239">
        <v>0.32959806552446108</v>
      </c>
      <c r="R21" s="1240"/>
      <c r="S21" s="1239"/>
      <c r="T21" s="1308">
        <v>2797</v>
      </c>
      <c r="U21" s="1239">
        <v>4.124030550558816E-2</v>
      </c>
      <c r="V21" s="1240"/>
      <c r="W21" s="1239"/>
      <c r="X21" s="1308">
        <v>516</v>
      </c>
      <c r="Y21" s="1239">
        <v>7.6081507475450443E-3</v>
      </c>
      <c r="Z21" s="1240"/>
      <c r="AA21" s="1239"/>
      <c r="AB21" s="1308">
        <v>35859</v>
      </c>
      <c r="AC21" s="1239">
        <v>0.52872224351980179</v>
      </c>
    </row>
    <row r="22" spans="1:29">
      <c r="A22" s="1309" t="s">
        <v>83</v>
      </c>
      <c r="B22" s="136">
        <v>8933</v>
      </c>
      <c r="C22" s="1307"/>
      <c r="D22" s="1308">
        <v>42</v>
      </c>
      <c r="E22" s="1239">
        <v>4.7016679726855481E-3</v>
      </c>
      <c r="F22" s="1240"/>
      <c r="G22" s="1239"/>
      <c r="H22" s="1308">
        <v>272</v>
      </c>
      <c r="I22" s="1239">
        <v>3.0448897346915929E-2</v>
      </c>
      <c r="J22" s="1240"/>
      <c r="K22" s="1239"/>
      <c r="L22" s="1308">
        <v>41</v>
      </c>
      <c r="M22" s="1239">
        <v>4.5897234971454155E-3</v>
      </c>
      <c r="N22" s="1240"/>
      <c r="O22" s="1239"/>
      <c r="P22" s="1308">
        <v>816</v>
      </c>
      <c r="Q22" s="1239">
        <v>9.1346692040747787E-2</v>
      </c>
      <c r="R22" s="1240"/>
      <c r="S22" s="1239"/>
      <c r="T22" s="1308">
        <v>41</v>
      </c>
      <c r="U22" s="1239">
        <v>4.5897234971454155E-3</v>
      </c>
      <c r="V22" s="1240"/>
      <c r="W22" s="1239"/>
      <c r="X22" s="1308">
        <v>195</v>
      </c>
      <c r="Y22" s="1239">
        <v>2.1829172730325759E-2</v>
      </c>
      <c r="Z22" s="1240"/>
      <c r="AA22" s="1239"/>
      <c r="AB22" s="1308">
        <v>7526</v>
      </c>
      <c r="AC22" s="1239">
        <v>0.84249412291503412</v>
      </c>
    </row>
    <row r="23" spans="1:29">
      <c r="A23" s="1309" t="s">
        <v>1243</v>
      </c>
      <c r="B23" s="136">
        <v>52324</v>
      </c>
      <c r="C23" s="1307"/>
      <c r="D23" s="1308">
        <v>503</v>
      </c>
      <c r="E23" s="1239">
        <v>9.6131794205335987E-3</v>
      </c>
      <c r="F23" s="1240"/>
      <c r="G23" s="1239"/>
      <c r="H23" s="1308">
        <v>169</v>
      </c>
      <c r="I23" s="1239">
        <v>3.2298753917896187E-3</v>
      </c>
      <c r="J23" s="1240"/>
      <c r="K23" s="1239"/>
      <c r="L23" s="1308">
        <v>782</v>
      </c>
      <c r="M23" s="1239">
        <v>1.4945340570292792E-2</v>
      </c>
      <c r="N23" s="1240"/>
      <c r="O23" s="1239"/>
      <c r="P23" s="1308">
        <v>7232</v>
      </c>
      <c r="Q23" s="1239">
        <v>0.1382157327421451</v>
      </c>
      <c r="R23" s="1240"/>
      <c r="S23" s="1239"/>
      <c r="T23" s="1308">
        <v>815</v>
      </c>
      <c r="U23" s="1239">
        <v>1.5576026297683664E-2</v>
      </c>
      <c r="V23" s="1240"/>
      <c r="W23" s="1239"/>
      <c r="X23" s="1308">
        <v>1892</v>
      </c>
      <c r="Y23" s="1239">
        <v>3.6159315037076679E-2</v>
      </c>
      <c r="Z23" s="1240"/>
      <c r="AA23" s="1239"/>
      <c r="AB23" s="1308">
        <v>40931</v>
      </c>
      <c r="AC23" s="1239">
        <v>0.7822605305404785</v>
      </c>
    </row>
    <row r="24" spans="1:29">
      <c r="A24" s="1309" t="s">
        <v>84</v>
      </c>
      <c r="B24" s="136">
        <v>2412</v>
      </c>
      <c r="C24" s="1307"/>
      <c r="D24" s="1308">
        <v>12</v>
      </c>
      <c r="E24" s="1239">
        <v>4.9751243781094526E-3</v>
      </c>
      <c r="F24" s="1240"/>
      <c r="G24" s="1239"/>
      <c r="H24" s="1308">
        <v>10</v>
      </c>
      <c r="I24" s="1239">
        <v>4.1459369817578775E-3</v>
      </c>
      <c r="J24" s="1240"/>
      <c r="K24" s="1239"/>
      <c r="L24" s="1308">
        <v>8</v>
      </c>
      <c r="M24" s="1239">
        <v>3.3167495854063019E-3</v>
      </c>
      <c r="N24" s="1240"/>
      <c r="O24" s="1239"/>
      <c r="P24" s="1308">
        <v>88</v>
      </c>
      <c r="Q24" s="1239">
        <v>3.6484245439469321E-2</v>
      </c>
      <c r="R24" s="1240"/>
      <c r="S24" s="1239"/>
      <c r="T24" s="1308">
        <v>6</v>
      </c>
      <c r="U24" s="1239">
        <v>2.4875621890547263E-3</v>
      </c>
      <c r="V24" s="1240"/>
      <c r="W24" s="1239"/>
      <c r="X24" s="1308">
        <v>39</v>
      </c>
      <c r="Y24" s="1239">
        <v>1.6169154228855721E-2</v>
      </c>
      <c r="Z24" s="1240"/>
      <c r="AA24" s="1239"/>
      <c r="AB24" s="1308">
        <v>2249</v>
      </c>
      <c r="AC24" s="1239">
        <v>0.93242122719734655</v>
      </c>
    </row>
    <row r="25" spans="1:29">
      <c r="A25" s="1309" t="s">
        <v>85</v>
      </c>
      <c r="B25" s="136">
        <v>1209</v>
      </c>
      <c r="C25" s="1307"/>
      <c r="D25" s="1308">
        <v>2</v>
      </c>
      <c r="E25" s="1239">
        <v>1.6542597187758478E-3</v>
      </c>
      <c r="F25" s="1240"/>
      <c r="G25" s="1239"/>
      <c r="H25" s="1308">
        <v>31</v>
      </c>
      <c r="I25" s="1239">
        <v>2.564102564102564E-2</v>
      </c>
      <c r="J25" s="1240"/>
      <c r="K25" s="1239"/>
      <c r="L25" s="1308">
        <v>11</v>
      </c>
      <c r="M25" s="1239">
        <v>9.0984284532671638E-3</v>
      </c>
      <c r="N25" s="1240"/>
      <c r="O25" s="1239"/>
      <c r="P25" s="1308">
        <v>45</v>
      </c>
      <c r="Q25" s="1239">
        <v>3.7220843672456573E-2</v>
      </c>
      <c r="R25" s="1240"/>
      <c r="S25" s="1239"/>
      <c r="T25" s="1308">
        <v>6</v>
      </c>
      <c r="U25" s="1239">
        <v>4.9627791563275434E-3</v>
      </c>
      <c r="V25" s="1240"/>
      <c r="W25" s="1239"/>
      <c r="X25" s="1308">
        <v>10</v>
      </c>
      <c r="Y25" s="1239">
        <v>8.271298593879239E-3</v>
      </c>
      <c r="Z25" s="1240"/>
      <c r="AA25" s="1239"/>
      <c r="AB25" s="1308">
        <v>1104</v>
      </c>
      <c r="AC25" s="1239">
        <v>0.91315136476426795</v>
      </c>
    </row>
    <row r="26" spans="1:29">
      <c r="A26" s="1309" t="s">
        <v>1244</v>
      </c>
      <c r="B26" s="136">
        <v>5957</v>
      </c>
      <c r="C26" s="1307"/>
      <c r="D26" s="1308">
        <v>104</v>
      </c>
      <c r="E26" s="1239">
        <v>1.7458452241060938E-2</v>
      </c>
      <c r="F26" s="1240"/>
      <c r="G26" s="1239"/>
      <c r="H26" s="1308">
        <v>81</v>
      </c>
      <c r="I26" s="1239">
        <v>1.3597448380057076E-2</v>
      </c>
      <c r="J26" s="1240"/>
      <c r="K26" s="1239"/>
      <c r="L26" s="1308">
        <v>217</v>
      </c>
      <c r="M26" s="1239">
        <v>3.6427732079905996E-2</v>
      </c>
      <c r="N26" s="1240"/>
      <c r="O26" s="1239"/>
      <c r="P26" s="1308">
        <v>1661</v>
      </c>
      <c r="Q26" s="1239">
        <v>0.2788316266577136</v>
      </c>
      <c r="R26" s="1240"/>
      <c r="S26" s="1239"/>
      <c r="T26" s="1308">
        <v>73</v>
      </c>
      <c r="U26" s="1239">
        <v>1.2254490515360081E-2</v>
      </c>
      <c r="V26" s="1240"/>
      <c r="W26" s="1239"/>
      <c r="X26" s="1308">
        <v>107</v>
      </c>
      <c r="Y26" s="1239">
        <v>1.7962061440322311E-2</v>
      </c>
      <c r="Z26" s="1240"/>
      <c r="AA26" s="1239"/>
      <c r="AB26" s="1308">
        <v>3714</v>
      </c>
      <c r="AC26" s="1239">
        <v>0.62346818868557996</v>
      </c>
    </row>
    <row r="27" spans="1:29">
      <c r="A27" s="1309" t="s">
        <v>86</v>
      </c>
      <c r="B27" s="136">
        <v>2803</v>
      </c>
      <c r="C27" s="1307"/>
      <c r="D27" s="1308">
        <v>4</v>
      </c>
      <c r="E27" s="1239">
        <v>1.4270424545130217E-3</v>
      </c>
      <c r="F27" s="1240"/>
      <c r="G27" s="1239"/>
      <c r="H27" s="1308">
        <v>20</v>
      </c>
      <c r="I27" s="1239">
        <v>7.1352122725651087E-3</v>
      </c>
      <c r="J27" s="1240"/>
      <c r="K27" s="1239"/>
      <c r="L27" s="1308">
        <v>25</v>
      </c>
      <c r="M27" s="1239">
        <v>8.9190153407063856E-3</v>
      </c>
      <c r="N27" s="1240"/>
      <c r="O27" s="1239"/>
      <c r="P27" s="1308">
        <v>475</v>
      </c>
      <c r="Q27" s="1239">
        <v>0.16946129147342134</v>
      </c>
      <c r="R27" s="1240"/>
      <c r="S27" s="1239"/>
      <c r="T27" s="1308">
        <v>5</v>
      </c>
      <c r="U27" s="1239">
        <v>1.7838030681412772E-3</v>
      </c>
      <c r="V27" s="1240"/>
      <c r="W27" s="1239"/>
      <c r="X27" s="1308">
        <v>41</v>
      </c>
      <c r="Y27" s="1239">
        <v>1.4627185158758473E-2</v>
      </c>
      <c r="Z27" s="1240"/>
      <c r="AA27" s="1239"/>
      <c r="AB27" s="1308">
        <v>2233</v>
      </c>
      <c r="AC27" s="1239">
        <v>0.7966464502318944</v>
      </c>
    </row>
    <row r="28" spans="1:29">
      <c r="A28" s="1309" t="s">
        <v>87</v>
      </c>
      <c r="B28" s="136">
        <v>2836</v>
      </c>
      <c r="C28" s="1307"/>
      <c r="D28" s="1308">
        <v>9</v>
      </c>
      <c r="E28" s="1239">
        <v>3.1734837799717911E-3</v>
      </c>
      <c r="F28" s="1240"/>
      <c r="G28" s="1239"/>
      <c r="H28" s="1308">
        <v>5</v>
      </c>
      <c r="I28" s="1239">
        <v>1.763046544428773E-3</v>
      </c>
      <c r="J28" s="1240"/>
      <c r="K28" s="1239"/>
      <c r="L28" s="1308">
        <v>3</v>
      </c>
      <c r="M28" s="1239">
        <v>1.0578279266572638E-3</v>
      </c>
      <c r="N28" s="1240"/>
      <c r="O28" s="1239"/>
      <c r="P28" s="1308">
        <v>84</v>
      </c>
      <c r="Q28" s="1239">
        <v>2.9619181946403384E-2</v>
      </c>
      <c r="R28" s="1240"/>
      <c r="S28" s="1239"/>
      <c r="T28" s="1308">
        <v>11</v>
      </c>
      <c r="U28" s="1239">
        <v>3.8787023977433005E-3</v>
      </c>
      <c r="V28" s="1240"/>
      <c r="W28" s="1239"/>
      <c r="X28" s="1308">
        <v>29</v>
      </c>
      <c r="Y28" s="1239">
        <v>1.0225669957686883E-2</v>
      </c>
      <c r="Z28" s="1240"/>
      <c r="AA28" s="1239"/>
      <c r="AB28" s="1308">
        <v>2695</v>
      </c>
      <c r="AC28" s="1239">
        <v>0.95028208744710863</v>
      </c>
    </row>
    <row r="29" spans="1:29">
      <c r="A29" s="1309" t="s">
        <v>1245</v>
      </c>
      <c r="B29" s="136">
        <v>6502</v>
      </c>
      <c r="C29" s="1307"/>
      <c r="D29" s="1308">
        <v>198</v>
      </c>
      <c r="E29" s="1239">
        <v>3.0452168563518917E-2</v>
      </c>
      <c r="F29" s="1240"/>
      <c r="G29" s="1239"/>
      <c r="H29" s="1308">
        <v>40</v>
      </c>
      <c r="I29" s="1239">
        <v>6.1519532451553369E-3</v>
      </c>
      <c r="J29" s="1240"/>
      <c r="K29" s="1239"/>
      <c r="L29" s="1308">
        <v>133</v>
      </c>
      <c r="M29" s="1239">
        <v>2.0455244540141495E-2</v>
      </c>
      <c r="N29" s="1240"/>
      <c r="O29" s="1239"/>
      <c r="P29" s="1308">
        <v>1185</v>
      </c>
      <c r="Q29" s="1239">
        <v>0.18225161488772684</v>
      </c>
      <c r="R29" s="1240"/>
      <c r="S29" s="1239"/>
      <c r="T29" s="1308">
        <v>60</v>
      </c>
      <c r="U29" s="1239">
        <v>9.2279298677330045E-3</v>
      </c>
      <c r="V29" s="1240"/>
      <c r="W29" s="1239"/>
      <c r="X29" s="1308">
        <v>291</v>
      </c>
      <c r="Y29" s="1239">
        <v>4.4755459858505077E-2</v>
      </c>
      <c r="Z29" s="1240"/>
      <c r="AA29" s="1239"/>
      <c r="AB29" s="1308">
        <v>4595</v>
      </c>
      <c r="AC29" s="1239">
        <v>0.70670562903721934</v>
      </c>
    </row>
    <row r="30" spans="1:29">
      <c r="A30" s="1309" t="s">
        <v>1246</v>
      </c>
      <c r="B30" s="136">
        <v>31895</v>
      </c>
      <c r="C30" s="1307"/>
      <c r="D30" s="1308">
        <v>198</v>
      </c>
      <c r="E30" s="1239">
        <v>6.2078695720332337E-3</v>
      </c>
      <c r="F30" s="1240"/>
      <c r="G30" s="1239"/>
      <c r="H30" s="1308">
        <v>105</v>
      </c>
      <c r="I30" s="1239">
        <v>3.2920520457751998E-3</v>
      </c>
      <c r="J30" s="1240"/>
      <c r="K30" s="1239"/>
      <c r="L30" s="1308">
        <v>129</v>
      </c>
      <c r="M30" s="1239">
        <v>4.0445210848095315E-3</v>
      </c>
      <c r="N30" s="1240"/>
      <c r="O30" s="1239"/>
      <c r="P30" s="1308">
        <v>3477</v>
      </c>
      <c r="Q30" s="1239">
        <v>0.10901395203009877</v>
      </c>
      <c r="R30" s="1240"/>
      <c r="S30" s="1239"/>
      <c r="T30" s="1308">
        <v>269</v>
      </c>
      <c r="U30" s="1239">
        <v>8.4339238125097984E-3</v>
      </c>
      <c r="V30" s="1240"/>
      <c r="W30" s="1239"/>
      <c r="X30" s="1308">
        <v>493</v>
      </c>
      <c r="Y30" s="1239">
        <v>1.5456968176830224E-2</v>
      </c>
      <c r="Z30" s="1240"/>
      <c r="AA30" s="1239"/>
      <c r="AB30" s="1308">
        <v>27224</v>
      </c>
      <c r="AC30" s="1239">
        <v>0.8535507132779433</v>
      </c>
    </row>
    <row r="31" spans="1:29">
      <c r="A31" s="1309" t="s">
        <v>1247</v>
      </c>
      <c r="B31" s="136">
        <v>2377</v>
      </c>
      <c r="C31" s="1307"/>
      <c r="D31" s="1308">
        <v>17</v>
      </c>
      <c r="E31" s="1239">
        <v>7.1518721076987797E-3</v>
      </c>
      <c r="F31" s="1240"/>
      <c r="G31" s="1239"/>
      <c r="H31" s="1308">
        <v>20</v>
      </c>
      <c r="I31" s="1239">
        <v>8.4139671855279763E-3</v>
      </c>
      <c r="J31" s="1240"/>
      <c r="K31" s="1239"/>
      <c r="L31" s="1308">
        <v>6</v>
      </c>
      <c r="M31" s="1239">
        <v>2.5241901556583928E-3</v>
      </c>
      <c r="N31" s="1240"/>
      <c r="O31" s="1239"/>
      <c r="P31" s="1308">
        <v>327</v>
      </c>
      <c r="Q31" s="1239">
        <v>0.13756836348338242</v>
      </c>
      <c r="R31" s="1240"/>
      <c r="S31" s="1239"/>
      <c r="T31" s="1308">
        <v>5</v>
      </c>
      <c r="U31" s="1239">
        <v>2.1034917963819941E-3</v>
      </c>
      <c r="V31" s="1240"/>
      <c r="W31" s="1239"/>
      <c r="X31" s="1308">
        <v>49</v>
      </c>
      <c r="Y31" s="1239">
        <v>2.0614219604543543E-2</v>
      </c>
      <c r="Z31" s="1240"/>
      <c r="AA31" s="1239"/>
      <c r="AB31" s="1308">
        <v>1953</v>
      </c>
      <c r="AC31" s="1239">
        <v>0.82162389566680694</v>
      </c>
    </row>
    <row r="32" spans="1:29">
      <c r="A32" s="1309" t="s">
        <v>1248</v>
      </c>
      <c r="B32" s="136">
        <v>1034</v>
      </c>
      <c r="C32" s="1307"/>
      <c r="D32" s="1308">
        <v>2</v>
      </c>
      <c r="E32" s="1239">
        <v>1.9342359767891683E-3</v>
      </c>
      <c r="F32" s="1240"/>
      <c r="G32" s="1239"/>
      <c r="H32" s="1308">
        <v>4</v>
      </c>
      <c r="I32" s="1239">
        <v>3.8684719535783366E-3</v>
      </c>
      <c r="J32" s="1240"/>
      <c r="K32" s="1239"/>
      <c r="L32" s="1308">
        <v>3</v>
      </c>
      <c r="M32" s="1239">
        <v>2.9013539651837525E-3</v>
      </c>
      <c r="N32" s="1240"/>
      <c r="O32" s="1239"/>
      <c r="P32" s="1308">
        <v>137</v>
      </c>
      <c r="Q32" s="1239">
        <v>0.13249516441005801</v>
      </c>
      <c r="R32" s="1240"/>
      <c r="S32" s="1239"/>
      <c r="T32" s="1308">
        <v>2</v>
      </c>
      <c r="U32" s="1239">
        <v>1.9342359767891683E-3</v>
      </c>
      <c r="V32" s="1240"/>
      <c r="W32" s="1239"/>
      <c r="X32" s="1308">
        <v>21</v>
      </c>
      <c r="Y32" s="1239">
        <v>2.0309477756286266E-2</v>
      </c>
      <c r="Z32" s="1240"/>
      <c r="AA32" s="1239"/>
      <c r="AB32" s="1308">
        <v>865</v>
      </c>
      <c r="AC32" s="1239">
        <v>0.83655705996131524</v>
      </c>
    </row>
    <row r="33" spans="1:29">
      <c r="A33" s="1309" t="s">
        <v>1249</v>
      </c>
      <c r="B33" s="136">
        <v>12128</v>
      </c>
      <c r="C33" s="1307"/>
      <c r="D33" s="1308">
        <v>192</v>
      </c>
      <c r="E33" s="1239">
        <v>1.5831134564643801E-2</v>
      </c>
      <c r="F33" s="1240"/>
      <c r="G33" s="1239"/>
      <c r="H33" s="1308">
        <v>111</v>
      </c>
      <c r="I33" s="1239">
        <v>9.1523746701846972E-3</v>
      </c>
      <c r="J33" s="1240"/>
      <c r="K33" s="1239"/>
      <c r="L33" s="1308">
        <v>83</v>
      </c>
      <c r="M33" s="1239">
        <v>6.8436675461741427E-3</v>
      </c>
      <c r="N33" s="1240"/>
      <c r="O33" s="1239"/>
      <c r="P33" s="1308">
        <v>6212</v>
      </c>
      <c r="Q33" s="1239">
        <v>0.51220316622691298</v>
      </c>
      <c r="R33" s="1240"/>
      <c r="S33" s="1239"/>
      <c r="T33" s="1308">
        <v>45</v>
      </c>
      <c r="U33" s="1239">
        <v>3.7104221635883903E-3</v>
      </c>
      <c r="V33" s="1240"/>
      <c r="W33" s="1239"/>
      <c r="X33" s="1308">
        <v>303</v>
      </c>
      <c r="Y33" s="1239">
        <v>2.4983509234828494E-2</v>
      </c>
      <c r="Z33" s="1240"/>
      <c r="AA33" s="1239"/>
      <c r="AB33" s="1308">
        <v>5182</v>
      </c>
      <c r="AC33" s="1239">
        <v>0.42727572559366755</v>
      </c>
    </row>
    <row r="34" spans="1:29">
      <c r="A34" s="1309" t="s">
        <v>1250</v>
      </c>
      <c r="B34" s="136">
        <v>4763</v>
      </c>
      <c r="C34" s="1307"/>
      <c r="D34" s="1308">
        <v>24</v>
      </c>
      <c r="E34" s="1239">
        <v>5.0388410665546928E-3</v>
      </c>
      <c r="F34" s="1240"/>
      <c r="G34" s="1239"/>
      <c r="H34" s="1308">
        <v>3</v>
      </c>
      <c r="I34" s="1239">
        <v>6.298551333193366E-4</v>
      </c>
      <c r="J34" s="1240"/>
      <c r="K34" s="1239"/>
      <c r="L34" s="1308">
        <v>84</v>
      </c>
      <c r="M34" s="1239">
        <v>1.7635943732941424E-2</v>
      </c>
      <c r="N34" s="1240"/>
      <c r="O34" s="1239"/>
      <c r="P34" s="1308">
        <v>937</v>
      </c>
      <c r="Q34" s="1239">
        <v>0.19672475330673944</v>
      </c>
      <c r="R34" s="1240"/>
      <c r="S34" s="1239"/>
      <c r="T34" s="1308">
        <v>13</v>
      </c>
      <c r="U34" s="1239">
        <v>2.7293722443837917E-3</v>
      </c>
      <c r="V34" s="1240"/>
      <c r="W34" s="1239"/>
      <c r="X34" s="1308">
        <v>85</v>
      </c>
      <c r="Y34" s="1239">
        <v>1.7845895444047868E-2</v>
      </c>
      <c r="Z34" s="1240"/>
      <c r="AA34" s="1239"/>
      <c r="AB34" s="1308">
        <v>3617</v>
      </c>
      <c r="AC34" s="1239">
        <v>0.7593953390720134</v>
      </c>
    </row>
    <row r="35" spans="1:29">
      <c r="A35" s="1309" t="s">
        <v>88</v>
      </c>
      <c r="B35" s="136">
        <v>291</v>
      </c>
      <c r="C35" s="1307"/>
      <c r="D35" s="1308">
        <v>4</v>
      </c>
      <c r="E35" s="1239">
        <v>1.3745704467353952E-2</v>
      </c>
      <c r="F35" s="1240"/>
      <c r="G35" s="1239"/>
      <c r="H35" s="1308">
        <v>1</v>
      </c>
      <c r="I35" s="1239">
        <v>3.4364261168384879E-3</v>
      </c>
      <c r="J35" s="1240"/>
      <c r="K35" s="1239"/>
      <c r="L35" s="1308">
        <v>1</v>
      </c>
      <c r="M35" s="1239">
        <v>3.4364261168384879E-3</v>
      </c>
      <c r="N35" s="1240"/>
      <c r="O35" s="1239"/>
      <c r="P35" s="1308">
        <v>43</v>
      </c>
      <c r="Q35" s="1239">
        <v>0.14776632302405499</v>
      </c>
      <c r="R35" s="1240"/>
      <c r="S35" s="1239"/>
      <c r="T35" s="1308">
        <v>0</v>
      </c>
      <c r="U35" s="1239">
        <v>0</v>
      </c>
      <c r="V35" s="1240"/>
      <c r="W35" s="1239"/>
      <c r="X35" s="1308">
        <v>2</v>
      </c>
      <c r="Y35" s="1239">
        <v>6.8728522336769758E-3</v>
      </c>
      <c r="Z35" s="1240"/>
      <c r="AA35" s="1239"/>
      <c r="AB35" s="1308">
        <v>240</v>
      </c>
      <c r="AC35" s="1239">
        <v>0.82474226804123707</v>
      </c>
    </row>
    <row r="36" spans="1:29">
      <c r="A36" s="1309" t="s">
        <v>1251</v>
      </c>
      <c r="B36" s="136">
        <v>16983</v>
      </c>
      <c r="C36" s="1307"/>
      <c r="D36" s="1308">
        <v>146</v>
      </c>
      <c r="E36" s="1239">
        <v>8.5968321262438908E-3</v>
      </c>
      <c r="F36" s="1240"/>
      <c r="G36" s="1239"/>
      <c r="H36" s="1308">
        <v>145</v>
      </c>
      <c r="I36" s="1239">
        <v>8.537949714420302E-3</v>
      </c>
      <c r="J36" s="1240"/>
      <c r="K36" s="1239"/>
      <c r="L36" s="1308">
        <v>304</v>
      </c>
      <c r="M36" s="1239">
        <v>1.790025319437084E-2</v>
      </c>
      <c r="N36" s="1240"/>
      <c r="O36" s="1239"/>
      <c r="P36" s="1308">
        <v>3983</v>
      </c>
      <c r="Q36" s="1239">
        <v>0.23452864629335218</v>
      </c>
      <c r="R36" s="1240"/>
      <c r="S36" s="1239"/>
      <c r="T36" s="1308">
        <v>422</v>
      </c>
      <c r="U36" s="1239">
        <v>2.484837778955426E-2</v>
      </c>
      <c r="V36" s="1240"/>
      <c r="W36" s="1239"/>
      <c r="X36" s="1308">
        <v>406</v>
      </c>
      <c r="Y36" s="1239">
        <v>2.3906259200376846E-2</v>
      </c>
      <c r="Z36" s="1240"/>
      <c r="AA36" s="1239"/>
      <c r="AB36" s="1308">
        <v>11577</v>
      </c>
      <c r="AC36" s="1239">
        <v>0.68168168168168164</v>
      </c>
    </row>
    <row r="37" spans="1:29">
      <c r="A37" s="1309" t="s">
        <v>89</v>
      </c>
      <c r="B37" s="136">
        <v>492</v>
      </c>
      <c r="C37" s="1307"/>
      <c r="D37" s="1308">
        <v>0</v>
      </c>
      <c r="E37" s="1239">
        <v>0</v>
      </c>
      <c r="F37" s="1240"/>
      <c r="G37" s="1239"/>
      <c r="H37" s="1308">
        <v>0</v>
      </c>
      <c r="I37" s="1239">
        <v>0</v>
      </c>
      <c r="J37" s="1240"/>
      <c r="K37" s="1239"/>
      <c r="L37" s="1308">
        <v>0</v>
      </c>
      <c r="M37" s="1239">
        <v>0</v>
      </c>
      <c r="N37" s="1240"/>
      <c r="O37" s="1239"/>
      <c r="P37" s="1308">
        <v>25</v>
      </c>
      <c r="Q37" s="1239">
        <v>5.08130081300813E-2</v>
      </c>
      <c r="R37" s="1240"/>
      <c r="S37" s="1239"/>
      <c r="T37" s="1308">
        <v>0</v>
      </c>
      <c r="U37" s="1239">
        <v>0</v>
      </c>
      <c r="V37" s="1240"/>
      <c r="W37" s="1239"/>
      <c r="X37" s="1308">
        <v>6</v>
      </c>
      <c r="Y37" s="1239">
        <v>1.2195121951219513E-2</v>
      </c>
      <c r="Z37" s="1240"/>
      <c r="AA37" s="1239"/>
      <c r="AB37" s="1308">
        <v>461</v>
      </c>
      <c r="AC37" s="1239">
        <v>0.93699186991869921</v>
      </c>
    </row>
    <row r="38" spans="1:29">
      <c r="A38" s="1309" t="s">
        <v>90</v>
      </c>
      <c r="B38" s="136">
        <v>23600</v>
      </c>
      <c r="C38" s="1307"/>
      <c r="D38" s="1308">
        <v>966</v>
      </c>
      <c r="E38" s="1239">
        <v>4.0932203389830508E-2</v>
      </c>
      <c r="F38" s="1240"/>
      <c r="G38" s="1239"/>
      <c r="H38" s="1308">
        <v>353</v>
      </c>
      <c r="I38" s="1239">
        <v>1.4957627118644068E-2</v>
      </c>
      <c r="J38" s="1240"/>
      <c r="K38" s="1239"/>
      <c r="L38" s="1308">
        <v>1094</v>
      </c>
      <c r="M38" s="1239">
        <v>4.6355932203389828E-2</v>
      </c>
      <c r="N38" s="1240"/>
      <c r="O38" s="1239"/>
      <c r="P38" s="1308">
        <v>9303</v>
      </c>
      <c r="Q38" s="1239">
        <v>0.39419491525423728</v>
      </c>
      <c r="R38" s="1240"/>
      <c r="S38" s="1239"/>
      <c r="T38" s="1308">
        <v>1093</v>
      </c>
      <c r="U38" s="1239">
        <v>4.6313559322033897E-2</v>
      </c>
      <c r="V38" s="1240"/>
      <c r="W38" s="1239"/>
      <c r="X38" s="1308">
        <v>903</v>
      </c>
      <c r="Y38" s="1239">
        <v>3.826271186440678E-2</v>
      </c>
      <c r="Z38" s="1240"/>
      <c r="AA38" s="1239"/>
      <c r="AB38" s="1308">
        <v>9888</v>
      </c>
      <c r="AC38" s="1239">
        <v>0.41898305084745763</v>
      </c>
    </row>
    <row r="39" spans="1:29">
      <c r="A39" s="1309" t="s">
        <v>91</v>
      </c>
      <c r="B39" s="136">
        <v>2975</v>
      </c>
      <c r="C39" s="1307"/>
      <c r="D39" s="1308">
        <v>12</v>
      </c>
      <c r="E39" s="1239">
        <v>4.0336134453781512E-3</v>
      </c>
      <c r="F39" s="1240"/>
      <c r="G39" s="1239"/>
      <c r="H39" s="1308">
        <v>1607</v>
      </c>
      <c r="I39" s="1239">
        <v>0.5401680672268907</v>
      </c>
      <c r="J39" s="1240"/>
      <c r="K39" s="1239"/>
      <c r="L39" s="1308">
        <v>7</v>
      </c>
      <c r="M39" s="1239">
        <v>2.352941176470588E-3</v>
      </c>
      <c r="N39" s="1240"/>
      <c r="O39" s="1239"/>
      <c r="P39" s="1308">
        <v>122</v>
      </c>
      <c r="Q39" s="1239">
        <v>4.1008403361344536E-2</v>
      </c>
      <c r="R39" s="1240"/>
      <c r="S39" s="1239"/>
      <c r="T39" s="1308">
        <v>5</v>
      </c>
      <c r="U39" s="1239">
        <v>1.6806722689075631E-3</v>
      </c>
      <c r="V39" s="1240"/>
      <c r="W39" s="1239"/>
      <c r="X39" s="1308">
        <v>48</v>
      </c>
      <c r="Y39" s="1239">
        <v>1.6134453781512605E-2</v>
      </c>
      <c r="Z39" s="1240"/>
      <c r="AA39" s="1239"/>
      <c r="AB39" s="1308">
        <v>1174</v>
      </c>
      <c r="AC39" s="1239">
        <v>0.3946218487394958</v>
      </c>
    </row>
    <row r="40" spans="1:29">
      <c r="A40" s="1309" t="s">
        <v>93</v>
      </c>
      <c r="B40" s="136">
        <v>4520</v>
      </c>
      <c r="C40" s="1307"/>
      <c r="D40" s="1308">
        <v>33</v>
      </c>
      <c r="E40" s="1239">
        <v>7.3008849557522123E-3</v>
      </c>
      <c r="F40" s="1240"/>
      <c r="G40" s="1239"/>
      <c r="H40" s="1308">
        <v>59</v>
      </c>
      <c r="I40" s="1239">
        <v>1.3053097345132743E-2</v>
      </c>
      <c r="J40" s="1240"/>
      <c r="K40" s="1239"/>
      <c r="L40" s="1308">
        <v>12</v>
      </c>
      <c r="M40" s="1239">
        <v>2.6548672566371681E-3</v>
      </c>
      <c r="N40" s="1240"/>
      <c r="O40" s="1239"/>
      <c r="P40" s="1308">
        <v>216</v>
      </c>
      <c r="Q40" s="1239">
        <v>4.7787610619469026E-2</v>
      </c>
      <c r="R40" s="1240"/>
      <c r="S40" s="1239"/>
      <c r="T40" s="1308">
        <v>23</v>
      </c>
      <c r="U40" s="1239">
        <v>5.0884955752212389E-3</v>
      </c>
      <c r="V40" s="1240"/>
      <c r="W40" s="1239"/>
      <c r="X40" s="1308">
        <v>0</v>
      </c>
      <c r="Y40" s="1239">
        <v>0</v>
      </c>
      <c r="Z40" s="1240"/>
      <c r="AA40" s="1239"/>
      <c r="AB40" s="1308">
        <v>4177</v>
      </c>
      <c r="AC40" s="1239">
        <v>0.92411504424778756</v>
      </c>
    </row>
    <row r="41" spans="1:29">
      <c r="A41" s="1309" t="s">
        <v>1252</v>
      </c>
      <c r="B41" s="136">
        <v>3157</v>
      </c>
      <c r="C41" s="1307"/>
      <c r="D41" s="1308">
        <v>32</v>
      </c>
      <c r="E41" s="1239">
        <v>1.0136205258156478E-2</v>
      </c>
      <c r="F41" s="1240"/>
      <c r="G41" s="1239"/>
      <c r="H41" s="1308">
        <v>26</v>
      </c>
      <c r="I41" s="1239">
        <v>8.2356667722521381E-3</v>
      </c>
      <c r="J41" s="1240"/>
      <c r="K41" s="1239"/>
      <c r="L41" s="1308">
        <v>13</v>
      </c>
      <c r="M41" s="1239">
        <v>4.117833386126069E-3</v>
      </c>
      <c r="N41" s="1240"/>
      <c r="O41" s="1239"/>
      <c r="P41" s="1308">
        <v>322</v>
      </c>
      <c r="Q41" s="1239">
        <v>0.10199556541019955</v>
      </c>
      <c r="R41" s="1240"/>
      <c r="S41" s="1239"/>
      <c r="T41" s="1308">
        <v>16</v>
      </c>
      <c r="U41" s="1239">
        <v>5.0681026290782388E-3</v>
      </c>
      <c r="V41" s="1240"/>
      <c r="W41" s="1239"/>
      <c r="X41" s="1308">
        <v>27</v>
      </c>
      <c r="Y41" s="1239">
        <v>8.5524231865695289E-3</v>
      </c>
      <c r="Z41" s="1240"/>
      <c r="AA41" s="1239"/>
      <c r="AB41" s="1308">
        <v>2721</v>
      </c>
      <c r="AC41" s="1239">
        <v>0.86189420335761802</v>
      </c>
    </row>
    <row r="42" spans="1:29">
      <c r="A42" s="1309" t="s">
        <v>1253</v>
      </c>
      <c r="B42" s="136">
        <v>1537</v>
      </c>
      <c r="C42" s="1307"/>
      <c r="D42" s="1308">
        <v>4</v>
      </c>
      <c r="E42" s="1239">
        <v>2.6024723487312949E-3</v>
      </c>
      <c r="F42" s="1240"/>
      <c r="G42" s="1239"/>
      <c r="H42" s="1308">
        <v>7</v>
      </c>
      <c r="I42" s="1239">
        <v>4.554326610279766E-3</v>
      </c>
      <c r="J42" s="1240"/>
      <c r="K42" s="1239"/>
      <c r="L42" s="1308">
        <v>1</v>
      </c>
      <c r="M42" s="1239">
        <v>6.5061808718282373E-4</v>
      </c>
      <c r="N42" s="1240"/>
      <c r="O42" s="1239"/>
      <c r="P42" s="1308">
        <v>190</v>
      </c>
      <c r="Q42" s="1239">
        <v>0.1236174365647365</v>
      </c>
      <c r="R42" s="1240"/>
      <c r="S42" s="1239"/>
      <c r="T42" s="1308">
        <v>1</v>
      </c>
      <c r="U42" s="1239">
        <v>6.5061808718282373E-4</v>
      </c>
      <c r="V42" s="1240"/>
      <c r="W42" s="1239"/>
      <c r="X42" s="1308">
        <v>16</v>
      </c>
      <c r="Y42" s="1239">
        <v>1.040988939492518E-2</v>
      </c>
      <c r="Z42" s="1240"/>
      <c r="AA42" s="1239"/>
      <c r="AB42" s="1308">
        <v>1318</v>
      </c>
      <c r="AC42" s="1239">
        <v>0.85751463890696167</v>
      </c>
    </row>
    <row r="43" spans="1:29">
      <c r="A43" s="1309" t="s">
        <v>1254</v>
      </c>
      <c r="B43" s="136">
        <v>258</v>
      </c>
      <c r="C43" s="1307"/>
      <c r="D43" s="1308">
        <v>2</v>
      </c>
      <c r="E43" s="1239">
        <v>7.7519379844961239E-3</v>
      </c>
      <c r="F43" s="1240"/>
      <c r="G43" s="1239"/>
      <c r="H43" s="1308">
        <v>0</v>
      </c>
      <c r="I43" s="1239">
        <v>0</v>
      </c>
      <c r="J43" s="1240"/>
      <c r="K43" s="1239"/>
      <c r="L43" s="1308">
        <v>0</v>
      </c>
      <c r="M43" s="1239">
        <v>0</v>
      </c>
      <c r="N43" s="1240"/>
      <c r="O43" s="1239"/>
      <c r="P43" s="1308">
        <v>14</v>
      </c>
      <c r="Q43" s="1239">
        <v>5.4263565891472867E-2</v>
      </c>
      <c r="R43" s="1240"/>
      <c r="S43" s="1239"/>
      <c r="T43" s="1308">
        <v>0</v>
      </c>
      <c r="U43" s="1239">
        <v>0</v>
      </c>
      <c r="V43" s="1240"/>
      <c r="W43" s="1239"/>
      <c r="X43" s="1308">
        <v>4</v>
      </c>
      <c r="Y43" s="1239">
        <v>1.5503875968992248E-2</v>
      </c>
      <c r="Z43" s="1240"/>
      <c r="AA43" s="1239"/>
      <c r="AB43" s="1308">
        <v>238</v>
      </c>
      <c r="AC43" s="1239">
        <v>0.92248062015503873</v>
      </c>
    </row>
    <row r="44" spans="1:29">
      <c r="A44" s="1309" t="s">
        <v>95</v>
      </c>
      <c r="B44" s="136">
        <v>13988</v>
      </c>
      <c r="C44" s="1307"/>
      <c r="D44" s="1308">
        <v>170</v>
      </c>
      <c r="E44" s="1239">
        <v>1.2153274235058622E-2</v>
      </c>
      <c r="F44" s="1240"/>
      <c r="G44" s="1239"/>
      <c r="H44" s="1308">
        <v>107</v>
      </c>
      <c r="I44" s="1239">
        <v>7.6494137832427795E-3</v>
      </c>
      <c r="J44" s="1240"/>
      <c r="K44" s="1239"/>
      <c r="L44" s="1308">
        <v>81</v>
      </c>
      <c r="M44" s="1239">
        <v>5.7906777237632257E-3</v>
      </c>
      <c r="N44" s="1240"/>
      <c r="O44" s="1239"/>
      <c r="P44" s="1308">
        <v>1919</v>
      </c>
      <c r="Q44" s="1239">
        <v>0.13718901915927939</v>
      </c>
      <c r="R44" s="1240"/>
      <c r="S44" s="1239"/>
      <c r="T44" s="1308">
        <v>152</v>
      </c>
      <c r="U44" s="1239">
        <v>1.0866456963111238E-2</v>
      </c>
      <c r="V44" s="1240"/>
      <c r="W44" s="1239"/>
      <c r="X44" s="1308">
        <v>53</v>
      </c>
      <c r="Y44" s="1239">
        <v>3.7889619674006292E-3</v>
      </c>
      <c r="Z44" s="1240"/>
      <c r="AA44" s="1239"/>
      <c r="AB44" s="1308">
        <v>11506</v>
      </c>
      <c r="AC44" s="1239">
        <v>0.82256219616814408</v>
      </c>
    </row>
    <row r="45" spans="1:29">
      <c r="A45" s="1309" t="s">
        <v>96</v>
      </c>
      <c r="B45" s="136">
        <v>7287</v>
      </c>
      <c r="C45" s="1307"/>
      <c r="D45" s="1308">
        <v>17</v>
      </c>
      <c r="E45" s="1239">
        <v>2.3329216412789899E-3</v>
      </c>
      <c r="F45" s="1240"/>
      <c r="G45" s="1239"/>
      <c r="H45" s="1308">
        <v>593</v>
      </c>
      <c r="I45" s="1239">
        <v>8.1377796075202416E-2</v>
      </c>
      <c r="J45" s="1240"/>
      <c r="K45" s="1239"/>
      <c r="L45" s="1308">
        <v>27</v>
      </c>
      <c r="M45" s="1239">
        <v>3.7052284890901604E-3</v>
      </c>
      <c r="N45" s="1240"/>
      <c r="O45" s="1239"/>
      <c r="P45" s="1308">
        <v>692</v>
      </c>
      <c r="Q45" s="1239">
        <v>9.4963633868533001E-2</v>
      </c>
      <c r="R45" s="1240"/>
      <c r="S45" s="1239"/>
      <c r="T45" s="1308">
        <v>33</v>
      </c>
      <c r="U45" s="1239">
        <v>4.5286125977768632E-3</v>
      </c>
      <c r="V45" s="1240"/>
      <c r="W45" s="1239"/>
      <c r="X45" s="1308">
        <v>114</v>
      </c>
      <c r="Y45" s="1239">
        <v>1.5644298065047343E-2</v>
      </c>
      <c r="Z45" s="1240"/>
      <c r="AA45" s="1239"/>
      <c r="AB45" s="1308">
        <v>5811</v>
      </c>
      <c r="AC45" s="1239">
        <v>0.79744750926307117</v>
      </c>
    </row>
    <row r="46" spans="1:29">
      <c r="A46" s="1309" t="s">
        <v>97</v>
      </c>
      <c r="B46" s="136">
        <v>6286</v>
      </c>
      <c r="C46" s="1307"/>
      <c r="D46" s="1308">
        <v>24</v>
      </c>
      <c r="E46" s="1239">
        <v>3.8180082723512569E-3</v>
      </c>
      <c r="F46" s="1240"/>
      <c r="G46" s="1239"/>
      <c r="H46" s="1308">
        <v>14</v>
      </c>
      <c r="I46" s="1239">
        <v>2.2271714922048997E-3</v>
      </c>
      <c r="J46" s="1240"/>
      <c r="K46" s="1239"/>
      <c r="L46" s="1308">
        <v>38</v>
      </c>
      <c r="M46" s="1239">
        <v>6.0451797645561566E-3</v>
      </c>
      <c r="N46" s="1240"/>
      <c r="O46" s="1239"/>
      <c r="P46" s="1308">
        <v>1164</v>
      </c>
      <c r="Q46" s="1239">
        <v>0.18517340120903594</v>
      </c>
      <c r="R46" s="1240"/>
      <c r="S46" s="1239"/>
      <c r="T46" s="1308">
        <v>10</v>
      </c>
      <c r="U46" s="1239">
        <v>1.590836780146357E-3</v>
      </c>
      <c r="V46" s="1240"/>
      <c r="W46" s="1239"/>
      <c r="X46" s="1308">
        <v>71</v>
      </c>
      <c r="Y46" s="1239">
        <v>1.1294941139039135E-2</v>
      </c>
      <c r="Z46" s="1240"/>
      <c r="AA46" s="1239"/>
      <c r="AB46" s="1308">
        <v>4965</v>
      </c>
      <c r="AC46" s="1239">
        <v>0.78985046134266623</v>
      </c>
    </row>
    <row r="47" spans="1:29">
      <c r="A47" s="1309" t="s">
        <v>59</v>
      </c>
      <c r="B47" s="136">
        <v>28167</v>
      </c>
      <c r="C47" s="1307"/>
      <c r="D47" s="1308">
        <v>242</v>
      </c>
      <c r="E47" s="1239">
        <v>8.5916143004224794E-3</v>
      </c>
      <c r="F47" s="1240"/>
      <c r="G47" s="1239"/>
      <c r="H47" s="1308">
        <v>509</v>
      </c>
      <c r="I47" s="1239">
        <v>1.8070792061632406E-2</v>
      </c>
      <c r="J47" s="1240"/>
      <c r="K47" s="1239"/>
      <c r="L47" s="1308">
        <v>196</v>
      </c>
      <c r="M47" s="1239">
        <v>6.9584975325735791E-3</v>
      </c>
      <c r="N47" s="1240"/>
      <c r="O47" s="1239"/>
      <c r="P47" s="1308">
        <v>3597</v>
      </c>
      <c r="Q47" s="1239">
        <v>0.12770263073809776</v>
      </c>
      <c r="R47" s="1240"/>
      <c r="S47" s="1239"/>
      <c r="T47" s="1308">
        <v>486</v>
      </c>
      <c r="U47" s="1239">
        <v>1.7254233677707956E-2</v>
      </c>
      <c r="V47" s="1240"/>
      <c r="W47" s="1239"/>
      <c r="X47" s="1308">
        <v>420</v>
      </c>
      <c r="Y47" s="1239">
        <v>1.4911066141229098E-2</v>
      </c>
      <c r="Z47" s="1240"/>
      <c r="AA47" s="1239"/>
      <c r="AB47" s="1308">
        <v>22717</v>
      </c>
      <c r="AC47" s="1239">
        <v>0.80651116554833668</v>
      </c>
    </row>
    <row r="48" spans="1:29">
      <c r="A48" s="1309" t="s">
        <v>98</v>
      </c>
      <c r="B48" s="136">
        <v>469</v>
      </c>
      <c r="C48" s="1307"/>
      <c r="D48" s="1308">
        <v>0</v>
      </c>
      <c r="E48" s="1239">
        <v>0</v>
      </c>
      <c r="F48" s="1240"/>
      <c r="G48" s="1239"/>
      <c r="H48" s="1308">
        <v>3</v>
      </c>
      <c r="I48" s="1239">
        <v>6.3965884861407248E-3</v>
      </c>
      <c r="J48" s="1240"/>
      <c r="K48" s="1239"/>
      <c r="L48" s="1308">
        <v>5</v>
      </c>
      <c r="M48" s="1239">
        <v>1.0660980810234541E-2</v>
      </c>
      <c r="N48" s="1240"/>
      <c r="O48" s="1239"/>
      <c r="P48" s="1308">
        <v>15</v>
      </c>
      <c r="Q48" s="1239">
        <v>3.1982942430703626E-2</v>
      </c>
      <c r="R48" s="1240"/>
      <c r="S48" s="1239"/>
      <c r="T48" s="1308">
        <v>4</v>
      </c>
      <c r="U48" s="1239">
        <v>8.5287846481876331E-3</v>
      </c>
      <c r="V48" s="1240"/>
      <c r="W48" s="1239"/>
      <c r="X48" s="1308">
        <v>9</v>
      </c>
      <c r="Y48" s="1239">
        <v>1.9189765458422176E-2</v>
      </c>
      <c r="Z48" s="1240"/>
      <c r="AA48" s="1239"/>
      <c r="AB48" s="1308">
        <v>433</v>
      </c>
      <c r="AC48" s="1239">
        <v>0.92324093816631125</v>
      </c>
    </row>
    <row r="49" spans="1:29">
      <c r="A49" s="1309" t="s">
        <v>99</v>
      </c>
      <c r="B49" s="136">
        <v>31184</v>
      </c>
      <c r="C49" s="1307"/>
      <c r="D49" s="1308">
        <v>270</v>
      </c>
      <c r="E49" s="1239">
        <v>8.6582863006670081E-3</v>
      </c>
      <c r="F49" s="1240"/>
      <c r="G49" s="1239"/>
      <c r="H49" s="1308">
        <v>146</v>
      </c>
      <c r="I49" s="1239">
        <v>4.6818881477680863E-3</v>
      </c>
      <c r="J49" s="1240"/>
      <c r="K49" s="1239"/>
      <c r="L49" s="1308">
        <v>291</v>
      </c>
      <c r="M49" s="1239">
        <v>9.3317085684966657E-3</v>
      </c>
      <c r="N49" s="1240"/>
      <c r="O49" s="1239"/>
      <c r="P49" s="1308">
        <v>3802</v>
      </c>
      <c r="Q49" s="1239">
        <v>0.12192149820420728</v>
      </c>
      <c r="R49" s="1240"/>
      <c r="S49" s="1239"/>
      <c r="T49" s="1308">
        <v>193</v>
      </c>
      <c r="U49" s="1239">
        <v>6.1890713186249354E-3</v>
      </c>
      <c r="V49" s="1240"/>
      <c r="W49" s="1239"/>
      <c r="X49" s="1308">
        <v>832</v>
      </c>
      <c r="Y49" s="1239">
        <v>2.6680348896870189E-2</v>
      </c>
      <c r="Z49" s="1240"/>
      <c r="AA49" s="1239"/>
      <c r="AB49" s="1308">
        <v>25650</v>
      </c>
      <c r="AC49" s="1239">
        <v>0.82253719856336582</v>
      </c>
    </row>
    <row r="50" spans="1:29">
      <c r="A50" s="1309" t="s">
        <v>1255</v>
      </c>
      <c r="B50" s="136">
        <v>67509</v>
      </c>
      <c r="C50" s="1307"/>
      <c r="D50" s="1308">
        <v>980</v>
      </c>
      <c r="E50" s="1239">
        <v>1.4516582974121969E-2</v>
      </c>
      <c r="F50" s="1240"/>
      <c r="G50" s="1239"/>
      <c r="H50" s="1308">
        <v>328</v>
      </c>
      <c r="I50" s="1239">
        <v>4.858611444400006E-3</v>
      </c>
      <c r="J50" s="1240"/>
      <c r="K50" s="1239"/>
      <c r="L50" s="1308">
        <v>1504</v>
      </c>
      <c r="M50" s="1239">
        <v>2.227851101334637E-2</v>
      </c>
      <c r="N50" s="1240"/>
      <c r="O50" s="1239"/>
      <c r="P50" s="1308">
        <v>10385</v>
      </c>
      <c r="Q50" s="1239">
        <v>0.15383134100638432</v>
      </c>
      <c r="R50" s="1240"/>
      <c r="S50" s="1239"/>
      <c r="T50" s="1308">
        <v>1026</v>
      </c>
      <c r="U50" s="1239">
        <v>1.5197973603519531E-2</v>
      </c>
      <c r="V50" s="1240"/>
      <c r="W50" s="1239"/>
      <c r="X50" s="1308">
        <v>1990</v>
      </c>
      <c r="Y50" s="1239">
        <v>2.9477551141329304E-2</v>
      </c>
      <c r="Z50" s="1240"/>
      <c r="AA50" s="1239"/>
      <c r="AB50" s="1308">
        <v>51296</v>
      </c>
      <c r="AC50" s="1239">
        <v>0.75983942881689848</v>
      </c>
    </row>
    <row r="51" spans="1:29">
      <c r="A51" s="1310"/>
    </row>
    <row r="52" spans="1:29">
      <c r="A52" s="947" t="s">
        <v>1265</v>
      </c>
    </row>
  </sheetData>
  <mergeCells count="7">
    <mergeCell ref="AB4:AC4"/>
    <mergeCell ref="X3:Y4"/>
    <mergeCell ref="D4:E4"/>
    <mergeCell ref="H4:I4"/>
    <mergeCell ref="L4:M4"/>
    <mergeCell ref="P4:Q4"/>
    <mergeCell ref="T4:U4"/>
  </mergeCells>
  <pageMargins left="0.7" right="0.7" top="0.75" bottom="0.75" header="0.3" footer="0.3"/>
  <pageSetup scale="76" fitToWidth="0" orientation="landscape" r:id="rId1"/>
  <headerFooter>
    <oddHeader>&amp;C&amp;"Arial,Regular"&amp;14Table 15.3
Utah Public Education Enrollment by Race and Ethnicity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8"/>
  <sheetViews>
    <sheetView view="pageBreakPreview" topLeftCell="A2" zoomScale="60" zoomScaleNormal="100" workbookViewId="0">
      <selection activeCell="J22" sqref="J22"/>
    </sheetView>
  </sheetViews>
  <sheetFormatPr defaultColWidth="10.42578125" defaultRowHeight="12.75"/>
  <cols>
    <col min="1" max="1" width="10.42578125" style="1243"/>
    <col min="2" max="2" width="14.7109375" style="1243" customWidth="1"/>
    <col min="3" max="3" width="11.7109375" style="1244" bestFit="1" customWidth="1"/>
    <col min="4" max="4" width="5.28515625" style="1244" bestFit="1" customWidth="1"/>
    <col min="5" max="5" width="1" style="1244" customWidth="1"/>
    <col min="6" max="6" width="10.28515625" style="1244" bestFit="1" customWidth="1"/>
    <col min="7" max="7" width="5.28515625" style="1244" bestFit="1" customWidth="1"/>
    <col min="8" max="8" width="1" style="1244" customWidth="1"/>
    <col min="9" max="9" width="8.28515625" style="1244" bestFit="1" customWidth="1"/>
    <col min="10" max="10" width="5.28515625" style="1244" bestFit="1" customWidth="1"/>
    <col min="11" max="11" width="1" style="1244" customWidth="1"/>
    <col min="12" max="12" width="13.28515625" style="1249" customWidth="1"/>
    <col min="13" max="13" width="11.42578125" style="1244" customWidth="1"/>
    <col min="14" max="14" width="5.28515625" style="1244" bestFit="1" customWidth="1"/>
    <col min="15" max="16384" width="10.42578125" style="1243"/>
  </cols>
  <sheetData>
    <row r="1" spans="2:22" hidden="1">
      <c r="B1" s="1466" t="s">
        <v>1311</v>
      </c>
      <c r="C1" s="1466"/>
      <c r="D1" s="1466"/>
      <c r="E1" s="1466"/>
      <c r="F1" s="1466"/>
      <c r="G1" s="1466"/>
      <c r="H1" s="1466"/>
      <c r="I1" s="1466"/>
      <c r="J1" s="1466"/>
      <c r="K1" s="1466"/>
      <c r="L1" s="1466"/>
      <c r="M1" s="1466"/>
      <c r="N1" s="1466"/>
    </row>
    <row r="2" spans="2:22" ht="14.25">
      <c r="B2" s="1311"/>
      <c r="C2" s="1312"/>
      <c r="D2" s="1312"/>
      <c r="E2" s="1312"/>
      <c r="F2" s="1312"/>
      <c r="G2" s="1312"/>
      <c r="H2" s="1312"/>
      <c r="I2" s="1312"/>
      <c r="J2" s="1312"/>
      <c r="K2" s="1312"/>
      <c r="L2" s="1313"/>
      <c r="M2" s="1312"/>
      <c r="N2" s="1312"/>
      <c r="O2" s="1314"/>
    </row>
    <row r="3" spans="2:22" ht="14.25">
      <c r="B3" s="1314"/>
      <c r="C3" s="1312"/>
      <c r="D3" s="1312"/>
      <c r="E3" s="1312"/>
      <c r="F3" s="1312"/>
      <c r="G3" s="1312"/>
      <c r="H3" s="1312"/>
      <c r="I3" s="1312"/>
      <c r="J3" s="1315"/>
      <c r="K3" s="1315"/>
      <c r="L3" s="1316" t="s">
        <v>1266</v>
      </c>
      <c r="M3" s="1315"/>
      <c r="N3" s="1315"/>
      <c r="O3" s="1317"/>
      <c r="P3" s="1318"/>
      <c r="Q3" s="1318"/>
      <c r="R3" s="1318"/>
      <c r="S3" s="1318"/>
      <c r="T3" s="1318"/>
      <c r="U3" s="1318"/>
      <c r="V3" s="1318"/>
    </row>
    <row r="4" spans="2:22" ht="14.25">
      <c r="B4" s="1314"/>
      <c r="C4" s="1319"/>
      <c r="D4" s="1315"/>
      <c r="E4" s="1312"/>
      <c r="F4" s="1320" t="s">
        <v>1267</v>
      </c>
      <c r="G4" s="1315"/>
      <c r="H4" s="1312"/>
      <c r="I4" s="1321"/>
      <c r="J4" s="1315"/>
      <c r="K4" s="1315"/>
      <c r="L4" s="1316" t="s">
        <v>1268</v>
      </c>
      <c r="M4" s="1315"/>
      <c r="N4" s="1315"/>
      <c r="O4" s="1314"/>
    </row>
    <row r="5" spans="2:22" ht="14.25">
      <c r="B5" s="1314"/>
      <c r="C5" s="1319" t="s">
        <v>1269</v>
      </c>
      <c r="D5" s="1315"/>
      <c r="E5" s="1312"/>
      <c r="F5" s="1320" t="s">
        <v>1270</v>
      </c>
      <c r="G5" s="1315"/>
      <c r="H5" s="1312"/>
      <c r="I5" s="1321" t="s">
        <v>1271</v>
      </c>
      <c r="J5" s="1315"/>
      <c r="K5" s="1315"/>
      <c r="L5" s="1316" t="s">
        <v>1272</v>
      </c>
      <c r="M5" s="1320" t="s">
        <v>1273</v>
      </c>
      <c r="N5" s="1322"/>
      <c r="O5" s="1317"/>
      <c r="P5" s="1318"/>
      <c r="Q5" s="1318"/>
      <c r="R5" s="1318"/>
      <c r="S5" s="1318"/>
      <c r="T5" s="1318"/>
      <c r="U5" s="1318"/>
      <c r="V5" s="1318"/>
    </row>
    <row r="6" spans="2:22" ht="14.25">
      <c r="B6" s="1314"/>
      <c r="C6" s="1319" t="s">
        <v>1274</v>
      </c>
      <c r="D6" s="1315"/>
      <c r="E6" s="1312"/>
      <c r="F6" s="1320" t="s">
        <v>1275</v>
      </c>
      <c r="G6" s="1315"/>
      <c r="H6" s="1312"/>
      <c r="I6" s="1321" t="s">
        <v>1276</v>
      </c>
      <c r="J6" s="1315"/>
      <c r="K6" s="1315"/>
      <c r="L6" s="1316" t="s">
        <v>1277</v>
      </c>
      <c r="M6" s="1320" t="s">
        <v>1229</v>
      </c>
      <c r="N6" s="1322"/>
      <c r="O6" s="1314"/>
    </row>
    <row r="7" spans="2:22" ht="14.25">
      <c r="B7" s="1314" t="s">
        <v>1229</v>
      </c>
      <c r="C7" s="1319" t="s">
        <v>1278</v>
      </c>
      <c r="D7" s="1319" t="s">
        <v>11</v>
      </c>
      <c r="E7" s="1312"/>
      <c r="F7" s="1320" t="s">
        <v>108</v>
      </c>
      <c r="G7" s="1319" t="s">
        <v>11</v>
      </c>
      <c r="H7" s="1312"/>
      <c r="I7" s="1321" t="s">
        <v>444</v>
      </c>
      <c r="J7" s="1319" t="s">
        <v>11</v>
      </c>
      <c r="K7" s="1315"/>
      <c r="L7" s="1316" t="s">
        <v>1279</v>
      </c>
      <c r="M7" s="1320" t="s">
        <v>1222</v>
      </c>
      <c r="N7" s="1320" t="s">
        <v>11</v>
      </c>
      <c r="O7" s="1314"/>
    </row>
    <row r="8" spans="2:22" ht="4.5" customHeight="1">
      <c r="B8" s="1323"/>
      <c r="C8" s="1324"/>
      <c r="D8" s="1325"/>
      <c r="E8" s="1326"/>
      <c r="F8" s="1325"/>
      <c r="G8" s="1326"/>
      <c r="H8" s="1326"/>
      <c r="I8" s="1326"/>
      <c r="J8" s="1325"/>
      <c r="K8" s="1325"/>
      <c r="L8" s="1327"/>
      <c r="M8" s="1325"/>
      <c r="N8" s="1325"/>
      <c r="O8" s="1314"/>
    </row>
    <row r="9" spans="2:22" ht="4.5" customHeight="1">
      <c r="B9" s="1328"/>
      <c r="C9" s="1329"/>
      <c r="D9" s="1330"/>
      <c r="E9" s="1331"/>
      <c r="F9" s="1312"/>
      <c r="G9" s="1312"/>
      <c r="H9" s="1331"/>
      <c r="I9" s="1312"/>
      <c r="J9" s="1315"/>
      <c r="K9" s="1332"/>
      <c r="L9" s="1333"/>
      <c r="M9" s="1315"/>
      <c r="N9" s="1315"/>
      <c r="O9" s="1314"/>
    </row>
    <row r="10" spans="2:22" ht="14.25">
      <c r="B10" s="1334" t="s">
        <v>775</v>
      </c>
      <c r="C10" s="1335">
        <v>6817</v>
      </c>
      <c r="D10" s="1315" t="s">
        <v>101</v>
      </c>
      <c r="E10" s="1336"/>
      <c r="F10" s="1337">
        <v>0.84119999999999995</v>
      </c>
      <c r="G10" s="1312" t="s">
        <v>101</v>
      </c>
      <c r="H10" s="1336"/>
      <c r="I10" s="1338">
        <v>22.021360822165498</v>
      </c>
      <c r="J10" s="1315" t="s">
        <v>101</v>
      </c>
      <c r="K10" s="1339"/>
      <c r="L10" s="1278">
        <f>SUM(L12:L54)</f>
        <v>220823</v>
      </c>
      <c r="M10" s="1340">
        <f>L10/'15.2'!E50</f>
        <v>0.35491704999501755</v>
      </c>
      <c r="N10" s="1341" t="s">
        <v>101</v>
      </c>
      <c r="O10" s="1314"/>
    </row>
    <row r="11" spans="2:22" ht="15">
      <c r="B11" s="1334"/>
      <c r="C11" s="1342"/>
      <c r="D11" s="1315"/>
      <c r="E11" s="1336"/>
      <c r="F11" s="1343"/>
      <c r="G11" s="1312"/>
      <c r="H11" s="1336"/>
      <c r="I11" s="1338"/>
      <c r="J11" s="1315"/>
      <c r="K11" s="1339"/>
      <c r="L11" s="1344"/>
      <c r="M11" s="1345"/>
      <c r="N11" s="1346"/>
      <c r="O11" s="1314"/>
    </row>
    <row r="12" spans="2:22" ht="14.25">
      <c r="B12" s="1334" t="s">
        <v>1240</v>
      </c>
      <c r="C12" s="1347">
        <v>6099</v>
      </c>
      <c r="D12" s="1348">
        <f t="shared" ref="D12:D52" si="0">RANK(C12,C$12:C$54)</f>
        <v>40</v>
      </c>
      <c r="E12" s="1336"/>
      <c r="F12" s="1337">
        <v>0.92260000000000009</v>
      </c>
      <c r="G12" s="1314">
        <f>RANK(F12,F$12:F$54)</f>
        <v>12</v>
      </c>
      <c r="H12" s="1336"/>
      <c r="I12" s="1338">
        <v>23.217131208513749</v>
      </c>
      <c r="J12" s="1348">
        <f>RANK(I12,I$12:I$54)</f>
        <v>8</v>
      </c>
      <c r="K12" s="1339"/>
      <c r="L12" s="1278">
        <v>19043</v>
      </c>
      <c r="M12" s="1340">
        <f>L12/'15.2'!E6</f>
        <v>0.25884191926056815</v>
      </c>
      <c r="N12" s="1348">
        <f>RANK(M12,M$12:M$54)</f>
        <v>36</v>
      </c>
      <c r="O12" s="1314"/>
    </row>
    <row r="13" spans="2:22" ht="14.25">
      <c r="B13" s="1334" t="s">
        <v>73</v>
      </c>
      <c r="C13" s="1347">
        <v>9156</v>
      </c>
      <c r="D13" s="1348">
        <f t="shared" si="0"/>
        <v>14</v>
      </c>
      <c r="E13" s="1336"/>
      <c r="F13" s="1337">
        <v>0.8165</v>
      </c>
      <c r="G13" s="1314">
        <f t="shared" ref="G13:G52" si="1">RANK(F13,F$12:F$54)</f>
        <v>31</v>
      </c>
      <c r="H13" s="1336"/>
      <c r="I13" s="1338">
        <v>19.642394402695</v>
      </c>
      <c r="J13" s="1348">
        <f t="shared" ref="J13:J52" si="2">RANK(I13,I$12:I$54)</f>
        <v>28</v>
      </c>
      <c r="K13" s="1339"/>
      <c r="L13" s="1278">
        <v>636</v>
      </c>
      <c r="M13" s="1340">
        <f>L13/'15.2'!E7</f>
        <v>0.41952506596306066</v>
      </c>
      <c r="N13" s="1348">
        <f t="shared" ref="N13:N54" si="3">RANK(M13,M$12:M$54)</f>
        <v>19</v>
      </c>
      <c r="O13" s="1314"/>
    </row>
    <row r="14" spans="2:22" ht="14.25">
      <c r="B14" s="1334" t="s">
        <v>74</v>
      </c>
      <c r="C14" s="1347">
        <v>6737</v>
      </c>
      <c r="D14" s="1348">
        <f t="shared" si="0"/>
        <v>31</v>
      </c>
      <c r="E14" s="1336"/>
      <c r="F14" s="1337">
        <v>0.87540000000000007</v>
      </c>
      <c r="G14" s="1314">
        <f t="shared" si="1"/>
        <v>22</v>
      </c>
      <c r="H14" s="1336"/>
      <c r="I14" s="1338">
        <v>22.77285111006541</v>
      </c>
      <c r="J14" s="1348">
        <f t="shared" si="2"/>
        <v>9</v>
      </c>
      <c r="K14" s="1339"/>
      <c r="L14" s="1278">
        <v>4186</v>
      </c>
      <c r="M14" s="1340">
        <f>L14/'15.2'!E8</f>
        <v>0.37248620751023315</v>
      </c>
      <c r="N14" s="1348">
        <f t="shared" si="3"/>
        <v>23</v>
      </c>
      <c r="O14" s="1314"/>
    </row>
    <row r="15" spans="2:22" ht="14.25">
      <c r="B15" s="1334" t="s">
        <v>75</v>
      </c>
      <c r="C15" s="1347">
        <v>6502</v>
      </c>
      <c r="D15" s="1348">
        <f t="shared" si="0"/>
        <v>36</v>
      </c>
      <c r="E15" s="1336"/>
      <c r="F15" s="1337">
        <v>0.9376000000000001</v>
      </c>
      <c r="G15" s="1314">
        <f t="shared" si="1"/>
        <v>7</v>
      </c>
      <c r="H15" s="1336"/>
      <c r="I15" s="1338">
        <v>24.183280096926968</v>
      </c>
      <c r="J15" s="1348">
        <f t="shared" si="2"/>
        <v>3</v>
      </c>
      <c r="K15" s="1339"/>
      <c r="L15" s="1278">
        <v>4892</v>
      </c>
      <c r="M15" s="1340">
        <f>L15/'15.2'!E9</f>
        <v>0.29725952482226409</v>
      </c>
      <c r="N15" s="1348">
        <f t="shared" si="3"/>
        <v>32</v>
      </c>
      <c r="O15" s="1314"/>
    </row>
    <row r="16" spans="2:22" ht="14.25">
      <c r="B16" s="1334" t="s">
        <v>1241</v>
      </c>
      <c r="C16" s="1347">
        <v>7147</v>
      </c>
      <c r="D16" s="1348">
        <f t="shared" si="0"/>
        <v>24</v>
      </c>
      <c r="E16" s="1336"/>
      <c r="F16" s="1337">
        <v>0.8508</v>
      </c>
      <c r="G16" s="1314">
        <f t="shared" si="1"/>
        <v>26</v>
      </c>
      <c r="H16" s="1336"/>
      <c r="I16" s="1338">
        <v>22.381501848179575</v>
      </c>
      <c r="J16" s="1348">
        <f t="shared" si="2"/>
        <v>10</v>
      </c>
      <c r="K16" s="1339"/>
      <c r="L16" s="1278">
        <v>9456</v>
      </c>
      <c r="M16" s="1340">
        <f>L16/'15.2'!E10</f>
        <v>0.28079344340182921</v>
      </c>
      <c r="N16" s="1348">
        <f t="shared" si="3"/>
        <v>34</v>
      </c>
      <c r="O16" s="1314"/>
    </row>
    <row r="17" spans="2:19" ht="14.25">
      <c r="B17" s="1334" t="s">
        <v>76</v>
      </c>
      <c r="C17" s="1347">
        <v>8701</v>
      </c>
      <c r="D17" s="1348">
        <f t="shared" si="0"/>
        <v>17</v>
      </c>
      <c r="E17" s="1336"/>
      <c r="F17" s="1337">
        <v>0.95579999999999998</v>
      </c>
      <c r="G17" s="1314">
        <f t="shared" si="1"/>
        <v>3</v>
      </c>
      <c r="H17" s="1336"/>
      <c r="I17" s="1338">
        <v>19.299084574395408</v>
      </c>
      <c r="J17" s="1348">
        <f t="shared" si="2"/>
        <v>30</v>
      </c>
      <c r="K17" s="1339"/>
      <c r="L17" s="1278">
        <v>1459</v>
      </c>
      <c r="M17" s="1340">
        <f>L17/'15.2'!E11</f>
        <v>0.43114657210401891</v>
      </c>
      <c r="N17" s="1348">
        <f t="shared" si="3"/>
        <v>17</v>
      </c>
      <c r="O17" s="1314"/>
      <c r="S17" s="1349"/>
    </row>
    <row r="18" spans="2:19" ht="14.25">
      <c r="B18" s="1334" t="s">
        <v>77</v>
      </c>
      <c r="C18" s="1347">
        <v>18904</v>
      </c>
      <c r="D18" s="1348">
        <f t="shared" si="0"/>
        <v>1</v>
      </c>
      <c r="E18" s="1336"/>
      <c r="F18" s="1337">
        <v>0.9375</v>
      </c>
      <c r="G18" s="1314">
        <f t="shared" si="1"/>
        <v>8</v>
      </c>
      <c r="H18" s="1336"/>
      <c r="I18" s="1338">
        <v>11.362161694519342</v>
      </c>
      <c r="J18" s="1348">
        <f t="shared" si="2"/>
        <v>42</v>
      </c>
      <c r="K18" s="1339"/>
      <c r="L18" s="1278">
        <v>49</v>
      </c>
      <c r="M18" s="1340">
        <f>L18/'15.2'!E12</f>
        <v>0.28160919540229884</v>
      </c>
      <c r="N18" s="1348">
        <f t="shared" si="3"/>
        <v>33</v>
      </c>
      <c r="O18" s="1314"/>
    </row>
    <row r="19" spans="2:19" ht="14.25">
      <c r="B19" s="1334" t="s">
        <v>78</v>
      </c>
      <c r="C19" s="1347">
        <v>6320</v>
      </c>
      <c r="D19" s="1348">
        <f t="shared" si="0"/>
        <v>38</v>
      </c>
      <c r="E19" s="1336"/>
      <c r="F19" s="1337">
        <v>0.93159999999999998</v>
      </c>
      <c r="G19" s="1314">
        <f t="shared" si="1"/>
        <v>11</v>
      </c>
      <c r="H19" s="1336"/>
      <c r="I19" s="1338">
        <v>24.18381291801661</v>
      </c>
      <c r="J19" s="1348">
        <f t="shared" si="2"/>
        <v>2</v>
      </c>
      <c r="K19" s="1339"/>
      <c r="L19" s="1278">
        <v>17934</v>
      </c>
      <c r="M19" s="1340">
        <f>L19/'15.2'!E13</f>
        <v>0.25939050318922752</v>
      </c>
      <c r="N19" s="1348">
        <f t="shared" si="3"/>
        <v>35</v>
      </c>
      <c r="O19" s="1314"/>
    </row>
    <row r="20" spans="2:19" ht="14.25">
      <c r="B20" s="1334" t="s">
        <v>79</v>
      </c>
      <c r="C20" s="1347">
        <v>7322</v>
      </c>
      <c r="D20" s="1348">
        <f t="shared" si="0"/>
        <v>22</v>
      </c>
      <c r="E20" s="1336"/>
      <c r="F20" s="1337">
        <v>0.84189999999999998</v>
      </c>
      <c r="G20" s="1314">
        <f t="shared" si="1"/>
        <v>27</v>
      </c>
      <c r="H20" s="1336"/>
      <c r="I20" s="1338">
        <v>21.517271207445788</v>
      </c>
      <c r="J20" s="1348">
        <f t="shared" si="2"/>
        <v>16</v>
      </c>
      <c r="K20" s="1339"/>
      <c r="L20" s="1278">
        <v>1624</v>
      </c>
      <c r="M20" s="1340">
        <f>L20/'15.2'!E14</f>
        <v>0.31411992263056093</v>
      </c>
      <c r="N20" s="1348">
        <f t="shared" si="3"/>
        <v>30</v>
      </c>
      <c r="O20" s="1314"/>
    </row>
    <row r="21" spans="2:19" ht="14.25">
      <c r="B21" s="1334" t="s">
        <v>80</v>
      </c>
      <c r="C21" s="1347">
        <v>10444</v>
      </c>
      <c r="D21" s="1348">
        <f t="shared" si="0"/>
        <v>10</v>
      </c>
      <c r="E21" s="1336"/>
      <c r="F21" s="1337">
        <v>0.90560000000000007</v>
      </c>
      <c r="G21" s="1314">
        <f t="shared" si="1"/>
        <v>17</v>
      </c>
      <c r="H21" s="1336"/>
      <c r="I21" s="1338">
        <v>17.524585125998769</v>
      </c>
      <c r="J21" s="1348">
        <f t="shared" si="2"/>
        <v>32</v>
      </c>
      <c r="K21" s="1339"/>
      <c r="L21" s="1278">
        <v>974</v>
      </c>
      <c r="M21" s="1340">
        <f>L21/'15.2'!E15</f>
        <v>0.42700569925471282</v>
      </c>
      <c r="N21" s="1348">
        <f t="shared" si="3"/>
        <v>18</v>
      </c>
      <c r="O21" s="1314"/>
    </row>
    <row r="22" spans="2:19" ht="14.25">
      <c r="B22" s="1334" t="s">
        <v>81</v>
      </c>
      <c r="C22" s="1347">
        <v>11015</v>
      </c>
      <c r="D22" s="1348">
        <f t="shared" si="0"/>
        <v>9</v>
      </c>
      <c r="E22" s="1336"/>
      <c r="F22" s="1337">
        <v>0.78790000000000004</v>
      </c>
      <c r="G22" s="1314">
        <f t="shared" si="1"/>
        <v>36</v>
      </c>
      <c r="H22" s="1336"/>
      <c r="I22" s="1338">
        <v>16.846778008223264</v>
      </c>
      <c r="J22" s="1348">
        <f t="shared" si="2"/>
        <v>36</v>
      </c>
      <c r="K22" s="1339"/>
      <c r="L22" s="1278">
        <v>338</v>
      </c>
      <c r="M22" s="1340">
        <f>L22/'15.2'!E16</f>
        <v>0.3650107991360691</v>
      </c>
      <c r="N22" s="1348">
        <f t="shared" si="3"/>
        <v>24</v>
      </c>
      <c r="O22" s="1314"/>
    </row>
    <row r="23" spans="2:19" ht="14.25">
      <c r="B23" s="1334" t="s">
        <v>82</v>
      </c>
      <c r="C23" s="1347">
        <v>9249</v>
      </c>
      <c r="D23" s="1348">
        <f t="shared" si="0"/>
        <v>13</v>
      </c>
      <c r="E23" s="1336"/>
      <c r="F23" s="1337">
        <v>0.88180000000000003</v>
      </c>
      <c r="G23" s="1314">
        <f t="shared" si="1"/>
        <v>20</v>
      </c>
      <c r="H23" s="1336"/>
      <c r="I23" s="1338">
        <v>16.660754539941184</v>
      </c>
      <c r="J23" s="1348">
        <f t="shared" si="2"/>
        <v>37</v>
      </c>
      <c r="K23" s="1339"/>
      <c r="L23" s="1278">
        <v>739</v>
      </c>
      <c r="M23" s="1340">
        <f>L23/'15.2'!E17</f>
        <v>0.50755494505494503</v>
      </c>
      <c r="N23" s="1348">
        <f t="shared" si="3"/>
        <v>11</v>
      </c>
      <c r="O23" s="1314"/>
    </row>
    <row r="24" spans="2:19" ht="14.25">
      <c r="B24" s="1334" t="s">
        <v>1242</v>
      </c>
      <c r="C24" s="1347">
        <v>7139</v>
      </c>
      <c r="D24" s="1348">
        <f t="shared" si="0"/>
        <v>25</v>
      </c>
      <c r="E24" s="1336"/>
      <c r="F24" s="1337">
        <v>0.72180000000000011</v>
      </c>
      <c r="G24" s="1314">
        <f t="shared" si="1"/>
        <v>38</v>
      </c>
      <c r="H24" s="1336"/>
      <c r="I24" s="1338">
        <v>22.374291440200626</v>
      </c>
      <c r="J24" s="1348">
        <f t="shared" si="2"/>
        <v>11</v>
      </c>
      <c r="K24" s="1339"/>
      <c r="L24" s="1278">
        <v>36785</v>
      </c>
      <c r="M24" s="1340">
        <f>L24/'15.2'!E18</f>
        <v>0.54367425362104638</v>
      </c>
      <c r="N24" s="1348">
        <f t="shared" si="3"/>
        <v>7</v>
      </c>
      <c r="O24" s="1314"/>
    </row>
    <row r="25" spans="2:19" ht="14.25">
      <c r="B25" s="1334" t="s">
        <v>83</v>
      </c>
      <c r="C25" s="1347">
        <v>6786</v>
      </c>
      <c r="D25" s="1348">
        <f t="shared" si="0"/>
        <v>30</v>
      </c>
      <c r="E25" s="1336"/>
      <c r="F25" s="1337">
        <v>0.87390000000000001</v>
      </c>
      <c r="G25" s="1314">
        <f t="shared" si="1"/>
        <v>23</v>
      </c>
      <c r="H25" s="1336"/>
      <c r="I25" s="1338">
        <v>21.201481363989203</v>
      </c>
      <c r="J25" s="1348">
        <f t="shared" si="2"/>
        <v>18</v>
      </c>
      <c r="K25" s="1339"/>
      <c r="L25" s="1278">
        <v>4560</v>
      </c>
      <c r="M25" s="1340">
        <f>L25/'15.2'!E19</f>
        <v>0.51735874744724297</v>
      </c>
      <c r="N25" s="1348">
        <f t="shared" si="3"/>
        <v>8</v>
      </c>
      <c r="O25" s="1314"/>
    </row>
    <row r="26" spans="2:19" ht="14.25">
      <c r="B26" s="1334" t="s">
        <v>1243</v>
      </c>
      <c r="C26" s="1347">
        <v>6246</v>
      </c>
      <c r="D26" s="1348">
        <f t="shared" si="0"/>
        <v>39</v>
      </c>
      <c r="E26" s="1336"/>
      <c r="F26" s="1337">
        <v>0.85299999999999998</v>
      </c>
      <c r="G26" s="1314">
        <f t="shared" si="1"/>
        <v>25</v>
      </c>
      <c r="H26" s="1336"/>
      <c r="I26" s="1338">
        <v>23.406244523655499</v>
      </c>
      <c r="J26" s="1348">
        <f t="shared" si="2"/>
        <v>7</v>
      </c>
      <c r="K26" s="1339"/>
      <c r="L26" s="1278">
        <v>12343</v>
      </c>
      <c r="M26" s="1340">
        <f>L26/'15.2'!E20</f>
        <v>0.23825425626375324</v>
      </c>
      <c r="N26" s="1348">
        <f t="shared" si="3"/>
        <v>38</v>
      </c>
      <c r="O26" s="1314"/>
    </row>
    <row r="27" spans="2:19" ht="14.25">
      <c r="B27" s="1334" t="s">
        <v>84</v>
      </c>
      <c r="C27" s="1347">
        <v>6808</v>
      </c>
      <c r="D27" s="1348">
        <f t="shared" si="0"/>
        <v>29</v>
      </c>
      <c r="E27" s="1336"/>
      <c r="F27" s="1337">
        <v>0.95569999999999988</v>
      </c>
      <c r="G27" s="1314">
        <f t="shared" si="1"/>
        <v>4</v>
      </c>
      <c r="H27" s="1336"/>
      <c r="I27" s="1338">
        <v>22.315336267707153</v>
      </c>
      <c r="J27" s="1348">
        <f t="shared" si="2"/>
        <v>12</v>
      </c>
      <c r="K27" s="1339"/>
      <c r="L27" s="1278">
        <v>814</v>
      </c>
      <c r="M27" s="1340">
        <f>L27/'15.2'!E21</f>
        <v>0.35055986218776919</v>
      </c>
      <c r="N27" s="1348">
        <f t="shared" si="3"/>
        <v>27</v>
      </c>
      <c r="O27" s="1314"/>
    </row>
    <row r="28" spans="2:19" ht="14.25">
      <c r="B28" s="1334" t="s">
        <v>85</v>
      </c>
      <c r="C28" s="1347">
        <v>11252</v>
      </c>
      <c r="D28" s="1348">
        <f t="shared" si="0"/>
        <v>8</v>
      </c>
      <c r="E28" s="1336"/>
      <c r="F28" s="1337">
        <v>0.95709999999999995</v>
      </c>
      <c r="G28" s="1314">
        <f t="shared" si="1"/>
        <v>2</v>
      </c>
      <c r="H28" s="1336"/>
      <c r="I28" s="1338">
        <v>17.017031283403409</v>
      </c>
      <c r="J28" s="1348">
        <f t="shared" si="2"/>
        <v>35</v>
      </c>
      <c r="K28" s="1339"/>
      <c r="L28" s="1278">
        <v>530</v>
      </c>
      <c r="M28" s="1340">
        <f>L28/'15.2'!E22</f>
        <v>0.44425817267393125</v>
      </c>
      <c r="N28" s="1348">
        <f t="shared" si="3"/>
        <v>16</v>
      </c>
      <c r="O28" s="1314"/>
    </row>
    <row r="29" spans="2:19" ht="14.25">
      <c r="B29" s="1334" t="s">
        <v>1244</v>
      </c>
      <c r="C29" s="1347">
        <v>7137</v>
      </c>
      <c r="D29" s="1348">
        <f t="shared" si="0"/>
        <v>26</v>
      </c>
      <c r="E29" s="1336"/>
      <c r="F29" s="1337">
        <v>0.84079999999999999</v>
      </c>
      <c r="G29" s="1314">
        <f t="shared" si="1"/>
        <v>28</v>
      </c>
      <c r="H29" s="1336"/>
      <c r="I29" s="1338">
        <v>20.770036577259457</v>
      </c>
      <c r="J29" s="1348">
        <f t="shared" si="2"/>
        <v>20</v>
      </c>
      <c r="K29" s="1339"/>
      <c r="L29" s="1278">
        <v>3441</v>
      </c>
      <c r="M29" s="1340">
        <f>L29/'15.2'!E23</f>
        <v>0.57686504610226319</v>
      </c>
      <c r="N29" s="1348">
        <f t="shared" si="3"/>
        <v>5</v>
      </c>
      <c r="O29" s="1314"/>
    </row>
    <row r="30" spans="2:19" ht="14.25">
      <c r="B30" s="1334" t="s">
        <v>86</v>
      </c>
      <c r="C30" s="1347">
        <v>9752</v>
      </c>
      <c r="D30" s="1348">
        <f t="shared" si="0"/>
        <v>11</v>
      </c>
      <c r="E30" s="1336"/>
      <c r="F30" s="1337">
        <v>0.87239999999999995</v>
      </c>
      <c r="G30" s="1314">
        <f t="shared" si="1"/>
        <v>24</v>
      </c>
      <c r="H30" s="1336"/>
      <c r="I30" s="1338">
        <v>19.692684339307011</v>
      </c>
      <c r="J30" s="1348">
        <f t="shared" si="2"/>
        <v>26</v>
      </c>
      <c r="K30" s="1339"/>
      <c r="L30" s="1278">
        <v>1470</v>
      </c>
      <c r="M30" s="1340">
        <f>L30/'15.2'!E24</f>
        <v>0.51542776998597473</v>
      </c>
      <c r="N30" s="1348">
        <f t="shared" si="3"/>
        <v>9</v>
      </c>
      <c r="O30" s="1314"/>
    </row>
    <row r="31" spans="2:19" ht="14.25">
      <c r="B31" s="1334" t="s">
        <v>87</v>
      </c>
      <c r="C31" s="1347">
        <v>5793</v>
      </c>
      <c r="D31" s="1348">
        <f t="shared" si="0"/>
        <v>41</v>
      </c>
      <c r="E31" s="1336"/>
      <c r="F31" s="1337">
        <v>0.93430000000000002</v>
      </c>
      <c r="G31" s="1314">
        <f t="shared" si="1"/>
        <v>10</v>
      </c>
      <c r="H31" s="1336"/>
      <c r="I31" s="1338">
        <v>24.5930644019816</v>
      </c>
      <c r="J31" s="1348">
        <f t="shared" si="2"/>
        <v>1</v>
      </c>
      <c r="K31" s="1339"/>
      <c r="L31" s="1278">
        <v>408</v>
      </c>
      <c r="M31" s="1340">
        <f>L31/'15.2'!E25</f>
        <v>0.1475054229934924</v>
      </c>
      <c r="N31" s="1348">
        <f t="shared" si="3"/>
        <v>42</v>
      </c>
      <c r="O31" s="1314"/>
    </row>
    <row r="32" spans="2:19" ht="14.25">
      <c r="B32" s="1334" t="s">
        <v>1245</v>
      </c>
      <c r="C32" s="1347">
        <v>6655</v>
      </c>
      <c r="D32" s="1348">
        <f t="shared" si="0"/>
        <v>33</v>
      </c>
      <c r="E32" s="1336"/>
      <c r="F32" s="1337">
        <v>0.79749999999999999</v>
      </c>
      <c r="G32" s="1314">
        <f t="shared" si="1"/>
        <v>34</v>
      </c>
      <c r="H32" s="1336"/>
      <c r="I32" s="1338">
        <v>21.972764706887421</v>
      </c>
      <c r="J32" s="1348">
        <f t="shared" si="2"/>
        <v>13</v>
      </c>
      <c r="K32" s="1339"/>
      <c r="L32" s="1278">
        <v>2508</v>
      </c>
      <c r="M32" s="1340">
        <f>L32/'15.2'!E26</f>
        <v>0.39095869056897897</v>
      </c>
      <c r="N32" s="1348">
        <f t="shared" si="3"/>
        <v>21</v>
      </c>
      <c r="O32" s="1314"/>
    </row>
    <row r="33" spans="2:15" ht="14.25">
      <c r="B33" s="1334" t="s">
        <v>1246</v>
      </c>
      <c r="C33" s="1347">
        <v>6355</v>
      </c>
      <c r="D33" s="1348">
        <f t="shared" si="0"/>
        <v>37</v>
      </c>
      <c r="E33" s="1336"/>
      <c r="F33" s="1337">
        <v>0.89729999999999999</v>
      </c>
      <c r="G33" s="1314">
        <f t="shared" si="1"/>
        <v>18</v>
      </c>
      <c r="H33" s="1336"/>
      <c r="I33" s="1338">
        <v>23.446762221382766</v>
      </c>
      <c r="J33" s="1348">
        <f t="shared" si="2"/>
        <v>6</v>
      </c>
      <c r="K33" s="1339"/>
      <c r="L33" s="1278">
        <v>11094</v>
      </c>
      <c r="M33" s="1340">
        <f>L33/'15.2'!E27</f>
        <v>0.35339088331793711</v>
      </c>
      <c r="N33" s="1348">
        <f t="shared" si="3"/>
        <v>26</v>
      </c>
      <c r="O33" s="1314"/>
    </row>
    <row r="34" spans="2:15" ht="14.25">
      <c r="B34" s="1334" t="s">
        <v>1280</v>
      </c>
      <c r="C34" s="1347">
        <v>8004</v>
      </c>
      <c r="D34" s="1348">
        <f t="shared" si="0"/>
        <v>21</v>
      </c>
      <c r="E34" s="1336"/>
      <c r="F34" s="1337">
        <v>0.79610000000000003</v>
      </c>
      <c r="G34" s="1314">
        <f t="shared" si="1"/>
        <v>35</v>
      </c>
      <c r="H34" s="1336"/>
      <c r="I34" s="1338">
        <v>21.515857754304498</v>
      </c>
      <c r="J34" s="1348">
        <f t="shared" si="2"/>
        <v>17</v>
      </c>
      <c r="K34" s="1339"/>
      <c r="L34" s="1278">
        <v>1317</v>
      </c>
      <c r="M34" s="1340">
        <f>L34/'15.2'!E28</f>
        <v>0.55220125786163521</v>
      </c>
      <c r="N34" s="1348">
        <f t="shared" si="3"/>
        <v>6</v>
      </c>
      <c r="O34" s="1314"/>
    </row>
    <row r="35" spans="2:15" ht="14.25">
      <c r="B35" s="1334" t="s">
        <v>1281</v>
      </c>
      <c r="C35" s="1347">
        <v>9469</v>
      </c>
      <c r="D35" s="1348">
        <f t="shared" si="0"/>
        <v>12</v>
      </c>
      <c r="E35" s="1336"/>
      <c r="F35" s="1337">
        <v>0.95239999999999991</v>
      </c>
      <c r="G35" s="1314">
        <f t="shared" si="1"/>
        <v>5</v>
      </c>
      <c r="H35" s="1336"/>
      <c r="I35" s="1338">
        <v>18.210752843734742</v>
      </c>
      <c r="J35" s="1348">
        <f t="shared" si="2"/>
        <v>31</v>
      </c>
      <c r="K35" s="1339"/>
      <c r="L35" s="1278">
        <v>257</v>
      </c>
      <c r="M35" s="1340">
        <f>L35/'15.2'!E29</f>
        <v>0.25597609561752988</v>
      </c>
      <c r="N35" s="1348">
        <f t="shared" si="3"/>
        <v>37</v>
      </c>
      <c r="O35" s="1314"/>
    </row>
    <row r="36" spans="2:15" ht="14.25">
      <c r="B36" s="1334" t="s">
        <v>1249</v>
      </c>
      <c r="C36" s="1347">
        <v>8137</v>
      </c>
      <c r="D36" s="1348">
        <f t="shared" si="0"/>
        <v>20</v>
      </c>
      <c r="E36" s="1336"/>
      <c r="F36" s="1337">
        <v>0.66280000000000006</v>
      </c>
      <c r="G36" s="1314">
        <f t="shared" si="1"/>
        <v>41</v>
      </c>
      <c r="H36" s="1336"/>
      <c r="I36" s="1338">
        <v>20.250386227124409</v>
      </c>
      <c r="J36" s="1348">
        <f t="shared" si="2"/>
        <v>22</v>
      </c>
      <c r="K36" s="1339"/>
      <c r="L36" s="1278">
        <v>9328</v>
      </c>
      <c r="M36" s="1340">
        <f>L36/'15.2'!E30</f>
        <v>0.75530364372469638</v>
      </c>
      <c r="N36" s="1348">
        <f t="shared" si="3"/>
        <v>2</v>
      </c>
      <c r="O36" s="1314"/>
    </row>
    <row r="37" spans="2:15" ht="14.25">
      <c r="B37" s="1334" t="s">
        <v>1250</v>
      </c>
      <c r="C37" s="1347">
        <v>11891</v>
      </c>
      <c r="D37" s="1348">
        <f t="shared" si="0"/>
        <v>6</v>
      </c>
      <c r="E37" s="1336"/>
      <c r="F37" s="1337">
        <v>0.93480000000000008</v>
      </c>
      <c r="G37" s="1314">
        <f t="shared" si="1"/>
        <v>9</v>
      </c>
      <c r="H37" s="1336"/>
      <c r="I37" s="1338">
        <v>17.153741535864125</v>
      </c>
      <c r="J37" s="1348">
        <f t="shared" si="2"/>
        <v>33</v>
      </c>
      <c r="K37" s="1339"/>
      <c r="L37" s="1278">
        <v>974</v>
      </c>
      <c r="M37" s="1340">
        <f>L37/'15.2'!E31</f>
        <v>0.20552859253006964</v>
      </c>
      <c r="N37" s="1348">
        <f t="shared" si="3"/>
        <v>40</v>
      </c>
      <c r="O37" s="1314"/>
    </row>
    <row r="38" spans="2:15" ht="14.25">
      <c r="B38" s="1334" t="s">
        <v>88</v>
      </c>
      <c r="C38" s="1347">
        <v>16383</v>
      </c>
      <c r="D38" s="1348">
        <f t="shared" si="0"/>
        <v>2</v>
      </c>
      <c r="E38" s="1336"/>
      <c r="F38" s="1337">
        <v>0.91180000000000005</v>
      </c>
      <c r="G38" s="1314">
        <f t="shared" si="1"/>
        <v>15</v>
      </c>
      <c r="H38" s="1336"/>
      <c r="I38" s="1338">
        <v>11.536845322229437</v>
      </c>
      <c r="J38" s="1348">
        <f t="shared" si="2"/>
        <v>41</v>
      </c>
      <c r="K38" s="1339"/>
      <c r="L38" s="1278">
        <v>219</v>
      </c>
      <c r="M38" s="1340">
        <f>L38/'15.2'!E32</f>
        <v>0.72516556291390732</v>
      </c>
      <c r="N38" s="1348">
        <f t="shared" si="3"/>
        <v>3</v>
      </c>
      <c r="O38" s="1314"/>
    </row>
    <row r="39" spans="2:15" ht="14.25">
      <c r="B39" s="1334" t="s">
        <v>1251</v>
      </c>
      <c r="C39" s="1347">
        <v>6567</v>
      </c>
      <c r="D39" s="1348">
        <f t="shared" si="0"/>
        <v>35</v>
      </c>
      <c r="E39" s="1336"/>
      <c r="F39" s="1337">
        <v>0.71489999999999998</v>
      </c>
      <c r="G39" s="1314">
        <f t="shared" si="1"/>
        <v>39</v>
      </c>
      <c r="H39" s="1336"/>
      <c r="I39" s="1338">
        <v>23.975692582663097</v>
      </c>
      <c r="J39" s="1348">
        <f t="shared" si="2"/>
        <v>5</v>
      </c>
      <c r="K39" s="1339"/>
      <c r="L39" s="1278">
        <v>6747</v>
      </c>
      <c r="M39" s="1340">
        <f>L39/'15.2'!E33</f>
        <v>0.4064457831325301</v>
      </c>
      <c r="N39" s="1348">
        <f t="shared" si="3"/>
        <v>20</v>
      </c>
      <c r="O39" s="1314"/>
    </row>
    <row r="40" spans="2:15" ht="14.25">
      <c r="B40" s="1334" t="s">
        <v>89</v>
      </c>
      <c r="C40" s="1347">
        <v>13691</v>
      </c>
      <c r="D40" s="1348">
        <f t="shared" si="0"/>
        <v>3</v>
      </c>
      <c r="E40" s="1336"/>
      <c r="F40" s="1337">
        <v>1</v>
      </c>
      <c r="G40" s="1314">
        <f t="shared" si="1"/>
        <v>1</v>
      </c>
      <c r="H40" s="1336"/>
      <c r="I40" s="1338">
        <v>14.930015552099533</v>
      </c>
      <c r="J40" s="1348">
        <f t="shared" si="2"/>
        <v>38</v>
      </c>
      <c r="K40" s="1339"/>
      <c r="L40" s="1278">
        <v>171</v>
      </c>
      <c r="M40" s="1340">
        <f>L40/'15.2'!E34</f>
        <v>0.35774058577405859</v>
      </c>
      <c r="N40" s="1348">
        <f t="shared" si="3"/>
        <v>25</v>
      </c>
      <c r="O40" s="1314"/>
    </row>
    <row r="41" spans="2:15" ht="14.25">
      <c r="B41" s="1334" t="s">
        <v>90</v>
      </c>
      <c r="C41" s="1347">
        <v>9015</v>
      </c>
      <c r="D41" s="1348">
        <f t="shared" si="0"/>
        <v>16</v>
      </c>
      <c r="E41" s="1336"/>
      <c r="F41" s="1337">
        <v>0.73659999999999992</v>
      </c>
      <c r="G41" s="1314">
        <f t="shared" si="1"/>
        <v>37</v>
      </c>
      <c r="H41" s="1336"/>
      <c r="I41" s="1338">
        <v>20.200795807602955</v>
      </c>
      <c r="J41" s="1348">
        <f t="shared" si="2"/>
        <v>24</v>
      </c>
      <c r="K41" s="1339"/>
      <c r="L41" s="1278">
        <v>15086</v>
      </c>
      <c r="M41" s="1340">
        <f>L41/'15.2'!E35</f>
        <v>0.63883125132331142</v>
      </c>
      <c r="N41" s="1348">
        <f t="shared" si="3"/>
        <v>4</v>
      </c>
      <c r="O41" s="1314"/>
    </row>
    <row r="42" spans="2:15" ht="14.25">
      <c r="B42" s="1334" t="s">
        <v>91</v>
      </c>
      <c r="C42" s="1347">
        <v>11780</v>
      </c>
      <c r="D42" s="1348">
        <f t="shared" si="0"/>
        <v>7</v>
      </c>
      <c r="E42" s="1336"/>
      <c r="F42" s="1337">
        <v>0.83810000000000007</v>
      </c>
      <c r="G42" s="1314">
        <f t="shared" si="1"/>
        <v>29</v>
      </c>
      <c r="H42" s="1336"/>
      <c r="I42" s="1338">
        <v>17.099870944370231</v>
      </c>
      <c r="J42" s="1348">
        <f t="shared" si="2"/>
        <v>34</v>
      </c>
      <c r="K42" s="1339"/>
      <c r="L42" s="1278">
        <v>2365</v>
      </c>
      <c r="M42" s="1340">
        <f>L42/'15.2'!E36</f>
        <v>0.78259430840502975</v>
      </c>
      <c r="N42" s="1348">
        <f t="shared" si="3"/>
        <v>1</v>
      </c>
      <c r="O42" s="1314"/>
    </row>
    <row r="43" spans="2:15" ht="14.25">
      <c r="B43" s="1334" t="s">
        <v>93</v>
      </c>
      <c r="C43" s="1347">
        <v>7295</v>
      </c>
      <c r="D43" s="1348">
        <f t="shared" si="0"/>
        <v>23</v>
      </c>
      <c r="E43" s="1336"/>
      <c r="F43" s="1337">
        <v>0.81340000000000001</v>
      </c>
      <c r="G43" s="1314">
        <f t="shared" si="1"/>
        <v>32</v>
      </c>
      <c r="H43" s="1336"/>
      <c r="I43" s="1338">
        <v>21.630023316999885</v>
      </c>
      <c r="J43" s="1348">
        <f t="shared" si="2"/>
        <v>15</v>
      </c>
      <c r="K43" s="1339"/>
      <c r="L43" s="1278">
        <v>2229</v>
      </c>
      <c r="M43" s="1340">
        <f>L43/'15.2'!E37</f>
        <v>0.4836190062920373</v>
      </c>
      <c r="N43" s="1348">
        <f t="shared" si="3"/>
        <v>13</v>
      </c>
      <c r="O43" s="1314"/>
    </row>
    <row r="44" spans="2:15" ht="14.25">
      <c r="B44" s="1334" t="s">
        <v>1282</v>
      </c>
      <c r="C44" s="1347">
        <v>9141</v>
      </c>
      <c r="D44" s="1348">
        <f t="shared" si="0"/>
        <v>15</v>
      </c>
      <c r="E44" s="1336"/>
      <c r="F44" s="1337">
        <v>0.90700000000000003</v>
      </c>
      <c r="G44" s="1314">
        <f t="shared" si="1"/>
        <v>16</v>
      </c>
      <c r="H44" s="1336"/>
      <c r="I44" s="1338">
        <v>19.487443468029564</v>
      </c>
      <c r="J44" s="1348">
        <f t="shared" si="2"/>
        <v>29</v>
      </c>
      <c r="K44" s="1339"/>
      <c r="L44" s="1278">
        <v>1602</v>
      </c>
      <c r="M44" s="1340">
        <f>L44/'15.2'!E38</f>
        <v>0.51019108280254777</v>
      </c>
      <c r="N44" s="1348">
        <f t="shared" si="3"/>
        <v>10</v>
      </c>
      <c r="O44" s="1314"/>
    </row>
    <row r="45" spans="2:15" ht="14.25">
      <c r="B45" s="1334" t="s">
        <v>1283</v>
      </c>
      <c r="C45" s="1347">
        <v>8695</v>
      </c>
      <c r="D45" s="1348">
        <f t="shared" si="0"/>
        <v>18</v>
      </c>
      <c r="E45" s="1336"/>
      <c r="F45" s="1337">
        <v>0.87690000000000001</v>
      </c>
      <c r="G45" s="1314">
        <f t="shared" si="1"/>
        <v>21</v>
      </c>
      <c r="H45" s="1336"/>
      <c r="I45" s="1338">
        <v>19.658695990455936</v>
      </c>
      <c r="J45" s="1348">
        <f t="shared" si="2"/>
        <v>27</v>
      </c>
      <c r="K45" s="1339"/>
      <c r="L45" s="1278">
        <v>335</v>
      </c>
      <c r="M45" s="1340">
        <f>L45/'15.2'!E39</f>
        <v>0.22185430463576158</v>
      </c>
      <c r="N45" s="1348">
        <f t="shared" si="3"/>
        <v>39</v>
      </c>
      <c r="O45" s="1314"/>
    </row>
    <row r="46" spans="2:15" ht="14.25">
      <c r="B46" s="1334" t="s">
        <v>1254</v>
      </c>
      <c r="C46" s="1347">
        <v>13356</v>
      </c>
      <c r="D46" s="1348">
        <f t="shared" si="0"/>
        <v>4</v>
      </c>
      <c r="E46" s="1336"/>
      <c r="F46" s="1337">
        <v>0.7</v>
      </c>
      <c r="G46" s="1314">
        <f t="shared" si="1"/>
        <v>40</v>
      </c>
      <c r="H46" s="1336"/>
      <c r="I46" s="1338">
        <v>14.48788946691279</v>
      </c>
      <c r="J46" s="1348">
        <f t="shared" si="2"/>
        <v>39</v>
      </c>
      <c r="K46" s="1339"/>
      <c r="L46" s="1278">
        <v>116</v>
      </c>
      <c r="M46" s="1340">
        <f>L46/'15.2'!E40</f>
        <v>0.44787644787644787</v>
      </c>
      <c r="N46" s="1348">
        <f t="shared" si="3"/>
        <v>15</v>
      </c>
      <c r="O46" s="1314"/>
    </row>
    <row r="47" spans="2:15" ht="14.25">
      <c r="B47" s="1334" t="s">
        <v>95</v>
      </c>
      <c r="C47" s="1347">
        <v>6733</v>
      </c>
      <c r="D47" s="1348">
        <f t="shared" si="0"/>
        <v>32</v>
      </c>
      <c r="E47" s="1336"/>
      <c r="F47" s="1337">
        <v>0.91749999999999998</v>
      </c>
      <c r="G47" s="1314">
        <f t="shared" si="1"/>
        <v>14</v>
      </c>
      <c r="H47" s="1336"/>
      <c r="I47" s="1338">
        <v>20.905461393596983</v>
      </c>
      <c r="J47" s="1348">
        <f t="shared" si="2"/>
        <v>19</v>
      </c>
      <c r="K47" s="1339"/>
      <c r="L47" s="1278">
        <v>5221</v>
      </c>
      <c r="M47" s="1340">
        <f>L47/'15.2'!E41</f>
        <v>0.37634253586102501</v>
      </c>
      <c r="N47" s="1348">
        <f t="shared" si="3"/>
        <v>22</v>
      </c>
      <c r="O47" s="1314"/>
    </row>
    <row r="48" spans="2:15" ht="14.25">
      <c r="B48" s="1334" t="s">
        <v>96</v>
      </c>
      <c r="C48" s="1347">
        <v>6862</v>
      </c>
      <c r="D48" s="1348">
        <f t="shared" si="0"/>
        <v>28</v>
      </c>
      <c r="E48" s="1336"/>
      <c r="F48" s="1337">
        <v>0.8075</v>
      </c>
      <c r="G48" s="1314">
        <f t="shared" si="1"/>
        <v>33</v>
      </c>
      <c r="H48" s="1336"/>
      <c r="I48" s="1338">
        <v>24.145545168295001</v>
      </c>
      <c r="J48" s="1348">
        <f t="shared" si="2"/>
        <v>4</v>
      </c>
      <c r="K48" s="1339"/>
      <c r="L48" s="1278">
        <v>2515</v>
      </c>
      <c r="M48" s="1340">
        <f>L48/'15.2'!E42</f>
        <v>0.31787158746208294</v>
      </c>
      <c r="N48" s="1348">
        <f t="shared" si="3"/>
        <v>29</v>
      </c>
      <c r="O48" s="1314"/>
    </row>
    <row r="49" spans="2:15" ht="14.25">
      <c r="B49" s="1334" t="s">
        <v>97</v>
      </c>
      <c r="C49" s="1347">
        <v>8244</v>
      </c>
      <c r="D49" s="1348">
        <f t="shared" si="0"/>
        <v>19</v>
      </c>
      <c r="E49" s="1336"/>
      <c r="F49" s="1337">
        <v>0.92010000000000003</v>
      </c>
      <c r="G49" s="1314">
        <f t="shared" si="1"/>
        <v>13</v>
      </c>
      <c r="H49" s="1336"/>
      <c r="I49" s="1338">
        <v>19.831714779832378</v>
      </c>
      <c r="J49" s="1348">
        <f t="shared" si="2"/>
        <v>25</v>
      </c>
      <c r="K49" s="1339"/>
      <c r="L49" s="1278">
        <v>1822</v>
      </c>
      <c r="M49" s="1340">
        <f>L49/'15.2'!E43</f>
        <v>0.30575599932874642</v>
      </c>
      <c r="N49" s="1348">
        <f t="shared" si="3"/>
        <v>31</v>
      </c>
      <c r="O49" s="1314"/>
    </row>
    <row r="50" spans="2:15" ht="14.25">
      <c r="B50" s="1334" t="s">
        <v>59</v>
      </c>
      <c r="C50" s="1347">
        <v>7057</v>
      </c>
      <c r="D50" s="1348">
        <f t="shared" si="0"/>
        <v>27</v>
      </c>
      <c r="E50" s="1336"/>
      <c r="F50" s="1337">
        <v>0.89340000000000008</v>
      </c>
      <c r="G50" s="1314">
        <f t="shared" si="1"/>
        <v>19</v>
      </c>
      <c r="H50" s="1336"/>
      <c r="I50" s="1338">
        <v>20.201306859152108</v>
      </c>
      <c r="J50" s="1348">
        <f t="shared" si="2"/>
        <v>23</v>
      </c>
      <c r="K50" s="1339"/>
      <c r="L50" s="1278">
        <v>12627</v>
      </c>
      <c r="M50" s="1340">
        <f>L50/'15.2'!E44</f>
        <v>0.46563168375248914</v>
      </c>
      <c r="N50" s="1348">
        <f t="shared" si="3"/>
        <v>14</v>
      </c>
      <c r="O50" s="1314"/>
    </row>
    <row r="51" spans="2:15" ht="14.25">
      <c r="B51" s="1334" t="s">
        <v>98</v>
      </c>
      <c r="C51" s="1347">
        <v>12584</v>
      </c>
      <c r="D51" s="1348">
        <f t="shared" si="0"/>
        <v>5</v>
      </c>
      <c r="E51" s="1336"/>
      <c r="F51" s="1337">
        <v>0.94120000000000004</v>
      </c>
      <c r="G51" s="1314">
        <f t="shared" si="1"/>
        <v>6</v>
      </c>
      <c r="H51" s="1336"/>
      <c r="I51" s="1338">
        <v>13.219159753813218</v>
      </c>
      <c r="J51" s="1348">
        <f t="shared" si="2"/>
        <v>40</v>
      </c>
      <c r="K51" s="1339"/>
      <c r="L51" s="1278">
        <v>235</v>
      </c>
      <c r="M51" s="1340">
        <f>L51/'15.2'!E45</f>
        <v>0.487551867219917</v>
      </c>
      <c r="N51" s="1348">
        <f t="shared" si="3"/>
        <v>12</v>
      </c>
      <c r="O51" s="1314"/>
    </row>
    <row r="52" spans="2:15" ht="14.25">
      <c r="B52" s="1334" t="s">
        <v>99</v>
      </c>
      <c r="C52" s="1347">
        <v>6605</v>
      </c>
      <c r="D52" s="1348">
        <f t="shared" si="0"/>
        <v>34</v>
      </c>
      <c r="E52" s="1336"/>
      <c r="F52" s="1337">
        <v>0.8236</v>
      </c>
      <c r="G52" s="1314">
        <f t="shared" si="1"/>
        <v>30</v>
      </c>
      <c r="H52" s="1336"/>
      <c r="I52" s="1338">
        <v>21.945809795953934</v>
      </c>
      <c r="J52" s="1348">
        <f t="shared" si="2"/>
        <v>14</v>
      </c>
      <c r="K52" s="1339"/>
      <c r="L52" s="1278">
        <v>10913</v>
      </c>
      <c r="M52" s="1340">
        <f>L52/'15.2'!E46</f>
        <v>0.34991022188021031</v>
      </c>
      <c r="N52" s="1348">
        <f t="shared" si="3"/>
        <v>28</v>
      </c>
      <c r="O52" s="1314"/>
    </row>
    <row r="53" spans="2:15" ht="14.25">
      <c r="B53" s="1334"/>
      <c r="C53" s="1350"/>
      <c r="D53" s="1348"/>
      <c r="E53" s="1336"/>
      <c r="F53" s="1351"/>
      <c r="G53" s="1312"/>
      <c r="H53" s="1336"/>
      <c r="I53" s="1338"/>
      <c r="J53" s="1315"/>
      <c r="K53" s="1339"/>
      <c r="L53" s="1267"/>
      <c r="M53" s="1352"/>
      <c r="N53" s="1346"/>
      <c r="O53" s="1314"/>
    </row>
    <row r="54" spans="2:15" ht="14.25">
      <c r="B54" s="1334" t="s">
        <v>1255</v>
      </c>
      <c r="C54" s="1347">
        <v>5576</v>
      </c>
      <c r="D54" s="1348">
        <f>RANK(C54,C$12:C$54)</f>
        <v>42</v>
      </c>
      <c r="E54" s="1336"/>
      <c r="F54" s="1353" t="s">
        <v>1284</v>
      </c>
      <c r="G54" s="1354" t="s">
        <v>101</v>
      </c>
      <c r="H54" s="1336"/>
      <c r="I54" s="1338">
        <v>20.524318232027905</v>
      </c>
      <c r="J54" s="1348">
        <f>RANK(I54,I$12:I$54)</f>
        <v>21</v>
      </c>
      <c r="K54" s="1339"/>
      <c r="L54" s="1289">
        <v>11461</v>
      </c>
      <c r="M54" s="1340">
        <f>L54/'15.2'!E48</f>
        <v>0.18646687491865158</v>
      </c>
      <c r="N54" s="1348">
        <f t="shared" si="3"/>
        <v>41</v>
      </c>
      <c r="O54" s="1314"/>
    </row>
    <row r="55" spans="2:15" ht="14.25">
      <c r="B55" s="1314"/>
      <c r="C55" s="1355"/>
      <c r="D55" s="1354"/>
      <c r="E55" s="1312"/>
      <c r="F55" s="1353"/>
      <c r="G55" s="1312"/>
      <c r="H55" s="1312"/>
      <c r="I55" s="1338"/>
      <c r="J55" s="1354"/>
      <c r="K55" s="1312"/>
      <c r="L55" s="1356"/>
      <c r="M55" s="1337"/>
      <c r="N55" s="1354"/>
      <c r="O55" s="1314"/>
    </row>
    <row r="56" spans="2:15" ht="14.25">
      <c r="B56" s="1314" t="s">
        <v>1312</v>
      </c>
      <c r="C56" s="1312"/>
      <c r="D56" s="1312"/>
      <c r="E56" s="1312"/>
      <c r="F56" s="1312"/>
      <c r="G56" s="1312"/>
      <c r="H56" s="1312"/>
      <c r="I56" s="1312"/>
      <c r="J56" s="1312"/>
      <c r="K56" s="1312"/>
      <c r="L56" s="1313"/>
      <c r="M56" s="1312"/>
      <c r="N56" s="1312"/>
      <c r="O56" s="1314"/>
    </row>
    <row r="57" spans="2:15" ht="14.25">
      <c r="B57" s="1314" t="s">
        <v>1313</v>
      </c>
      <c r="C57" s="1312"/>
      <c r="D57" s="1312"/>
      <c r="E57" s="1312"/>
      <c r="F57" s="1312"/>
      <c r="G57" s="1312"/>
      <c r="H57" s="1312"/>
      <c r="I57" s="1312"/>
      <c r="J57" s="1312"/>
      <c r="K57" s="1312"/>
      <c r="L57" s="1313"/>
      <c r="M57" s="1312"/>
      <c r="N57" s="1312"/>
      <c r="O57" s="1314"/>
    </row>
    <row r="58" spans="2:15" ht="14.25">
      <c r="B58" s="1314" t="s">
        <v>1314</v>
      </c>
      <c r="C58" s="1312"/>
      <c r="D58" s="1312"/>
      <c r="E58" s="1312"/>
      <c r="F58" s="1312"/>
      <c r="G58" s="1312"/>
      <c r="H58" s="1312"/>
      <c r="I58" s="1312"/>
      <c r="J58" s="1312"/>
      <c r="K58" s="1312"/>
      <c r="L58" s="1313"/>
      <c r="M58" s="1312"/>
      <c r="N58" s="1312"/>
      <c r="O58" s="1314"/>
    </row>
  </sheetData>
  <mergeCells count="1">
    <mergeCell ref="B1:N1"/>
  </mergeCells>
  <pageMargins left="0.7" right="0.7" top="0.75" bottom="0.75" header="0.3" footer="0.3"/>
  <pageSetup scale="75" fitToHeight="0" orientation="portrait" r:id="rId1"/>
  <headerFooter>
    <oddHeader>&amp;C&amp;"Arial,Regular"&amp;14Table 15.4
FY 2015 Statewide Selected Data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view="pageBreakPreview" topLeftCell="A2" zoomScale="60" zoomScaleNormal="100" workbookViewId="0">
      <selection activeCell="G22" sqref="G22"/>
    </sheetView>
  </sheetViews>
  <sheetFormatPr defaultColWidth="9.140625" defaultRowHeight="12.75"/>
  <cols>
    <col min="1" max="1" width="16" style="124" customWidth="1"/>
    <col min="2" max="2" width="17.28515625" style="124" customWidth="1"/>
    <col min="3" max="3" width="9.42578125" style="124" bestFit="1" customWidth="1"/>
    <col min="4" max="7" width="7.85546875" style="124" bestFit="1" customWidth="1"/>
    <col min="8" max="8" width="9.7109375" style="124" bestFit="1" customWidth="1"/>
    <col min="9" max="9" width="5.140625" style="124" bestFit="1" customWidth="1"/>
    <col min="10" max="16384" width="9.140625" style="124"/>
  </cols>
  <sheetData>
    <row r="1" spans="2:16" hidden="1">
      <c r="B1" s="943" t="s">
        <v>1315</v>
      </c>
    </row>
    <row r="2" spans="2:16">
      <c r="J2" s="1318"/>
      <c r="K2" s="1318"/>
      <c r="L2" s="1318"/>
      <c r="M2" s="1318"/>
      <c r="N2" s="1318"/>
      <c r="O2" s="1318"/>
      <c r="P2" s="1318"/>
    </row>
    <row r="3" spans="2:16">
      <c r="C3" s="1416" t="s">
        <v>1285</v>
      </c>
      <c r="D3" s="1416"/>
      <c r="E3" s="1416"/>
      <c r="F3" s="1416"/>
      <c r="G3" s="1416"/>
      <c r="H3" s="1416"/>
      <c r="I3" s="1416"/>
    </row>
    <row r="4" spans="2:16">
      <c r="C4" s="1238" t="s">
        <v>1286</v>
      </c>
      <c r="D4" s="1238" t="s">
        <v>1287</v>
      </c>
      <c r="E4" s="1238" t="s">
        <v>1287</v>
      </c>
      <c r="F4" s="1238" t="s">
        <v>1287</v>
      </c>
      <c r="G4" s="1238" t="s">
        <v>1287</v>
      </c>
      <c r="H4" s="1238" t="s">
        <v>1287</v>
      </c>
      <c r="I4" s="1238"/>
    </row>
    <row r="5" spans="2:16">
      <c r="C5" s="1238" t="s">
        <v>1288</v>
      </c>
      <c r="D5" s="1238" t="s">
        <v>1289</v>
      </c>
      <c r="E5" s="1238" t="s">
        <v>1290</v>
      </c>
      <c r="F5" s="1238" t="s">
        <v>1291</v>
      </c>
      <c r="G5" s="1238" t="s">
        <v>1292</v>
      </c>
      <c r="H5" s="1238" t="s">
        <v>1293</v>
      </c>
      <c r="I5" s="1238"/>
    </row>
    <row r="6" spans="2:16" ht="25.5">
      <c r="B6" s="127" t="s">
        <v>817</v>
      </c>
      <c r="C6" s="1236" t="s">
        <v>1294</v>
      </c>
      <c r="D6" s="1236" t="s">
        <v>1295</v>
      </c>
      <c r="E6" s="1236" t="s">
        <v>1295</v>
      </c>
      <c r="F6" s="1236" t="s">
        <v>1295</v>
      </c>
      <c r="G6" s="1236" t="s">
        <v>1295</v>
      </c>
      <c r="H6" s="1236" t="s">
        <v>1295</v>
      </c>
      <c r="I6" s="1236" t="s">
        <v>11</v>
      </c>
    </row>
    <row r="7" spans="2:16">
      <c r="B7" s="947"/>
      <c r="C7" s="1245"/>
      <c r="D7" s="1235"/>
      <c r="E7" s="1235"/>
      <c r="F7" s="1235"/>
      <c r="G7" s="1235"/>
      <c r="H7" s="1247"/>
      <c r="I7" s="1235"/>
    </row>
    <row r="8" spans="2:16">
      <c r="B8" s="947" t="s">
        <v>65</v>
      </c>
      <c r="C8" s="1357">
        <v>59</v>
      </c>
      <c r="D8" s="1358">
        <v>20.399999999999999</v>
      </c>
      <c r="E8" s="1358">
        <v>20.8</v>
      </c>
      <c r="F8" s="1358">
        <v>21.4</v>
      </c>
      <c r="G8" s="1359">
        <v>20.9</v>
      </c>
      <c r="H8" s="1358">
        <v>21</v>
      </c>
      <c r="I8" s="1360" t="s">
        <v>101</v>
      </c>
    </row>
    <row r="9" spans="2:16">
      <c r="B9" s="132"/>
      <c r="C9" s="1246"/>
      <c r="D9" s="947"/>
      <c r="E9" s="947"/>
      <c r="F9" s="947"/>
      <c r="G9" s="132"/>
      <c r="H9" s="947"/>
      <c r="I9" s="947"/>
    </row>
    <row r="10" spans="2:16">
      <c r="B10" s="1361" t="s">
        <v>14</v>
      </c>
      <c r="C10" s="1362">
        <v>100</v>
      </c>
      <c r="D10" s="1363">
        <v>18.8</v>
      </c>
      <c r="E10" s="1363">
        <v>18.399999999999999</v>
      </c>
      <c r="F10" s="1363">
        <v>19.7</v>
      </c>
      <c r="G10" s="1364">
        <v>19.100000000000001</v>
      </c>
      <c r="H10" s="1363">
        <v>19.100000000000001</v>
      </c>
      <c r="I10" s="1365">
        <v>48</v>
      </c>
    </row>
    <row r="11" spans="2:16">
      <c r="B11" s="1361" t="s">
        <v>15</v>
      </c>
      <c r="C11" s="1362">
        <v>39</v>
      </c>
      <c r="D11" s="1363">
        <v>20.100000000000001</v>
      </c>
      <c r="E11" s="1363">
        <v>21.1</v>
      </c>
      <c r="F11" s="1363">
        <v>21.9</v>
      </c>
      <c r="G11" s="1364">
        <v>20.9</v>
      </c>
      <c r="H11" s="1363">
        <v>21.1</v>
      </c>
      <c r="I11" s="1365">
        <v>26</v>
      </c>
    </row>
    <row r="12" spans="2:16">
      <c r="B12" s="1361" t="s">
        <v>16</v>
      </c>
      <c r="C12" s="1362">
        <v>56</v>
      </c>
      <c r="D12" s="1363">
        <v>18.8</v>
      </c>
      <c r="E12" s="1363">
        <v>20.2</v>
      </c>
      <c r="F12" s="1363">
        <v>20.2</v>
      </c>
      <c r="G12" s="1364">
        <v>19.7</v>
      </c>
      <c r="H12" s="1363">
        <v>19.899999999999999</v>
      </c>
      <c r="I12" s="1365">
        <v>44</v>
      </c>
    </row>
    <row r="13" spans="2:16">
      <c r="B13" s="1361" t="s">
        <v>17</v>
      </c>
      <c r="C13" s="1362">
        <v>93</v>
      </c>
      <c r="D13" s="1363">
        <v>20</v>
      </c>
      <c r="E13" s="1363">
        <v>20</v>
      </c>
      <c r="F13" s="1363">
        <v>20.9</v>
      </c>
      <c r="G13" s="1364">
        <v>20.3</v>
      </c>
      <c r="H13" s="1363">
        <v>20.399999999999999</v>
      </c>
      <c r="I13" s="1365">
        <v>36</v>
      </c>
    </row>
    <row r="14" spans="2:16">
      <c r="B14" s="1361" t="s">
        <v>18</v>
      </c>
      <c r="C14" s="1362">
        <v>30</v>
      </c>
      <c r="D14" s="1363">
        <v>22.1</v>
      </c>
      <c r="E14" s="1363">
        <v>22.7</v>
      </c>
      <c r="F14" s="1363">
        <v>22.6</v>
      </c>
      <c r="G14" s="1364">
        <v>22</v>
      </c>
      <c r="H14" s="1363">
        <v>22.5</v>
      </c>
      <c r="I14" s="1365">
        <v>15</v>
      </c>
    </row>
    <row r="15" spans="2:16">
      <c r="B15" s="1361" t="s">
        <v>19</v>
      </c>
      <c r="C15" s="1362">
        <v>100</v>
      </c>
      <c r="D15" s="1363">
        <v>20.2</v>
      </c>
      <c r="E15" s="1363">
        <v>20.399999999999999</v>
      </c>
      <c r="F15" s="1363">
        <v>21</v>
      </c>
      <c r="G15" s="1364">
        <v>20.8</v>
      </c>
      <c r="H15" s="1363">
        <v>20.7</v>
      </c>
      <c r="I15" s="1365">
        <v>32</v>
      </c>
    </row>
    <row r="16" spans="2:16">
      <c r="B16" s="1361" t="s">
        <v>20</v>
      </c>
      <c r="C16" s="1362">
        <v>32</v>
      </c>
      <c r="D16" s="1363">
        <v>24.5</v>
      </c>
      <c r="E16" s="1363">
        <v>24.1</v>
      </c>
      <c r="F16" s="1363">
        <v>24.7</v>
      </c>
      <c r="G16" s="1364">
        <v>23.8</v>
      </c>
      <c r="H16" s="1363">
        <v>24.4</v>
      </c>
      <c r="I16" s="1366">
        <v>1</v>
      </c>
    </row>
    <row r="17" spans="2:9">
      <c r="B17" s="1361" t="s">
        <v>21</v>
      </c>
      <c r="C17" s="1362">
        <v>21</v>
      </c>
      <c r="D17" s="1363">
        <v>23.2</v>
      </c>
      <c r="E17" s="1363">
        <v>23</v>
      </c>
      <c r="F17" s="1363">
        <v>24.1</v>
      </c>
      <c r="G17" s="1364">
        <v>23.1</v>
      </c>
      <c r="H17" s="1363">
        <v>23.5</v>
      </c>
      <c r="I17" s="1365">
        <v>6</v>
      </c>
    </row>
    <row r="18" spans="2:9">
      <c r="B18" s="1361" t="s">
        <v>22</v>
      </c>
      <c r="C18" s="1362">
        <v>42</v>
      </c>
      <c r="D18" s="1363">
        <v>20.5</v>
      </c>
      <c r="E18" s="1363">
        <v>21.1</v>
      </c>
      <c r="F18" s="1363">
        <v>21.5</v>
      </c>
      <c r="G18" s="1364">
        <v>20.7</v>
      </c>
      <c r="H18" s="1363">
        <v>21.1</v>
      </c>
      <c r="I18" s="1365">
        <v>27</v>
      </c>
    </row>
    <row r="19" spans="2:9">
      <c r="B19" s="1361" t="s">
        <v>23</v>
      </c>
      <c r="C19" s="1362">
        <v>79</v>
      </c>
      <c r="D19" s="1363">
        <v>18.899999999999999</v>
      </c>
      <c r="E19" s="1363">
        <v>19.600000000000001</v>
      </c>
      <c r="F19" s="1363">
        <v>21</v>
      </c>
      <c r="G19" s="1364">
        <v>19.5</v>
      </c>
      <c r="H19" s="1363">
        <v>19.899999999999999</v>
      </c>
      <c r="I19" s="1365">
        <v>45</v>
      </c>
    </row>
    <row r="20" spans="2:9">
      <c r="B20" s="1361" t="s">
        <v>24</v>
      </c>
      <c r="C20" s="1362">
        <v>58</v>
      </c>
      <c r="D20" s="1363">
        <v>20.6</v>
      </c>
      <c r="E20" s="1363">
        <v>20.5</v>
      </c>
      <c r="F20" s="1363">
        <v>21.6</v>
      </c>
      <c r="G20" s="1364">
        <v>20.9</v>
      </c>
      <c r="H20" s="1363">
        <v>21</v>
      </c>
      <c r="I20" s="1365">
        <v>28</v>
      </c>
    </row>
    <row r="21" spans="2:9">
      <c r="B21" s="1361" t="s">
        <v>25</v>
      </c>
      <c r="C21" s="1362">
        <v>93</v>
      </c>
      <c r="D21" s="1363">
        <v>17.2</v>
      </c>
      <c r="E21" s="1363">
        <v>19.100000000000001</v>
      </c>
      <c r="F21" s="1363">
        <v>18.600000000000001</v>
      </c>
      <c r="G21" s="1364">
        <v>18.399999999999999</v>
      </c>
      <c r="H21" s="1363">
        <v>18.5</v>
      </c>
      <c r="I21" s="1365">
        <v>51</v>
      </c>
    </row>
    <row r="22" spans="2:9">
      <c r="B22" s="1361" t="s">
        <v>26</v>
      </c>
      <c r="C22" s="1362">
        <v>42</v>
      </c>
      <c r="D22" s="1363">
        <v>22.3</v>
      </c>
      <c r="E22" s="1363">
        <v>22.2</v>
      </c>
      <c r="F22" s="1363">
        <v>23.4</v>
      </c>
      <c r="G22" s="1364">
        <v>22.4</v>
      </c>
      <c r="H22" s="1363">
        <v>22.7</v>
      </c>
      <c r="I22" s="1365">
        <v>12</v>
      </c>
    </row>
    <row r="23" spans="2:9">
      <c r="B23" s="1361" t="s">
        <v>66</v>
      </c>
      <c r="C23" s="1362">
        <v>100</v>
      </c>
      <c r="D23" s="1363">
        <v>20.3</v>
      </c>
      <c r="E23" s="1363">
        <v>20.7</v>
      </c>
      <c r="F23" s="1363">
        <v>20.8</v>
      </c>
      <c r="G23" s="1364">
        <v>20.6</v>
      </c>
      <c r="H23" s="1363">
        <v>20.7</v>
      </c>
      <c r="I23" s="1365">
        <v>33</v>
      </c>
    </row>
    <row r="24" spans="2:9">
      <c r="B24" s="1361" t="s">
        <v>27</v>
      </c>
      <c r="C24" s="1362">
        <v>41</v>
      </c>
      <c r="D24" s="1363">
        <v>21.5</v>
      </c>
      <c r="E24" s="1363">
        <v>22</v>
      </c>
      <c r="F24" s="1363">
        <v>22.6</v>
      </c>
      <c r="G24" s="1364">
        <v>21.8</v>
      </c>
      <c r="H24" s="1363">
        <v>22.1</v>
      </c>
      <c r="I24" s="1365">
        <v>19</v>
      </c>
    </row>
    <row r="25" spans="2:9">
      <c r="B25" s="1361" t="s">
        <v>28</v>
      </c>
      <c r="C25" s="1362">
        <v>67</v>
      </c>
      <c r="D25" s="1363">
        <v>21.6</v>
      </c>
      <c r="E25" s="1363">
        <v>21.5</v>
      </c>
      <c r="F25" s="1363">
        <v>22.7</v>
      </c>
      <c r="G25" s="1364">
        <v>22.3</v>
      </c>
      <c r="H25" s="1363">
        <v>22.2</v>
      </c>
      <c r="I25" s="1365">
        <v>17</v>
      </c>
    </row>
    <row r="26" spans="2:9">
      <c r="B26" s="1361" t="s">
        <v>29</v>
      </c>
      <c r="C26" s="1362">
        <v>74</v>
      </c>
      <c r="D26" s="1363">
        <v>21.3</v>
      </c>
      <c r="E26" s="1363">
        <v>21.6</v>
      </c>
      <c r="F26" s="1363">
        <v>22.4</v>
      </c>
      <c r="G26" s="1364">
        <v>21.8</v>
      </c>
      <c r="H26" s="1363">
        <v>21.9</v>
      </c>
      <c r="I26" s="1365">
        <v>21</v>
      </c>
    </row>
    <row r="27" spans="2:9">
      <c r="B27" s="1361" t="s">
        <v>30</v>
      </c>
      <c r="C27" s="1362">
        <v>100</v>
      </c>
      <c r="D27" s="1363">
        <v>19.5</v>
      </c>
      <c r="E27" s="1363">
        <v>19.5</v>
      </c>
      <c r="F27" s="1363">
        <v>20.3</v>
      </c>
      <c r="G27" s="1364">
        <v>20.100000000000001</v>
      </c>
      <c r="H27" s="1363">
        <v>20</v>
      </c>
      <c r="I27" s="1365">
        <v>43</v>
      </c>
    </row>
    <row r="28" spans="2:9">
      <c r="B28" s="1361" t="s">
        <v>31</v>
      </c>
      <c r="C28" s="1362">
        <v>100</v>
      </c>
      <c r="D28" s="1363">
        <v>19.2</v>
      </c>
      <c r="E28" s="1363">
        <v>18.899999999999999</v>
      </c>
      <c r="F28" s="1363">
        <v>19.7</v>
      </c>
      <c r="G28" s="1364">
        <v>19.399999999999999</v>
      </c>
      <c r="H28" s="1363">
        <v>19.399999999999999</v>
      </c>
      <c r="I28" s="1365">
        <v>47</v>
      </c>
    </row>
    <row r="29" spans="2:9">
      <c r="B29" s="1361" t="s">
        <v>32</v>
      </c>
      <c r="C29" s="1362">
        <v>10</v>
      </c>
      <c r="D29" s="1363">
        <v>24.2</v>
      </c>
      <c r="E29" s="1363">
        <v>23.9</v>
      </c>
      <c r="F29" s="1363">
        <v>24.6</v>
      </c>
      <c r="G29" s="1364">
        <v>23.6</v>
      </c>
      <c r="H29" s="1363">
        <v>24.2</v>
      </c>
      <c r="I29" s="1365">
        <v>4</v>
      </c>
    </row>
    <row r="30" spans="2:9">
      <c r="B30" s="1361" t="s">
        <v>33</v>
      </c>
      <c r="C30" s="1362">
        <v>25</v>
      </c>
      <c r="D30" s="1363">
        <v>22.3</v>
      </c>
      <c r="E30" s="1363">
        <v>22.5</v>
      </c>
      <c r="F30" s="1363">
        <v>23.2</v>
      </c>
      <c r="G30" s="1364">
        <v>22.5</v>
      </c>
      <c r="H30" s="1363">
        <v>22.7</v>
      </c>
      <c r="I30" s="1365">
        <v>13</v>
      </c>
    </row>
    <row r="31" spans="2:9">
      <c r="B31" s="1361" t="s">
        <v>34</v>
      </c>
      <c r="C31" s="1362">
        <v>28</v>
      </c>
      <c r="D31" s="1363">
        <v>24.2</v>
      </c>
      <c r="E31" s="1363">
        <v>24.6</v>
      </c>
      <c r="F31" s="1363">
        <v>24.6</v>
      </c>
      <c r="G31" s="1364">
        <v>23.8</v>
      </c>
      <c r="H31" s="1363">
        <v>24.4</v>
      </c>
      <c r="I31" s="1365">
        <v>2</v>
      </c>
    </row>
    <row r="32" spans="2:9">
      <c r="B32" s="1361" t="s">
        <v>35</v>
      </c>
      <c r="C32" s="1362">
        <v>100</v>
      </c>
      <c r="D32" s="1363">
        <v>19.399999999999999</v>
      </c>
      <c r="E32" s="1363">
        <v>19.899999999999999</v>
      </c>
      <c r="F32" s="1363">
        <v>20.3</v>
      </c>
      <c r="G32" s="1364">
        <v>20.399999999999999</v>
      </c>
      <c r="H32" s="1363">
        <v>20.100000000000001</v>
      </c>
      <c r="I32" s="1365">
        <v>41</v>
      </c>
    </row>
    <row r="33" spans="2:9">
      <c r="B33" s="1361" t="s">
        <v>36</v>
      </c>
      <c r="C33" s="1362">
        <v>78</v>
      </c>
      <c r="D33" s="1363">
        <v>21.8</v>
      </c>
      <c r="E33" s="1363">
        <v>22.8</v>
      </c>
      <c r="F33" s="1363">
        <v>23</v>
      </c>
      <c r="G33" s="1364">
        <v>22.7</v>
      </c>
      <c r="H33" s="1363">
        <v>22.7</v>
      </c>
      <c r="I33" s="1365">
        <v>14</v>
      </c>
    </row>
    <row r="34" spans="2:9">
      <c r="B34" s="1361" t="s">
        <v>37</v>
      </c>
      <c r="C34" s="1362">
        <v>100</v>
      </c>
      <c r="D34" s="1363">
        <v>18.7</v>
      </c>
      <c r="E34" s="1363">
        <v>18.3</v>
      </c>
      <c r="F34" s="1363">
        <v>19.3</v>
      </c>
      <c r="G34" s="1364">
        <v>19</v>
      </c>
      <c r="H34" s="1363">
        <v>19</v>
      </c>
      <c r="I34" s="1365">
        <v>49</v>
      </c>
    </row>
    <row r="35" spans="2:9">
      <c r="B35" s="1361" t="s">
        <v>38</v>
      </c>
      <c r="C35" s="1362">
        <v>77</v>
      </c>
      <c r="D35" s="1363">
        <v>21.4</v>
      </c>
      <c r="E35" s="1363">
        <v>21</v>
      </c>
      <c r="F35" s="1363">
        <v>22.2</v>
      </c>
      <c r="G35" s="1364">
        <v>21.7</v>
      </c>
      <c r="H35" s="1363">
        <v>21.7</v>
      </c>
      <c r="I35" s="1365">
        <v>23</v>
      </c>
    </row>
    <row r="36" spans="2:9">
      <c r="B36" s="1361" t="s">
        <v>39</v>
      </c>
      <c r="C36" s="1362">
        <v>100</v>
      </c>
      <c r="D36" s="1363">
        <v>19.100000000000001</v>
      </c>
      <c r="E36" s="1363">
        <v>20.399999999999999</v>
      </c>
      <c r="F36" s="1363">
        <v>21</v>
      </c>
      <c r="G36" s="1364">
        <v>20.5</v>
      </c>
      <c r="H36" s="1363">
        <v>20.399999999999999</v>
      </c>
      <c r="I36" s="1365">
        <v>37</v>
      </c>
    </row>
    <row r="37" spans="2:9">
      <c r="B37" s="1361" t="s">
        <v>40</v>
      </c>
      <c r="C37" s="1362">
        <v>88</v>
      </c>
      <c r="D37" s="1363">
        <v>21.1</v>
      </c>
      <c r="E37" s="1363">
        <v>21</v>
      </c>
      <c r="F37" s="1363">
        <v>21.9</v>
      </c>
      <c r="G37" s="1364">
        <v>21.6</v>
      </c>
      <c r="H37" s="1363">
        <v>21.5</v>
      </c>
      <c r="I37" s="1365">
        <v>24</v>
      </c>
    </row>
    <row r="38" spans="2:9">
      <c r="B38" s="1361" t="s">
        <v>41</v>
      </c>
      <c r="C38" s="1362">
        <v>40</v>
      </c>
      <c r="D38" s="1363">
        <v>20.100000000000001</v>
      </c>
      <c r="E38" s="1363">
        <v>21</v>
      </c>
      <c r="F38" s="1363">
        <v>21.4</v>
      </c>
      <c r="G38" s="1364">
        <v>20.9</v>
      </c>
      <c r="H38" s="1363">
        <v>21</v>
      </c>
      <c r="I38" s="1365">
        <v>29</v>
      </c>
    </row>
    <row r="39" spans="2:9">
      <c r="B39" s="1361" t="s">
        <v>1296</v>
      </c>
      <c r="C39" s="1362">
        <v>23</v>
      </c>
      <c r="D39" s="1363">
        <v>24.1</v>
      </c>
      <c r="E39" s="1363">
        <v>24.1</v>
      </c>
      <c r="F39" s="1363">
        <v>24.7</v>
      </c>
      <c r="G39" s="1364">
        <v>23.9</v>
      </c>
      <c r="H39" s="1363">
        <v>24.3</v>
      </c>
      <c r="I39" s="1365">
        <v>3</v>
      </c>
    </row>
    <row r="40" spans="2:9">
      <c r="B40" s="1361" t="s">
        <v>1297</v>
      </c>
      <c r="C40" s="1362">
        <v>29</v>
      </c>
      <c r="D40" s="1363">
        <v>22.9</v>
      </c>
      <c r="E40" s="1363">
        <v>23.7</v>
      </c>
      <c r="F40" s="1363">
        <v>23.3</v>
      </c>
      <c r="G40" s="1364">
        <v>22.6</v>
      </c>
      <c r="H40" s="1363">
        <v>23.2</v>
      </c>
      <c r="I40" s="1365">
        <v>8</v>
      </c>
    </row>
    <row r="41" spans="2:9">
      <c r="B41" s="1361" t="s">
        <v>1298</v>
      </c>
      <c r="C41" s="1362">
        <v>71</v>
      </c>
      <c r="D41" s="1363">
        <v>19.100000000000001</v>
      </c>
      <c r="E41" s="1363">
        <v>19.8</v>
      </c>
      <c r="F41" s="1363">
        <v>20.6</v>
      </c>
      <c r="G41" s="1364">
        <v>20.3</v>
      </c>
      <c r="H41" s="1363">
        <v>20.100000000000001</v>
      </c>
      <c r="I41" s="1365">
        <v>42</v>
      </c>
    </row>
    <row r="42" spans="2:9">
      <c r="B42" s="1361" t="s">
        <v>1299</v>
      </c>
      <c r="C42" s="1362">
        <v>28</v>
      </c>
      <c r="D42" s="1363">
        <v>23</v>
      </c>
      <c r="E42" s="1363">
        <v>23.8</v>
      </c>
      <c r="F42" s="1363">
        <v>23.9</v>
      </c>
      <c r="G42" s="1364">
        <v>23.5</v>
      </c>
      <c r="H42" s="1363">
        <v>23.7</v>
      </c>
      <c r="I42" s="1365">
        <v>5</v>
      </c>
    </row>
    <row r="43" spans="2:9">
      <c r="B43" s="1361" t="s">
        <v>1300</v>
      </c>
      <c r="C43" s="1362">
        <v>100</v>
      </c>
      <c r="D43" s="1363">
        <v>17.600000000000001</v>
      </c>
      <c r="E43" s="1363">
        <v>19.5</v>
      </c>
      <c r="F43" s="1363">
        <v>19.2</v>
      </c>
      <c r="G43" s="1364">
        <v>19</v>
      </c>
      <c r="H43" s="1363">
        <v>19</v>
      </c>
      <c r="I43" s="1365">
        <v>50</v>
      </c>
    </row>
    <row r="44" spans="2:9">
      <c r="B44" s="1361" t="s">
        <v>1301</v>
      </c>
      <c r="C44" s="1362">
        <v>100</v>
      </c>
      <c r="D44" s="1363">
        <v>19.600000000000001</v>
      </c>
      <c r="E44" s="1363">
        <v>20.6</v>
      </c>
      <c r="F44" s="1363">
        <v>20.7</v>
      </c>
      <c r="G44" s="1364">
        <v>20.8</v>
      </c>
      <c r="H44" s="1363">
        <v>20.6</v>
      </c>
      <c r="I44" s="1365">
        <v>35</v>
      </c>
    </row>
    <row r="45" spans="2:9">
      <c r="B45" s="1361" t="s">
        <v>48</v>
      </c>
      <c r="C45" s="1362">
        <v>73</v>
      </c>
      <c r="D45" s="1363">
        <v>21.4</v>
      </c>
      <c r="E45" s="1363">
        <v>21.7</v>
      </c>
      <c r="F45" s="1363">
        <v>22.5</v>
      </c>
      <c r="G45" s="1364">
        <v>22.1</v>
      </c>
      <c r="H45" s="1363">
        <v>22</v>
      </c>
      <c r="I45" s="1365">
        <v>20</v>
      </c>
    </row>
    <row r="46" spans="2:9">
      <c r="B46" s="1361" t="s">
        <v>49</v>
      </c>
      <c r="C46" s="1362">
        <v>80</v>
      </c>
      <c r="D46" s="1363">
        <v>20.100000000000001</v>
      </c>
      <c r="E46" s="1363">
        <v>19.8</v>
      </c>
      <c r="F46" s="1363">
        <v>21.5</v>
      </c>
      <c r="G46" s="1364">
        <v>20.7</v>
      </c>
      <c r="H46" s="1363">
        <v>20.7</v>
      </c>
      <c r="I46" s="1365">
        <v>34</v>
      </c>
    </row>
    <row r="47" spans="2:9">
      <c r="B47" s="1361" t="s">
        <v>50</v>
      </c>
      <c r="C47" s="1362">
        <v>38</v>
      </c>
      <c r="D47" s="1363">
        <v>20.8</v>
      </c>
      <c r="E47" s="1363">
        <v>21.4</v>
      </c>
      <c r="F47" s="1363">
        <v>21.1</v>
      </c>
      <c r="G47" s="1364">
        <v>21.4</v>
      </c>
      <c r="H47" s="1363">
        <v>21.5</v>
      </c>
      <c r="I47" s="1365">
        <v>25</v>
      </c>
    </row>
    <row r="48" spans="2:9">
      <c r="B48" s="1361" t="s">
        <v>51</v>
      </c>
      <c r="C48" s="1362">
        <v>22</v>
      </c>
      <c r="D48" s="1363">
        <v>22.5</v>
      </c>
      <c r="E48" s="1363">
        <v>22.8</v>
      </c>
      <c r="F48" s="1363">
        <v>23.2</v>
      </c>
      <c r="G48" s="1364">
        <v>22.5</v>
      </c>
      <c r="H48" s="1363">
        <v>22.9</v>
      </c>
      <c r="I48" s="1365">
        <v>11</v>
      </c>
    </row>
    <row r="49" spans="2:9">
      <c r="B49" s="1361" t="s">
        <v>1302</v>
      </c>
      <c r="C49" s="1362">
        <v>19</v>
      </c>
      <c r="D49" s="1363">
        <v>23</v>
      </c>
      <c r="E49" s="1363">
        <v>22.6</v>
      </c>
      <c r="F49" s="1363">
        <v>23.8</v>
      </c>
      <c r="G49" s="1364">
        <v>22.5</v>
      </c>
      <c r="H49" s="1363">
        <v>23.1</v>
      </c>
      <c r="I49" s="1365">
        <v>9</v>
      </c>
    </row>
    <row r="50" spans="2:9">
      <c r="B50" s="1361" t="s">
        <v>1303</v>
      </c>
      <c r="C50" s="1362">
        <v>62</v>
      </c>
      <c r="D50" s="1363">
        <v>19.8</v>
      </c>
      <c r="E50" s="1363">
        <v>20.2</v>
      </c>
      <c r="F50" s="1363">
        <v>20.9</v>
      </c>
      <c r="G50" s="1364">
        <v>20.399999999999999</v>
      </c>
      <c r="H50" s="1363">
        <v>20.399999999999999</v>
      </c>
      <c r="I50" s="1365">
        <v>38</v>
      </c>
    </row>
    <row r="51" spans="2:9">
      <c r="B51" s="1367" t="s">
        <v>1304</v>
      </c>
      <c r="C51" s="1362">
        <v>76</v>
      </c>
      <c r="D51" s="1363">
        <v>21</v>
      </c>
      <c r="E51" s="1363">
        <v>21.7</v>
      </c>
      <c r="F51" s="1363">
        <v>22.4</v>
      </c>
      <c r="G51" s="1364">
        <v>22.1</v>
      </c>
      <c r="H51" s="1363">
        <v>21.9</v>
      </c>
      <c r="I51" s="1365">
        <v>22</v>
      </c>
    </row>
    <row r="52" spans="2:9">
      <c r="B52" s="1361" t="s">
        <v>55</v>
      </c>
      <c r="C52" s="1362">
        <v>100</v>
      </c>
      <c r="D52" s="1363">
        <v>19.5</v>
      </c>
      <c r="E52" s="1363">
        <v>19.3</v>
      </c>
      <c r="F52" s="1363">
        <v>20.100000000000001</v>
      </c>
      <c r="G52" s="1364">
        <v>19.899999999999999</v>
      </c>
      <c r="H52" s="1363">
        <v>19.8</v>
      </c>
      <c r="I52" s="1365">
        <v>46</v>
      </c>
    </row>
    <row r="53" spans="2:9">
      <c r="B53" s="1361" t="s">
        <v>56</v>
      </c>
      <c r="C53" s="1362">
        <v>41</v>
      </c>
      <c r="D53" s="1363">
        <v>19.8</v>
      </c>
      <c r="E53" s="1363">
        <v>21.1</v>
      </c>
      <c r="F53" s="1363">
        <v>21.1</v>
      </c>
      <c r="G53" s="1364">
        <v>21</v>
      </c>
      <c r="H53" s="1363">
        <v>20.9</v>
      </c>
      <c r="I53" s="1365">
        <v>30</v>
      </c>
    </row>
    <row r="54" spans="2:9">
      <c r="B54" s="1361" t="s">
        <v>9</v>
      </c>
      <c r="C54" s="1362">
        <v>100</v>
      </c>
      <c r="D54" s="1363">
        <v>19.399999999999999</v>
      </c>
      <c r="E54" s="1363">
        <v>19.8</v>
      </c>
      <c r="F54" s="1363">
        <v>20.9</v>
      </c>
      <c r="G54" s="1364">
        <v>20.399999999999999</v>
      </c>
      <c r="H54" s="1363">
        <v>20.2</v>
      </c>
      <c r="I54" s="1365">
        <v>39</v>
      </c>
    </row>
    <row r="55" spans="2:9">
      <c r="B55" s="1361" t="s">
        <v>57</v>
      </c>
      <c r="C55" s="1362">
        <v>29</v>
      </c>
      <c r="D55" s="1363">
        <v>23.2</v>
      </c>
      <c r="E55" s="1363">
        <v>23</v>
      </c>
      <c r="F55" s="1363">
        <v>24.1</v>
      </c>
      <c r="G55" s="1364">
        <v>23.2</v>
      </c>
      <c r="H55" s="1363">
        <v>23.5</v>
      </c>
      <c r="I55" s="1365">
        <v>7</v>
      </c>
    </row>
    <row r="56" spans="2:9">
      <c r="B56" s="1361" t="s">
        <v>58</v>
      </c>
      <c r="C56" s="1362">
        <v>30</v>
      </c>
      <c r="D56" s="1363">
        <v>22.8</v>
      </c>
      <c r="E56" s="1363">
        <v>22.8</v>
      </c>
      <c r="F56" s="1363">
        <v>23.6</v>
      </c>
      <c r="G56" s="1364">
        <v>22.8</v>
      </c>
      <c r="H56" s="1363">
        <v>23.1</v>
      </c>
      <c r="I56" s="1365">
        <v>10</v>
      </c>
    </row>
    <row r="57" spans="2:9">
      <c r="B57" s="1361" t="s">
        <v>59</v>
      </c>
      <c r="C57" s="1362">
        <v>25</v>
      </c>
      <c r="D57" s="1363">
        <v>21.5</v>
      </c>
      <c r="E57" s="1363">
        <v>22.4</v>
      </c>
      <c r="F57" s="1363">
        <v>22.7</v>
      </c>
      <c r="G57" s="1364">
        <v>22.4</v>
      </c>
      <c r="H57" s="1363">
        <v>22.4</v>
      </c>
      <c r="I57" s="1365">
        <v>16</v>
      </c>
    </row>
    <row r="58" spans="2:9">
      <c r="B58" s="1361" t="s">
        <v>1305</v>
      </c>
      <c r="C58" s="1362">
        <v>66</v>
      </c>
      <c r="D58" s="1363">
        <v>20.6</v>
      </c>
      <c r="E58" s="1363">
        <v>19.7</v>
      </c>
      <c r="F58" s="1363">
        <v>21.5</v>
      </c>
      <c r="G58" s="1364">
        <v>20.7</v>
      </c>
      <c r="H58" s="1363">
        <v>20.8</v>
      </c>
      <c r="I58" s="1365">
        <v>31</v>
      </c>
    </row>
    <row r="59" spans="2:9">
      <c r="B59" s="1361" t="s">
        <v>61</v>
      </c>
      <c r="C59" s="1362">
        <v>73</v>
      </c>
      <c r="D59" s="1363">
        <v>21.6</v>
      </c>
      <c r="E59" s="1363">
        <v>22</v>
      </c>
      <c r="F59" s="1363">
        <v>22.5</v>
      </c>
      <c r="G59" s="1364">
        <v>22.3</v>
      </c>
      <c r="H59" s="1363">
        <v>22.2</v>
      </c>
      <c r="I59" s="1365">
        <v>18</v>
      </c>
    </row>
    <row r="60" spans="2:9">
      <c r="B60" s="1361" t="s">
        <v>62</v>
      </c>
      <c r="C60" s="1362">
        <v>100</v>
      </c>
      <c r="D60" s="1363">
        <v>19.399999999999999</v>
      </c>
      <c r="E60" s="1363">
        <v>19.899999999999999</v>
      </c>
      <c r="F60" s="1363">
        <v>20.6</v>
      </c>
      <c r="G60" s="1364">
        <v>20.399999999999999</v>
      </c>
      <c r="H60" s="1363">
        <v>20.2</v>
      </c>
      <c r="I60" s="1365">
        <v>40</v>
      </c>
    </row>
    <row r="61" spans="2:9">
      <c r="C61" s="947"/>
    </row>
    <row r="62" spans="2:9">
      <c r="B62" s="124" t="s">
        <v>1306</v>
      </c>
    </row>
  </sheetData>
  <mergeCells count="1">
    <mergeCell ref="C3:I3"/>
  </mergeCells>
  <pageMargins left="0.7" right="0.7" top="0.75" bottom="0.75" header="0.3" footer="0.3"/>
  <pageSetup scale="75" orientation="portrait" r:id="rId1"/>
  <headerFooter>
    <oddHeader>&amp;C&amp;"Arial,Regular"&amp;14Table 15.5
College Entrance Exam Scores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topLeftCell="A2" zoomScale="60" zoomScaleNormal="100" workbookViewId="0">
      <selection activeCell="D19" sqref="D19"/>
    </sheetView>
  </sheetViews>
  <sheetFormatPr defaultRowHeight="12.75"/>
  <cols>
    <col min="1" max="1" width="16.85546875" style="1243" customWidth="1"/>
    <col min="2" max="2" width="12.140625" style="1243" bestFit="1" customWidth="1"/>
    <col min="3" max="3" width="14" style="1243" bestFit="1" customWidth="1"/>
    <col min="4" max="4" width="11.7109375" style="1243" bestFit="1" customWidth="1"/>
    <col min="5" max="5" width="5.28515625" style="1243" bestFit="1" customWidth="1"/>
    <col min="6" max="6" width="15" style="1243" customWidth="1"/>
    <col min="7" max="7" width="13.42578125" style="1243" customWidth="1"/>
    <col min="8" max="8" width="5.28515625" style="1243" bestFit="1" customWidth="1"/>
    <col min="9" max="9" width="7.7109375" style="1243" bestFit="1" customWidth="1"/>
    <col min="10" max="10" width="5.28515625" style="1243" bestFit="1" customWidth="1"/>
    <col min="11" max="16384" width="9.140625" style="1243"/>
  </cols>
  <sheetData>
    <row r="1" spans="1:10" hidden="1">
      <c r="A1" s="1467" t="s">
        <v>1316</v>
      </c>
      <c r="B1" s="1467"/>
      <c r="C1" s="1467"/>
      <c r="D1" s="1467"/>
      <c r="E1" s="1467"/>
      <c r="F1" s="1467"/>
      <c r="G1" s="1467"/>
      <c r="H1" s="1467"/>
      <c r="I1" s="1467"/>
      <c r="J1" s="1467"/>
    </row>
    <row r="2" spans="1:10">
      <c r="A2" s="1241"/>
      <c r="B2" s="1241"/>
      <c r="C2" s="1241"/>
      <c r="D2" s="1241"/>
      <c r="E2" s="1241"/>
      <c r="F2" s="1241"/>
      <c r="G2" s="1241"/>
      <c r="H2" s="1241"/>
      <c r="I2" s="1241"/>
      <c r="J2" s="1241"/>
    </row>
    <row r="3" spans="1:10" ht="15" customHeight="1">
      <c r="A3" s="1241"/>
      <c r="B3" s="1468" t="s">
        <v>1317</v>
      </c>
      <c r="C3" s="1468" t="s">
        <v>1318</v>
      </c>
      <c r="D3" s="1468" t="s">
        <v>1319</v>
      </c>
      <c r="E3" s="1469" t="s">
        <v>11</v>
      </c>
      <c r="F3" s="1468" t="s">
        <v>1320</v>
      </c>
      <c r="G3" s="1468" t="s">
        <v>1321</v>
      </c>
      <c r="H3" s="1469" t="s">
        <v>11</v>
      </c>
      <c r="I3" s="1468" t="s">
        <v>1322</v>
      </c>
      <c r="J3" s="1469" t="s">
        <v>11</v>
      </c>
    </row>
    <row r="4" spans="1:10" ht="10.5" customHeight="1">
      <c r="A4" s="1241"/>
      <c r="B4" s="1469"/>
      <c r="C4" s="1468"/>
      <c r="D4" s="1468"/>
      <c r="E4" s="1469"/>
      <c r="F4" s="1468"/>
      <c r="G4" s="1468"/>
      <c r="H4" s="1469"/>
      <c r="I4" s="1468"/>
      <c r="J4" s="1469"/>
    </row>
    <row r="5" spans="1:10">
      <c r="A5" s="1368" t="s">
        <v>817</v>
      </c>
      <c r="B5" s="1470"/>
      <c r="C5" s="1471"/>
      <c r="D5" s="1471"/>
      <c r="E5" s="1470"/>
      <c r="F5" s="1471"/>
      <c r="G5" s="1471"/>
      <c r="H5" s="1470"/>
      <c r="I5" s="1471"/>
      <c r="J5" s="1470"/>
    </row>
    <row r="6" spans="1:10">
      <c r="A6" s="1369"/>
      <c r="B6" s="1370"/>
      <c r="C6" s="1371"/>
      <c r="D6" s="1372"/>
      <c r="E6" s="1369"/>
      <c r="F6" s="1371"/>
      <c r="G6" s="1372"/>
      <c r="H6" s="1369"/>
      <c r="I6" s="1371"/>
      <c r="J6" s="1372"/>
    </row>
    <row r="7" spans="1:10">
      <c r="A7" s="1373" t="s">
        <v>1323</v>
      </c>
      <c r="B7" s="1374">
        <v>49521669</v>
      </c>
      <c r="C7" s="1375">
        <v>527096473.14700007</v>
      </c>
      <c r="D7" s="1376">
        <v>10667</v>
      </c>
      <c r="E7" s="1377" t="s">
        <v>101</v>
      </c>
      <c r="F7" s="1375">
        <v>13904485</v>
      </c>
      <c r="G7" s="138">
        <v>3.7908377990770611E-2</v>
      </c>
      <c r="H7" s="1377" t="s">
        <v>101</v>
      </c>
      <c r="I7" s="1378">
        <v>15.957937184664127</v>
      </c>
      <c r="J7" s="1242" t="s">
        <v>101</v>
      </c>
    </row>
    <row r="8" spans="1:10">
      <c r="A8" s="1373"/>
      <c r="B8" s="1374"/>
      <c r="C8" s="964"/>
      <c r="D8" s="947"/>
      <c r="E8" s="132"/>
      <c r="F8" s="964"/>
      <c r="G8" s="138"/>
      <c r="H8" s="132"/>
      <c r="I8" s="1378"/>
      <c r="J8" s="947"/>
    </row>
    <row r="9" spans="1:10">
      <c r="A9" s="1373" t="s">
        <v>1324</v>
      </c>
      <c r="B9" s="1374">
        <v>744621</v>
      </c>
      <c r="C9" s="964">
        <v>6386517.3459999999</v>
      </c>
      <c r="D9" s="137">
        <v>8576.8697713333349</v>
      </c>
      <c r="E9" s="132">
        <f>RANK(D9,D$9:D$59)</f>
        <v>41</v>
      </c>
      <c r="F9" s="964">
        <v>173601.429</v>
      </c>
      <c r="G9" s="138">
        <v>3.6788391563297558E-2</v>
      </c>
      <c r="H9" s="132">
        <f t="shared" ref="H9:H58" si="0">RANK(G9,G$9:G$59)</f>
        <v>31</v>
      </c>
      <c r="I9" s="1378">
        <v>15.603087589189792</v>
      </c>
      <c r="J9" s="947">
        <f>RANK(I9,I$9:I$59,-1)</f>
        <v>34</v>
      </c>
    </row>
    <row r="10" spans="1:10">
      <c r="A10" s="1373" t="s">
        <v>1325</v>
      </c>
      <c r="B10" s="1374">
        <v>131167</v>
      </c>
      <c r="C10" s="964">
        <v>2292205.1289999997</v>
      </c>
      <c r="D10" s="137">
        <v>17475.471185587834</v>
      </c>
      <c r="E10" s="132">
        <f t="shared" ref="E10:E59" si="1">RANK(D10,D$9:D$59)</f>
        <v>4</v>
      </c>
      <c r="F10" s="964">
        <v>38213.008999999998</v>
      </c>
      <c r="G10" s="138">
        <v>5.9984942012810342E-2</v>
      </c>
      <c r="H10" s="132">
        <f t="shared" si="0"/>
        <v>1</v>
      </c>
      <c r="I10" s="1378">
        <v>16.217743361354717</v>
      </c>
      <c r="J10" s="947">
        <f t="shared" ref="J10:J59" si="2">RANK(I10,I$9:I$59,-1)</f>
        <v>40</v>
      </c>
    </row>
    <row r="11" spans="1:10">
      <c r="A11" s="1373" t="s">
        <v>1326</v>
      </c>
      <c r="B11" s="1374">
        <v>1080319</v>
      </c>
      <c r="C11" s="964">
        <v>7974544.6960000005</v>
      </c>
      <c r="D11" s="137">
        <v>7381.657358613521</v>
      </c>
      <c r="E11" s="132">
        <f t="shared" si="1"/>
        <v>49</v>
      </c>
      <c r="F11" s="964">
        <v>241192.18599999999</v>
      </c>
      <c r="G11" s="138">
        <v>3.3063030889400373E-2</v>
      </c>
      <c r="H11" s="132">
        <f t="shared" si="0"/>
        <v>41</v>
      </c>
      <c r="I11" s="1378">
        <v>21.266059253762045</v>
      </c>
      <c r="J11" s="947">
        <f t="shared" si="2"/>
        <v>49</v>
      </c>
    </row>
    <row r="12" spans="1:10">
      <c r="A12" s="1373" t="s">
        <v>1327</v>
      </c>
      <c r="B12" s="1374">
        <v>483114</v>
      </c>
      <c r="C12" s="964">
        <v>4606994.6189999999</v>
      </c>
      <c r="D12" s="137">
        <v>9536.0403941926743</v>
      </c>
      <c r="E12" s="132">
        <f t="shared" si="1"/>
        <v>31</v>
      </c>
      <c r="F12" s="964">
        <v>107032.727</v>
      </c>
      <c r="G12" s="138">
        <v>4.3042859395706137E-2</v>
      </c>
      <c r="H12" s="132">
        <f t="shared" si="0"/>
        <v>10</v>
      </c>
      <c r="I12" s="1378">
        <v>14.216360199346967</v>
      </c>
      <c r="J12" s="947">
        <f t="shared" si="2"/>
        <v>20</v>
      </c>
    </row>
    <row r="13" spans="1:10">
      <c r="A13" s="1373" t="s">
        <v>1328</v>
      </c>
      <c r="B13" s="1374">
        <v>6287834</v>
      </c>
      <c r="C13" s="964">
        <v>57975188.702</v>
      </c>
      <c r="D13" s="137">
        <v>9329.4633877484539</v>
      </c>
      <c r="E13" s="132">
        <f t="shared" si="1"/>
        <v>34</v>
      </c>
      <c r="F13" s="964">
        <v>1812314.6429999999</v>
      </c>
      <c r="G13" s="138">
        <v>3.1989582452432899E-2</v>
      </c>
      <c r="H13" s="132">
        <f t="shared" si="0"/>
        <v>46</v>
      </c>
      <c r="I13" s="1378">
        <v>23.40190941249422</v>
      </c>
      <c r="J13" s="947">
        <f t="shared" si="2"/>
        <v>51</v>
      </c>
    </row>
    <row r="14" spans="1:10">
      <c r="A14" s="1373" t="s">
        <v>1329</v>
      </c>
      <c r="B14" s="1374">
        <v>854265</v>
      </c>
      <c r="C14" s="964">
        <v>7341585.4500000002</v>
      </c>
      <c r="D14" s="137">
        <v>8594.0375059261478</v>
      </c>
      <c r="E14" s="132">
        <f t="shared" si="1"/>
        <v>39</v>
      </c>
      <c r="F14" s="964">
        <v>240905.43100000001</v>
      </c>
      <c r="G14" s="138">
        <v>3.0474968619532701E-2</v>
      </c>
      <c r="H14" s="132">
        <f t="shared" si="0"/>
        <v>48</v>
      </c>
      <c r="I14" s="1378">
        <v>17.768402687646013</v>
      </c>
      <c r="J14" s="947">
        <f t="shared" si="2"/>
        <v>44</v>
      </c>
    </row>
    <row r="15" spans="1:10">
      <c r="A15" s="1373" t="s">
        <v>1330</v>
      </c>
      <c r="B15" s="1374">
        <v>554437</v>
      </c>
      <c r="C15" s="964">
        <v>9344998.9479999989</v>
      </c>
      <c r="D15" s="137">
        <v>16854.933830173672</v>
      </c>
      <c r="E15" s="132">
        <f t="shared" si="1"/>
        <v>5</v>
      </c>
      <c r="F15" s="964">
        <v>225503.44699999999</v>
      </c>
      <c r="G15" s="138">
        <v>4.1440603557603262E-2</v>
      </c>
      <c r="H15" s="132">
        <f t="shared" si="0"/>
        <v>15</v>
      </c>
      <c r="I15" s="1378">
        <v>12.656989038418383</v>
      </c>
      <c r="J15" s="947">
        <f t="shared" si="2"/>
        <v>7</v>
      </c>
    </row>
    <row r="16" spans="1:10">
      <c r="A16" s="1373" t="s">
        <v>1331</v>
      </c>
      <c r="B16" s="1374">
        <v>128946</v>
      </c>
      <c r="C16" s="964">
        <v>1751142.7180000001</v>
      </c>
      <c r="D16" s="137">
        <v>13580.434585020086</v>
      </c>
      <c r="E16" s="132">
        <f t="shared" si="1"/>
        <v>12</v>
      </c>
      <c r="F16" s="964">
        <v>41027.716</v>
      </c>
      <c r="G16" s="138">
        <v>4.2681945005176504E-2</v>
      </c>
      <c r="H16" s="132">
        <f t="shared" si="0"/>
        <v>11</v>
      </c>
      <c r="I16" s="1378">
        <v>15.016052943854874</v>
      </c>
      <c r="J16" s="947">
        <f t="shared" si="2"/>
        <v>24</v>
      </c>
    </row>
    <row r="17" spans="1:10">
      <c r="A17" s="1373" t="s">
        <v>1332</v>
      </c>
      <c r="B17" s="1374">
        <v>73911</v>
      </c>
      <c r="C17" s="964">
        <v>1466887.6099999999</v>
      </c>
      <c r="D17" s="137">
        <v>19846.675190431732</v>
      </c>
      <c r="E17" s="132">
        <f t="shared" si="1"/>
        <v>1</v>
      </c>
      <c r="F17" s="964">
        <v>43800.684000000001</v>
      </c>
      <c r="G17" s="138">
        <v>3.349006170771214E-2</v>
      </c>
      <c r="H17" s="132">
        <f t="shared" si="0"/>
        <v>38</v>
      </c>
      <c r="I17" s="1378">
        <v>11.772904368546971</v>
      </c>
      <c r="J17" s="947">
        <f t="shared" si="2"/>
        <v>4</v>
      </c>
    </row>
    <row r="18" spans="1:10">
      <c r="A18" s="1373" t="s">
        <v>1333</v>
      </c>
      <c r="B18" s="1374">
        <v>2668156</v>
      </c>
      <c r="C18" s="964">
        <v>22732752.476</v>
      </c>
      <c r="D18" s="137">
        <v>8520.0237452382844</v>
      </c>
      <c r="E18" s="132">
        <f t="shared" si="1"/>
        <v>42</v>
      </c>
      <c r="F18" s="964">
        <v>798388.29099999997</v>
      </c>
      <c r="G18" s="138">
        <v>2.8473303945285439E-2</v>
      </c>
      <c r="H18" s="132">
        <f t="shared" si="0"/>
        <v>50</v>
      </c>
      <c r="I18" s="1378">
        <v>15.246056856238889</v>
      </c>
      <c r="J18" s="947">
        <f t="shared" si="2"/>
        <v>27</v>
      </c>
    </row>
    <row r="19" spans="1:10">
      <c r="A19" s="1373" t="s">
        <v>1334</v>
      </c>
      <c r="B19" s="1374">
        <v>1685016</v>
      </c>
      <c r="C19" s="964">
        <v>15623632.533</v>
      </c>
      <c r="D19" s="137">
        <v>9272.0974358700441</v>
      </c>
      <c r="E19" s="132">
        <f t="shared" si="1"/>
        <v>36</v>
      </c>
      <c r="F19" s="964">
        <v>369520.17300000001</v>
      </c>
      <c r="G19" s="138">
        <v>4.228086495564614E-2</v>
      </c>
      <c r="H19" s="132">
        <f t="shared" si="0"/>
        <v>13</v>
      </c>
      <c r="I19" s="1378">
        <v>15.162116125409753</v>
      </c>
      <c r="J19" s="947">
        <f t="shared" si="2"/>
        <v>26</v>
      </c>
    </row>
    <row r="20" spans="1:10">
      <c r="A20" s="1373" t="s">
        <v>1335</v>
      </c>
      <c r="B20" s="1374">
        <v>182706</v>
      </c>
      <c r="C20" s="964">
        <v>2187479.6740000001</v>
      </c>
      <c r="D20" s="137">
        <v>11972.675631889484</v>
      </c>
      <c r="E20" s="132">
        <f t="shared" si="1"/>
        <v>16</v>
      </c>
      <c r="F20" s="964">
        <v>61983.951999999997</v>
      </c>
      <c r="G20" s="138">
        <v>3.5291064919513365E-2</v>
      </c>
      <c r="H20" s="132">
        <f t="shared" si="0"/>
        <v>37</v>
      </c>
      <c r="I20" s="1378">
        <v>15.945199884451281</v>
      </c>
      <c r="J20" s="947">
        <f t="shared" si="2"/>
        <v>37</v>
      </c>
    </row>
    <row r="21" spans="1:10">
      <c r="A21" s="1373" t="s">
        <v>1336</v>
      </c>
      <c r="B21" s="1374">
        <v>279873</v>
      </c>
      <c r="C21" s="964">
        <v>1854555.983</v>
      </c>
      <c r="D21" s="137">
        <v>6626.4197796857861</v>
      </c>
      <c r="E21" s="132">
        <f t="shared" si="1"/>
        <v>50</v>
      </c>
      <c r="F21" s="964">
        <v>55599.207999999999</v>
      </c>
      <c r="G21" s="138">
        <v>3.3355798575404168E-2</v>
      </c>
      <c r="H21" s="132">
        <f t="shared" si="0"/>
        <v>39</v>
      </c>
      <c r="I21" s="1378">
        <v>17.502520255852872</v>
      </c>
      <c r="J21" s="947">
        <f t="shared" si="2"/>
        <v>43</v>
      </c>
    </row>
    <row r="22" spans="1:10">
      <c r="A22" s="1373" t="s">
        <v>1337</v>
      </c>
      <c r="B22" s="1374">
        <v>2083097</v>
      </c>
      <c r="C22" s="964">
        <v>25012914.803999998</v>
      </c>
      <c r="D22" s="137">
        <v>12011.251518758849</v>
      </c>
      <c r="E22" s="132">
        <f t="shared" si="1"/>
        <v>15</v>
      </c>
      <c r="F22" s="964">
        <v>593049.23499999999</v>
      </c>
      <c r="G22" s="138">
        <v>4.2176792967282044E-2</v>
      </c>
      <c r="H22" s="132">
        <f t="shared" si="0"/>
        <v>14</v>
      </c>
      <c r="I22" s="1378">
        <v>15.807706197675458</v>
      </c>
      <c r="J22" s="947">
        <f t="shared" si="2"/>
        <v>35</v>
      </c>
    </row>
    <row r="23" spans="1:10">
      <c r="A23" s="1373" t="s">
        <v>1338</v>
      </c>
      <c r="B23" s="1374">
        <v>1040765</v>
      </c>
      <c r="C23" s="964">
        <v>9978491.0769999996</v>
      </c>
      <c r="D23" s="137">
        <v>9587.6505041964319</v>
      </c>
      <c r="E23" s="132">
        <f t="shared" si="1"/>
        <v>30</v>
      </c>
      <c r="F23" s="964">
        <v>248345.693</v>
      </c>
      <c r="G23" s="138">
        <v>4.0179843493400147E-2</v>
      </c>
      <c r="H23" s="132">
        <f t="shared" si="0"/>
        <v>19</v>
      </c>
      <c r="I23" s="1378">
        <v>16.695359438729596</v>
      </c>
      <c r="J23" s="947">
        <f t="shared" si="2"/>
        <v>42</v>
      </c>
    </row>
    <row r="24" spans="1:10">
      <c r="A24" s="1373" t="s">
        <v>1339</v>
      </c>
      <c r="B24" s="1374">
        <v>495870</v>
      </c>
      <c r="C24" s="964">
        <v>4971943.8930000002</v>
      </c>
      <c r="D24" s="137">
        <v>10026.708397362212</v>
      </c>
      <c r="E24" s="132">
        <f t="shared" si="1"/>
        <v>27</v>
      </c>
      <c r="F24" s="964">
        <v>133675.217</v>
      </c>
      <c r="G24" s="138">
        <v>3.7194208504632537E-2</v>
      </c>
      <c r="H24" s="132">
        <f t="shared" si="0"/>
        <v>30</v>
      </c>
      <c r="I24" s="1378">
        <v>14.307457264741481</v>
      </c>
      <c r="J24" s="947">
        <f t="shared" si="2"/>
        <v>21</v>
      </c>
    </row>
    <row r="25" spans="1:10">
      <c r="A25" s="1373" t="s">
        <v>1340</v>
      </c>
      <c r="B25" s="1374">
        <v>486108</v>
      </c>
      <c r="C25" s="964">
        <v>4871380.6639999999</v>
      </c>
      <c r="D25" s="137">
        <v>10021.190072987896</v>
      </c>
      <c r="E25" s="132">
        <f t="shared" si="1"/>
        <v>28</v>
      </c>
      <c r="F25" s="964">
        <v>126189.704</v>
      </c>
      <c r="G25" s="138">
        <v>3.8603630166213876E-2</v>
      </c>
      <c r="H25" s="132">
        <f t="shared" si="0"/>
        <v>26</v>
      </c>
      <c r="I25" s="1378">
        <v>12.995003649020379</v>
      </c>
      <c r="J25" s="947">
        <f t="shared" si="2"/>
        <v>11</v>
      </c>
    </row>
    <row r="26" spans="1:10">
      <c r="A26" s="1373" t="s">
        <v>1341</v>
      </c>
      <c r="B26" s="1374">
        <v>681987</v>
      </c>
      <c r="C26" s="964">
        <v>6360798.5499999998</v>
      </c>
      <c r="D26" s="137">
        <v>9326.8618756662509</v>
      </c>
      <c r="E26" s="132">
        <f t="shared" si="1"/>
        <v>35</v>
      </c>
      <c r="F26" s="964">
        <v>156990.19099999999</v>
      </c>
      <c r="G26" s="138">
        <v>4.0517171865852436E-2</v>
      </c>
      <c r="H26" s="132">
        <f t="shared" si="0"/>
        <v>17</v>
      </c>
      <c r="I26" s="1378">
        <v>16.292217236252164</v>
      </c>
      <c r="J26" s="947">
        <f t="shared" si="2"/>
        <v>41</v>
      </c>
    </row>
    <row r="27" spans="1:10">
      <c r="A27" s="1373" t="s">
        <v>1342</v>
      </c>
      <c r="B27" s="1374">
        <v>703390</v>
      </c>
      <c r="C27" s="964">
        <v>7544781.7219999991</v>
      </c>
      <c r="D27" s="137">
        <v>10726.313598430457</v>
      </c>
      <c r="E27" s="132">
        <f t="shared" si="1"/>
        <v>23</v>
      </c>
      <c r="F27" s="964">
        <v>186615.842</v>
      </c>
      <c r="G27" s="138">
        <v>4.0429481447775473E-2</v>
      </c>
      <c r="H27" s="132">
        <f t="shared" si="0"/>
        <v>18</v>
      </c>
      <c r="I27" s="1378">
        <v>14.456084651300058</v>
      </c>
      <c r="J27" s="947">
        <f t="shared" si="2"/>
        <v>22</v>
      </c>
    </row>
    <row r="28" spans="1:10">
      <c r="A28" s="1373" t="s">
        <v>1343</v>
      </c>
      <c r="B28" s="1374">
        <v>188969</v>
      </c>
      <c r="C28" s="964">
        <v>2330842.2039999999</v>
      </c>
      <c r="D28" s="137">
        <v>12334.521556445767</v>
      </c>
      <c r="E28" s="132">
        <f t="shared" si="1"/>
        <v>14</v>
      </c>
      <c r="F28" s="964">
        <v>52597.944000000003</v>
      </c>
      <c r="G28" s="138">
        <v>4.4314321563595716E-2</v>
      </c>
      <c r="H28" s="132">
        <f t="shared" si="0"/>
        <v>8</v>
      </c>
      <c r="I28" s="1378">
        <v>12.692671432908563</v>
      </c>
      <c r="J28" s="947">
        <f t="shared" si="2"/>
        <v>8</v>
      </c>
    </row>
    <row r="29" spans="1:10">
      <c r="A29" s="1373" t="s">
        <v>1344</v>
      </c>
      <c r="B29" s="1374">
        <v>854086</v>
      </c>
      <c r="C29" s="964">
        <v>11846681.328000002</v>
      </c>
      <c r="D29" s="137">
        <v>13870.595382666384</v>
      </c>
      <c r="E29" s="132">
        <f t="shared" si="1"/>
        <v>10</v>
      </c>
      <c r="F29" s="964">
        <v>312724.32500000001</v>
      </c>
      <c r="G29" s="138">
        <v>3.7882186900555309E-2</v>
      </c>
      <c r="H29" s="132">
        <f t="shared" si="0"/>
        <v>28</v>
      </c>
      <c r="I29" s="1378">
        <v>14.830701322560451</v>
      </c>
      <c r="J29" s="947">
        <f t="shared" si="2"/>
        <v>23</v>
      </c>
    </row>
    <row r="30" spans="1:10">
      <c r="A30" s="1373" t="s">
        <v>1345</v>
      </c>
      <c r="B30" s="1374">
        <v>953369</v>
      </c>
      <c r="C30" s="964">
        <v>14151659.206</v>
      </c>
      <c r="D30" s="137">
        <v>14843.842421979318</v>
      </c>
      <c r="E30" s="132">
        <f t="shared" si="1"/>
        <v>9</v>
      </c>
      <c r="F30" s="964">
        <v>377728.40500000003</v>
      </c>
      <c r="G30" s="138">
        <v>3.7465170791166735E-2</v>
      </c>
      <c r="H30" s="132">
        <f t="shared" si="0"/>
        <v>29</v>
      </c>
      <c r="I30" s="1378">
        <v>13.748720479452825</v>
      </c>
      <c r="J30" s="947">
        <f t="shared" si="2"/>
        <v>13</v>
      </c>
    </row>
    <row r="31" spans="1:10">
      <c r="A31" s="1373" t="s">
        <v>1346</v>
      </c>
      <c r="B31" s="1374">
        <v>1573537</v>
      </c>
      <c r="C31" s="964">
        <v>16485177.502999999</v>
      </c>
      <c r="D31" s="137">
        <v>10476.510881536307</v>
      </c>
      <c r="E31" s="132">
        <f t="shared" si="1"/>
        <v>26</v>
      </c>
      <c r="F31" s="964">
        <v>382064.571</v>
      </c>
      <c r="G31" s="138">
        <v>4.3147621512909129E-2</v>
      </c>
      <c r="H31" s="132">
        <f t="shared" si="0"/>
        <v>9</v>
      </c>
      <c r="I31" s="1378">
        <v>18.087181036298112</v>
      </c>
      <c r="J31" s="947">
        <f t="shared" si="2"/>
        <v>45</v>
      </c>
    </row>
    <row r="32" spans="1:10">
      <c r="A32" s="1373" t="s">
        <v>1347</v>
      </c>
      <c r="B32" s="1374">
        <v>839738</v>
      </c>
      <c r="C32" s="964">
        <v>9053021.4840000011</v>
      </c>
      <c r="D32" s="137">
        <v>10780.769101791273</v>
      </c>
      <c r="E32" s="132">
        <f t="shared" si="1"/>
        <v>22</v>
      </c>
      <c r="F32" s="964">
        <v>254467.614</v>
      </c>
      <c r="G32" s="138">
        <v>3.5576320859439507E-2</v>
      </c>
      <c r="H32" s="132">
        <f t="shared" si="0"/>
        <v>35</v>
      </c>
      <c r="I32" s="1378">
        <v>15.894417539586607</v>
      </c>
      <c r="J32" s="947">
        <f t="shared" si="2"/>
        <v>36</v>
      </c>
    </row>
    <row r="33" spans="1:10">
      <c r="A33" s="1373" t="s">
        <v>1348</v>
      </c>
      <c r="B33" s="1374">
        <v>490619</v>
      </c>
      <c r="C33" s="964">
        <v>3972787.0300000003</v>
      </c>
      <c r="D33" s="137">
        <v>8097.4993426671208</v>
      </c>
      <c r="E33" s="132">
        <f t="shared" si="1"/>
        <v>47</v>
      </c>
      <c r="F33" s="964">
        <v>98920.649000000005</v>
      </c>
      <c r="G33" s="138">
        <v>4.0161352257201632E-2</v>
      </c>
      <c r="H33" s="132">
        <f t="shared" si="0"/>
        <v>20</v>
      </c>
      <c r="I33" s="1378">
        <v>15.328653473995725</v>
      </c>
      <c r="J33" s="947">
        <f t="shared" si="2"/>
        <v>28</v>
      </c>
    </row>
    <row r="34" spans="1:10">
      <c r="A34" s="1373" t="s">
        <v>1349</v>
      </c>
      <c r="B34" s="1374">
        <v>916584</v>
      </c>
      <c r="C34" s="964">
        <v>8719925.4839999992</v>
      </c>
      <c r="D34" s="137">
        <v>9513.5039276269272</v>
      </c>
      <c r="E34" s="132">
        <f t="shared" si="1"/>
        <v>32</v>
      </c>
      <c r="F34" s="964">
        <v>240440.94200000001</v>
      </c>
      <c r="G34" s="138">
        <v>3.6266392118859687E-2</v>
      </c>
      <c r="H34" s="132">
        <f t="shared" si="0"/>
        <v>33</v>
      </c>
      <c r="I34" s="1378">
        <v>13.834910680553341</v>
      </c>
      <c r="J34" s="947">
        <f t="shared" si="2"/>
        <v>14</v>
      </c>
    </row>
    <row r="35" spans="1:10">
      <c r="A35" s="1373" t="s">
        <v>1350</v>
      </c>
      <c r="B35" s="1374">
        <v>142349</v>
      </c>
      <c r="C35" s="964">
        <v>1504530.52</v>
      </c>
      <c r="D35" s="137">
        <v>10569.308670942542</v>
      </c>
      <c r="E35" s="132">
        <f t="shared" si="1"/>
        <v>25</v>
      </c>
      <c r="F35" s="964">
        <v>39303.800999999999</v>
      </c>
      <c r="G35" s="138">
        <v>3.8279517037041785E-2</v>
      </c>
      <c r="H35" s="132">
        <f t="shared" si="0"/>
        <v>27</v>
      </c>
      <c r="I35" s="1378">
        <v>14.020843778040653</v>
      </c>
      <c r="J35" s="947">
        <f t="shared" si="2"/>
        <v>18</v>
      </c>
    </row>
    <row r="36" spans="1:10">
      <c r="A36" s="1373" t="s">
        <v>1351</v>
      </c>
      <c r="B36" s="1374">
        <v>301296</v>
      </c>
      <c r="C36" s="964">
        <v>3356733.5430000001</v>
      </c>
      <c r="D36" s="137">
        <v>11639.603254631766</v>
      </c>
      <c r="E36" s="132">
        <f t="shared" si="1"/>
        <v>17</v>
      </c>
      <c r="F36" s="964">
        <v>84569.159</v>
      </c>
      <c r="G36" s="138">
        <v>3.9692171267778603E-2</v>
      </c>
      <c r="H36" s="132">
        <f t="shared" si="0"/>
        <v>22</v>
      </c>
      <c r="I36" s="1378">
        <v>13.582929551761882</v>
      </c>
      <c r="J36" s="947">
        <f t="shared" si="2"/>
        <v>12</v>
      </c>
    </row>
    <row r="37" spans="1:10">
      <c r="A37" s="1373" t="s">
        <v>1352</v>
      </c>
      <c r="B37" s="1374">
        <v>439634</v>
      </c>
      <c r="C37" s="964">
        <v>3574233.1679999996</v>
      </c>
      <c r="D37" s="137">
        <v>8130.0198983700066</v>
      </c>
      <c r="E37" s="132">
        <f t="shared" si="1"/>
        <v>46</v>
      </c>
      <c r="F37" s="964">
        <v>108656.56600000001</v>
      </c>
      <c r="G37" s="138">
        <v>3.2894773869441077E-2</v>
      </c>
      <c r="H37" s="132">
        <f t="shared" si="0"/>
        <v>43</v>
      </c>
      <c r="I37" s="1378">
        <v>20.804675484466319</v>
      </c>
      <c r="J37" s="947">
        <f t="shared" si="2"/>
        <v>47</v>
      </c>
    </row>
    <row r="38" spans="1:10">
      <c r="A38" s="1373" t="s">
        <v>1353</v>
      </c>
      <c r="B38" s="1374">
        <v>191900</v>
      </c>
      <c r="C38" s="964">
        <v>2643256.165</v>
      </c>
      <c r="D38" s="137">
        <v>13774.133220427306</v>
      </c>
      <c r="E38" s="132">
        <f t="shared" si="1"/>
        <v>11</v>
      </c>
      <c r="F38" s="964">
        <v>66786.803</v>
      </c>
      <c r="G38" s="138">
        <v>3.9577521999368648E-2</v>
      </c>
      <c r="H38" s="132">
        <f t="shared" si="0"/>
        <v>24</v>
      </c>
      <c r="I38" s="1378">
        <v>12.751508385827817</v>
      </c>
      <c r="J38" s="947">
        <f t="shared" si="2"/>
        <v>9</v>
      </c>
    </row>
    <row r="39" spans="1:10">
      <c r="A39" s="1373" t="s">
        <v>1354</v>
      </c>
      <c r="B39" s="1374">
        <v>1356431</v>
      </c>
      <c r="C39" s="964">
        <v>24391278.491999999</v>
      </c>
      <c r="D39" s="137">
        <v>17981.953001663926</v>
      </c>
      <c r="E39" s="132">
        <f t="shared" si="1"/>
        <v>3</v>
      </c>
      <c r="F39" s="964">
        <v>489437.288</v>
      </c>
      <c r="G39" s="138">
        <v>4.983534988041205E-2</v>
      </c>
      <c r="H39" s="132">
        <f t="shared" si="0"/>
        <v>5</v>
      </c>
      <c r="I39" s="1378">
        <v>12.362760904892584</v>
      </c>
      <c r="J39" s="947">
        <f t="shared" si="2"/>
        <v>5</v>
      </c>
    </row>
    <row r="40" spans="1:10">
      <c r="A40" s="1373" t="s">
        <v>1355</v>
      </c>
      <c r="B40" s="1374">
        <v>337225</v>
      </c>
      <c r="C40" s="964">
        <v>3039423.4590000003</v>
      </c>
      <c r="D40" s="137">
        <v>9013.0430988212611</v>
      </c>
      <c r="E40" s="132">
        <f t="shared" si="1"/>
        <v>38</v>
      </c>
      <c r="F40" s="964">
        <v>74180.92</v>
      </c>
      <c r="G40" s="138">
        <v>4.0973116254152689E-2</v>
      </c>
      <c r="H40" s="132">
        <f t="shared" si="0"/>
        <v>16</v>
      </c>
      <c r="I40" s="1378">
        <v>15.358651672292897</v>
      </c>
      <c r="J40" s="947">
        <f t="shared" si="2"/>
        <v>29</v>
      </c>
    </row>
    <row r="41" spans="1:10">
      <c r="A41" s="1373" t="s">
        <v>1356</v>
      </c>
      <c r="B41" s="1374">
        <v>2704718</v>
      </c>
      <c r="C41" s="964">
        <v>52460493.744000003</v>
      </c>
      <c r="D41" s="137">
        <v>19395.919923629746</v>
      </c>
      <c r="E41" s="132">
        <f t="shared" si="1"/>
        <v>2</v>
      </c>
      <c r="F41" s="964">
        <v>1050369.0549999999</v>
      </c>
      <c r="G41" s="138">
        <v>4.9944820341265676E-2</v>
      </c>
      <c r="H41" s="132">
        <f t="shared" si="0"/>
        <v>3</v>
      </c>
      <c r="I41" s="1378">
        <v>12.908698353499251</v>
      </c>
      <c r="J41" s="947">
        <f t="shared" si="2"/>
        <v>10</v>
      </c>
    </row>
    <row r="42" spans="1:10">
      <c r="A42" s="1373" t="s">
        <v>1357</v>
      </c>
      <c r="B42" s="1374">
        <v>1507864</v>
      </c>
      <c r="C42" s="964">
        <v>12303426.226</v>
      </c>
      <c r="D42" s="137">
        <v>8159.5065775162748</v>
      </c>
      <c r="E42" s="132">
        <f t="shared" si="1"/>
        <v>45</v>
      </c>
      <c r="F42" s="964">
        <v>376817.43699999998</v>
      </c>
      <c r="G42" s="138">
        <v>3.265089408800368E-2</v>
      </c>
      <c r="H42" s="132">
        <f t="shared" si="0"/>
        <v>44</v>
      </c>
      <c r="I42" s="1378">
        <v>15.495772242575102</v>
      </c>
      <c r="J42" s="947">
        <f t="shared" si="2"/>
        <v>32</v>
      </c>
    </row>
    <row r="43" spans="1:10">
      <c r="A43" s="1373" t="s">
        <v>1358</v>
      </c>
      <c r="B43" s="1374">
        <v>97646</v>
      </c>
      <c r="C43" s="964">
        <v>1098089.5279999999</v>
      </c>
      <c r="D43" s="137">
        <v>11245.617106691518</v>
      </c>
      <c r="E43" s="132">
        <f t="shared" si="1"/>
        <v>20</v>
      </c>
      <c r="F43" s="964">
        <v>38866.125</v>
      </c>
      <c r="G43" s="138">
        <v>2.8253126031988009E-2</v>
      </c>
      <c r="H43" s="132">
        <f t="shared" si="0"/>
        <v>51</v>
      </c>
      <c r="I43" s="1378">
        <v>11.454049374664223</v>
      </c>
      <c r="J43" s="947">
        <f t="shared" si="2"/>
        <v>2</v>
      </c>
    </row>
    <row r="44" spans="1:10">
      <c r="A44" s="1373" t="s">
        <v>1359</v>
      </c>
      <c r="B44" s="1374">
        <v>1740030</v>
      </c>
      <c r="C44" s="964">
        <v>19701810.041000001</v>
      </c>
      <c r="D44" s="137">
        <v>11322.684115216403</v>
      </c>
      <c r="E44" s="132">
        <f t="shared" si="1"/>
        <v>19</v>
      </c>
      <c r="F44" s="964">
        <v>465838.60499999998</v>
      </c>
      <c r="G44" s="138">
        <v>4.229321020098796E-2</v>
      </c>
      <c r="H44" s="132">
        <f t="shared" si="0"/>
        <v>12</v>
      </c>
      <c r="I44" s="1378">
        <v>16.11561476120405</v>
      </c>
      <c r="J44" s="947">
        <f t="shared" si="2"/>
        <v>39</v>
      </c>
    </row>
    <row r="45" spans="1:10">
      <c r="A45" s="1373" t="s">
        <v>1360</v>
      </c>
      <c r="B45" s="1374">
        <v>666120</v>
      </c>
      <c r="C45" s="964">
        <v>5170977.5260000005</v>
      </c>
      <c r="D45" s="137">
        <v>7762.8318110850905</v>
      </c>
      <c r="E45" s="132">
        <f t="shared" si="1"/>
        <v>48</v>
      </c>
      <c r="F45" s="964">
        <v>158595.95800000001</v>
      </c>
      <c r="G45" s="138">
        <v>3.2604724554203331E-2</v>
      </c>
      <c r="H45" s="132">
        <f t="shared" si="0"/>
        <v>45</v>
      </c>
      <c r="I45" s="1378">
        <v>16.10954451576081</v>
      </c>
      <c r="J45" s="947">
        <f t="shared" si="2"/>
        <v>38</v>
      </c>
    </row>
    <row r="46" spans="1:10">
      <c r="A46" s="1373" t="s">
        <v>1361</v>
      </c>
      <c r="B46" s="1374">
        <v>568208</v>
      </c>
      <c r="C46" s="964">
        <v>5389272.9460000005</v>
      </c>
      <c r="D46" s="137">
        <v>9484.6833307521192</v>
      </c>
      <c r="E46" s="132">
        <f t="shared" si="1"/>
        <v>33</v>
      </c>
      <c r="F46" s="964">
        <v>152371.092</v>
      </c>
      <c r="G46" s="138">
        <v>3.5369392417296586E-2</v>
      </c>
      <c r="H46" s="132">
        <f t="shared" si="0"/>
        <v>36</v>
      </c>
      <c r="I46" s="1378">
        <v>21.208929273957132</v>
      </c>
      <c r="J46" s="947">
        <f t="shared" si="2"/>
        <v>48</v>
      </c>
    </row>
    <row r="47" spans="1:10">
      <c r="A47" s="1373" t="s">
        <v>1362</v>
      </c>
      <c r="B47" s="1374">
        <v>1771395</v>
      </c>
      <c r="C47" s="964">
        <v>23190198.130000003</v>
      </c>
      <c r="D47" s="137">
        <v>13091.488984670275</v>
      </c>
      <c r="E47" s="132">
        <f t="shared" si="1"/>
        <v>13</v>
      </c>
      <c r="F47" s="964">
        <v>584630.44099999999</v>
      </c>
      <c r="G47" s="138">
        <v>3.9666422587119443E-2</v>
      </c>
      <c r="H47" s="132">
        <f t="shared" si="0"/>
        <v>23</v>
      </c>
      <c r="I47" s="1378">
        <v>14.211451169439501</v>
      </c>
      <c r="J47" s="947">
        <f t="shared" si="2"/>
        <v>19</v>
      </c>
    </row>
    <row r="48" spans="1:10">
      <c r="A48" s="1373" t="s">
        <v>1363</v>
      </c>
      <c r="B48" s="1374">
        <v>142854</v>
      </c>
      <c r="C48" s="964">
        <v>2167450.1839999999</v>
      </c>
      <c r="D48" s="137">
        <v>15172.485082671818</v>
      </c>
      <c r="E48" s="132">
        <f t="shared" si="1"/>
        <v>8</v>
      </c>
      <c r="F48" s="964">
        <v>48509.355000000003</v>
      </c>
      <c r="G48" s="138">
        <v>4.4681076134696081E-2</v>
      </c>
      <c r="H48" s="132">
        <f t="shared" si="0"/>
        <v>7</v>
      </c>
      <c r="I48" s="1378">
        <v>12.515682495181355</v>
      </c>
      <c r="J48" s="947">
        <f t="shared" si="2"/>
        <v>6</v>
      </c>
    </row>
    <row r="49" spans="1:10">
      <c r="A49" s="1373" t="s">
        <v>1364</v>
      </c>
      <c r="B49" s="1374">
        <v>727186</v>
      </c>
      <c r="C49" s="964">
        <v>6600733.2919999994</v>
      </c>
      <c r="D49" s="137">
        <v>9077.0907195683067</v>
      </c>
      <c r="E49" s="132">
        <f t="shared" si="1"/>
        <v>37</v>
      </c>
      <c r="F49" s="964">
        <v>167468.16200000001</v>
      </c>
      <c r="G49" s="138">
        <v>3.9414854818792359E-2</v>
      </c>
      <c r="H49" s="132">
        <f t="shared" si="0"/>
        <v>25</v>
      </c>
      <c r="I49" s="1378">
        <v>15.544074455669035</v>
      </c>
      <c r="J49" s="947">
        <f t="shared" si="2"/>
        <v>33</v>
      </c>
    </row>
    <row r="50" spans="1:10">
      <c r="A50" s="1373" t="s">
        <v>1365</v>
      </c>
      <c r="B50" s="1374">
        <v>128016</v>
      </c>
      <c r="C50" s="964">
        <v>1100100.3220000002</v>
      </c>
      <c r="D50" s="137">
        <v>8593.4595831771039</v>
      </c>
      <c r="E50" s="132">
        <f t="shared" si="1"/>
        <v>40</v>
      </c>
      <c r="F50" s="964">
        <v>37378.788999999997</v>
      </c>
      <c r="G50" s="138">
        <v>2.9431138659949636E-2</v>
      </c>
      <c r="H50" s="132">
        <f t="shared" si="0"/>
        <v>49</v>
      </c>
      <c r="I50" s="1378">
        <v>13.844386910903038</v>
      </c>
      <c r="J50" s="947">
        <f t="shared" si="2"/>
        <v>15</v>
      </c>
    </row>
    <row r="51" spans="1:10">
      <c r="A51" s="1379" t="s">
        <v>1366</v>
      </c>
      <c r="B51" s="1374">
        <v>999693</v>
      </c>
      <c r="C51" s="964">
        <v>8351055.5020000003</v>
      </c>
      <c r="D51" s="137">
        <v>8353.6200633594526</v>
      </c>
      <c r="E51" s="132">
        <f t="shared" si="1"/>
        <v>43</v>
      </c>
      <c r="F51" s="964">
        <v>252635.75899999999</v>
      </c>
      <c r="G51" s="138">
        <v>3.3055714420855205E-2</v>
      </c>
      <c r="H51" s="132">
        <f t="shared" si="0"/>
        <v>42</v>
      </c>
      <c r="I51" s="1378">
        <v>15.059767978222915</v>
      </c>
      <c r="J51" s="947">
        <f t="shared" si="2"/>
        <v>25</v>
      </c>
    </row>
    <row r="52" spans="1:10">
      <c r="A52" s="1373" t="s">
        <v>1367</v>
      </c>
      <c r="B52" s="1374">
        <v>5000470</v>
      </c>
      <c r="C52" s="964">
        <v>41067619.013999999</v>
      </c>
      <c r="D52" s="137">
        <v>8212.7518041304102</v>
      </c>
      <c r="E52" s="132">
        <f t="shared" si="1"/>
        <v>44</v>
      </c>
      <c r="F52" s="964">
        <v>1135225.5819999999</v>
      </c>
      <c r="G52" s="138">
        <v>3.6175734290314822E-2</v>
      </c>
      <c r="H52" s="132">
        <f t="shared" si="0"/>
        <v>34</v>
      </c>
      <c r="I52" s="1378">
        <v>15.420129586606372</v>
      </c>
      <c r="J52" s="947">
        <f t="shared" si="2"/>
        <v>30</v>
      </c>
    </row>
    <row r="53" spans="1:10">
      <c r="A53" s="1373" t="s">
        <v>7</v>
      </c>
      <c r="B53" s="1374">
        <v>598832</v>
      </c>
      <c r="C53" s="964">
        <v>3779759.8979999996</v>
      </c>
      <c r="D53" s="137">
        <v>6440.6500664553714</v>
      </c>
      <c r="E53" s="132">
        <f t="shared" si="1"/>
        <v>51</v>
      </c>
      <c r="F53" s="964">
        <v>102772.08</v>
      </c>
      <c r="G53" s="138">
        <v>3.677808114810948E-2</v>
      </c>
      <c r="H53" s="132">
        <f t="shared" si="0"/>
        <v>32</v>
      </c>
      <c r="I53" s="1378">
        <v>23.058916851016477</v>
      </c>
      <c r="J53" s="947">
        <f t="shared" si="2"/>
        <v>50</v>
      </c>
    </row>
    <row r="54" spans="1:10">
      <c r="A54" s="1373" t="s">
        <v>1368</v>
      </c>
      <c r="B54" s="1374">
        <v>89908</v>
      </c>
      <c r="C54" s="964">
        <v>1497093.0350000001</v>
      </c>
      <c r="D54" s="137">
        <v>16651.38847488544</v>
      </c>
      <c r="E54" s="132">
        <f t="shared" si="1"/>
        <v>6</v>
      </c>
      <c r="F54" s="964">
        <v>27729.733</v>
      </c>
      <c r="G54" s="138">
        <v>5.3988728813220095E-2</v>
      </c>
      <c r="H54" s="132">
        <f t="shared" si="0"/>
        <v>2</v>
      </c>
      <c r="I54" s="1378">
        <v>10.749800626278592</v>
      </c>
      <c r="J54" s="947">
        <f t="shared" si="2"/>
        <v>1</v>
      </c>
    </row>
    <row r="55" spans="1:10">
      <c r="A55" s="1373" t="s">
        <v>1369</v>
      </c>
      <c r="B55" s="1374">
        <v>1257883</v>
      </c>
      <c r="C55" s="964">
        <v>13403575.686999999</v>
      </c>
      <c r="D55" s="137">
        <v>10655.661684751283</v>
      </c>
      <c r="E55" s="132">
        <f t="shared" si="1"/>
        <v>24</v>
      </c>
      <c r="F55" s="964">
        <v>404103.40100000001</v>
      </c>
      <c r="G55" s="138">
        <v>3.3168678248763364E-2</v>
      </c>
      <c r="H55" s="132">
        <f t="shared" si="0"/>
        <v>40</v>
      </c>
      <c r="I55" s="1378">
        <v>13.848488508263459</v>
      </c>
      <c r="J55" s="947">
        <f t="shared" si="2"/>
        <v>16</v>
      </c>
    </row>
    <row r="56" spans="1:10">
      <c r="A56" s="1373" t="s">
        <v>8</v>
      </c>
      <c r="B56" s="1374">
        <v>1045453</v>
      </c>
      <c r="C56" s="964">
        <v>10054077.097999999</v>
      </c>
      <c r="D56" s="137">
        <v>9616.9575275024326</v>
      </c>
      <c r="E56" s="132">
        <f t="shared" si="1"/>
        <v>29</v>
      </c>
      <c r="F56" s="964">
        <v>326496.701</v>
      </c>
      <c r="G56" s="138">
        <v>3.0793809147860271E-2</v>
      </c>
      <c r="H56" s="132">
        <f t="shared" si="0"/>
        <v>47</v>
      </c>
      <c r="I56" s="1378">
        <v>19.681467808387449</v>
      </c>
      <c r="J56" s="947">
        <f t="shared" si="2"/>
        <v>46</v>
      </c>
    </row>
    <row r="57" spans="1:10">
      <c r="A57" s="1373" t="s">
        <v>1370</v>
      </c>
      <c r="B57" s="1374">
        <v>282870</v>
      </c>
      <c r="C57" s="964">
        <v>3275246.2960000001</v>
      </c>
      <c r="D57" s="137">
        <v>11578.627270477606</v>
      </c>
      <c r="E57" s="132">
        <f t="shared" si="1"/>
        <v>18</v>
      </c>
      <c r="F57" s="964">
        <v>65665.366999999998</v>
      </c>
      <c r="G57" s="138">
        <v>4.9877834323228558E-2</v>
      </c>
      <c r="H57" s="132">
        <f t="shared" si="0"/>
        <v>4</v>
      </c>
      <c r="I57" s="1378">
        <v>13.970634355798525</v>
      </c>
      <c r="J57" s="947">
        <f t="shared" si="2"/>
        <v>17</v>
      </c>
    </row>
    <row r="58" spans="1:10">
      <c r="A58" s="1373" t="s">
        <v>1371</v>
      </c>
      <c r="B58" s="1374">
        <v>871105</v>
      </c>
      <c r="C58" s="964">
        <v>9704932.4059999995</v>
      </c>
      <c r="D58" s="137">
        <v>11233.223727326496</v>
      </c>
      <c r="E58" s="132">
        <f t="shared" si="1"/>
        <v>21</v>
      </c>
      <c r="F58" s="964">
        <v>243096.269</v>
      </c>
      <c r="G58" s="138">
        <v>3.9922177522189774E-2</v>
      </c>
      <c r="H58" s="132">
        <f t="shared" si="0"/>
        <v>21</v>
      </c>
      <c r="I58" s="1378">
        <v>15.487707069775002</v>
      </c>
      <c r="J58" s="947">
        <f t="shared" si="2"/>
        <v>31</v>
      </c>
    </row>
    <row r="59" spans="1:10">
      <c r="A59" s="1380" t="s">
        <v>1372</v>
      </c>
      <c r="B59" s="1381">
        <v>90099</v>
      </c>
      <c r="C59" s="971">
        <v>1432216.0919999999</v>
      </c>
      <c r="D59" s="973">
        <v>15987.944899029928</v>
      </c>
      <c r="E59" s="970">
        <f t="shared" si="1"/>
        <v>7</v>
      </c>
      <c r="F59" s="971">
        <v>30087.324000000001</v>
      </c>
      <c r="G59" s="1382">
        <v>4.7601976566609909E-2</v>
      </c>
      <c r="H59" s="970">
        <f>RANK(G59,G$9:G$59)</f>
        <v>6</v>
      </c>
      <c r="I59" s="1383">
        <v>11.48209932317307</v>
      </c>
      <c r="J59" s="127">
        <f t="shared" si="2"/>
        <v>3</v>
      </c>
    </row>
    <row r="60" spans="1:10">
      <c r="A60" s="1241"/>
      <c r="B60" s="137"/>
      <c r="C60" s="137"/>
      <c r="D60" s="137"/>
      <c r="E60" s="947"/>
      <c r="F60" s="137"/>
      <c r="G60" s="138"/>
      <c r="H60" s="947"/>
      <c r="I60" s="1384"/>
      <c r="J60" s="947"/>
    </row>
    <row r="61" spans="1:10">
      <c r="A61" s="1241" t="s">
        <v>1373</v>
      </c>
      <c r="B61" s="1241"/>
      <c r="C61" s="1241"/>
      <c r="D61" s="1241"/>
      <c r="E61" s="1241"/>
      <c r="F61" s="1241"/>
      <c r="G61" s="1241"/>
      <c r="H61" s="1241"/>
      <c r="I61" s="1241"/>
      <c r="J61" s="1241"/>
    </row>
  </sheetData>
  <mergeCells count="10">
    <mergeCell ref="A1:J1"/>
    <mergeCell ref="B3:B5"/>
    <mergeCell ref="C3:C5"/>
    <mergeCell ref="D3:D5"/>
    <mergeCell ref="E3:E5"/>
    <mergeCell ref="F3:F5"/>
    <mergeCell ref="G3:G5"/>
    <mergeCell ref="H3:H5"/>
    <mergeCell ref="I3:I5"/>
    <mergeCell ref="J3:J5"/>
  </mergeCells>
  <pageMargins left="0.7" right="0.7" top="0.75" bottom="0.75" header="0.3" footer="0.3"/>
  <pageSetup scale="75" orientation="portrait" r:id="rId1"/>
  <headerFooter>
    <oddHeader xml:space="preserve">&amp;C&amp;"Arial,Regular"&amp;14Table 15.6
Selected Data by State - FY 2012         &amp;"-,Regular"&amp;11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9"/>
  <sheetViews>
    <sheetView view="pageLayout" topLeftCell="A2" zoomScaleNormal="100" zoomScaleSheetLayoutView="100" workbookViewId="0"/>
  </sheetViews>
  <sheetFormatPr defaultColWidth="9.140625" defaultRowHeight="12.75"/>
  <cols>
    <col min="1" max="1" width="9.28515625" style="18" bestFit="1" customWidth="1"/>
    <col min="2" max="2" width="11.42578125" style="18" customWidth="1"/>
    <col min="3" max="3" width="8.85546875" style="18" customWidth="1"/>
    <col min="4" max="4" width="8.140625" style="18" customWidth="1"/>
    <col min="5" max="5" width="1.7109375" style="18" customWidth="1"/>
    <col min="6" max="6" width="11.42578125" style="18" customWidth="1"/>
    <col min="7" max="7" width="11.140625" style="18" customWidth="1"/>
    <col min="8" max="8" width="9.28515625" style="18" customWidth="1"/>
    <col min="9" max="9" width="1.7109375" style="18" customWidth="1"/>
    <col min="10" max="10" width="11.5703125" style="18" customWidth="1"/>
    <col min="11" max="11" width="9.140625" style="18"/>
    <col min="12" max="12" width="10.28515625" style="18" bestFit="1" customWidth="1"/>
    <col min="13" max="16384" width="9.140625" style="18"/>
  </cols>
  <sheetData>
    <row r="1" spans="1:10" hidden="1">
      <c r="A1" s="17" t="s">
        <v>379</v>
      </c>
    </row>
    <row r="3" spans="1:10" ht="38.25">
      <c r="A3" s="360" t="s">
        <v>1</v>
      </c>
      <c r="B3" s="362" t="s">
        <v>1191</v>
      </c>
      <c r="C3" s="362" t="s">
        <v>1190</v>
      </c>
      <c r="D3" s="362" t="s">
        <v>102</v>
      </c>
      <c r="E3" s="360"/>
      <c r="F3" s="362" t="s">
        <v>381</v>
      </c>
      <c r="G3" s="362" t="s">
        <v>1190</v>
      </c>
      <c r="H3" s="362" t="s">
        <v>102</v>
      </c>
      <c r="I3" s="360"/>
      <c r="J3" s="362" t="s">
        <v>1189</v>
      </c>
    </row>
    <row r="4" spans="1:10" ht="7.5" customHeight="1">
      <c r="A4" s="363"/>
      <c r="B4" s="364"/>
      <c r="C4" s="364"/>
      <c r="D4" s="364"/>
      <c r="E4" s="365"/>
      <c r="F4" s="364"/>
      <c r="G4" s="364"/>
      <c r="H4" s="364"/>
      <c r="I4" s="365"/>
      <c r="J4" s="364"/>
    </row>
    <row r="5" spans="1:10">
      <c r="A5" s="366">
        <v>1976</v>
      </c>
      <c r="B5" s="367">
        <v>55586</v>
      </c>
      <c r="C5" s="367"/>
      <c r="E5" s="368"/>
      <c r="F5" s="24">
        <v>1272050</v>
      </c>
      <c r="G5" s="367"/>
      <c r="I5" s="368"/>
      <c r="J5" s="369">
        <f t="shared" ref="J5:J29" si="0">B5/F5</f>
        <v>4.369796784717582E-2</v>
      </c>
    </row>
    <row r="6" spans="1:10">
      <c r="A6" s="366">
        <v>1977</v>
      </c>
      <c r="B6" s="367">
        <v>56838</v>
      </c>
      <c r="C6" s="24">
        <v>1252</v>
      </c>
      <c r="D6" s="369">
        <v>2.2523657035944302E-2</v>
      </c>
      <c r="E6" s="370"/>
      <c r="F6" s="24">
        <v>1315950</v>
      </c>
      <c r="G6" s="24">
        <v>43900</v>
      </c>
      <c r="H6" s="369">
        <f>F6/F5-1</f>
        <v>3.4511222043158707E-2</v>
      </c>
      <c r="I6" s="368"/>
      <c r="J6" s="369">
        <f t="shared" si="0"/>
        <v>4.3191610623503934E-2</v>
      </c>
    </row>
    <row r="7" spans="1:10">
      <c r="A7" s="366">
        <v>1978</v>
      </c>
      <c r="B7" s="367">
        <v>56588</v>
      </c>
      <c r="C7" s="24">
        <v>-250</v>
      </c>
      <c r="D7" s="369">
        <v>-4.3984658151236845E-3</v>
      </c>
      <c r="E7" s="370"/>
      <c r="F7" s="24">
        <v>1363750</v>
      </c>
      <c r="G7" s="24">
        <v>47800</v>
      </c>
      <c r="H7" s="369">
        <f t="shared" ref="H7:H44" si="1">F7/F6-1</f>
        <v>3.6323568524639915E-2</v>
      </c>
      <c r="I7" s="368"/>
      <c r="J7" s="369">
        <f t="shared" si="0"/>
        <v>4.1494408799266726E-2</v>
      </c>
    </row>
    <row r="8" spans="1:10">
      <c r="A8" s="366">
        <v>1979</v>
      </c>
      <c r="B8" s="367">
        <v>57641</v>
      </c>
      <c r="C8" s="24">
        <v>1053</v>
      </c>
      <c r="D8" s="369">
        <v>1.8608185481020712E-2</v>
      </c>
      <c r="E8" s="370"/>
      <c r="F8" s="24">
        <v>1415950</v>
      </c>
      <c r="G8" s="24">
        <v>52200</v>
      </c>
      <c r="H8" s="369">
        <f t="shared" si="1"/>
        <v>3.827681026581109E-2</v>
      </c>
      <c r="I8" s="368"/>
      <c r="J8" s="369">
        <f t="shared" si="0"/>
        <v>4.0708358345986795E-2</v>
      </c>
    </row>
    <row r="9" spans="1:10">
      <c r="A9" s="366">
        <v>1980</v>
      </c>
      <c r="B9" s="367">
        <v>61115</v>
      </c>
      <c r="C9" s="24">
        <v>3474</v>
      </c>
      <c r="D9" s="369">
        <v>6.0269599764056832E-2</v>
      </c>
      <c r="E9" s="370"/>
      <c r="F9" s="24">
        <v>1474000</v>
      </c>
      <c r="G9" s="24">
        <v>58050</v>
      </c>
      <c r="H9" s="369">
        <f t="shared" si="1"/>
        <v>4.0997210353473035E-2</v>
      </c>
      <c r="I9" s="368"/>
      <c r="J9" s="369">
        <f t="shared" si="0"/>
        <v>4.1462008141112616E-2</v>
      </c>
    </row>
    <row r="10" spans="1:10">
      <c r="A10" s="366">
        <v>1981</v>
      </c>
      <c r="B10" s="367">
        <v>63090</v>
      </c>
      <c r="C10" s="24">
        <v>1975</v>
      </c>
      <c r="D10" s="369">
        <v>3.2316125337478525E-2</v>
      </c>
      <c r="E10" s="370"/>
      <c r="F10" s="24">
        <v>1515000</v>
      </c>
      <c r="G10" s="24">
        <v>41000</v>
      </c>
      <c r="H10" s="369">
        <f t="shared" si="1"/>
        <v>2.7815468113975506E-2</v>
      </c>
      <c r="I10" s="368"/>
      <c r="J10" s="369">
        <f t="shared" si="0"/>
        <v>4.1643564356435646E-2</v>
      </c>
    </row>
    <row r="11" spans="1:10">
      <c r="A11" s="366">
        <v>1982</v>
      </c>
      <c r="B11" s="367">
        <v>67056</v>
      </c>
      <c r="C11" s="24">
        <v>3966</v>
      </c>
      <c r="D11" s="369">
        <v>6.2862577270565864E-2</v>
      </c>
      <c r="E11" s="370"/>
      <c r="F11" s="24">
        <v>1558000</v>
      </c>
      <c r="G11" s="24">
        <v>43000</v>
      </c>
      <c r="H11" s="369">
        <f t="shared" si="1"/>
        <v>2.8382838283828482E-2</v>
      </c>
      <c r="I11" s="368"/>
      <c r="J11" s="369">
        <f t="shared" si="0"/>
        <v>4.3039794608472404E-2</v>
      </c>
    </row>
    <row r="12" spans="1:10">
      <c r="A12" s="366">
        <v>1983</v>
      </c>
      <c r="B12" s="367">
        <v>69579</v>
      </c>
      <c r="C12" s="24">
        <v>2523</v>
      </c>
      <c r="D12" s="369">
        <v>3.7625268432355044E-2</v>
      </c>
      <c r="E12" s="370"/>
      <c r="F12" s="24">
        <v>1595000</v>
      </c>
      <c r="G12" s="24">
        <v>37000</v>
      </c>
      <c r="H12" s="369">
        <f t="shared" si="1"/>
        <v>2.3748395378690557E-2</v>
      </c>
      <c r="I12" s="368"/>
      <c r="J12" s="369">
        <f t="shared" si="0"/>
        <v>4.3623197492163007E-2</v>
      </c>
    </row>
    <row r="13" spans="1:10">
      <c r="A13" s="366">
        <v>1984</v>
      </c>
      <c r="B13" s="367">
        <v>69212</v>
      </c>
      <c r="C13" s="24">
        <v>-367</v>
      </c>
      <c r="D13" s="369">
        <v>-5.2745799738426824E-3</v>
      </c>
      <c r="E13" s="370"/>
      <c r="F13" s="24">
        <v>1622000</v>
      </c>
      <c r="G13" s="24">
        <v>27000</v>
      </c>
      <c r="H13" s="369">
        <f t="shared" si="1"/>
        <v>1.6927899686520309E-2</v>
      </c>
      <c r="I13" s="368"/>
      <c r="J13" s="369">
        <f t="shared" si="0"/>
        <v>4.2670776818742297E-2</v>
      </c>
    </row>
    <row r="14" spans="1:10">
      <c r="A14" s="366">
        <v>1985</v>
      </c>
      <c r="B14" s="367">
        <v>70615</v>
      </c>
      <c r="C14" s="24">
        <v>1403</v>
      </c>
      <c r="D14" s="369">
        <v>2.0271051262786801E-2</v>
      </c>
      <c r="E14" s="370"/>
      <c r="F14" s="24">
        <v>1643000</v>
      </c>
      <c r="G14" s="24">
        <v>21000</v>
      </c>
      <c r="H14" s="369">
        <f t="shared" si="1"/>
        <v>1.2946979038224393E-2</v>
      </c>
      <c r="I14" s="368"/>
      <c r="J14" s="369">
        <f t="shared" si="0"/>
        <v>4.2979306147291542E-2</v>
      </c>
    </row>
    <row r="15" spans="1:10">
      <c r="A15" s="366">
        <v>1986</v>
      </c>
      <c r="B15" s="367">
        <v>72674</v>
      </c>
      <c r="C15" s="24">
        <v>2059</v>
      </c>
      <c r="D15" s="369">
        <v>2.9158110882956879E-2</v>
      </c>
      <c r="E15" s="370"/>
      <c r="F15" s="24">
        <v>1663000</v>
      </c>
      <c r="G15" s="24">
        <v>20000</v>
      </c>
      <c r="H15" s="369">
        <f t="shared" si="1"/>
        <v>1.2172854534388211E-2</v>
      </c>
      <c r="I15" s="368"/>
      <c r="J15" s="369">
        <f t="shared" si="0"/>
        <v>4.3700541190619363E-2</v>
      </c>
    </row>
    <row r="16" spans="1:10">
      <c r="A16" s="366">
        <v>1987</v>
      </c>
      <c r="B16" s="367">
        <v>73088</v>
      </c>
      <c r="C16" s="24">
        <v>414</v>
      </c>
      <c r="D16" s="369">
        <v>5.6966728128354021E-3</v>
      </c>
      <c r="E16" s="370"/>
      <c r="F16" s="24">
        <v>1678000</v>
      </c>
      <c r="G16" s="24">
        <v>15000</v>
      </c>
      <c r="H16" s="369">
        <f t="shared" si="1"/>
        <v>9.0198436560433581E-3</v>
      </c>
      <c r="I16" s="368"/>
      <c r="J16" s="369">
        <f t="shared" si="0"/>
        <v>4.3556615017878428E-2</v>
      </c>
    </row>
    <row r="17" spans="1:10">
      <c r="A17" s="366">
        <v>1988</v>
      </c>
      <c r="B17" s="367">
        <v>74929</v>
      </c>
      <c r="C17" s="24">
        <v>1841</v>
      </c>
      <c r="D17" s="369">
        <v>2.5188813485113835E-2</v>
      </c>
      <c r="E17" s="370"/>
      <c r="F17" s="24">
        <v>1690000</v>
      </c>
      <c r="G17" s="24">
        <v>12000</v>
      </c>
      <c r="H17" s="369">
        <f t="shared" si="1"/>
        <v>7.151370679380209E-3</v>
      </c>
      <c r="I17" s="368"/>
      <c r="J17" s="369">
        <f t="shared" si="0"/>
        <v>4.4336686390532544E-2</v>
      </c>
    </row>
    <row r="18" spans="1:10">
      <c r="A18" s="366">
        <v>1989</v>
      </c>
      <c r="B18" s="367">
        <v>74884</v>
      </c>
      <c r="C18" s="24">
        <v>-45</v>
      </c>
      <c r="D18" s="369">
        <v>-6.0056853821617801E-4</v>
      </c>
      <c r="E18" s="370"/>
      <c r="F18" s="24">
        <v>1706000</v>
      </c>
      <c r="G18" s="24">
        <v>16000</v>
      </c>
      <c r="H18" s="369">
        <f t="shared" si="1"/>
        <v>9.4674556213016903E-3</v>
      </c>
      <c r="I18" s="368"/>
      <c r="J18" s="369">
        <f t="shared" si="0"/>
        <v>4.3894490035169986E-2</v>
      </c>
    </row>
    <row r="19" spans="1:10">
      <c r="A19" s="366">
        <v>1990</v>
      </c>
      <c r="B19" s="367">
        <v>80430</v>
      </c>
      <c r="C19" s="24">
        <v>5546</v>
      </c>
      <c r="D19" s="369">
        <v>7.4061214678703066E-2</v>
      </c>
      <c r="E19" s="370"/>
      <c r="F19" s="24">
        <v>1729227</v>
      </c>
      <c r="G19" s="24">
        <v>23227</v>
      </c>
      <c r="H19" s="369">
        <f t="shared" si="1"/>
        <v>1.3614888628370458E-2</v>
      </c>
      <c r="I19" s="368"/>
      <c r="J19" s="369">
        <f t="shared" si="0"/>
        <v>4.6512112059318989E-2</v>
      </c>
    </row>
    <row r="20" spans="1:10">
      <c r="A20" s="366">
        <v>1991</v>
      </c>
      <c r="B20" s="367">
        <v>86843</v>
      </c>
      <c r="C20" s="24">
        <v>6413</v>
      </c>
      <c r="D20" s="369">
        <v>7.9733930125575031E-2</v>
      </c>
      <c r="E20" s="370"/>
      <c r="F20" s="24">
        <v>1780870</v>
      </c>
      <c r="G20" s="24">
        <v>51643</v>
      </c>
      <c r="H20" s="369">
        <f t="shared" si="1"/>
        <v>2.9864789296026428E-2</v>
      </c>
      <c r="I20" s="368"/>
      <c r="J20" s="369">
        <f t="shared" si="0"/>
        <v>4.8764367977449222E-2</v>
      </c>
    </row>
    <row r="21" spans="1:10">
      <c r="A21" s="366">
        <v>1992</v>
      </c>
      <c r="B21" s="367">
        <v>94923</v>
      </c>
      <c r="C21" s="24">
        <v>8080</v>
      </c>
      <c r="D21" s="369">
        <v>9.3041465633384376E-2</v>
      </c>
      <c r="E21" s="370"/>
      <c r="F21" s="24">
        <v>1838149</v>
      </c>
      <c r="G21" s="24">
        <v>57279</v>
      </c>
      <c r="H21" s="369">
        <f t="shared" si="1"/>
        <v>3.2163493124147235E-2</v>
      </c>
      <c r="I21" s="368"/>
      <c r="J21" s="369">
        <f t="shared" si="0"/>
        <v>5.1640536213331999E-2</v>
      </c>
    </row>
    <row r="22" spans="1:10">
      <c r="A22" s="366">
        <v>1993</v>
      </c>
      <c r="B22" s="367">
        <v>99163</v>
      </c>
      <c r="C22" s="24">
        <v>4240</v>
      </c>
      <c r="D22" s="369">
        <v>4.4667783361250699E-2</v>
      </c>
      <c r="E22" s="370"/>
      <c r="F22" s="24">
        <v>1889393</v>
      </c>
      <c r="G22" s="24">
        <v>51244</v>
      </c>
      <c r="H22" s="369">
        <f t="shared" si="1"/>
        <v>2.7878044706930671E-2</v>
      </c>
      <c r="I22" s="368"/>
      <c r="J22" s="369">
        <f t="shared" si="0"/>
        <v>5.24840517563048E-2</v>
      </c>
    </row>
    <row r="23" spans="1:10">
      <c r="A23" s="366">
        <v>1994</v>
      </c>
      <c r="B23" s="367">
        <v>103633</v>
      </c>
      <c r="C23" s="24">
        <v>4470</v>
      </c>
      <c r="D23" s="369">
        <v>4.5077296975686493E-2</v>
      </c>
      <c r="E23" s="370"/>
      <c r="F23" s="24">
        <v>1946721</v>
      </c>
      <c r="G23" s="24">
        <v>57328</v>
      </c>
      <c r="H23" s="369">
        <f t="shared" si="1"/>
        <v>3.03420198973956E-2</v>
      </c>
      <c r="I23" s="368"/>
      <c r="J23" s="369">
        <f t="shared" si="0"/>
        <v>5.3234644307016771E-2</v>
      </c>
    </row>
    <row r="24" spans="1:10">
      <c r="A24" s="366">
        <v>1995</v>
      </c>
      <c r="B24" s="367">
        <v>110594</v>
      </c>
      <c r="C24" s="24">
        <v>6961</v>
      </c>
      <c r="D24" s="369">
        <v>6.7169723929636313E-2</v>
      </c>
      <c r="E24" s="370"/>
      <c r="F24" s="24">
        <v>1995228</v>
      </c>
      <c r="G24" s="24">
        <v>48507</v>
      </c>
      <c r="H24" s="369">
        <f t="shared" si="1"/>
        <v>2.4917283986765515E-2</v>
      </c>
      <c r="I24" s="368"/>
      <c r="J24" s="369">
        <f t="shared" si="0"/>
        <v>5.5429254200522443E-2</v>
      </c>
    </row>
    <row r="25" spans="1:10">
      <c r="A25" s="366">
        <v>1996</v>
      </c>
      <c r="B25" s="367">
        <v>112666</v>
      </c>
      <c r="C25" s="24">
        <v>2072</v>
      </c>
      <c r="D25" s="369">
        <v>1.8735193590972386E-2</v>
      </c>
      <c r="E25" s="370"/>
      <c r="F25" s="24">
        <v>2042893</v>
      </c>
      <c r="G25" s="24">
        <v>47665</v>
      </c>
      <c r="H25" s="369">
        <f t="shared" si="1"/>
        <v>2.3889500347829884E-2</v>
      </c>
      <c r="I25" s="368"/>
      <c r="J25" s="369">
        <f t="shared" si="0"/>
        <v>5.5150220789830895E-2</v>
      </c>
    </row>
    <row r="26" spans="1:10">
      <c r="A26" s="366">
        <v>1997</v>
      </c>
      <c r="B26" s="367">
        <v>116047</v>
      </c>
      <c r="C26" s="24">
        <v>3381</v>
      </c>
      <c r="D26" s="369">
        <v>3.0009053308007738E-2</v>
      </c>
      <c r="E26" s="370"/>
      <c r="F26" s="24">
        <v>2099409</v>
      </c>
      <c r="G26" s="24">
        <v>56516</v>
      </c>
      <c r="H26" s="369">
        <f t="shared" si="1"/>
        <v>2.7664689242167917E-2</v>
      </c>
      <c r="I26" s="368"/>
      <c r="J26" s="369">
        <f t="shared" si="0"/>
        <v>5.5276032445321518E-2</v>
      </c>
    </row>
    <row r="27" spans="1:10">
      <c r="A27" s="366">
        <v>1998</v>
      </c>
      <c r="B27" s="367">
        <v>121053</v>
      </c>
      <c r="C27" s="24">
        <v>5006</v>
      </c>
      <c r="D27" s="369">
        <v>4.3137694210104528E-2</v>
      </c>
      <c r="E27" s="370"/>
      <c r="F27" s="24">
        <v>2141632</v>
      </c>
      <c r="G27" s="24">
        <v>42223</v>
      </c>
      <c r="H27" s="369">
        <f t="shared" si="1"/>
        <v>2.0111850525552644E-2</v>
      </c>
      <c r="I27" s="368"/>
      <c r="J27" s="369">
        <f t="shared" si="0"/>
        <v>5.6523716492842845E-2</v>
      </c>
    </row>
    <row r="28" spans="1:10">
      <c r="A28" s="366">
        <v>1999</v>
      </c>
      <c r="B28" s="367">
        <v>113704</v>
      </c>
      <c r="C28" s="24">
        <v>-7349</v>
      </c>
      <c r="D28" s="369">
        <v>-6.0708945668426224E-2</v>
      </c>
      <c r="E28" s="370"/>
      <c r="F28" s="24">
        <v>2193014</v>
      </c>
      <c r="G28" s="24">
        <v>51382</v>
      </c>
      <c r="H28" s="369">
        <f t="shared" si="1"/>
        <v>2.3991983683471219E-2</v>
      </c>
      <c r="I28" s="368"/>
      <c r="J28" s="369">
        <f t="shared" si="0"/>
        <v>5.1848278214366161E-2</v>
      </c>
    </row>
    <row r="29" spans="1:10">
      <c r="A29" s="366">
        <v>2000</v>
      </c>
      <c r="B29" s="367">
        <v>122417</v>
      </c>
      <c r="C29" s="24">
        <v>8713</v>
      </c>
      <c r="D29" s="369">
        <v>7.6628790543868286E-2</v>
      </c>
      <c r="E29" s="370"/>
      <c r="F29" s="24">
        <v>2246466.6683826451</v>
      </c>
      <c r="G29" s="24">
        <v>53539</v>
      </c>
      <c r="H29" s="369">
        <f t="shared" si="1"/>
        <v>2.4374066185918197E-2</v>
      </c>
      <c r="I29" s="368"/>
      <c r="J29" s="369">
        <f t="shared" si="0"/>
        <v>5.4493129910596329E-2</v>
      </c>
    </row>
    <row r="30" spans="1:10">
      <c r="A30" s="366">
        <v>2001</v>
      </c>
      <c r="B30" s="367">
        <v>126377</v>
      </c>
      <c r="C30" s="24">
        <v>3960</v>
      </c>
      <c r="D30" s="369">
        <v>3.2348448336423863E-2</v>
      </c>
      <c r="E30" s="370"/>
      <c r="F30" s="24">
        <v>2290631.9040283873</v>
      </c>
      <c r="G30" s="24">
        <f>F30-F29</f>
        <v>44165.235645742156</v>
      </c>
      <c r="H30" s="369">
        <f t="shared" si="1"/>
        <v>1.965986687776633E-2</v>
      </c>
      <c r="I30" s="368"/>
      <c r="J30" s="369">
        <f>B30/F30</f>
        <v>5.5171238896022046E-2</v>
      </c>
    </row>
    <row r="31" spans="1:10">
      <c r="A31" s="366">
        <v>2002</v>
      </c>
      <c r="B31" s="367">
        <v>134939</v>
      </c>
      <c r="C31" s="24">
        <v>8562</v>
      </c>
      <c r="D31" s="369">
        <v>6.7749669639253982E-2</v>
      </c>
      <c r="E31" s="370"/>
      <c r="F31" s="24">
        <v>2331825.6217872603</v>
      </c>
      <c r="G31" s="24">
        <f t="shared" ref="G31:G39" si="2">F31-F30</f>
        <v>41193.717758873012</v>
      </c>
      <c r="H31" s="369">
        <f t="shared" si="1"/>
        <v>1.7983560643867857E-2</v>
      </c>
      <c r="I31" s="368"/>
      <c r="J31" s="369">
        <f t="shared" ref="J31:J39" si="3">B31/F31</f>
        <v>5.7868392361421141E-2</v>
      </c>
    </row>
    <row r="32" spans="1:10">
      <c r="A32" s="366">
        <v>2003</v>
      </c>
      <c r="B32" s="367">
        <v>138625</v>
      </c>
      <c r="C32" s="24">
        <v>3686</v>
      </c>
      <c r="D32" s="369">
        <v>2.7316046509904476E-2</v>
      </c>
      <c r="E32" s="370"/>
      <c r="F32" s="24">
        <v>2372456.9378045634</v>
      </c>
      <c r="G32" s="24">
        <f t="shared" si="2"/>
        <v>40631.31601730315</v>
      </c>
      <c r="H32" s="369">
        <f t="shared" si="1"/>
        <v>1.7424680318145258E-2</v>
      </c>
      <c r="I32" s="368"/>
      <c r="J32" s="369">
        <f t="shared" si="3"/>
        <v>5.8430986793076012E-2</v>
      </c>
    </row>
    <row r="33" spans="1:14">
      <c r="A33" s="366">
        <v>2004</v>
      </c>
      <c r="B33" s="367">
        <v>140933</v>
      </c>
      <c r="C33" s="24">
        <v>2308</v>
      </c>
      <c r="D33" s="369">
        <v>1.6649233543733093E-2</v>
      </c>
      <c r="E33" s="370"/>
      <c r="F33" s="24">
        <v>2430224.4375971025</v>
      </c>
      <c r="G33" s="24">
        <f t="shared" si="2"/>
        <v>57767.499792539049</v>
      </c>
      <c r="H33" s="369">
        <f t="shared" si="1"/>
        <v>2.4349230062736593E-2</v>
      </c>
      <c r="I33" s="368"/>
      <c r="J33" s="369">
        <f t="shared" si="3"/>
        <v>5.7991763155566103E-2</v>
      </c>
    </row>
    <row r="34" spans="1:14">
      <c r="A34" s="366">
        <v>2005</v>
      </c>
      <c r="B34" s="367">
        <v>144937</v>
      </c>
      <c r="C34" s="24">
        <v>4004</v>
      </c>
      <c r="D34" s="369">
        <v>2.8410663222949911E-2</v>
      </c>
      <c r="E34" s="370"/>
      <c r="F34" s="24">
        <v>2505844.1737971823</v>
      </c>
      <c r="G34" s="24">
        <f t="shared" si="2"/>
        <v>75619.736200079788</v>
      </c>
      <c r="H34" s="369">
        <f t="shared" si="1"/>
        <v>3.1116359061408083E-2</v>
      </c>
      <c r="I34" s="368"/>
      <c r="J34" s="369">
        <f t="shared" si="3"/>
        <v>5.7839590153114961E-2</v>
      </c>
    </row>
    <row r="35" spans="1:14">
      <c r="A35" s="366">
        <v>2006</v>
      </c>
      <c r="B35" s="367">
        <v>144302</v>
      </c>
      <c r="C35" s="24">
        <v>-635</v>
      </c>
      <c r="D35" s="369">
        <v>-4.3812139067318902E-3</v>
      </c>
      <c r="E35" s="370"/>
      <c r="F35" s="24">
        <v>2576227.7912113843</v>
      </c>
      <c r="G35" s="24">
        <f t="shared" si="2"/>
        <v>70383.617414202075</v>
      </c>
      <c r="H35" s="369">
        <f t="shared" si="1"/>
        <v>2.8087787002153197E-2</v>
      </c>
      <c r="I35" s="368"/>
      <c r="J35" s="369">
        <f t="shared" si="3"/>
        <v>5.601290401892095E-2</v>
      </c>
      <c r="N35" s="371"/>
    </row>
    <row r="36" spans="1:14">
      <c r="A36" s="366">
        <v>2007</v>
      </c>
      <c r="B36" s="367">
        <v>140397</v>
      </c>
      <c r="C36" s="24">
        <v>-3905</v>
      </c>
      <c r="D36" s="369">
        <v>-2.7061301991656388E-2</v>
      </c>
      <c r="E36" s="370"/>
      <c r="F36" s="24">
        <v>2636076.5095431111</v>
      </c>
      <c r="G36" s="24">
        <f t="shared" si="2"/>
        <v>59848.718331726734</v>
      </c>
      <c r="H36" s="369">
        <f t="shared" si="1"/>
        <v>2.3231143820393596E-2</v>
      </c>
      <c r="I36" s="368"/>
      <c r="J36" s="369">
        <f t="shared" si="3"/>
        <v>5.3259835020620788E-2</v>
      </c>
      <c r="N36" s="371"/>
    </row>
    <row r="37" spans="1:14">
      <c r="A37" s="366">
        <v>2008</v>
      </c>
      <c r="B37" s="367">
        <v>152228</v>
      </c>
      <c r="C37" s="24">
        <v>11831</v>
      </c>
      <c r="D37" s="369">
        <v>8.4268182368569131E-2</v>
      </c>
      <c r="E37" s="370"/>
      <c r="F37" s="24">
        <v>2691121.56612015</v>
      </c>
      <c r="G37" s="24">
        <f t="shared" si="2"/>
        <v>55045.056577038951</v>
      </c>
      <c r="H37" s="369">
        <f t="shared" si="1"/>
        <v>2.0881433591841914E-2</v>
      </c>
      <c r="I37" s="368"/>
      <c r="J37" s="369">
        <f t="shared" si="3"/>
        <v>5.6566749684025051E-2</v>
      </c>
      <c r="L37" s="372"/>
      <c r="N37" s="371"/>
    </row>
    <row r="38" spans="1:14">
      <c r="A38" s="366">
        <v>2009</v>
      </c>
      <c r="B38" s="367">
        <v>164860</v>
      </c>
      <c r="C38" s="24">
        <v>12632</v>
      </c>
      <c r="D38" s="369">
        <v>8.2980791969939821E-2</v>
      </c>
      <c r="E38" s="370"/>
      <c r="F38" s="24">
        <v>2731558.4505114607</v>
      </c>
      <c r="G38" s="24">
        <f t="shared" si="2"/>
        <v>40436.884391310625</v>
      </c>
      <c r="H38" s="369">
        <f t="shared" si="1"/>
        <v>1.5026034089425933E-2</v>
      </c>
      <c r="I38" s="368"/>
      <c r="J38" s="369">
        <f t="shared" si="3"/>
        <v>6.0353824743941097E-2</v>
      </c>
      <c r="L38" s="372"/>
      <c r="N38" s="371"/>
    </row>
    <row r="39" spans="1:14">
      <c r="A39" s="366">
        <v>2010</v>
      </c>
      <c r="B39" s="367">
        <v>171178</v>
      </c>
      <c r="C39" s="24">
        <f>B39-B38</f>
        <v>6318</v>
      </c>
      <c r="D39" s="369">
        <f>C39/B38</f>
        <v>3.8323425937158803E-2</v>
      </c>
      <c r="E39" s="370"/>
      <c r="F39" s="24">
        <v>2774662.7023824002</v>
      </c>
      <c r="G39" s="24">
        <f t="shared" si="2"/>
        <v>43104.251870939508</v>
      </c>
      <c r="H39" s="369">
        <f t="shared" si="1"/>
        <v>1.5780095008718797E-2</v>
      </c>
      <c r="I39" s="368"/>
      <c r="J39" s="369">
        <f t="shared" si="3"/>
        <v>6.1693264501311081E-2</v>
      </c>
      <c r="L39" s="372"/>
    </row>
    <row r="40" spans="1:14">
      <c r="A40" s="366">
        <v>2011</v>
      </c>
      <c r="B40" s="367">
        <v>174013</v>
      </c>
      <c r="C40" s="24">
        <f>B40-B39</f>
        <v>2835</v>
      </c>
      <c r="D40" s="369">
        <f>C40/B39</f>
        <v>1.656170769608244E-2</v>
      </c>
      <c r="E40" s="370"/>
      <c r="F40" s="24">
        <v>2813923</v>
      </c>
      <c r="G40" s="24">
        <f>F40-F39</f>
        <v>39260.297617599834</v>
      </c>
      <c r="H40" s="369">
        <f t="shared" si="1"/>
        <v>1.4149574859636083E-2</v>
      </c>
      <c r="I40" s="368"/>
      <c r="J40" s="369">
        <f>B40/F40</f>
        <v>6.1840000597031264E-2</v>
      </c>
      <c r="L40" s="372"/>
    </row>
    <row r="41" spans="1:14">
      <c r="A41" s="366">
        <v>2012</v>
      </c>
      <c r="B41" s="367">
        <v>171291</v>
      </c>
      <c r="C41" s="24">
        <f t="shared" ref="C41:C44" si="4">B41-B40</f>
        <v>-2722</v>
      </c>
      <c r="D41" s="369">
        <f t="shared" ref="D41:D44" si="5">C41/B40</f>
        <v>-1.564250946768345E-2</v>
      </c>
      <c r="E41" s="370"/>
      <c r="F41" s="24">
        <v>2852589</v>
      </c>
      <c r="G41" s="24">
        <f t="shared" ref="G41:G44" si="6">F41-F40</f>
        <v>38666</v>
      </c>
      <c r="H41" s="369">
        <f t="shared" si="1"/>
        <v>1.3740958796669256E-2</v>
      </c>
      <c r="I41" s="368"/>
      <c r="J41" s="369">
        <f t="shared" ref="J41:J44" si="7">B41/F41</f>
        <v>6.0047556798403137E-2</v>
      </c>
      <c r="L41" s="372"/>
    </row>
    <row r="42" spans="1:14">
      <c r="A42" s="366">
        <v>2013</v>
      </c>
      <c r="B42" s="367">
        <v>167594</v>
      </c>
      <c r="C42" s="24">
        <f t="shared" si="4"/>
        <v>-3697</v>
      </c>
      <c r="D42" s="369">
        <f t="shared" si="5"/>
        <v>-2.1583153814269285E-2</v>
      </c>
      <c r="E42" s="370"/>
      <c r="F42" s="24">
        <v>2855287</v>
      </c>
      <c r="G42" s="24">
        <f t="shared" si="6"/>
        <v>2698</v>
      </c>
      <c r="H42" s="369">
        <f t="shared" si="1"/>
        <v>9.458074752444201E-4</v>
      </c>
      <c r="I42" s="368"/>
      <c r="J42" s="369">
        <f t="shared" si="7"/>
        <v>5.8696026003690699E-2</v>
      </c>
      <c r="L42" s="372"/>
    </row>
    <row r="43" spans="1:14">
      <c r="A43" s="366">
        <v>2014</v>
      </c>
      <c r="B43" s="367">
        <v>167317</v>
      </c>
      <c r="C43" s="24">
        <f t="shared" si="4"/>
        <v>-277</v>
      </c>
      <c r="D43" s="369">
        <f t="shared" si="5"/>
        <v>-1.6528037996586991E-3</v>
      </c>
      <c r="E43" s="370"/>
      <c r="F43" s="24">
        <v>2900872</v>
      </c>
      <c r="G43" s="24">
        <f t="shared" si="6"/>
        <v>45585</v>
      </c>
      <c r="H43" s="369">
        <f t="shared" si="1"/>
        <v>1.5965120143789369E-2</v>
      </c>
      <c r="I43" s="368"/>
      <c r="J43" s="369">
        <f t="shared" si="7"/>
        <v>5.7678174011124933E-2</v>
      </c>
      <c r="L43" s="372"/>
    </row>
    <row r="44" spans="1:14">
      <c r="A44" s="373">
        <v>2015</v>
      </c>
      <c r="B44" s="367">
        <v>170770</v>
      </c>
      <c r="C44" s="24">
        <f t="shared" si="4"/>
        <v>3453</v>
      </c>
      <c r="D44" s="369">
        <f t="shared" si="5"/>
        <v>2.0637472581985093E-2</v>
      </c>
      <c r="E44" s="370"/>
      <c r="F44" s="24">
        <v>2942902</v>
      </c>
      <c r="G44" s="24">
        <f t="shared" si="6"/>
        <v>42030</v>
      </c>
      <c r="H44" s="369">
        <f t="shared" si="1"/>
        <v>1.4488746831986976E-2</v>
      </c>
      <c r="I44" s="368"/>
      <c r="J44" s="369">
        <f t="shared" si="7"/>
        <v>5.8027756275948028E-2</v>
      </c>
      <c r="L44" s="372"/>
    </row>
    <row r="45" spans="1:14">
      <c r="A45" s="373"/>
      <c r="B45" s="367"/>
      <c r="C45" s="24"/>
      <c r="D45" s="369"/>
      <c r="E45" s="374"/>
      <c r="F45" s="24"/>
      <c r="G45" s="24"/>
      <c r="H45" s="369"/>
      <c r="I45" s="19"/>
      <c r="J45" s="369"/>
      <c r="L45" s="372"/>
    </row>
    <row r="46" spans="1:14">
      <c r="A46" s="18" t="s">
        <v>337</v>
      </c>
    </row>
    <row r="47" spans="1:14">
      <c r="A47" s="375" t="s">
        <v>382</v>
      </c>
    </row>
    <row r="48" spans="1:14">
      <c r="A48" s="375" t="s">
        <v>383</v>
      </c>
    </row>
    <row r="49" spans="1:1">
      <c r="A49" s="375" t="s">
        <v>384</v>
      </c>
    </row>
  </sheetData>
  <printOptions horizontalCentered="1"/>
  <pageMargins left="1" right="1" top="1" bottom="1" header="0.5" footer="0.5"/>
  <pageSetup orientation="portrait" r:id="rId1"/>
  <headerFooter scaleWithDoc="0" alignWithMargins="0">
    <oddHeader xml:space="preserve">&amp;C&amp;14Table 16.1
Utah System of Higher Education and State of Utah Population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47"/>
  <sheetViews>
    <sheetView view="pageLayout" topLeftCell="A2" zoomScaleNormal="100" zoomScaleSheetLayoutView="100" workbookViewId="0"/>
  </sheetViews>
  <sheetFormatPr defaultColWidth="9.140625" defaultRowHeight="12.75"/>
  <cols>
    <col min="1" max="1" width="21" style="18" customWidth="1"/>
    <col min="2" max="5" width="10.28515625" style="18" bestFit="1" customWidth="1"/>
    <col min="6" max="6" width="1.7109375" style="18" customWidth="1"/>
    <col min="7" max="9" width="9.5703125" style="18" bestFit="1" customWidth="1"/>
    <col min="10" max="10" width="1.7109375" style="18" customWidth="1"/>
    <col min="11" max="13" width="9.5703125" style="18" bestFit="1" customWidth="1"/>
    <col min="14" max="14" width="1.7109375" style="18" customWidth="1"/>
    <col min="15" max="17" width="7.85546875" style="18" customWidth="1"/>
    <col min="18" max="16384" width="9.140625" style="18"/>
  </cols>
  <sheetData>
    <row r="1" spans="1:17" hidden="1">
      <c r="A1" s="17" t="s">
        <v>385</v>
      </c>
    </row>
    <row r="3" spans="1:17">
      <c r="G3" s="376" t="s">
        <v>386</v>
      </c>
      <c r="H3" s="376"/>
      <c r="I3" s="376"/>
      <c r="J3" s="377"/>
      <c r="K3" s="376" t="s">
        <v>102</v>
      </c>
      <c r="L3" s="376"/>
      <c r="M3" s="376"/>
      <c r="O3" s="378"/>
      <c r="P3" s="360" t="s">
        <v>11</v>
      </c>
      <c r="Q3" s="378"/>
    </row>
    <row r="4" spans="1:17" ht="12.75" customHeight="1">
      <c r="A4" s="19"/>
      <c r="B4" s="364" t="s">
        <v>380</v>
      </c>
      <c r="C4" s="364" t="s">
        <v>380</v>
      </c>
      <c r="D4" s="364" t="s">
        <v>380</v>
      </c>
      <c r="E4" s="364" t="s">
        <v>380</v>
      </c>
      <c r="F4" s="364"/>
      <c r="G4" s="1474" t="s">
        <v>387</v>
      </c>
      <c r="H4" s="1474" t="s">
        <v>104</v>
      </c>
      <c r="I4" s="1474" t="s">
        <v>388</v>
      </c>
      <c r="J4" s="364"/>
      <c r="K4" s="1474" t="s">
        <v>387</v>
      </c>
      <c r="L4" s="1474" t="s">
        <v>104</v>
      </c>
      <c r="M4" s="1474" t="s">
        <v>388</v>
      </c>
      <c r="N4" s="379"/>
      <c r="O4" s="1472" t="s">
        <v>389</v>
      </c>
      <c r="P4" s="1472" t="s">
        <v>390</v>
      </c>
      <c r="Q4" s="364"/>
    </row>
    <row r="5" spans="1:17" ht="13.5" customHeight="1">
      <c r="A5" s="380" t="s">
        <v>6</v>
      </c>
      <c r="B5" s="380">
        <v>2012</v>
      </c>
      <c r="C5" s="380">
        <v>2013</v>
      </c>
      <c r="D5" s="380">
        <v>2014</v>
      </c>
      <c r="E5" s="380">
        <v>2015</v>
      </c>
      <c r="F5" s="361"/>
      <c r="G5" s="1475"/>
      <c r="H5" s="1475"/>
      <c r="I5" s="1475"/>
      <c r="J5" s="361"/>
      <c r="K5" s="1475"/>
      <c r="L5" s="1475"/>
      <c r="M5" s="1475"/>
      <c r="N5" s="361"/>
      <c r="O5" s="1473"/>
      <c r="P5" s="1473"/>
      <c r="Q5" s="361" t="s">
        <v>3</v>
      </c>
    </row>
    <row r="6" spans="1:17" ht="6.75" customHeight="1">
      <c r="A6" s="368"/>
      <c r="B6" s="19"/>
      <c r="C6" s="19"/>
      <c r="D6" s="19"/>
      <c r="E6" s="19"/>
      <c r="F6" s="381"/>
      <c r="G6" s="382"/>
      <c r="H6" s="382"/>
      <c r="I6" s="382"/>
      <c r="J6" s="381"/>
      <c r="K6" s="382"/>
      <c r="L6" s="382"/>
      <c r="M6" s="382"/>
      <c r="N6" s="381"/>
      <c r="O6" s="364"/>
      <c r="P6" s="364"/>
      <c r="Q6" s="364"/>
    </row>
    <row r="7" spans="1:17">
      <c r="A7" s="368" t="s">
        <v>73</v>
      </c>
      <c r="B7" s="367">
        <v>401</v>
      </c>
      <c r="C7" s="367">
        <v>333</v>
      </c>
      <c r="D7" s="367">
        <v>278</v>
      </c>
      <c r="E7" s="367">
        <v>339</v>
      </c>
      <c r="F7" s="383"/>
      <c r="G7" s="24">
        <f t="shared" ref="G7:I38" si="0">C7-B7</f>
        <v>-68</v>
      </c>
      <c r="H7" s="24">
        <f t="shared" si="0"/>
        <v>-55</v>
      </c>
      <c r="I7" s="24">
        <f t="shared" si="0"/>
        <v>61</v>
      </c>
      <c r="J7" s="22"/>
      <c r="K7" s="369">
        <f t="shared" ref="K7:M38" si="1">(C7-B7)/B7</f>
        <v>-0.16957605985037408</v>
      </c>
      <c r="L7" s="369">
        <f t="shared" si="1"/>
        <v>-0.16516516516516516</v>
      </c>
      <c r="M7" s="369">
        <f t="shared" si="1"/>
        <v>0.21942446043165467</v>
      </c>
      <c r="N7" s="370"/>
      <c r="O7" s="18">
        <f>RANK(E7,E$7:E$38,0)</f>
        <v>25</v>
      </c>
      <c r="P7" s="18">
        <v>25</v>
      </c>
      <c r="Q7" s="384">
        <f t="shared" ref="Q7:Q38" si="2">P7-O7</f>
        <v>0</v>
      </c>
    </row>
    <row r="8" spans="1:17">
      <c r="A8" s="368" t="s">
        <v>74</v>
      </c>
      <c r="B8" s="367">
        <v>2183</v>
      </c>
      <c r="C8" s="367">
        <v>2005</v>
      </c>
      <c r="D8" s="367">
        <v>1964</v>
      </c>
      <c r="E8" s="367">
        <v>1934</v>
      </c>
      <c r="F8" s="383"/>
      <c r="G8" s="24">
        <f t="shared" si="0"/>
        <v>-178</v>
      </c>
      <c r="H8" s="24">
        <f t="shared" si="0"/>
        <v>-41</v>
      </c>
      <c r="I8" s="24">
        <f t="shared" si="0"/>
        <v>-30</v>
      </c>
      <c r="J8" s="22"/>
      <c r="K8" s="369">
        <f t="shared" si="1"/>
        <v>-8.1539166284928993E-2</v>
      </c>
      <c r="L8" s="369">
        <f t="shared" si="1"/>
        <v>-2.0448877805486283E-2</v>
      </c>
      <c r="M8" s="369">
        <f t="shared" si="1"/>
        <v>-1.5274949083503055E-2</v>
      </c>
      <c r="N8" s="370"/>
      <c r="O8" s="18">
        <f t="shared" ref="O8:O38" si="3">RANK(E8,E$7:E$38,0)</f>
        <v>12</v>
      </c>
      <c r="P8" s="18">
        <v>11</v>
      </c>
      <c r="Q8" s="384">
        <f t="shared" si="2"/>
        <v>-1</v>
      </c>
    </row>
    <row r="9" spans="1:17">
      <c r="A9" s="368" t="s">
        <v>75</v>
      </c>
      <c r="B9" s="367">
        <v>5724</v>
      </c>
      <c r="C9" s="367">
        <v>5564</v>
      </c>
      <c r="D9" s="367">
        <v>5332</v>
      </c>
      <c r="E9" s="367">
        <v>5354</v>
      </c>
      <c r="F9" s="383"/>
      <c r="G9" s="24">
        <f t="shared" si="0"/>
        <v>-160</v>
      </c>
      <c r="H9" s="24">
        <f t="shared" si="0"/>
        <v>-232</v>
      </c>
      <c r="I9" s="24">
        <f t="shared" si="0"/>
        <v>22</v>
      </c>
      <c r="J9" s="22"/>
      <c r="K9" s="369">
        <f t="shared" si="1"/>
        <v>-2.7952480782669462E-2</v>
      </c>
      <c r="L9" s="369">
        <f t="shared" si="1"/>
        <v>-4.1696621135873475E-2</v>
      </c>
      <c r="M9" s="369">
        <f t="shared" si="1"/>
        <v>4.1260315078769693E-3</v>
      </c>
      <c r="N9" s="370"/>
      <c r="O9" s="18">
        <f t="shared" si="3"/>
        <v>9</v>
      </c>
      <c r="P9" s="18">
        <v>9</v>
      </c>
      <c r="Q9" s="384">
        <f t="shared" si="2"/>
        <v>0</v>
      </c>
    </row>
    <row r="10" spans="1:17">
      <c r="A10" s="368" t="s">
        <v>76</v>
      </c>
      <c r="B10" s="367">
        <v>824</v>
      </c>
      <c r="C10" s="367">
        <v>883</v>
      </c>
      <c r="D10" s="367">
        <v>863</v>
      </c>
      <c r="E10" s="367">
        <v>773</v>
      </c>
      <c r="F10" s="383"/>
      <c r="G10" s="24">
        <f t="shared" si="0"/>
        <v>59</v>
      </c>
      <c r="H10" s="24">
        <f t="shared" si="0"/>
        <v>-20</v>
      </c>
      <c r="I10" s="24">
        <f t="shared" si="0"/>
        <v>-90</v>
      </c>
      <c r="J10" s="22"/>
      <c r="K10" s="369">
        <f t="shared" si="1"/>
        <v>7.1601941747572811E-2</v>
      </c>
      <c r="L10" s="369">
        <f t="shared" si="1"/>
        <v>-2.2650056625141562E-2</v>
      </c>
      <c r="M10" s="369">
        <f t="shared" si="1"/>
        <v>-0.10428736964078796</v>
      </c>
      <c r="N10" s="370"/>
      <c r="O10" s="18">
        <f t="shared" si="3"/>
        <v>17</v>
      </c>
      <c r="P10" s="18">
        <v>18</v>
      </c>
      <c r="Q10" s="384">
        <f t="shared" si="2"/>
        <v>1</v>
      </c>
    </row>
    <row r="11" spans="1:17">
      <c r="A11" s="368" t="s">
        <v>77</v>
      </c>
      <c r="B11" s="367">
        <v>31</v>
      </c>
      <c r="C11" s="367">
        <v>26</v>
      </c>
      <c r="D11" s="367">
        <v>28</v>
      </c>
      <c r="E11" s="367">
        <v>38</v>
      </c>
      <c r="F11" s="383"/>
      <c r="G11" s="24">
        <f t="shared" si="0"/>
        <v>-5</v>
      </c>
      <c r="H11" s="24">
        <f t="shared" si="0"/>
        <v>2</v>
      </c>
      <c r="I11" s="24">
        <f t="shared" si="0"/>
        <v>10</v>
      </c>
      <c r="J11" s="22"/>
      <c r="K11" s="369">
        <f t="shared" si="1"/>
        <v>-0.16129032258064516</v>
      </c>
      <c r="L11" s="369">
        <f t="shared" si="1"/>
        <v>7.6923076923076927E-2</v>
      </c>
      <c r="M11" s="369">
        <f t="shared" si="1"/>
        <v>0.35714285714285715</v>
      </c>
      <c r="N11" s="370"/>
      <c r="O11" s="18">
        <f t="shared" si="3"/>
        <v>32</v>
      </c>
      <c r="P11" s="18">
        <v>32</v>
      </c>
      <c r="Q11" s="384">
        <f t="shared" si="2"/>
        <v>0</v>
      </c>
    </row>
    <row r="12" spans="1:17">
      <c r="A12" s="368" t="s">
        <v>78</v>
      </c>
      <c r="B12" s="367">
        <v>17936</v>
      </c>
      <c r="C12" s="367">
        <v>17249</v>
      </c>
      <c r="D12" s="367">
        <v>17295</v>
      </c>
      <c r="E12" s="367">
        <v>17213</v>
      </c>
      <c r="F12" s="383"/>
      <c r="G12" s="24">
        <f t="shared" si="0"/>
        <v>-687</v>
      </c>
      <c r="H12" s="24">
        <f t="shared" si="0"/>
        <v>46</v>
      </c>
      <c r="I12" s="24">
        <f t="shared" si="0"/>
        <v>-82</v>
      </c>
      <c r="J12" s="22"/>
      <c r="K12" s="369">
        <f t="shared" si="1"/>
        <v>-3.8302854594112402E-2</v>
      </c>
      <c r="L12" s="369">
        <f t="shared" si="1"/>
        <v>2.6668212650008695E-3</v>
      </c>
      <c r="M12" s="369">
        <f t="shared" si="1"/>
        <v>-4.7412546978895633E-3</v>
      </c>
      <c r="N12" s="370"/>
      <c r="O12" s="18">
        <f t="shared" si="3"/>
        <v>4</v>
      </c>
      <c r="P12" s="18">
        <v>4</v>
      </c>
      <c r="Q12" s="384">
        <f t="shared" si="2"/>
        <v>0</v>
      </c>
    </row>
    <row r="13" spans="1:17">
      <c r="A13" s="368" t="s">
        <v>79</v>
      </c>
      <c r="B13" s="367">
        <v>549</v>
      </c>
      <c r="C13" s="367">
        <v>487</v>
      </c>
      <c r="D13" s="367">
        <v>477</v>
      </c>
      <c r="E13" s="367">
        <v>489</v>
      </c>
      <c r="F13" s="383"/>
      <c r="G13" s="24">
        <f t="shared" si="0"/>
        <v>-62</v>
      </c>
      <c r="H13" s="24">
        <f t="shared" si="0"/>
        <v>-10</v>
      </c>
      <c r="I13" s="24">
        <f t="shared" si="0"/>
        <v>12</v>
      </c>
      <c r="J13" s="22"/>
      <c r="K13" s="369">
        <f t="shared" si="1"/>
        <v>-0.11293260473588343</v>
      </c>
      <c r="L13" s="369">
        <f t="shared" si="1"/>
        <v>-2.0533880903490759E-2</v>
      </c>
      <c r="M13" s="369">
        <f t="shared" si="1"/>
        <v>2.5157232704402517E-2</v>
      </c>
      <c r="N13" s="370"/>
      <c r="O13" s="18">
        <f t="shared" si="3"/>
        <v>23</v>
      </c>
      <c r="P13" s="18">
        <v>22</v>
      </c>
      <c r="Q13" s="384">
        <f t="shared" si="2"/>
        <v>-1</v>
      </c>
    </row>
    <row r="14" spans="1:17">
      <c r="A14" s="368" t="s">
        <v>80</v>
      </c>
      <c r="B14" s="367">
        <v>503</v>
      </c>
      <c r="C14" s="367">
        <v>531</v>
      </c>
      <c r="D14" s="367">
        <v>487</v>
      </c>
      <c r="E14" s="367">
        <v>461</v>
      </c>
      <c r="F14" s="383"/>
      <c r="G14" s="24">
        <f t="shared" si="0"/>
        <v>28</v>
      </c>
      <c r="H14" s="24">
        <f t="shared" si="0"/>
        <v>-44</v>
      </c>
      <c r="I14" s="24">
        <f t="shared" si="0"/>
        <v>-26</v>
      </c>
      <c r="J14" s="22"/>
      <c r="K14" s="369">
        <f t="shared" si="1"/>
        <v>5.5666003976143144E-2</v>
      </c>
      <c r="L14" s="369">
        <f t="shared" si="1"/>
        <v>-8.2862523540489647E-2</v>
      </c>
      <c r="M14" s="369">
        <f t="shared" si="1"/>
        <v>-5.3388090349075976E-2</v>
      </c>
      <c r="N14" s="370"/>
      <c r="O14" s="18">
        <f t="shared" si="3"/>
        <v>24</v>
      </c>
      <c r="P14" s="18">
        <v>23</v>
      </c>
      <c r="Q14" s="384">
        <f t="shared" si="2"/>
        <v>-1</v>
      </c>
    </row>
    <row r="15" spans="1:17">
      <c r="A15" s="368" t="s">
        <v>81</v>
      </c>
      <c r="B15" s="367">
        <v>255</v>
      </c>
      <c r="C15" s="367">
        <v>201</v>
      </c>
      <c r="D15" s="367">
        <v>227</v>
      </c>
      <c r="E15" s="367">
        <v>222</v>
      </c>
      <c r="F15" s="383"/>
      <c r="G15" s="24">
        <f t="shared" si="0"/>
        <v>-54</v>
      </c>
      <c r="H15" s="24">
        <f t="shared" si="0"/>
        <v>26</v>
      </c>
      <c r="I15" s="24">
        <f t="shared" si="0"/>
        <v>-5</v>
      </c>
      <c r="J15" s="22"/>
      <c r="K15" s="369">
        <f t="shared" si="1"/>
        <v>-0.21176470588235294</v>
      </c>
      <c r="L15" s="369">
        <f t="shared" si="1"/>
        <v>0.12935323383084577</v>
      </c>
      <c r="M15" s="369">
        <f t="shared" si="1"/>
        <v>-2.2026431718061675E-2</v>
      </c>
      <c r="N15" s="370"/>
      <c r="O15" s="18">
        <f t="shared" si="3"/>
        <v>27</v>
      </c>
      <c r="P15" s="18">
        <v>28</v>
      </c>
      <c r="Q15" s="384">
        <f t="shared" si="2"/>
        <v>1</v>
      </c>
    </row>
    <row r="16" spans="1:17">
      <c r="A16" s="368" t="s">
        <v>82</v>
      </c>
      <c r="B16" s="367">
        <v>248</v>
      </c>
      <c r="C16" s="367">
        <v>282</v>
      </c>
      <c r="D16" s="367">
        <v>267</v>
      </c>
      <c r="E16" s="367">
        <v>222</v>
      </c>
      <c r="F16" s="383"/>
      <c r="G16" s="24">
        <f t="shared" si="0"/>
        <v>34</v>
      </c>
      <c r="H16" s="24">
        <f t="shared" si="0"/>
        <v>-15</v>
      </c>
      <c r="I16" s="24">
        <f t="shared" si="0"/>
        <v>-45</v>
      </c>
      <c r="J16" s="22"/>
      <c r="K16" s="369">
        <f t="shared" si="1"/>
        <v>0.13709677419354838</v>
      </c>
      <c r="L16" s="369">
        <f t="shared" si="1"/>
        <v>-5.3191489361702128E-2</v>
      </c>
      <c r="M16" s="369">
        <f t="shared" si="1"/>
        <v>-0.16853932584269662</v>
      </c>
      <c r="N16" s="370"/>
      <c r="O16" s="18">
        <f t="shared" si="3"/>
        <v>27</v>
      </c>
      <c r="P16" s="18">
        <v>27</v>
      </c>
      <c r="Q16" s="384">
        <f t="shared" si="2"/>
        <v>0</v>
      </c>
    </row>
    <row r="17" spans="1:17">
      <c r="A17" s="368" t="s">
        <v>83</v>
      </c>
      <c r="B17" s="367">
        <v>2673</v>
      </c>
      <c r="C17" s="367">
        <v>2442</v>
      </c>
      <c r="D17" s="367">
        <v>2495</v>
      </c>
      <c r="E17" s="367">
        <v>2467</v>
      </c>
      <c r="F17" s="383"/>
      <c r="G17" s="24">
        <f t="shared" si="0"/>
        <v>-231</v>
      </c>
      <c r="H17" s="24">
        <f t="shared" si="0"/>
        <v>53</v>
      </c>
      <c r="I17" s="24">
        <f t="shared" si="0"/>
        <v>-28</v>
      </c>
      <c r="J17" s="22"/>
      <c r="K17" s="369">
        <f t="shared" si="1"/>
        <v>-8.6419753086419748E-2</v>
      </c>
      <c r="L17" s="369">
        <f t="shared" si="1"/>
        <v>2.1703521703521703E-2</v>
      </c>
      <c r="M17" s="369">
        <f t="shared" si="1"/>
        <v>-1.1222444889779559E-2</v>
      </c>
      <c r="N17" s="370"/>
      <c r="O17" s="18">
        <f t="shared" si="3"/>
        <v>10</v>
      </c>
      <c r="P17" s="18">
        <v>10</v>
      </c>
      <c r="Q17" s="384">
        <f t="shared" si="2"/>
        <v>0</v>
      </c>
    </row>
    <row r="18" spans="1:17">
      <c r="A18" s="368" t="s">
        <v>84</v>
      </c>
      <c r="B18" s="367">
        <v>629</v>
      </c>
      <c r="C18" s="367">
        <v>604</v>
      </c>
      <c r="D18" s="367">
        <v>530</v>
      </c>
      <c r="E18" s="367">
        <v>539</v>
      </c>
      <c r="F18" s="383"/>
      <c r="G18" s="24">
        <f t="shared" si="0"/>
        <v>-25</v>
      </c>
      <c r="H18" s="24">
        <f t="shared" si="0"/>
        <v>-74</v>
      </c>
      <c r="I18" s="24">
        <f t="shared" si="0"/>
        <v>9</v>
      </c>
      <c r="J18" s="22"/>
      <c r="K18" s="369">
        <f t="shared" si="1"/>
        <v>-3.9745627980922099E-2</v>
      </c>
      <c r="L18" s="369">
        <f t="shared" si="1"/>
        <v>-0.12251655629139073</v>
      </c>
      <c r="M18" s="369">
        <f t="shared" si="1"/>
        <v>1.6981132075471698E-2</v>
      </c>
      <c r="N18" s="370"/>
      <c r="O18" s="18">
        <f t="shared" si="3"/>
        <v>21</v>
      </c>
      <c r="P18" s="18">
        <v>20</v>
      </c>
      <c r="Q18" s="384">
        <f t="shared" si="2"/>
        <v>-1</v>
      </c>
    </row>
    <row r="19" spans="1:17">
      <c r="A19" s="368" t="s">
        <v>85</v>
      </c>
      <c r="B19" s="367">
        <v>269</v>
      </c>
      <c r="C19" s="367">
        <v>223</v>
      </c>
      <c r="D19" s="367">
        <v>223</v>
      </c>
      <c r="E19" s="367">
        <v>231</v>
      </c>
      <c r="F19" s="383"/>
      <c r="G19" s="24">
        <f t="shared" si="0"/>
        <v>-46</v>
      </c>
      <c r="H19" s="24">
        <f t="shared" si="0"/>
        <v>0</v>
      </c>
      <c r="I19" s="24">
        <f t="shared" si="0"/>
        <v>8</v>
      </c>
      <c r="J19" s="22"/>
      <c r="K19" s="369">
        <f t="shared" si="1"/>
        <v>-0.17100371747211895</v>
      </c>
      <c r="L19" s="369">
        <f t="shared" si="1"/>
        <v>0</v>
      </c>
      <c r="M19" s="369">
        <f t="shared" si="1"/>
        <v>3.5874439461883408E-2</v>
      </c>
      <c r="N19" s="370"/>
      <c r="O19" s="18">
        <f t="shared" si="3"/>
        <v>26</v>
      </c>
      <c r="P19" s="18">
        <v>26</v>
      </c>
      <c r="Q19" s="384">
        <f t="shared" si="2"/>
        <v>0</v>
      </c>
    </row>
    <row r="20" spans="1:17">
      <c r="A20" s="368" t="s">
        <v>86</v>
      </c>
      <c r="B20" s="367">
        <v>902</v>
      </c>
      <c r="C20" s="367">
        <v>774</v>
      </c>
      <c r="D20" s="367">
        <v>703</v>
      </c>
      <c r="E20" s="367">
        <v>715</v>
      </c>
      <c r="F20" s="383"/>
      <c r="G20" s="24">
        <f t="shared" si="0"/>
        <v>-128</v>
      </c>
      <c r="H20" s="24">
        <f t="shared" si="0"/>
        <v>-71</v>
      </c>
      <c r="I20" s="24">
        <f t="shared" si="0"/>
        <v>12</v>
      </c>
      <c r="J20" s="22"/>
      <c r="K20" s="369">
        <f t="shared" si="1"/>
        <v>-0.14190687361419069</v>
      </c>
      <c r="L20" s="369">
        <f t="shared" si="1"/>
        <v>-9.1731266149870802E-2</v>
      </c>
      <c r="M20" s="369">
        <f t="shared" si="1"/>
        <v>1.7069701280227598E-2</v>
      </c>
      <c r="N20" s="370"/>
      <c r="O20" s="18">
        <f t="shared" si="3"/>
        <v>18</v>
      </c>
      <c r="P20" s="18">
        <v>17</v>
      </c>
      <c r="Q20" s="384">
        <f t="shared" si="2"/>
        <v>-1</v>
      </c>
    </row>
    <row r="21" spans="1:17">
      <c r="A21" s="368" t="s">
        <v>87</v>
      </c>
      <c r="B21" s="367">
        <v>594</v>
      </c>
      <c r="C21" s="367">
        <v>524</v>
      </c>
      <c r="D21" s="367">
        <v>548</v>
      </c>
      <c r="E21" s="367">
        <v>603</v>
      </c>
      <c r="F21" s="383"/>
      <c r="G21" s="24">
        <f t="shared" si="0"/>
        <v>-70</v>
      </c>
      <c r="H21" s="24">
        <f t="shared" si="0"/>
        <v>24</v>
      </c>
      <c r="I21" s="24">
        <f t="shared" si="0"/>
        <v>55</v>
      </c>
      <c r="J21" s="22"/>
      <c r="K21" s="369">
        <f t="shared" si="1"/>
        <v>-0.11784511784511785</v>
      </c>
      <c r="L21" s="369">
        <f t="shared" si="1"/>
        <v>4.5801526717557252E-2</v>
      </c>
      <c r="M21" s="369">
        <f t="shared" si="1"/>
        <v>0.10036496350364964</v>
      </c>
      <c r="N21" s="370"/>
      <c r="O21" s="18">
        <f t="shared" si="3"/>
        <v>19</v>
      </c>
      <c r="P21" s="18">
        <v>21</v>
      </c>
      <c r="Q21" s="384">
        <f t="shared" si="2"/>
        <v>2</v>
      </c>
    </row>
    <row r="22" spans="1:17">
      <c r="A22" s="368" t="s">
        <v>88</v>
      </c>
      <c r="B22" s="367">
        <v>117</v>
      </c>
      <c r="C22" s="367">
        <v>80</v>
      </c>
      <c r="D22" s="367">
        <v>85</v>
      </c>
      <c r="E22" s="367">
        <v>84</v>
      </c>
      <c r="F22" s="383"/>
      <c r="G22" s="24">
        <f t="shared" si="0"/>
        <v>-37</v>
      </c>
      <c r="H22" s="24">
        <f t="shared" si="0"/>
        <v>5</v>
      </c>
      <c r="I22" s="24">
        <f t="shared" si="0"/>
        <v>-1</v>
      </c>
      <c r="J22" s="22"/>
      <c r="K22" s="369">
        <f t="shared" si="1"/>
        <v>-0.31623931623931623</v>
      </c>
      <c r="L22" s="369">
        <f t="shared" si="1"/>
        <v>6.25E-2</v>
      </c>
      <c r="M22" s="369">
        <f t="shared" si="1"/>
        <v>-1.1764705882352941E-2</v>
      </c>
      <c r="N22" s="370"/>
      <c r="O22" s="18">
        <f t="shared" si="3"/>
        <v>31</v>
      </c>
      <c r="P22" s="18">
        <v>31</v>
      </c>
      <c r="Q22" s="384">
        <f t="shared" si="2"/>
        <v>0</v>
      </c>
    </row>
    <row r="23" spans="1:17">
      <c r="A23" s="368" t="s">
        <v>89</v>
      </c>
      <c r="B23" s="367">
        <v>113</v>
      </c>
      <c r="C23" s="367">
        <v>135</v>
      </c>
      <c r="D23" s="367">
        <v>120</v>
      </c>
      <c r="E23" s="367">
        <v>110</v>
      </c>
      <c r="F23" s="383"/>
      <c r="G23" s="24">
        <f t="shared" si="0"/>
        <v>22</v>
      </c>
      <c r="H23" s="24">
        <f t="shared" si="0"/>
        <v>-15</v>
      </c>
      <c r="I23" s="24">
        <f t="shared" si="0"/>
        <v>-10</v>
      </c>
      <c r="J23" s="22"/>
      <c r="K23" s="369">
        <f t="shared" si="1"/>
        <v>0.19469026548672566</v>
      </c>
      <c r="L23" s="369">
        <f t="shared" si="1"/>
        <v>-0.1111111111111111</v>
      </c>
      <c r="M23" s="369">
        <f t="shared" si="1"/>
        <v>-8.3333333333333329E-2</v>
      </c>
      <c r="N23" s="370"/>
      <c r="O23" s="18">
        <f t="shared" si="3"/>
        <v>30</v>
      </c>
      <c r="P23" s="18">
        <v>30</v>
      </c>
      <c r="Q23" s="384">
        <f t="shared" si="2"/>
        <v>0</v>
      </c>
    </row>
    <row r="24" spans="1:17">
      <c r="A24" s="368" t="s">
        <v>90</v>
      </c>
      <c r="B24" s="367">
        <v>45400</v>
      </c>
      <c r="C24" s="367">
        <v>46372</v>
      </c>
      <c r="D24" s="367">
        <v>46834</v>
      </c>
      <c r="E24" s="367">
        <v>46391</v>
      </c>
      <c r="F24" s="383"/>
      <c r="G24" s="24">
        <f t="shared" si="0"/>
        <v>972</v>
      </c>
      <c r="H24" s="24">
        <f t="shared" si="0"/>
        <v>462</v>
      </c>
      <c r="I24" s="24">
        <f t="shared" si="0"/>
        <v>-443</v>
      </c>
      <c r="J24" s="22"/>
      <c r="K24" s="369">
        <f t="shared" si="1"/>
        <v>2.1409691629955947E-2</v>
      </c>
      <c r="L24" s="369">
        <f t="shared" si="1"/>
        <v>9.9629086517726215E-3</v>
      </c>
      <c r="M24" s="369">
        <f t="shared" si="1"/>
        <v>-9.458940086262118E-3</v>
      </c>
      <c r="N24" s="370"/>
      <c r="O24" s="18">
        <f t="shared" si="3"/>
        <v>1</v>
      </c>
      <c r="P24" s="18">
        <v>1</v>
      </c>
      <c r="Q24" s="384">
        <f t="shared" si="2"/>
        <v>0</v>
      </c>
    </row>
    <row r="25" spans="1:17">
      <c r="A25" s="368" t="s">
        <v>91</v>
      </c>
      <c r="B25" s="367">
        <v>520</v>
      </c>
      <c r="C25" s="367">
        <v>562</v>
      </c>
      <c r="D25" s="367">
        <v>551</v>
      </c>
      <c r="E25" s="367">
        <v>536</v>
      </c>
      <c r="F25" s="383"/>
      <c r="G25" s="24">
        <f t="shared" si="0"/>
        <v>42</v>
      </c>
      <c r="H25" s="24">
        <f t="shared" si="0"/>
        <v>-11</v>
      </c>
      <c r="I25" s="24">
        <f t="shared" si="0"/>
        <v>-15</v>
      </c>
      <c r="J25" s="22"/>
      <c r="K25" s="369">
        <f t="shared" si="1"/>
        <v>8.0769230769230774E-2</v>
      </c>
      <c r="L25" s="369">
        <f t="shared" si="1"/>
        <v>-1.9572953736654804E-2</v>
      </c>
      <c r="M25" s="369">
        <f t="shared" si="1"/>
        <v>-2.7223230490018149E-2</v>
      </c>
      <c r="N25" s="370"/>
      <c r="O25" s="18">
        <f t="shared" si="3"/>
        <v>22</v>
      </c>
      <c r="P25" s="18">
        <v>24</v>
      </c>
      <c r="Q25" s="384">
        <f t="shared" si="2"/>
        <v>2</v>
      </c>
    </row>
    <row r="26" spans="1:17">
      <c r="A26" s="368" t="s">
        <v>92</v>
      </c>
      <c r="B26" s="367">
        <v>1594</v>
      </c>
      <c r="C26" s="367">
        <v>1377</v>
      </c>
      <c r="D26" s="367">
        <v>1333</v>
      </c>
      <c r="E26" s="367">
        <v>1464</v>
      </c>
      <c r="F26" s="383"/>
      <c r="G26" s="24">
        <f t="shared" si="0"/>
        <v>-217</v>
      </c>
      <c r="H26" s="24">
        <f t="shared" si="0"/>
        <v>-44</v>
      </c>
      <c r="I26" s="24">
        <f t="shared" si="0"/>
        <v>131</v>
      </c>
      <c r="J26" s="22"/>
      <c r="K26" s="369">
        <f t="shared" si="1"/>
        <v>-0.13613550815558345</v>
      </c>
      <c r="L26" s="369">
        <f t="shared" si="1"/>
        <v>-3.195352214960058E-2</v>
      </c>
      <c r="M26" s="369">
        <f t="shared" si="1"/>
        <v>9.827456864216054E-2</v>
      </c>
      <c r="N26" s="370"/>
      <c r="O26" s="18">
        <f t="shared" si="3"/>
        <v>14</v>
      </c>
      <c r="P26" s="18">
        <v>13</v>
      </c>
      <c r="Q26" s="384">
        <f t="shared" si="2"/>
        <v>-1</v>
      </c>
    </row>
    <row r="27" spans="1:17">
      <c r="A27" s="368" t="s">
        <v>93</v>
      </c>
      <c r="B27" s="367">
        <v>1197</v>
      </c>
      <c r="C27" s="367">
        <v>1133</v>
      </c>
      <c r="D27" s="367">
        <v>1017</v>
      </c>
      <c r="E27" s="367">
        <v>1095</v>
      </c>
      <c r="F27" s="383"/>
      <c r="G27" s="24">
        <f t="shared" si="0"/>
        <v>-64</v>
      </c>
      <c r="H27" s="24">
        <f t="shared" si="0"/>
        <v>-116</v>
      </c>
      <c r="I27" s="24">
        <f t="shared" si="0"/>
        <v>78</v>
      </c>
      <c r="J27" s="22"/>
      <c r="K27" s="369">
        <f t="shared" si="1"/>
        <v>-5.3467000835421885E-2</v>
      </c>
      <c r="L27" s="369">
        <f t="shared" si="1"/>
        <v>-0.10238305383936452</v>
      </c>
      <c r="M27" s="369">
        <f t="shared" si="1"/>
        <v>7.6696165191740412E-2</v>
      </c>
      <c r="N27" s="370"/>
      <c r="O27" s="18">
        <f t="shared" si="3"/>
        <v>16</v>
      </c>
      <c r="P27" s="18">
        <v>15</v>
      </c>
      <c r="Q27" s="384">
        <f t="shared" si="2"/>
        <v>-1</v>
      </c>
    </row>
    <row r="28" spans="1:17">
      <c r="A28" s="368" t="s">
        <v>94</v>
      </c>
      <c r="B28" s="367">
        <v>1541</v>
      </c>
      <c r="C28" s="367">
        <v>1648</v>
      </c>
      <c r="D28" s="367">
        <v>1546</v>
      </c>
      <c r="E28" s="367">
        <v>1518</v>
      </c>
      <c r="F28" s="383"/>
      <c r="G28" s="24">
        <f t="shared" si="0"/>
        <v>107</v>
      </c>
      <c r="H28" s="24">
        <f t="shared" si="0"/>
        <v>-102</v>
      </c>
      <c r="I28" s="24">
        <f t="shared" si="0"/>
        <v>-28</v>
      </c>
      <c r="J28" s="22"/>
      <c r="K28" s="369">
        <f t="shared" si="1"/>
        <v>6.9435431537962361E-2</v>
      </c>
      <c r="L28" s="369">
        <f t="shared" si="1"/>
        <v>-6.1893203883495146E-2</v>
      </c>
      <c r="M28" s="369">
        <f t="shared" si="1"/>
        <v>-1.8111254851228976E-2</v>
      </c>
      <c r="N28" s="370"/>
      <c r="O28" s="18">
        <f t="shared" si="3"/>
        <v>13</v>
      </c>
      <c r="P28" s="18">
        <v>14</v>
      </c>
      <c r="Q28" s="384">
        <f t="shared" si="2"/>
        <v>1</v>
      </c>
    </row>
    <row r="29" spans="1:17">
      <c r="A29" s="368" t="s">
        <v>95</v>
      </c>
      <c r="B29" s="367">
        <v>1978</v>
      </c>
      <c r="C29" s="367">
        <v>2173</v>
      </c>
      <c r="D29" s="367">
        <v>2145</v>
      </c>
      <c r="E29" s="367">
        <v>2186</v>
      </c>
      <c r="F29" s="383"/>
      <c r="G29" s="24">
        <f t="shared" si="0"/>
        <v>195</v>
      </c>
      <c r="H29" s="24">
        <f t="shared" si="0"/>
        <v>-28</v>
      </c>
      <c r="I29" s="24">
        <f t="shared" si="0"/>
        <v>41</v>
      </c>
      <c r="J29" s="22"/>
      <c r="K29" s="369">
        <f t="shared" si="1"/>
        <v>9.8584428715874625E-2</v>
      </c>
      <c r="L29" s="369">
        <f t="shared" si="1"/>
        <v>-1.2885411872986655E-2</v>
      </c>
      <c r="M29" s="369">
        <f t="shared" si="1"/>
        <v>1.9114219114219115E-2</v>
      </c>
      <c r="N29" s="370"/>
      <c r="O29" s="18">
        <f t="shared" si="3"/>
        <v>11</v>
      </c>
      <c r="P29" s="18">
        <v>12</v>
      </c>
      <c r="Q29" s="384">
        <f t="shared" si="2"/>
        <v>1</v>
      </c>
    </row>
    <row r="30" spans="1:17">
      <c r="A30" s="368" t="s">
        <v>96</v>
      </c>
      <c r="B30" s="367">
        <v>727</v>
      </c>
      <c r="C30" s="367">
        <v>644</v>
      </c>
      <c r="D30" s="367">
        <v>586</v>
      </c>
      <c r="E30" s="367">
        <v>590</v>
      </c>
      <c r="F30" s="383"/>
      <c r="G30" s="24">
        <f t="shared" si="0"/>
        <v>-83</v>
      </c>
      <c r="H30" s="24">
        <f t="shared" si="0"/>
        <v>-58</v>
      </c>
      <c r="I30" s="24">
        <f t="shared" si="0"/>
        <v>4</v>
      </c>
      <c r="J30" s="22"/>
      <c r="K30" s="369">
        <f t="shared" si="1"/>
        <v>-0.11416781292984869</v>
      </c>
      <c r="L30" s="369">
        <f t="shared" si="1"/>
        <v>-9.0062111801242239E-2</v>
      </c>
      <c r="M30" s="369">
        <f t="shared" si="1"/>
        <v>6.8259385665529011E-3</v>
      </c>
      <c r="N30" s="370"/>
      <c r="O30" s="18">
        <f t="shared" si="3"/>
        <v>20</v>
      </c>
      <c r="P30" s="18">
        <v>19</v>
      </c>
      <c r="Q30" s="384">
        <f t="shared" si="2"/>
        <v>-1</v>
      </c>
    </row>
    <row r="31" spans="1:17">
      <c r="A31" s="368" t="s">
        <v>7</v>
      </c>
      <c r="B31" s="367">
        <v>26829</v>
      </c>
      <c r="C31" s="367">
        <v>25781</v>
      </c>
      <c r="D31" s="367">
        <v>26150</v>
      </c>
      <c r="E31" s="367">
        <v>26383</v>
      </c>
      <c r="F31" s="383"/>
      <c r="G31" s="24">
        <f t="shared" si="0"/>
        <v>-1048</v>
      </c>
      <c r="H31" s="24">
        <f t="shared" si="0"/>
        <v>369</v>
      </c>
      <c r="I31" s="24">
        <f t="shared" si="0"/>
        <v>233</v>
      </c>
      <c r="J31" s="22"/>
      <c r="K31" s="369">
        <f t="shared" si="1"/>
        <v>-3.906220880390622E-2</v>
      </c>
      <c r="L31" s="369">
        <f t="shared" si="1"/>
        <v>1.4312866064155773E-2</v>
      </c>
      <c r="M31" s="369">
        <f t="shared" si="1"/>
        <v>8.9101338432122368E-3</v>
      </c>
      <c r="N31" s="370"/>
      <c r="O31" s="18">
        <f t="shared" si="3"/>
        <v>3</v>
      </c>
      <c r="P31" s="18">
        <v>2</v>
      </c>
      <c r="Q31" s="384">
        <f t="shared" si="2"/>
        <v>-1</v>
      </c>
    </row>
    <row r="32" spans="1:17">
      <c r="A32" s="368" t="s">
        <v>97</v>
      </c>
      <c r="B32" s="367">
        <v>1286</v>
      </c>
      <c r="C32" s="367">
        <v>1263</v>
      </c>
      <c r="D32" s="367">
        <v>1265</v>
      </c>
      <c r="E32" s="367">
        <v>1328</v>
      </c>
      <c r="F32" s="383"/>
      <c r="G32" s="24">
        <f t="shared" si="0"/>
        <v>-23</v>
      </c>
      <c r="H32" s="24">
        <f t="shared" si="0"/>
        <v>2</v>
      </c>
      <c r="I32" s="24">
        <f t="shared" si="0"/>
        <v>63</v>
      </c>
      <c r="J32" s="22"/>
      <c r="K32" s="369">
        <f t="shared" si="1"/>
        <v>-1.7884914463452566E-2</v>
      </c>
      <c r="L32" s="369">
        <f t="shared" si="1"/>
        <v>1.5835312747426761E-3</v>
      </c>
      <c r="M32" s="369">
        <f t="shared" si="1"/>
        <v>4.9802371541501973E-2</v>
      </c>
      <c r="N32" s="370"/>
      <c r="O32" s="18">
        <f t="shared" si="3"/>
        <v>15</v>
      </c>
      <c r="P32" s="18">
        <v>16</v>
      </c>
      <c r="Q32" s="384">
        <f t="shared" si="2"/>
        <v>1</v>
      </c>
    </row>
    <row r="33" spans="1:17">
      <c r="A33" s="368" t="s">
        <v>59</v>
      </c>
      <c r="B33" s="367">
        <v>7418</v>
      </c>
      <c r="C33" s="367">
        <v>6715</v>
      </c>
      <c r="D33" s="367">
        <v>6502</v>
      </c>
      <c r="E33" s="367">
        <v>6343</v>
      </c>
      <c r="F33" s="383"/>
      <c r="G33" s="24">
        <f t="shared" si="0"/>
        <v>-703</v>
      </c>
      <c r="H33" s="24">
        <f t="shared" si="0"/>
        <v>-213</v>
      </c>
      <c r="I33" s="24">
        <f t="shared" si="0"/>
        <v>-159</v>
      </c>
      <c r="J33" s="22"/>
      <c r="K33" s="369">
        <f t="shared" si="1"/>
        <v>-9.4769479644108923E-2</v>
      </c>
      <c r="L33" s="369">
        <f t="shared" si="1"/>
        <v>-3.1720029784065525E-2</v>
      </c>
      <c r="M33" s="369">
        <f t="shared" si="1"/>
        <v>-2.4454014149492463E-2</v>
      </c>
      <c r="N33" s="370"/>
      <c r="O33" s="18">
        <f t="shared" si="3"/>
        <v>8</v>
      </c>
      <c r="P33" s="18">
        <v>6</v>
      </c>
      <c r="Q33" s="384">
        <f t="shared" si="2"/>
        <v>-2</v>
      </c>
    </row>
    <row r="34" spans="1:17">
      <c r="A34" s="368" t="s">
        <v>98</v>
      </c>
      <c r="B34" s="367">
        <v>187</v>
      </c>
      <c r="C34" s="367">
        <v>138</v>
      </c>
      <c r="D34" s="367">
        <v>130</v>
      </c>
      <c r="E34" s="367">
        <v>145</v>
      </c>
      <c r="F34" s="383"/>
      <c r="G34" s="24">
        <f t="shared" si="0"/>
        <v>-49</v>
      </c>
      <c r="H34" s="24">
        <f t="shared" si="0"/>
        <v>-8</v>
      </c>
      <c r="I34" s="24">
        <f t="shared" si="0"/>
        <v>15</v>
      </c>
      <c r="J34" s="22"/>
      <c r="K34" s="369">
        <f t="shared" si="1"/>
        <v>-0.26203208556149732</v>
      </c>
      <c r="L34" s="369">
        <f t="shared" si="1"/>
        <v>-5.7971014492753624E-2</v>
      </c>
      <c r="M34" s="369">
        <f t="shared" si="1"/>
        <v>0.11538461538461539</v>
      </c>
      <c r="N34" s="370"/>
      <c r="O34" s="18">
        <f t="shared" si="3"/>
        <v>29</v>
      </c>
      <c r="P34" s="18">
        <v>29</v>
      </c>
      <c r="Q34" s="384">
        <f t="shared" si="2"/>
        <v>0</v>
      </c>
    </row>
    <row r="35" spans="1:17">
      <c r="A35" s="368" t="s">
        <v>99</v>
      </c>
      <c r="B35" s="367">
        <v>11565</v>
      </c>
      <c r="C35" s="367">
        <v>10800</v>
      </c>
      <c r="D35" s="367">
        <v>10910</v>
      </c>
      <c r="E35" s="367">
        <v>10439</v>
      </c>
      <c r="F35" s="383"/>
      <c r="G35" s="24">
        <f t="shared" si="0"/>
        <v>-765</v>
      </c>
      <c r="H35" s="24">
        <f t="shared" si="0"/>
        <v>110</v>
      </c>
      <c r="I35" s="24">
        <f t="shared" si="0"/>
        <v>-471</v>
      </c>
      <c r="J35" s="22"/>
      <c r="K35" s="369">
        <f t="shared" si="1"/>
        <v>-6.6147859922178989E-2</v>
      </c>
      <c r="L35" s="369">
        <f t="shared" si="1"/>
        <v>1.0185185185185186E-2</v>
      </c>
      <c r="M35" s="369">
        <f t="shared" si="1"/>
        <v>-4.3171402383134737E-2</v>
      </c>
      <c r="N35" s="370"/>
      <c r="O35" s="18">
        <f t="shared" si="3"/>
        <v>5</v>
      </c>
      <c r="P35" s="18">
        <v>5</v>
      </c>
      <c r="Q35" s="384">
        <f t="shared" si="2"/>
        <v>0</v>
      </c>
    </row>
    <row r="36" spans="1:17">
      <c r="A36" s="368" t="s">
        <v>391</v>
      </c>
      <c r="B36" s="367">
        <v>22735</v>
      </c>
      <c r="C36" s="367">
        <v>22841</v>
      </c>
      <c r="D36" s="367">
        <v>23042</v>
      </c>
      <c r="E36" s="367">
        <v>26409</v>
      </c>
      <c r="F36" s="383"/>
      <c r="G36" s="24">
        <f t="shared" si="0"/>
        <v>106</v>
      </c>
      <c r="H36" s="24">
        <f t="shared" si="0"/>
        <v>201</v>
      </c>
      <c r="I36" s="24">
        <f t="shared" si="0"/>
        <v>3367</v>
      </c>
      <c r="J36" s="22"/>
      <c r="K36" s="369">
        <f t="shared" si="1"/>
        <v>4.6624147789751484E-3</v>
      </c>
      <c r="L36" s="369">
        <f t="shared" si="1"/>
        <v>8.7999649752637799E-3</v>
      </c>
      <c r="M36" s="369">
        <f t="shared" si="1"/>
        <v>0.14612446836212134</v>
      </c>
      <c r="N36" s="370"/>
      <c r="O36" s="18">
        <f t="shared" si="3"/>
        <v>2</v>
      </c>
      <c r="P36" s="18">
        <v>3</v>
      </c>
      <c r="Q36" s="384">
        <f t="shared" si="2"/>
        <v>1</v>
      </c>
    </row>
    <row r="37" spans="1:17">
      <c r="A37" s="368" t="s">
        <v>392</v>
      </c>
      <c r="B37" s="367">
        <v>7973</v>
      </c>
      <c r="C37" s="367">
        <v>7929</v>
      </c>
      <c r="D37" s="367">
        <v>7174</v>
      </c>
      <c r="E37" s="367">
        <v>6355</v>
      </c>
      <c r="F37" s="383"/>
      <c r="G37" s="24">
        <f t="shared" si="0"/>
        <v>-44</v>
      </c>
      <c r="H37" s="24">
        <f t="shared" si="0"/>
        <v>-755</v>
      </c>
      <c r="I37" s="24">
        <f t="shared" si="0"/>
        <v>-819</v>
      </c>
      <c r="J37" s="22"/>
      <c r="K37" s="369">
        <f t="shared" si="1"/>
        <v>-5.5186253605919982E-3</v>
      </c>
      <c r="L37" s="369">
        <f t="shared" si="1"/>
        <v>-9.5220078193971491E-2</v>
      </c>
      <c r="M37" s="369">
        <f t="shared" si="1"/>
        <v>-0.11416225257875662</v>
      </c>
      <c r="N37" s="370"/>
      <c r="O37" s="18">
        <f t="shared" si="3"/>
        <v>7</v>
      </c>
      <c r="P37" s="18">
        <v>8</v>
      </c>
      <c r="Q37" s="384">
        <f t="shared" si="2"/>
        <v>1</v>
      </c>
    </row>
    <row r="38" spans="1:17">
      <c r="A38" s="368" t="s">
        <v>393</v>
      </c>
      <c r="B38" s="367">
        <v>6390</v>
      </c>
      <c r="C38" s="367">
        <v>5875</v>
      </c>
      <c r="D38" s="367">
        <v>6210</v>
      </c>
      <c r="E38" s="367">
        <v>7794</v>
      </c>
      <c r="F38" s="383"/>
      <c r="G38" s="24">
        <f t="shared" si="0"/>
        <v>-515</v>
      </c>
      <c r="H38" s="24">
        <f t="shared" si="0"/>
        <v>335</v>
      </c>
      <c r="I38" s="24">
        <f t="shared" si="0"/>
        <v>1584</v>
      </c>
      <c r="J38" s="22"/>
      <c r="K38" s="369">
        <f t="shared" si="1"/>
        <v>-8.0594679186228479E-2</v>
      </c>
      <c r="L38" s="369">
        <f t="shared" si="1"/>
        <v>5.7021276595744678E-2</v>
      </c>
      <c r="M38" s="369">
        <f t="shared" si="1"/>
        <v>0.25507246376811593</v>
      </c>
      <c r="N38" s="370"/>
      <c r="O38" s="18">
        <f t="shared" si="3"/>
        <v>6</v>
      </c>
      <c r="P38" s="18">
        <v>7</v>
      </c>
      <c r="Q38" s="384">
        <f t="shared" si="2"/>
        <v>1</v>
      </c>
    </row>
    <row r="39" spans="1:17">
      <c r="A39" s="368"/>
      <c r="B39" s="367"/>
      <c r="C39" s="367"/>
      <c r="D39" s="367"/>
      <c r="E39" s="367"/>
      <c r="F39" s="383"/>
      <c r="G39" s="24"/>
      <c r="H39" s="24"/>
      <c r="I39" s="24"/>
      <c r="J39" s="22"/>
      <c r="K39" s="369"/>
      <c r="L39" s="369"/>
      <c r="M39" s="369"/>
      <c r="N39" s="370"/>
      <c r="O39" s="384"/>
      <c r="P39" s="384"/>
      <c r="Q39" s="384"/>
    </row>
    <row r="40" spans="1:17">
      <c r="A40" s="368" t="s">
        <v>68</v>
      </c>
      <c r="B40" s="367">
        <f>SUM(B7:B38)</f>
        <v>171291</v>
      </c>
      <c r="C40" s="367">
        <f>SUM(C7:C38)</f>
        <v>167594</v>
      </c>
      <c r="D40" s="367">
        <f>SUM(D7:D38)</f>
        <v>167317</v>
      </c>
      <c r="E40" s="367">
        <f>SUM(E7:E38)</f>
        <v>170770</v>
      </c>
      <c r="F40" s="383"/>
      <c r="G40" s="24">
        <f>C40-B40</f>
        <v>-3697</v>
      </c>
      <c r="H40" s="24">
        <f>D40-C40</f>
        <v>-277</v>
      </c>
      <c r="I40" s="24">
        <f>E40-D40</f>
        <v>3453</v>
      </c>
      <c r="J40" s="22"/>
      <c r="K40" s="369">
        <f>(C40-B40)/B40</f>
        <v>-2.1583153814269285E-2</v>
      </c>
      <c r="L40" s="369">
        <f>(D40-C40)/C40</f>
        <v>-1.6528037996586991E-3</v>
      </c>
      <c r="M40" s="369">
        <f>(E40-D40)/D40</f>
        <v>2.0637472581985093E-2</v>
      </c>
      <c r="N40" s="370"/>
      <c r="O40" s="384"/>
      <c r="P40" s="384"/>
      <c r="Q40" s="384"/>
    </row>
    <row r="41" spans="1:17">
      <c r="B41" s="367"/>
      <c r="C41" s="367"/>
      <c r="D41" s="367"/>
      <c r="E41" s="367"/>
      <c r="F41" s="385"/>
      <c r="G41" s="23"/>
      <c r="H41" s="23"/>
      <c r="I41" s="23"/>
      <c r="J41" s="23"/>
      <c r="K41" s="374"/>
      <c r="L41" s="374"/>
      <c r="M41" s="374"/>
      <c r="N41" s="374"/>
      <c r="O41" s="19"/>
      <c r="P41" s="19"/>
      <c r="Q41" s="19"/>
    </row>
    <row r="42" spans="1:17">
      <c r="A42" s="18" t="s">
        <v>394</v>
      </c>
    </row>
    <row r="44" spans="1:17">
      <c r="D44" s="367"/>
      <c r="E44" s="367"/>
      <c r="F44" s="367"/>
    </row>
    <row r="46" spans="1:17">
      <c r="E46" s="367"/>
    </row>
    <row r="47" spans="1:17">
      <c r="E47" s="386"/>
    </row>
  </sheetData>
  <mergeCells count="8">
    <mergeCell ref="O4:O5"/>
    <mergeCell ref="P4:P5"/>
    <mergeCell ref="G4:G5"/>
    <mergeCell ref="H4:H5"/>
    <mergeCell ref="I4:I5"/>
    <mergeCell ref="K4:K5"/>
    <mergeCell ref="L4:L5"/>
    <mergeCell ref="M4:M5"/>
  </mergeCells>
  <printOptions horizontalCentered="1"/>
  <pageMargins left="1" right="1" top="1" bottom="1" header="0.5" footer="0.5"/>
  <pageSetup scale="77" orientation="landscape" r:id="rId1"/>
  <headerFooter scaleWithDoc="0" alignWithMargins="0">
    <oddHeader>&amp;C&amp;14Table 16.2
Utah System of Higher Education Enrollment by County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F47"/>
  <sheetViews>
    <sheetView view="pageLayout" topLeftCell="A8" zoomScaleNormal="100" zoomScaleSheetLayoutView="100" workbookViewId="0"/>
  </sheetViews>
  <sheetFormatPr defaultColWidth="9.140625" defaultRowHeight="12.75"/>
  <cols>
    <col min="1" max="1" width="1.28515625" style="18" customWidth="1"/>
    <col min="2" max="2" width="22.7109375" style="18" customWidth="1"/>
    <col min="3" max="3" width="9.42578125" style="18" bestFit="1" customWidth="1"/>
    <col min="4" max="4" width="9.28515625" style="18" bestFit="1" customWidth="1"/>
    <col min="5" max="5" width="0.7109375" style="18" customWidth="1"/>
    <col min="6" max="6" width="9.42578125" style="18" bestFit="1" customWidth="1"/>
    <col min="7" max="7" width="9.28515625" style="18" bestFit="1" customWidth="1"/>
    <col min="8" max="8" width="0.7109375" style="18" customWidth="1"/>
    <col min="9" max="9" width="9.42578125" style="18" bestFit="1" customWidth="1"/>
    <col min="10" max="10" width="9.28515625" style="18" bestFit="1" customWidth="1"/>
    <col min="11" max="11" width="0.7109375" style="18" customWidth="1"/>
    <col min="12" max="12" width="9.42578125" style="18" bestFit="1" customWidth="1"/>
    <col min="13" max="13" width="9.28515625" style="18" bestFit="1" customWidth="1"/>
    <col min="14" max="14" width="0.7109375" style="18" customWidth="1"/>
    <col min="15" max="15" width="9.42578125" style="18" bestFit="1" customWidth="1"/>
    <col min="16" max="16" width="9.28515625" style="18" bestFit="1" customWidth="1"/>
    <col min="17" max="17" width="1.140625" style="18" customWidth="1"/>
    <col min="18" max="18" width="9.42578125" style="18" bestFit="1" customWidth="1"/>
    <col min="19" max="19" width="9.28515625" style="18" bestFit="1" customWidth="1"/>
    <col min="20" max="20" width="0.7109375" style="19" customWidth="1"/>
    <col min="21" max="21" width="9.42578125" style="18" bestFit="1" customWidth="1"/>
    <col min="22" max="22" width="9.28515625" style="18" bestFit="1" customWidth="1"/>
    <col min="23" max="23" width="0.7109375" style="19" customWidth="1"/>
    <col min="24" max="24" width="9.42578125" style="18" bestFit="1" customWidth="1"/>
    <col min="25" max="25" width="9.28515625" style="18" bestFit="1" customWidth="1"/>
    <col min="26" max="26" width="0.7109375" style="19" customWidth="1"/>
    <col min="27" max="27" width="9.42578125" style="18" bestFit="1" customWidth="1"/>
    <col min="28" max="28" width="9.28515625" style="18" bestFit="1" customWidth="1"/>
    <col min="29" max="29" width="0.7109375" style="19" customWidth="1"/>
    <col min="30" max="30" width="9.42578125" style="18" bestFit="1" customWidth="1"/>
    <col min="31" max="31" width="9.28515625" style="19" bestFit="1" customWidth="1"/>
    <col min="32" max="16384" width="9.140625" style="18"/>
  </cols>
  <sheetData>
    <row r="1" spans="2:32" hidden="1">
      <c r="B1" s="387" t="s">
        <v>1171</v>
      </c>
      <c r="C1" s="387"/>
      <c r="D1" s="387"/>
      <c r="E1" s="387"/>
      <c r="F1" s="387"/>
      <c r="G1" s="387"/>
      <c r="H1" s="387"/>
      <c r="I1" s="387"/>
      <c r="J1" s="387"/>
      <c r="K1" s="387"/>
      <c r="L1" s="387"/>
      <c r="M1" s="387"/>
      <c r="N1" s="387"/>
      <c r="O1" s="387"/>
      <c r="P1" s="387"/>
      <c r="Q1" s="387"/>
      <c r="R1" s="19"/>
      <c r="S1" s="19"/>
      <c r="T1" s="387"/>
      <c r="U1" s="19"/>
      <c r="V1" s="19"/>
      <c r="X1" s="19"/>
      <c r="Y1" s="388"/>
      <c r="Z1" s="388"/>
      <c r="AA1" s="19"/>
      <c r="AB1" s="19"/>
      <c r="AC1" s="388"/>
      <c r="AD1" s="19"/>
    </row>
    <row r="2" spans="2:32" ht="18.75" customHeight="1">
      <c r="Y2" s="389"/>
      <c r="Z2" s="388"/>
      <c r="AC2" s="388"/>
    </row>
    <row r="3" spans="2:32" ht="12.75" customHeight="1">
      <c r="B3" s="1479" t="s">
        <v>6</v>
      </c>
      <c r="C3" s="1482" t="s">
        <v>395</v>
      </c>
      <c r="D3" s="1483"/>
      <c r="E3" s="390"/>
      <c r="F3" s="1483" t="s">
        <v>396</v>
      </c>
      <c r="G3" s="1483"/>
      <c r="H3" s="390"/>
      <c r="I3" s="1486" t="s">
        <v>72</v>
      </c>
      <c r="J3" s="1476"/>
      <c r="K3" s="390"/>
      <c r="L3" s="1476" t="s">
        <v>397</v>
      </c>
      <c r="M3" s="1476"/>
      <c r="N3" s="390"/>
      <c r="O3" s="1476" t="s">
        <v>398</v>
      </c>
      <c r="P3" s="1476"/>
      <c r="Q3" s="390"/>
      <c r="R3" s="1476" t="s">
        <v>71</v>
      </c>
      <c r="S3" s="1476"/>
      <c r="T3" s="390"/>
      <c r="U3" s="1476" t="s">
        <v>399</v>
      </c>
      <c r="V3" s="1476"/>
      <c r="W3" s="1158"/>
      <c r="X3" s="1476" t="s">
        <v>400</v>
      </c>
      <c r="Y3" s="1476"/>
      <c r="Z3" s="1158"/>
      <c r="AA3" s="1476" t="s">
        <v>401</v>
      </c>
      <c r="AB3" s="1476"/>
      <c r="AC3" s="1158"/>
      <c r="AD3" s="1483" t="s">
        <v>402</v>
      </c>
      <c r="AE3" s="1483"/>
      <c r="AF3" s="19"/>
    </row>
    <row r="4" spans="2:32">
      <c r="B4" s="1480"/>
      <c r="C4" s="1484"/>
      <c r="D4" s="1485"/>
      <c r="E4" s="391"/>
      <c r="F4" s="1485"/>
      <c r="G4" s="1485"/>
      <c r="H4" s="391"/>
      <c r="I4" s="1487"/>
      <c r="J4" s="1477"/>
      <c r="K4" s="391"/>
      <c r="L4" s="1477"/>
      <c r="M4" s="1477"/>
      <c r="N4" s="391"/>
      <c r="O4" s="1477"/>
      <c r="P4" s="1477"/>
      <c r="Q4" s="391"/>
      <c r="R4" s="1477"/>
      <c r="S4" s="1477"/>
      <c r="T4" s="391"/>
      <c r="U4" s="1477"/>
      <c r="V4" s="1477"/>
      <c r="W4" s="391"/>
      <c r="X4" s="1477"/>
      <c r="Y4" s="1477"/>
      <c r="Z4" s="391"/>
      <c r="AA4" s="1477"/>
      <c r="AB4" s="1477"/>
      <c r="AC4" s="391"/>
      <c r="AD4" s="1485"/>
      <c r="AE4" s="1485"/>
      <c r="AF4" s="19"/>
    </row>
    <row r="5" spans="2:32">
      <c r="B5" s="1480"/>
      <c r="C5" s="392" t="s">
        <v>403</v>
      </c>
      <c r="D5" s="393"/>
      <c r="E5" s="394"/>
      <c r="F5" s="395" t="s">
        <v>403</v>
      </c>
      <c r="G5" s="393"/>
      <c r="H5" s="394"/>
      <c r="I5" s="392" t="s">
        <v>403</v>
      </c>
      <c r="J5" s="393"/>
      <c r="K5" s="394"/>
      <c r="L5" s="395" t="s">
        <v>403</v>
      </c>
      <c r="M5" s="393"/>
      <c r="N5" s="394"/>
      <c r="O5" s="395" t="s">
        <v>403</v>
      </c>
      <c r="P5" s="393"/>
      <c r="Q5" s="394"/>
      <c r="R5" s="395" t="s">
        <v>403</v>
      </c>
      <c r="S5" s="393"/>
      <c r="T5" s="396"/>
      <c r="U5" s="395" t="s">
        <v>403</v>
      </c>
      <c r="V5" s="393"/>
      <c r="W5" s="396"/>
      <c r="X5" s="395" t="s">
        <v>403</v>
      </c>
      <c r="Y5" s="393"/>
      <c r="Z5" s="396"/>
      <c r="AA5" s="395" t="s">
        <v>403</v>
      </c>
      <c r="AB5" s="393"/>
      <c r="AC5" s="396"/>
      <c r="AD5" s="395" t="s">
        <v>403</v>
      </c>
      <c r="AE5" s="393"/>
      <c r="AF5" s="19"/>
    </row>
    <row r="6" spans="2:32">
      <c r="B6" s="1481"/>
      <c r="C6" s="397" t="s">
        <v>100</v>
      </c>
      <c r="D6" s="397" t="s">
        <v>0</v>
      </c>
      <c r="E6" s="398"/>
      <c r="F6" s="399" t="s">
        <v>100</v>
      </c>
      <c r="G6" s="397" t="s">
        <v>0</v>
      </c>
      <c r="H6" s="398"/>
      <c r="I6" s="397" t="s">
        <v>100</v>
      </c>
      <c r="J6" s="397" t="s">
        <v>0</v>
      </c>
      <c r="K6" s="398"/>
      <c r="L6" s="399" t="s">
        <v>100</v>
      </c>
      <c r="M6" s="397" t="s">
        <v>0</v>
      </c>
      <c r="N6" s="398"/>
      <c r="O6" s="399" t="s">
        <v>100</v>
      </c>
      <c r="P6" s="397" t="s">
        <v>0</v>
      </c>
      <c r="Q6" s="398"/>
      <c r="R6" s="399" t="s">
        <v>100</v>
      </c>
      <c r="S6" s="397" t="s">
        <v>0</v>
      </c>
      <c r="T6" s="398"/>
      <c r="U6" s="399" t="s">
        <v>100</v>
      </c>
      <c r="V6" s="397" t="s">
        <v>0</v>
      </c>
      <c r="W6" s="398"/>
      <c r="X6" s="399" t="s">
        <v>100</v>
      </c>
      <c r="Y6" s="397" t="s">
        <v>0</v>
      </c>
      <c r="Z6" s="398"/>
      <c r="AA6" s="399" t="s">
        <v>100</v>
      </c>
      <c r="AB6" s="397" t="s">
        <v>0</v>
      </c>
      <c r="AC6" s="398"/>
      <c r="AD6" s="399" t="s">
        <v>100</v>
      </c>
      <c r="AE6" s="397" t="s">
        <v>0</v>
      </c>
      <c r="AF6" s="19"/>
    </row>
    <row r="7" spans="2:32">
      <c r="B7" s="400"/>
      <c r="C7" s="401"/>
      <c r="D7" s="402"/>
      <c r="E7" s="400"/>
      <c r="F7" s="402"/>
      <c r="G7" s="401"/>
      <c r="H7" s="400"/>
      <c r="I7" s="403"/>
      <c r="J7" s="402"/>
      <c r="K7" s="400"/>
      <c r="L7" s="401"/>
      <c r="M7" s="402"/>
      <c r="N7" s="400"/>
      <c r="O7" s="401"/>
      <c r="P7" s="402"/>
      <c r="Q7" s="400"/>
      <c r="R7" s="401"/>
      <c r="S7" s="402"/>
      <c r="T7" s="400"/>
      <c r="U7" s="401"/>
      <c r="V7" s="402"/>
      <c r="W7" s="400"/>
      <c r="X7" s="401"/>
      <c r="Y7" s="402"/>
      <c r="Z7" s="400"/>
      <c r="AA7" s="404"/>
      <c r="AB7" s="402"/>
      <c r="AC7" s="400"/>
      <c r="AD7" s="401"/>
      <c r="AE7" s="402"/>
      <c r="AF7" s="19"/>
    </row>
    <row r="8" spans="2:32">
      <c r="B8" s="368" t="s">
        <v>73</v>
      </c>
      <c r="C8" s="405">
        <v>6</v>
      </c>
      <c r="D8" s="374">
        <f t="shared" ref="D8:D39" si="0">C8/AD8</f>
        <v>1.7699115044247787E-2</v>
      </c>
      <c r="E8" s="370"/>
      <c r="F8" s="405">
        <v>28</v>
      </c>
      <c r="G8" s="374">
        <f t="shared" ref="G8:G39" si="1">F8/AD8</f>
        <v>8.2595870206489674E-2</v>
      </c>
      <c r="H8" s="370"/>
      <c r="I8" s="406">
        <v>4</v>
      </c>
      <c r="J8" s="374">
        <f t="shared" ref="J8:J39" si="2">I8/AD8</f>
        <v>1.1799410029498525E-2</v>
      </c>
      <c r="K8" s="370"/>
      <c r="L8" s="405">
        <v>1</v>
      </c>
      <c r="M8" s="374">
        <f t="shared" ref="M8:M39" si="3">L8/AD8</f>
        <v>2.9498525073746312E-3</v>
      </c>
      <c r="N8" s="370"/>
      <c r="O8" s="405">
        <v>1</v>
      </c>
      <c r="P8" s="374">
        <f t="shared" ref="P8:P39" si="4">O8/AD8</f>
        <v>2.9498525073746312E-3</v>
      </c>
      <c r="Q8" s="370"/>
      <c r="R8" s="405">
        <v>289</v>
      </c>
      <c r="S8" s="374">
        <f>R8/AD8</f>
        <v>0.85250737463126847</v>
      </c>
      <c r="T8" s="370"/>
      <c r="U8" s="405">
        <v>9</v>
      </c>
      <c r="V8" s="374">
        <f>U8/AD8</f>
        <v>2.6548672566371681E-2</v>
      </c>
      <c r="W8" s="370"/>
      <c r="X8" s="405"/>
      <c r="Y8" s="374">
        <f>X8/AD8</f>
        <v>0</v>
      </c>
      <c r="Z8" s="370"/>
      <c r="AA8" s="405">
        <v>1</v>
      </c>
      <c r="AB8" s="374">
        <f>AA8/AD8</f>
        <v>2.9498525073746312E-3</v>
      </c>
      <c r="AC8" s="370"/>
      <c r="AD8" s="405">
        <f t="shared" ref="AD8:AD39" si="5">SUM(C8,F8,I8,L8,O8,R8,U8,X8,AA8)</f>
        <v>339</v>
      </c>
      <c r="AE8" s="374">
        <f>AD8/AD41</f>
        <v>1.9851261931252561E-3</v>
      </c>
      <c r="AF8" s="19"/>
    </row>
    <row r="9" spans="2:32">
      <c r="B9" s="368" t="s">
        <v>74</v>
      </c>
      <c r="C9" s="405">
        <v>8</v>
      </c>
      <c r="D9" s="374">
        <f t="shared" si="0"/>
        <v>4.1365046535677356E-3</v>
      </c>
      <c r="E9" s="370"/>
      <c r="F9" s="405">
        <v>106</v>
      </c>
      <c r="G9" s="374">
        <f t="shared" si="1"/>
        <v>5.4808686659772489E-2</v>
      </c>
      <c r="H9" s="370"/>
      <c r="I9" s="406">
        <v>23</v>
      </c>
      <c r="J9" s="374">
        <f t="shared" si="2"/>
        <v>1.1892450879007239E-2</v>
      </c>
      <c r="K9" s="370"/>
      <c r="L9" s="405">
        <v>5</v>
      </c>
      <c r="M9" s="374">
        <f t="shared" si="3"/>
        <v>2.5853154084798345E-3</v>
      </c>
      <c r="N9" s="370"/>
      <c r="O9" s="405">
        <v>14</v>
      </c>
      <c r="P9" s="374">
        <f t="shared" si="4"/>
        <v>7.2388831437435368E-3</v>
      </c>
      <c r="Q9" s="370"/>
      <c r="R9" s="405">
        <v>1639</v>
      </c>
      <c r="S9" s="374">
        <f t="shared" ref="S9:S41" si="6">R9/AD9</f>
        <v>0.84746639089968978</v>
      </c>
      <c r="T9" s="370"/>
      <c r="U9" s="405">
        <v>108</v>
      </c>
      <c r="V9" s="374">
        <f t="shared" ref="V9:V41" si="7">U9/AD9</f>
        <v>5.5842812823164424E-2</v>
      </c>
      <c r="W9" s="370"/>
      <c r="X9" s="405">
        <v>2</v>
      </c>
      <c r="Y9" s="374">
        <f t="shared" ref="Y9:Y41" si="8">X9/AD9</f>
        <v>1.0341261633919339E-3</v>
      </c>
      <c r="Z9" s="370"/>
      <c r="AA9" s="405">
        <v>29</v>
      </c>
      <c r="AB9" s="374">
        <f t="shared" ref="AB9:AB41" si="9">AA9/AD9</f>
        <v>1.4994829369183039E-2</v>
      </c>
      <c r="AC9" s="370"/>
      <c r="AD9" s="405">
        <f t="shared" si="5"/>
        <v>1934</v>
      </c>
      <c r="AE9" s="374">
        <f>AD9/AD41</f>
        <v>1.1325174210926978E-2</v>
      </c>
      <c r="AF9" s="19"/>
    </row>
    <row r="10" spans="2:32">
      <c r="B10" s="368" t="s">
        <v>75</v>
      </c>
      <c r="C10" s="405">
        <v>15</v>
      </c>
      <c r="D10" s="374">
        <f t="shared" si="0"/>
        <v>2.8016436309301457E-3</v>
      </c>
      <c r="E10" s="370"/>
      <c r="F10" s="405">
        <v>350</v>
      </c>
      <c r="G10" s="374">
        <f t="shared" si="1"/>
        <v>6.5371684721703405E-2</v>
      </c>
      <c r="H10" s="370"/>
      <c r="I10" s="406">
        <v>57</v>
      </c>
      <c r="J10" s="374">
        <f t="shared" si="2"/>
        <v>1.0646245797534554E-2</v>
      </c>
      <c r="K10" s="370"/>
      <c r="L10" s="405">
        <v>15</v>
      </c>
      <c r="M10" s="374">
        <f t="shared" si="3"/>
        <v>2.8016436309301457E-3</v>
      </c>
      <c r="N10" s="370"/>
      <c r="O10" s="405">
        <v>35</v>
      </c>
      <c r="P10" s="374">
        <f t="shared" si="4"/>
        <v>6.5371684721703396E-3</v>
      </c>
      <c r="Q10" s="370"/>
      <c r="R10" s="405">
        <v>4070</v>
      </c>
      <c r="S10" s="374">
        <f t="shared" si="6"/>
        <v>0.76017930519237953</v>
      </c>
      <c r="T10" s="370"/>
      <c r="U10" s="405">
        <v>731</v>
      </c>
      <c r="V10" s="374">
        <f t="shared" si="7"/>
        <v>0.13653343294732909</v>
      </c>
      <c r="W10" s="370"/>
      <c r="X10" s="405">
        <v>8</v>
      </c>
      <c r="Y10" s="374">
        <f t="shared" si="8"/>
        <v>1.4942099364960778E-3</v>
      </c>
      <c r="Z10" s="370"/>
      <c r="AA10" s="405">
        <v>73</v>
      </c>
      <c r="AB10" s="374">
        <f t="shared" si="9"/>
        <v>1.3634665670526709E-2</v>
      </c>
      <c r="AC10" s="370"/>
      <c r="AD10" s="405">
        <f t="shared" si="5"/>
        <v>5354</v>
      </c>
      <c r="AE10" s="374">
        <f>AD10/AD41</f>
        <v>3.1352111026526908E-2</v>
      </c>
      <c r="AF10" s="19"/>
    </row>
    <row r="11" spans="2:32">
      <c r="B11" s="368" t="s">
        <v>76</v>
      </c>
      <c r="C11" s="405">
        <v>14</v>
      </c>
      <c r="D11" s="374">
        <f t="shared" si="0"/>
        <v>1.8111254851228976E-2</v>
      </c>
      <c r="E11" s="370"/>
      <c r="F11" s="405">
        <v>86</v>
      </c>
      <c r="G11" s="374">
        <f t="shared" si="1"/>
        <v>0.11125485122897801</v>
      </c>
      <c r="H11" s="370"/>
      <c r="I11" s="406">
        <v>4</v>
      </c>
      <c r="J11" s="374">
        <f t="shared" si="2"/>
        <v>5.1746442432082798E-3</v>
      </c>
      <c r="K11" s="370"/>
      <c r="L11" s="405">
        <v>1</v>
      </c>
      <c r="M11" s="374">
        <f t="shared" si="3"/>
        <v>1.29366106080207E-3</v>
      </c>
      <c r="N11" s="370"/>
      <c r="O11" s="405">
        <v>1</v>
      </c>
      <c r="P11" s="374">
        <f t="shared" si="4"/>
        <v>1.29366106080207E-3</v>
      </c>
      <c r="Q11" s="370"/>
      <c r="R11" s="405">
        <v>617</v>
      </c>
      <c r="S11" s="374">
        <f t="shared" si="6"/>
        <v>0.79818887451487708</v>
      </c>
      <c r="T11" s="370"/>
      <c r="U11" s="405">
        <v>34</v>
      </c>
      <c r="V11" s="374">
        <f t="shared" si="7"/>
        <v>4.3984476067270378E-2</v>
      </c>
      <c r="W11" s="370"/>
      <c r="X11" s="405"/>
      <c r="Y11" s="374">
        <f t="shared" si="8"/>
        <v>0</v>
      </c>
      <c r="Z11" s="370"/>
      <c r="AA11" s="405">
        <v>16</v>
      </c>
      <c r="AB11" s="374">
        <f t="shared" si="9"/>
        <v>2.0698576972833119E-2</v>
      </c>
      <c r="AC11" s="370"/>
      <c r="AD11" s="405">
        <f t="shared" si="5"/>
        <v>773</v>
      </c>
      <c r="AE11" s="374">
        <f>AD11/AD41</f>
        <v>4.5265561866838439E-3</v>
      </c>
      <c r="AF11" s="19"/>
    </row>
    <row r="12" spans="2:32">
      <c r="B12" s="368" t="s">
        <v>77</v>
      </c>
      <c r="C12" s="405"/>
      <c r="D12" s="374">
        <f t="shared" si="0"/>
        <v>0</v>
      </c>
      <c r="E12" s="370"/>
      <c r="F12" s="405">
        <v>2</v>
      </c>
      <c r="G12" s="374">
        <f t="shared" si="1"/>
        <v>5.2631578947368418E-2</v>
      </c>
      <c r="H12" s="370"/>
      <c r="I12" s="406"/>
      <c r="J12" s="374">
        <f t="shared" si="2"/>
        <v>0</v>
      </c>
      <c r="K12" s="370"/>
      <c r="L12" s="405"/>
      <c r="M12" s="374">
        <f t="shared" si="3"/>
        <v>0</v>
      </c>
      <c r="N12" s="370"/>
      <c r="O12" s="405"/>
      <c r="P12" s="374">
        <f t="shared" si="4"/>
        <v>0</v>
      </c>
      <c r="Q12" s="370"/>
      <c r="R12" s="405">
        <v>35</v>
      </c>
      <c r="S12" s="374">
        <f t="shared" si="6"/>
        <v>0.92105263157894735</v>
      </c>
      <c r="T12" s="370"/>
      <c r="U12" s="405"/>
      <c r="V12" s="374">
        <f t="shared" si="7"/>
        <v>0</v>
      </c>
      <c r="W12" s="370"/>
      <c r="X12" s="405"/>
      <c r="Y12" s="374">
        <f t="shared" si="8"/>
        <v>0</v>
      </c>
      <c r="Z12" s="370"/>
      <c r="AA12" s="405">
        <v>1</v>
      </c>
      <c r="AB12" s="374">
        <f t="shared" si="9"/>
        <v>2.6315789473684209E-2</v>
      </c>
      <c r="AC12" s="370"/>
      <c r="AD12" s="405">
        <f t="shared" si="5"/>
        <v>38</v>
      </c>
      <c r="AE12" s="374">
        <f>AD12/AD41</f>
        <v>2.2252152017333254E-4</v>
      </c>
      <c r="AF12" s="19"/>
    </row>
    <row r="13" spans="2:32">
      <c r="B13" s="368" t="s">
        <v>78</v>
      </c>
      <c r="C13" s="405">
        <v>45</v>
      </c>
      <c r="D13" s="374">
        <f t="shared" si="0"/>
        <v>2.6143031429733342E-3</v>
      </c>
      <c r="E13" s="370"/>
      <c r="F13" s="405">
        <v>1285</v>
      </c>
      <c r="G13" s="374">
        <f t="shared" si="1"/>
        <v>7.4652878638238537E-2</v>
      </c>
      <c r="H13" s="370"/>
      <c r="I13" s="406">
        <v>246</v>
      </c>
      <c r="J13" s="374">
        <f t="shared" si="2"/>
        <v>1.4291523848254226E-2</v>
      </c>
      <c r="K13" s="370"/>
      <c r="L13" s="405">
        <v>82</v>
      </c>
      <c r="M13" s="374">
        <f t="shared" si="3"/>
        <v>4.7638412827514087E-3</v>
      </c>
      <c r="N13" s="370"/>
      <c r="O13" s="405">
        <v>135</v>
      </c>
      <c r="P13" s="374">
        <f t="shared" si="4"/>
        <v>7.8429094289200023E-3</v>
      </c>
      <c r="Q13" s="370"/>
      <c r="R13" s="405">
        <v>10465</v>
      </c>
      <c r="S13" s="374">
        <f t="shared" si="6"/>
        <v>0.60797071980479866</v>
      </c>
      <c r="T13" s="370"/>
      <c r="U13" s="405">
        <v>4574</v>
      </c>
      <c r="V13" s="374">
        <f t="shared" si="7"/>
        <v>0.26572939057688955</v>
      </c>
      <c r="W13" s="370"/>
      <c r="X13" s="405">
        <v>12</v>
      </c>
      <c r="Y13" s="374">
        <f t="shared" si="8"/>
        <v>6.9714750479288909E-4</v>
      </c>
      <c r="Z13" s="370"/>
      <c r="AA13" s="405">
        <v>369</v>
      </c>
      <c r="AB13" s="374">
        <f t="shared" si="9"/>
        <v>2.143728577238134E-2</v>
      </c>
      <c r="AC13" s="370"/>
      <c r="AD13" s="405">
        <f t="shared" si="5"/>
        <v>17213</v>
      </c>
      <c r="AE13" s="374">
        <f>AD13/AD41</f>
        <v>0.1007963928090414</v>
      </c>
      <c r="AF13" s="19"/>
    </row>
    <row r="14" spans="2:32">
      <c r="B14" s="368" t="s">
        <v>79</v>
      </c>
      <c r="C14" s="405">
        <v>6</v>
      </c>
      <c r="D14" s="374">
        <f t="shared" si="0"/>
        <v>1.2269938650306749E-2</v>
      </c>
      <c r="E14" s="370"/>
      <c r="F14" s="405">
        <v>18</v>
      </c>
      <c r="G14" s="374">
        <f t="shared" si="1"/>
        <v>3.6809815950920248E-2</v>
      </c>
      <c r="H14" s="370"/>
      <c r="I14" s="406">
        <v>1</v>
      </c>
      <c r="J14" s="374">
        <f t="shared" si="2"/>
        <v>2.0449897750511249E-3</v>
      </c>
      <c r="K14" s="370"/>
      <c r="L14" s="405">
        <v>5</v>
      </c>
      <c r="M14" s="374">
        <f t="shared" si="3"/>
        <v>1.0224948875255624E-2</v>
      </c>
      <c r="N14" s="370"/>
      <c r="O14" s="405">
        <v>2</v>
      </c>
      <c r="P14" s="374">
        <f t="shared" si="4"/>
        <v>4.0899795501022499E-3</v>
      </c>
      <c r="Q14" s="370"/>
      <c r="R14" s="405">
        <v>437</v>
      </c>
      <c r="S14" s="374">
        <f t="shared" si="6"/>
        <v>0.8936605316973415</v>
      </c>
      <c r="T14" s="370"/>
      <c r="U14" s="405">
        <v>14</v>
      </c>
      <c r="V14" s="374">
        <f t="shared" si="7"/>
        <v>2.8629856850715747E-2</v>
      </c>
      <c r="W14" s="370"/>
      <c r="X14" s="405">
        <v>1</v>
      </c>
      <c r="Y14" s="374">
        <f t="shared" si="8"/>
        <v>2.0449897750511249E-3</v>
      </c>
      <c r="Z14" s="370"/>
      <c r="AA14" s="405">
        <v>5</v>
      </c>
      <c r="AB14" s="374">
        <f t="shared" si="9"/>
        <v>1.0224948875255624E-2</v>
      </c>
      <c r="AC14" s="370"/>
      <c r="AD14" s="405">
        <f t="shared" si="5"/>
        <v>489</v>
      </c>
      <c r="AE14" s="374">
        <f>AD14/AD41</f>
        <v>2.8635006148620954E-3</v>
      </c>
      <c r="AF14" s="19"/>
    </row>
    <row r="15" spans="2:32">
      <c r="B15" s="368" t="s">
        <v>80</v>
      </c>
      <c r="C15" s="405">
        <v>5</v>
      </c>
      <c r="D15" s="374">
        <f t="shared" si="0"/>
        <v>1.0845986984815618E-2</v>
      </c>
      <c r="E15" s="370"/>
      <c r="F15" s="405">
        <v>10</v>
      </c>
      <c r="G15" s="374">
        <f t="shared" si="1"/>
        <v>2.1691973969631236E-2</v>
      </c>
      <c r="H15" s="370"/>
      <c r="I15" s="406">
        <v>3</v>
      </c>
      <c r="J15" s="374">
        <f t="shared" si="2"/>
        <v>6.5075921908893707E-3</v>
      </c>
      <c r="K15" s="370"/>
      <c r="L15" s="405">
        <v>3</v>
      </c>
      <c r="M15" s="374">
        <f t="shared" si="3"/>
        <v>6.5075921908893707E-3</v>
      </c>
      <c r="N15" s="370"/>
      <c r="O15" s="405">
        <v>1</v>
      </c>
      <c r="P15" s="374">
        <f t="shared" si="4"/>
        <v>2.1691973969631237E-3</v>
      </c>
      <c r="Q15" s="370"/>
      <c r="R15" s="405">
        <v>415</v>
      </c>
      <c r="S15" s="374">
        <f t="shared" si="6"/>
        <v>0.90021691973969631</v>
      </c>
      <c r="T15" s="370"/>
      <c r="U15" s="405">
        <v>18</v>
      </c>
      <c r="V15" s="374">
        <f t="shared" si="7"/>
        <v>3.9045553145336226E-2</v>
      </c>
      <c r="W15" s="370"/>
      <c r="X15" s="405"/>
      <c r="Y15" s="374">
        <f t="shared" si="8"/>
        <v>0</v>
      </c>
      <c r="Z15" s="370"/>
      <c r="AA15" s="405">
        <v>6</v>
      </c>
      <c r="AB15" s="374">
        <f t="shared" si="9"/>
        <v>1.3015184381778741E-2</v>
      </c>
      <c r="AC15" s="370"/>
      <c r="AD15" s="405">
        <f t="shared" si="5"/>
        <v>461</v>
      </c>
      <c r="AE15" s="374">
        <f>AD15/AD41</f>
        <v>2.6995373894712184E-3</v>
      </c>
      <c r="AF15" s="19"/>
    </row>
    <row r="16" spans="2:32">
      <c r="B16" s="368" t="s">
        <v>81</v>
      </c>
      <c r="C16" s="405">
        <v>3</v>
      </c>
      <c r="D16" s="374">
        <f t="shared" si="0"/>
        <v>1.3513513513513514E-2</v>
      </c>
      <c r="E16" s="370"/>
      <c r="F16" s="405">
        <v>10</v>
      </c>
      <c r="G16" s="374">
        <f t="shared" si="1"/>
        <v>4.5045045045045043E-2</v>
      </c>
      <c r="H16" s="370"/>
      <c r="I16" s="406">
        <v>1</v>
      </c>
      <c r="J16" s="374">
        <f t="shared" si="2"/>
        <v>4.5045045045045045E-3</v>
      </c>
      <c r="K16" s="370"/>
      <c r="L16" s="405"/>
      <c r="M16" s="374">
        <f t="shared" si="3"/>
        <v>0</v>
      </c>
      <c r="N16" s="370"/>
      <c r="O16" s="405"/>
      <c r="P16" s="374">
        <f t="shared" si="4"/>
        <v>0</v>
      </c>
      <c r="Q16" s="370"/>
      <c r="R16" s="405">
        <v>204</v>
      </c>
      <c r="S16" s="374">
        <f t="shared" si="6"/>
        <v>0.91891891891891897</v>
      </c>
      <c r="T16" s="370"/>
      <c r="U16" s="405">
        <v>4</v>
      </c>
      <c r="V16" s="374">
        <f t="shared" si="7"/>
        <v>1.8018018018018018E-2</v>
      </c>
      <c r="W16" s="370"/>
      <c r="X16" s="405"/>
      <c r="Y16" s="374">
        <f t="shared" si="8"/>
        <v>0</v>
      </c>
      <c r="Z16" s="370"/>
      <c r="AA16" s="405"/>
      <c r="AB16" s="374">
        <f t="shared" si="9"/>
        <v>0</v>
      </c>
      <c r="AC16" s="370"/>
      <c r="AD16" s="405">
        <f t="shared" si="5"/>
        <v>222</v>
      </c>
      <c r="AE16" s="374">
        <f>AD16/AD41</f>
        <v>1.2999941441705217E-3</v>
      </c>
      <c r="AF16" s="19"/>
    </row>
    <row r="17" spans="2:32">
      <c r="B17" s="368" t="s">
        <v>82</v>
      </c>
      <c r="C17" s="405">
        <v>4</v>
      </c>
      <c r="D17" s="374">
        <f t="shared" si="0"/>
        <v>1.8018018018018018E-2</v>
      </c>
      <c r="E17" s="370"/>
      <c r="F17" s="405">
        <v>14</v>
      </c>
      <c r="G17" s="374">
        <f t="shared" si="1"/>
        <v>6.3063063063063057E-2</v>
      </c>
      <c r="H17" s="370"/>
      <c r="I17" s="406">
        <v>3</v>
      </c>
      <c r="J17" s="374">
        <f t="shared" si="2"/>
        <v>1.3513513513513514E-2</v>
      </c>
      <c r="K17" s="370"/>
      <c r="L17" s="405">
        <v>1</v>
      </c>
      <c r="M17" s="374">
        <f t="shared" si="3"/>
        <v>4.5045045045045045E-3</v>
      </c>
      <c r="N17" s="370"/>
      <c r="O17" s="405">
        <v>1</v>
      </c>
      <c r="P17" s="374">
        <f t="shared" si="4"/>
        <v>4.5045045045045045E-3</v>
      </c>
      <c r="Q17" s="370"/>
      <c r="R17" s="405">
        <v>186</v>
      </c>
      <c r="S17" s="374">
        <f t="shared" si="6"/>
        <v>0.83783783783783783</v>
      </c>
      <c r="T17" s="370"/>
      <c r="U17" s="405">
        <v>12</v>
      </c>
      <c r="V17" s="374">
        <f t="shared" si="7"/>
        <v>5.4054054054054057E-2</v>
      </c>
      <c r="W17" s="370"/>
      <c r="X17" s="405">
        <v>1</v>
      </c>
      <c r="Y17" s="374">
        <f t="shared" si="8"/>
        <v>4.5045045045045045E-3</v>
      </c>
      <c r="Z17" s="370"/>
      <c r="AA17" s="405"/>
      <c r="AB17" s="374">
        <f t="shared" si="9"/>
        <v>0</v>
      </c>
      <c r="AC17" s="370"/>
      <c r="AD17" s="405">
        <f t="shared" si="5"/>
        <v>222</v>
      </c>
      <c r="AE17" s="374">
        <f>AD17/AD41</f>
        <v>1.2999941441705217E-3</v>
      </c>
      <c r="AF17" s="19"/>
    </row>
    <row r="18" spans="2:32">
      <c r="B18" s="368" t="s">
        <v>83</v>
      </c>
      <c r="C18" s="405">
        <v>43</v>
      </c>
      <c r="D18" s="374">
        <f t="shared" si="0"/>
        <v>1.7430077016619375E-2</v>
      </c>
      <c r="E18" s="370"/>
      <c r="F18" s="405">
        <v>144</v>
      </c>
      <c r="G18" s="374">
        <f t="shared" si="1"/>
        <v>5.8370490474260232E-2</v>
      </c>
      <c r="H18" s="370"/>
      <c r="I18" s="406">
        <v>13</v>
      </c>
      <c r="J18" s="374">
        <f t="shared" si="2"/>
        <v>5.2695581678151599E-3</v>
      </c>
      <c r="K18" s="370"/>
      <c r="L18" s="405">
        <v>14</v>
      </c>
      <c r="M18" s="374">
        <f t="shared" si="3"/>
        <v>5.6749087961086341E-3</v>
      </c>
      <c r="N18" s="370"/>
      <c r="O18" s="405">
        <v>16</v>
      </c>
      <c r="P18" s="374">
        <f t="shared" si="4"/>
        <v>6.4856100526955816E-3</v>
      </c>
      <c r="Q18" s="370"/>
      <c r="R18" s="405">
        <v>2060</v>
      </c>
      <c r="S18" s="374">
        <f t="shared" si="6"/>
        <v>0.8350222942845561</v>
      </c>
      <c r="T18" s="370"/>
      <c r="U18" s="405">
        <v>158</v>
      </c>
      <c r="V18" s="374">
        <f t="shared" si="7"/>
        <v>6.4045399270368869E-2</v>
      </c>
      <c r="W18" s="370"/>
      <c r="X18" s="405">
        <v>7</v>
      </c>
      <c r="Y18" s="374">
        <f t="shared" si="8"/>
        <v>2.837454398054317E-3</v>
      </c>
      <c r="Z18" s="370"/>
      <c r="AA18" s="405">
        <v>12</v>
      </c>
      <c r="AB18" s="374">
        <f t="shared" si="9"/>
        <v>4.8642075395216866E-3</v>
      </c>
      <c r="AC18" s="370"/>
      <c r="AD18" s="405">
        <f t="shared" si="5"/>
        <v>2467</v>
      </c>
      <c r="AE18" s="374">
        <f>AD18/AD41</f>
        <v>1.4446331322831879E-2</v>
      </c>
      <c r="AF18" s="19"/>
    </row>
    <row r="19" spans="2:32">
      <c r="B19" s="368" t="s">
        <v>84</v>
      </c>
      <c r="C19" s="405">
        <v>1</v>
      </c>
      <c r="D19" s="374">
        <f t="shared" si="0"/>
        <v>1.8552875695732839E-3</v>
      </c>
      <c r="E19" s="370"/>
      <c r="F19" s="405">
        <v>12</v>
      </c>
      <c r="G19" s="374">
        <f t="shared" si="1"/>
        <v>2.2263450834879406E-2</v>
      </c>
      <c r="H19" s="370"/>
      <c r="I19" s="406">
        <v>4</v>
      </c>
      <c r="J19" s="374">
        <f t="shared" si="2"/>
        <v>7.4211502782931356E-3</v>
      </c>
      <c r="K19" s="370"/>
      <c r="L19" s="405">
        <v>5</v>
      </c>
      <c r="M19" s="374">
        <f t="shared" si="3"/>
        <v>9.2764378478664197E-3</v>
      </c>
      <c r="N19" s="370"/>
      <c r="O19" s="405">
        <v>1</v>
      </c>
      <c r="P19" s="374">
        <f t="shared" si="4"/>
        <v>1.8552875695732839E-3</v>
      </c>
      <c r="Q19" s="370"/>
      <c r="R19" s="405">
        <v>504</v>
      </c>
      <c r="S19" s="374">
        <f t="shared" si="6"/>
        <v>0.93506493506493504</v>
      </c>
      <c r="T19" s="370"/>
      <c r="U19" s="405">
        <v>7</v>
      </c>
      <c r="V19" s="374">
        <f t="shared" si="7"/>
        <v>1.2987012987012988E-2</v>
      </c>
      <c r="W19" s="370"/>
      <c r="X19" s="405">
        <v>2</v>
      </c>
      <c r="Y19" s="374">
        <f t="shared" si="8"/>
        <v>3.7105751391465678E-3</v>
      </c>
      <c r="Z19" s="370"/>
      <c r="AA19" s="405">
        <v>3</v>
      </c>
      <c r="AB19" s="374">
        <f t="shared" si="9"/>
        <v>5.5658627087198514E-3</v>
      </c>
      <c r="AC19" s="370"/>
      <c r="AD19" s="405">
        <f t="shared" si="5"/>
        <v>539</v>
      </c>
      <c r="AE19" s="374">
        <f>AD19/AD41</f>
        <v>3.1562920887743748E-3</v>
      </c>
      <c r="AF19" s="19"/>
    </row>
    <row r="20" spans="2:32">
      <c r="B20" s="368" t="s">
        <v>85</v>
      </c>
      <c r="C20" s="405">
        <v>3</v>
      </c>
      <c r="D20" s="374">
        <f t="shared" si="0"/>
        <v>1.2987012987012988E-2</v>
      </c>
      <c r="E20" s="370"/>
      <c r="F20" s="405">
        <v>8</v>
      </c>
      <c r="G20" s="374">
        <f t="shared" si="1"/>
        <v>3.4632034632034632E-2</v>
      </c>
      <c r="H20" s="370"/>
      <c r="I20" s="406"/>
      <c r="J20" s="374">
        <f t="shared" si="2"/>
        <v>0</v>
      </c>
      <c r="K20" s="370"/>
      <c r="L20" s="405"/>
      <c r="M20" s="374">
        <f t="shared" si="3"/>
        <v>0</v>
      </c>
      <c r="N20" s="370"/>
      <c r="O20" s="405"/>
      <c r="P20" s="374">
        <f t="shared" si="4"/>
        <v>0</v>
      </c>
      <c r="Q20" s="370"/>
      <c r="R20" s="405">
        <v>207</v>
      </c>
      <c r="S20" s="374">
        <f t="shared" si="6"/>
        <v>0.89610389610389607</v>
      </c>
      <c r="T20" s="370"/>
      <c r="U20" s="405">
        <v>11</v>
      </c>
      <c r="V20" s="374">
        <f t="shared" si="7"/>
        <v>4.7619047619047616E-2</v>
      </c>
      <c r="W20" s="370"/>
      <c r="X20" s="405"/>
      <c r="Y20" s="374">
        <f t="shared" si="8"/>
        <v>0</v>
      </c>
      <c r="Z20" s="370"/>
      <c r="AA20" s="405">
        <v>2</v>
      </c>
      <c r="AB20" s="374">
        <f t="shared" si="9"/>
        <v>8.658008658008658E-3</v>
      </c>
      <c r="AC20" s="370"/>
      <c r="AD20" s="405">
        <f t="shared" si="5"/>
        <v>231</v>
      </c>
      <c r="AE20" s="374">
        <f>AD20/AD41</f>
        <v>1.352696609474732E-3</v>
      </c>
      <c r="AF20" s="19"/>
    </row>
    <row r="21" spans="2:32">
      <c r="B21" s="368" t="s">
        <v>86</v>
      </c>
      <c r="C21" s="405">
        <v>5</v>
      </c>
      <c r="D21" s="374">
        <f t="shared" si="0"/>
        <v>6.993006993006993E-3</v>
      </c>
      <c r="E21" s="370"/>
      <c r="F21" s="405">
        <v>41</v>
      </c>
      <c r="G21" s="374">
        <f t="shared" si="1"/>
        <v>5.7342657342657345E-2</v>
      </c>
      <c r="H21" s="370"/>
      <c r="I21" s="406">
        <v>5</v>
      </c>
      <c r="J21" s="374">
        <f t="shared" si="2"/>
        <v>6.993006993006993E-3</v>
      </c>
      <c r="K21" s="370"/>
      <c r="L21" s="405"/>
      <c r="M21" s="374">
        <f t="shared" si="3"/>
        <v>0</v>
      </c>
      <c r="N21" s="370"/>
      <c r="O21" s="405">
        <v>3</v>
      </c>
      <c r="P21" s="374">
        <f t="shared" si="4"/>
        <v>4.1958041958041958E-3</v>
      </c>
      <c r="Q21" s="370"/>
      <c r="R21" s="405">
        <v>636</v>
      </c>
      <c r="S21" s="374">
        <f t="shared" si="6"/>
        <v>0.8895104895104895</v>
      </c>
      <c r="T21" s="370"/>
      <c r="U21" s="405">
        <v>14</v>
      </c>
      <c r="V21" s="374">
        <f t="shared" si="7"/>
        <v>1.9580419580419582E-2</v>
      </c>
      <c r="W21" s="370"/>
      <c r="X21" s="405">
        <v>2</v>
      </c>
      <c r="Y21" s="374">
        <f t="shared" si="8"/>
        <v>2.7972027972027972E-3</v>
      </c>
      <c r="Z21" s="370"/>
      <c r="AA21" s="405">
        <v>9</v>
      </c>
      <c r="AB21" s="374">
        <f t="shared" si="9"/>
        <v>1.2587412587412588E-2</v>
      </c>
      <c r="AC21" s="370"/>
      <c r="AD21" s="405">
        <f t="shared" si="5"/>
        <v>715</v>
      </c>
      <c r="AE21" s="374">
        <f>AD21/AD41</f>
        <v>4.1869180769455996E-3</v>
      </c>
      <c r="AF21" s="19"/>
    </row>
    <row r="22" spans="2:32">
      <c r="B22" s="368" t="s">
        <v>87</v>
      </c>
      <c r="C22" s="405">
        <v>3</v>
      </c>
      <c r="D22" s="374">
        <f t="shared" si="0"/>
        <v>4.9751243781094526E-3</v>
      </c>
      <c r="E22" s="370"/>
      <c r="F22" s="405">
        <v>14</v>
      </c>
      <c r="G22" s="374">
        <f t="shared" si="1"/>
        <v>2.3217247097844111E-2</v>
      </c>
      <c r="H22" s="370"/>
      <c r="I22" s="406">
        <v>1</v>
      </c>
      <c r="J22" s="374">
        <f t="shared" si="2"/>
        <v>1.658374792703151E-3</v>
      </c>
      <c r="K22" s="370"/>
      <c r="L22" s="405">
        <v>1</v>
      </c>
      <c r="M22" s="374">
        <f t="shared" si="3"/>
        <v>1.658374792703151E-3</v>
      </c>
      <c r="N22" s="370"/>
      <c r="O22" s="405">
        <v>2</v>
      </c>
      <c r="P22" s="374">
        <f t="shared" si="4"/>
        <v>3.3167495854063019E-3</v>
      </c>
      <c r="Q22" s="370"/>
      <c r="R22" s="405">
        <v>478</v>
      </c>
      <c r="S22" s="374">
        <f t="shared" si="6"/>
        <v>0.79270315091210619</v>
      </c>
      <c r="T22" s="370"/>
      <c r="U22" s="405">
        <v>103</v>
      </c>
      <c r="V22" s="374">
        <f t="shared" si="7"/>
        <v>0.17081260364842454</v>
      </c>
      <c r="W22" s="370"/>
      <c r="X22" s="405"/>
      <c r="Y22" s="374">
        <f t="shared" si="8"/>
        <v>0</v>
      </c>
      <c r="Z22" s="370"/>
      <c r="AA22" s="405">
        <v>1</v>
      </c>
      <c r="AB22" s="374">
        <f t="shared" si="9"/>
        <v>1.658374792703151E-3</v>
      </c>
      <c r="AC22" s="370"/>
      <c r="AD22" s="405">
        <f t="shared" si="5"/>
        <v>603</v>
      </c>
      <c r="AE22" s="374">
        <f>AD22/AD41</f>
        <v>3.5310651753820929E-3</v>
      </c>
      <c r="AF22" s="19"/>
    </row>
    <row r="23" spans="2:32">
      <c r="B23" s="368" t="s">
        <v>88</v>
      </c>
      <c r="C23" s="405">
        <v>1</v>
      </c>
      <c r="D23" s="374">
        <f t="shared" si="0"/>
        <v>1.1904761904761904E-2</v>
      </c>
      <c r="E23" s="370"/>
      <c r="F23" s="405">
        <v>2</v>
      </c>
      <c r="G23" s="374">
        <f t="shared" si="1"/>
        <v>2.3809523809523808E-2</v>
      </c>
      <c r="H23" s="370"/>
      <c r="I23" s="406"/>
      <c r="J23" s="374">
        <f t="shared" si="2"/>
        <v>0</v>
      </c>
      <c r="K23" s="370"/>
      <c r="L23" s="405"/>
      <c r="M23" s="374">
        <f t="shared" si="3"/>
        <v>0</v>
      </c>
      <c r="N23" s="370"/>
      <c r="O23" s="405">
        <v>3</v>
      </c>
      <c r="P23" s="374">
        <f t="shared" si="4"/>
        <v>3.5714285714285712E-2</v>
      </c>
      <c r="Q23" s="370"/>
      <c r="R23" s="405">
        <v>73</v>
      </c>
      <c r="S23" s="374">
        <f t="shared" si="6"/>
        <v>0.86904761904761907</v>
      </c>
      <c r="T23" s="370"/>
      <c r="U23" s="405">
        <v>5</v>
      </c>
      <c r="V23" s="374">
        <f t="shared" si="7"/>
        <v>5.9523809523809521E-2</v>
      </c>
      <c r="W23" s="370"/>
      <c r="X23" s="405"/>
      <c r="Y23" s="374">
        <f t="shared" si="8"/>
        <v>0</v>
      </c>
      <c r="Z23" s="370"/>
      <c r="AA23" s="405"/>
      <c r="AB23" s="374">
        <f t="shared" si="9"/>
        <v>0</v>
      </c>
      <c r="AC23" s="370"/>
      <c r="AD23" s="405">
        <f t="shared" si="5"/>
        <v>84</v>
      </c>
      <c r="AE23" s="374">
        <f>AD23/AD41</f>
        <v>4.9188967617262984E-4</v>
      </c>
      <c r="AF23" s="19"/>
    </row>
    <row r="24" spans="2:32">
      <c r="B24" s="368" t="s">
        <v>89</v>
      </c>
      <c r="C24" s="405"/>
      <c r="D24" s="374">
        <f t="shared" si="0"/>
        <v>0</v>
      </c>
      <c r="E24" s="370"/>
      <c r="F24" s="405">
        <v>5</v>
      </c>
      <c r="G24" s="374">
        <f t="shared" si="1"/>
        <v>4.5454545454545456E-2</v>
      </c>
      <c r="H24" s="370"/>
      <c r="I24" s="406"/>
      <c r="J24" s="374">
        <f t="shared" si="2"/>
        <v>0</v>
      </c>
      <c r="K24" s="370"/>
      <c r="L24" s="405"/>
      <c r="M24" s="374">
        <f t="shared" si="3"/>
        <v>0</v>
      </c>
      <c r="N24" s="370"/>
      <c r="O24" s="405"/>
      <c r="P24" s="374">
        <f t="shared" si="4"/>
        <v>0</v>
      </c>
      <c r="Q24" s="370"/>
      <c r="R24" s="405">
        <v>98</v>
      </c>
      <c r="S24" s="374">
        <f t="shared" si="6"/>
        <v>0.89090909090909087</v>
      </c>
      <c r="T24" s="370"/>
      <c r="U24" s="405">
        <v>4</v>
      </c>
      <c r="V24" s="374">
        <f t="shared" si="7"/>
        <v>3.6363636363636362E-2</v>
      </c>
      <c r="W24" s="370"/>
      <c r="X24" s="405"/>
      <c r="Y24" s="374">
        <f t="shared" si="8"/>
        <v>0</v>
      </c>
      <c r="Z24" s="370"/>
      <c r="AA24" s="405">
        <v>3</v>
      </c>
      <c r="AB24" s="374">
        <f t="shared" si="9"/>
        <v>2.7272727272727271E-2</v>
      </c>
      <c r="AC24" s="370"/>
      <c r="AD24" s="405">
        <f t="shared" si="5"/>
        <v>110</v>
      </c>
      <c r="AE24" s="374">
        <f>AD24/AD41</f>
        <v>6.441412426070153E-4</v>
      </c>
      <c r="AF24" s="19"/>
    </row>
    <row r="25" spans="2:32">
      <c r="B25" s="368" t="s">
        <v>90</v>
      </c>
      <c r="C25" s="405">
        <v>283</v>
      </c>
      <c r="D25" s="374">
        <f t="shared" si="0"/>
        <v>6.1003211829880792E-3</v>
      </c>
      <c r="E25" s="370"/>
      <c r="F25" s="405">
        <v>6173</v>
      </c>
      <c r="G25" s="374">
        <f t="shared" si="1"/>
        <v>0.13306460304800499</v>
      </c>
      <c r="H25" s="370"/>
      <c r="I25" s="406">
        <v>2079</v>
      </c>
      <c r="J25" s="374">
        <f t="shared" si="2"/>
        <v>4.4814726994460131E-2</v>
      </c>
      <c r="K25" s="370"/>
      <c r="L25" s="405">
        <v>478</v>
      </c>
      <c r="M25" s="374">
        <f t="shared" si="3"/>
        <v>1.030372270483499E-2</v>
      </c>
      <c r="N25" s="370"/>
      <c r="O25" s="405">
        <v>791</v>
      </c>
      <c r="P25" s="374">
        <f t="shared" si="4"/>
        <v>1.7050721045030286E-2</v>
      </c>
      <c r="Q25" s="370"/>
      <c r="R25" s="405">
        <v>33586</v>
      </c>
      <c r="S25" s="374">
        <f t="shared" si="6"/>
        <v>0.72397663339871954</v>
      </c>
      <c r="T25" s="370"/>
      <c r="U25" s="405">
        <v>1554</v>
      </c>
      <c r="V25" s="374">
        <f t="shared" si="7"/>
        <v>3.3497876743333835E-2</v>
      </c>
      <c r="W25" s="370"/>
      <c r="X25" s="405">
        <v>120</v>
      </c>
      <c r="Y25" s="374">
        <f t="shared" si="8"/>
        <v>2.5867086288288675E-3</v>
      </c>
      <c r="Z25" s="370"/>
      <c r="AA25" s="405">
        <v>1327</v>
      </c>
      <c r="AB25" s="374">
        <f t="shared" si="9"/>
        <v>2.8604686253799229E-2</v>
      </c>
      <c r="AC25" s="370"/>
      <c r="AD25" s="405">
        <f t="shared" si="5"/>
        <v>46391</v>
      </c>
      <c r="AE25" s="374">
        <f>AD25/AD41</f>
        <v>0.27165778532529133</v>
      </c>
      <c r="AF25" s="19"/>
    </row>
    <row r="26" spans="2:32">
      <c r="B26" s="368" t="s">
        <v>91</v>
      </c>
      <c r="C26" s="405">
        <v>165</v>
      </c>
      <c r="D26" s="374">
        <f t="shared" si="0"/>
        <v>0.30783582089552236</v>
      </c>
      <c r="E26" s="370"/>
      <c r="F26" s="405">
        <v>25</v>
      </c>
      <c r="G26" s="374">
        <f t="shared" si="1"/>
        <v>4.6641791044776122E-2</v>
      </c>
      <c r="H26" s="370"/>
      <c r="I26" s="406">
        <v>4</v>
      </c>
      <c r="J26" s="374">
        <f t="shared" si="2"/>
        <v>7.462686567164179E-3</v>
      </c>
      <c r="K26" s="370"/>
      <c r="L26" s="405">
        <v>2</v>
      </c>
      <c r="M26" s="374">
        <f t="shared" si="3"/>
        <v>3.7313432835820895E-3</v>
      </c>
      <c r="N26" s="370"/>
      <c r="O26" s="405">
        <v>2</v>
      </c>
      <c r="P26" s="374">
        <f t="shared" si="4"/>
        <v>3.7313432835820895E-3</v>
      </c>
      <c r="Q26" s="370"/>
      <c r="R26" s="405">
        <v>295</v>
      </c>
      <c r="S26" s="374">
        <f t="shared" si="6"/>
        <v>0.55037313432835822</v>
      </c>
      <c r="T26" s="370"/>
      <c r="U26" s="405">
        <v>35</v>
      </c>
      <c r="V26" s="374">
        <f t="shared" si="7"/>
        <v>6.5298507462686561E-2</v>
      </c>
      <c r="W26" s="370"/>
      <c r="X26" s="405"/>
      <c r="Y26" s="374">
        <f t="shared" si="8"/>
        <v>0</v>
      </c>
      <c r="Z26" s="370"/>
      <c r="AA26" s="405">
        <v>8</v>
      </c>
      <c r="AB26" s="374">
        <f t="shared" si="9"/>
        <v>1.4925373134328358E-2</v>
      </c>
      <c r="AC26" s="370"/>
      <c r="AD26" s="405">
        <f t="shared" si="5"/>
        <v>536</v>
      </c>
      <c r="AE26" s="374">
        <f>AD26/AD41</f>
        <v>3.1387246003396381E-3</v>
      </c>
      <c r="AF26" s="19"/>
    </row>
    <row r="27" spans="2:32">
      <c r="B27" s="368" t="s">
        <v>92</v>
      </c>
      <c r="C27" s="405">
        <v>12</v>
      </c>
      <c r="D27" s="374">
        <f t="shared" si="0"/>
        <v>8.1967213114754103E-3</v>
      </c>
      <c r="E27" s="370"/>
      <c r="F27" s="405">
        <v>99</v>
      </c>
      <c r="G27" s="374">
        <f t="shared" si="1"/>
        <v>6.7622950819672137E-2</v>
      </c>
      <c r="H27" s="370"/>
      <c r="I27" s="406">
        <v>3</v>
      </c>
      <c r="J27" s="374">
        <f t="shared" si="2"/>
        <v>2.0491803278688526E-3</v>
      </c>
      <c r="K27" s="370"/>
      <c r="L27" s="405">
        <v>7</v>
      </c>
      <c r="M27" s="374">
        <f t="shared" si="3"/>
        <v>4.7814207650273225E-3</v>
      </c>
      <c r="N27" s="370"/>
      <c r="O27" s="405">
        <v>7</v>
      </c>
      <c r="P27" s="374">
        <f t="shared" si="4"/>
        <v>4.7814207650273225E-3</v>
      </c>
      <c r="Q27" s="370"/>
      <c r="R27" s="405">
        <v>1281</v>
      </c>
      <c r="S27" s="374">
        <f t="shared" si="6"/>
        <v>0.875</v>
      </c>
      <c r="T27" s="370"/>
      <c r="U27" s="405">
        <v>28</v>
      </c>
      <c r="V27" s="374">
        <f t="shared" si="7"/>
        <v>1.912568306010929E-2</v>
      </c>
      <c r="W27" s="370"/>
      <c r="X27" s="405">
        <v>8</v>
      </c>
      <c r="Y27" s="374">
        <f t="shared" si="8"/>
        <v>5.4644808743169399E-3</v>
      </c>
      <c r="Z27" s="370"/>
      <c r="AA27" s="405">
        <v>19</v>
      </c>
      <c r="AB27" s="374">
        <f t="shared" si="9"/>
        <v>1.2978142076502733E-2</v>
      </c>
      <c r="AC27" s="370"/>
      <c r="AD27" s="405">
        <f t="shared" si="5"/>
        <v>1464</v>
      </c>
      <c r="AE27" s="374">
        <f>AD27/AD41</f>
        <v>8.5729343561515483E-3</v>
      </c>
      <c r="AF27" s="19"/>
    </row>
    <row r="28" spans="2:32">
      <c r="B28" s="368" t="s">
        <v>93</v>
      </c>
      <c r="C28" s="405">
        <v>26</v>
      </c>
      <c r="D28" s="374">
        <f t="shared" si="0"/>
        <v>2.3744292237442923E-2</v>
      </c>
      <c r="E28" s="370"/>
      <c r="F28" s="405">
        <v>30</v>
      </c>
      <c r="G28" s="374">
        <f t="shared" si="1"/>
        <v>2.7397260273972601E-2</v>
      </c>
      <c r="H28" s="370"/>
      <c r="I28" s="406">
        <v>6</v>
      </c>
      <c r="J28" s="374">
        <f t="shared" si="2"/>
        <v>5.4794520547945206E-3</v>
      </c>
      <c r="K28" s="370"/>
      <c r="L28" s="405">
        <v>3</v>
      </c>
      <c r="M28" s="374">
        <f t="shared" si="3"/>
        <v>2.7397260273972603E-3</v>
      </c>
      <c r="N28" s="370"/>
      <c r="O28" s="405">
        <v>5</v>
      </c>
      <c r="P28" s="374">
        <f t="shared" si="4"/>
        <v>4.5662100456621002E-3</v>
      </c>
      <c r="Q28" s="370"/>
      <c r="R28" s="405">
        <v>1002</v>
      </c>
      <c r="S28" s="374">
        <f t="shared" si="6"/>
        <v>0.91506849315068495</v>
      </c>
      <c r="T28" s="370"/>
      <c r="U28" s="405">
        <v>15</v>
      </c>
      <c r="V28" s="374">
        <f t="shared" si="7"/>
        <v>1.3698630136986301E-2</v>
      </c>
      <c r="W28" s="370"/>
      <c r="X28" s="405"/>
      <c r="Y28" s="374">
        <f t="shared" si="8"/>
        <v>0</v>
      </c>
      <c r="Z28" s="370"/>
      <c r="AA28" s="405">
        <v>8</v>
      </c>
      <c r="AB28" s="374">
        <f t="shared" si="9"/>
        <v>7.3059360730593605E-3</v>
      </c>
      <c r="AC28" s="370"/>
      <c r="AD28" s="405">
        <f t="shared" si="5"/>
        <v>1095</v>
      </c>
      <c r="AE28" s="374">
        <f>AD28/AD41</f>
        <v>6.412133278678925E-3</v>
      </c>
      <c r="AF28" s="19"/>
    </row>
    <row r="29" spans="2:32">
      <c r="B29" s="368" t="s">
        <v>404</v>
      </c>
      <c r="C29" s="405">
        <v>3</v>
      </c>
      <c r="D29" s="374">
        <f t="shared" si="0"/>
        <v>1.976284584980237E-3</v>
      </c>
      <c r="E29" s="370"/>
      <c r="F29" s="405">
        <v>119</v>
      </c>
      <c r="G29" s="374">
        <f t="shared" si="1"/>
        <v>7.8392621870882737E-2</v>
      </c>
      <c r="H29" s="370"/>
      <c r="I29" s="406">
        <v>9</v>
      </c>
      <c r="J29" s="374">
        <f t="shared" si="2"/>
        <v>5.9288537549407111E-3</v>
      </c>
      <c r="K29" s="370"/>
      <c r="L29" s="405"/>
      <c r="M29" s="374">
        <f t="shared" si="3"/>
        <v>0</v>
      </c>
      <c r="N29" s="370"/>
      <c r="O29" s="405">
        <v>8</v>
      </c>
      <c r="P29" s="374">
        <f t="shared" si="4"/>
        <v>5.270092226613966E-3</v>
      </c>
      <c r="Q29" s="370"/>
      <c r="R29" s="405">
        <v>1272</v>
      </c>
      <c r="S29" s="374">
        <f t="shared" si="6"/>
        <v>0.8379446640316206</v>
      </c>
      <c r="T29" s="370"/>
      <c r="U29" s="405">
        <v>82</v>
      </c>
      <c r="V29" s="374">
        <f t="shared" si="7"/>
        <v>5.4018445322793152E-2</v>
      </c>
      <c r="W29" s="370"/>
      <c r="X29" s="405"/>
      <c r="Y29" s="374">
        <f t="shared" si="8"/>
        <v>0</v>
      </c>
      <c r="Z29" s="370"/>
      <c r="AA29" s="405">
        <v>25</v>
      </c>
      <c r="AB29" s="374">
        <f t="shared" si="9"/>
        <v>1.6469038208168644E-2</v>
      </c>
      <c r="AC29" s="370"/>
      <c r="AD29" s="405">
        <f t="shared" si="5"/>
        <v>1518</v>
      </c>
      <c r="AE29" s="374">
        <f>AD29/AD41</f>
        <v>8.8891491479768103E-3</v>
      </c>
      <c r="AF29" s="19"/>
    </row>
    <row r="30" spans="2:32">
      <c r="B30" s="368" t="s">
        <v>95</v>
      </c>
      <c r="C30" s="405">
        <v>18</v>
      </c>
      <c r="D30" s="374">
        <f t="shared" si="0"/>
        <v>8.2342177493138144E-3</v>
      </c>
      <c r="E30" s="370"/>
      <c r="F30" s="405">
        <v>205</v>
      </c>
      <c r="G30" s="374">
        <f t="shared" si="1"/>
        <v>9.3778591033851791E-2</v>
      </c>
      <c r="H30" s="370"/>
      <c r="I30" s="406">
        <v>12</v>
      </c>
      <c r="J30" s="374">
        <f t="shared" si="2"/>
        <v>5.4894784995425435E-3</v>
      </c>
      <c r="K30" s="370"/>
      <c r="L30" s="405">
        <v>14</v>
      </c>
      <c r="M30" s="374">
        <f t="shared" si="3"/>
        <v>6.4043915827996338E-3</v>
      </c>
      <c r="N30" s="370"/>
      <c r="O30" s="405">
        <v>11</v>
      </c>
      <c r="P30" s="374">
        <f t="shared" si="4"/>
        <v>5.0320219579139984E-3</v>
      </c>
      <c r="Q30" s="370"/>
      <c r="R30" s="405">
        <v>1766</v>
      </c>
      <c r="S30" s="374">
        <f t="shared" si="6"/>
        <v>0.80786825251601102</v>
      </c>
      <c r="T30" s="370"/>
      <c r="U30" s="405">
        <v>109</v>
      </c>
      <c r="V30" s="374">
        <f t="shared" si="7"/>
        <v>4.9862763037511436E-2</v>
      </c>
      <c r="W30" s="370"/>
      <c r="X30" s="405">
        <v>1</v>
      </c>
      <c r="Y30" s="374">
        <f t="shared" si="8"/>
        <v>4.5745654162854531E-4</v>
      </c>
      <c r="Z30" s="370"/>
      <c r="AA30" s="405">
        <v>50</v>
      </c>
      <c r="AB30" s="374">
        <f t="shared" si="9"/>
        <v>2.2872827081427266E-2</v>
      </c>
      <c r="AC30" s="370"/>
      <c r="AD30" s="405">
        <f t="shared" si="5"/>
        <v>2186</v>
      </c>
      <c r="AE30" s="374">
        <f>AD30/AD41</f>
        <v>1.2800843239444868E-2</v>
      </c>
      <c r="AF30" s="19"/>
    </row>
    <row r="31" spans="2:32">
      <c r="B31" s="368" t="s">
        <v>405</v>
      </c>
      <c r="C31" s="405">
        <v>32</v>
      </c>
      <c r="D31" s="374">
        <f t="shared" si="0"/>
        <v>5.4237288135593219E-2</v>
      </c>
      <c r="E31" s="370"/>
      <c r="F31" s="405">
        <v>28</v>
      </c>
      <c r="G31" s="374">
        <f t="shared" si="1"/>
        <v>4.7457627118644069E-2</v>
      </c>
      <c r="H31" s="370"/>
      <c r="I31" s="406">
        <v>2</v>
      </c>
      <c r="J31" s="374">
        <f t="shared" si="2"/>
        <v>3.3898305084745762E-3</v>
      </c>
      <c r="K31" s="370"/>
      <c r="L31" s="405">
        <v>2</v>
      </c>
      <c r="M31" s="374">
        <f t="shared" si="3"/>
        <v>3.3898305084745762E-3</v>
      </c>
      <c r="N31" s="370"/>
      <c r="O31" s="405">
        <v>2</v>
      </c>
      <c r="P31" s="374">
        <f t="shared" si="4"/>
        <v>3.3898305084745762E-3</v>
      </c>
      <c r="Q31" s="370"/>
      <c r="R31" s="405">
        <v>496</v>
      </c>
      <c r="S31" s="374">
        <f t="shared" si="6"/>
        <v>0.84067796610169487</v>
      </c>
      <c r="T31" s="370"/>
      <c r="U31" s="405">
        <v>18</v>
      </c>
      <c r="V31" s="374">
        <f t="shared" si="7"/>
        <v>3.0508474576271188E-2</v>
      </c>
      <c r="W31" s="370"/>
      <c r="X31" s="405">
        <v>1</v>
      </c>
      <c r="Y31" s="374">
        <f t="shared" si="8"/>
        <v>1.6949152542372881E-3</v>
      </c>
      <c r="Z31" s="370"/>
      <c r="AA31" s="405">
        <v>9</v>
      </c>
      <c r="AB31" s="374">
        <f t="shared" si="9"/>
        <v>1.5254237288135594E-2</v>
      </c>
      <c r="AC31" s="370"/>
      <c r="AD31" s="405">
        <f t="shared" si="5"/>
        <v>590</v>
      </c>
      <c r="AE31" s="374">
        <f>AD31/AD41</f>
        <v>3.4549393921649001E-3</v>
      </c>
      <c r="AF31" s="19"/>
    </row>
    <row r="32" spans="2:32">
      <c r="B32" s="368" t="s">
        <v>7</v>
      </c>
      <c r="C32" s="405">
        <v>140</v>
      </c>
      <c r="D32" s="374">
        <f t="shared" si="0"/>
        <v>5.3064473335102148E-3</v>
      </c>
      <c r="E32" s="370"/>
      <c r="F32" s="405">
        <v>2656</v>
      </c>
      <c r="G32" s="374">
        <f t="shared" si="1"/>
        <v>0.10067088655573665</v>
      </c>
      <c r="H32" s="370"/>
      <c r="I32" s="406">
        <v>347</v>
      </c>
      <c r="J32" s="374">
        <f t="shared" si="2"/>
        <v>1.3152408748057461E-2</v>
      </c>
      <c r="K32" s="370"/>
      <c r="L32" s="405">
        <v>194</v>
      </c>
      <c r="M32" s="374">
        <f t="shared" si="3"/>
        <v>7.3532198764355832E-3</v>
      </c>
      <c r="N32" s="370"/>
      <c r="O32" s="405">
        <v>196</v>
      </c>
      <c r="P32" s="374">
        <f t="shared" si="4"/>
        <v>7.4290262669143006E-3</v>
      </c>
      <c r="Q32" s="370"/>
      <c r="R32" s="405">
        <v>20760</v>
      </c>
      <c r="S32" s="374">
        <f t="shared" si="6"/>
        <v>0.78687033316908617</v>
      </c>
      <c r="T32" s="370"/>
      <c r="U32" s="405">
        <v>1365</v>
      </c>
      <c r="V32" s="374">
        <f t="shared" si="7"/>
        <v>5.1737861501724595E-2</v>
      </c>
      <c r="W32" s="370"/>
      <c r="X32" s="405">
        <v>90</v>
      </c>
      <c r="Y32" s="374">
        <f t="shared" si="8"/>
        <v>3.4112875715422812E-3</v>
      </c>
      <c r="Z32" s="370"/>
      <c r="AA32" s="405">
        <v>635</v>
      </c>
      <c r="AB32" s="374">
        <f t="shared" si="9"/>
        <v>2.406852897699276E-2</v>
      </c>
      <c r="AC32" s="370"/>
      <c r="AD32" s="405">
        <f t="shared" si="5"/>
        <v>26383</v>
      </c>
      <c r="AE32" s="374">
        <f>AD32/AD41</f>
        <v>0.15449434912455348</v>
      </c>
      <c r="AF32" s="19"/>
    </row>
    <row r="33" spans="2:32">
      <c r="B33" s="368" t="s">
        <v>406</v>
      </c>
      <c r="C33" s="405">
        <v>7</v>
      </c>
      <c r="D33" s="374">
        <f t="shared" si="0"/>
        <v>5.2710843373493972E-3</v>
      </c>
      <c r="E33" s="370"/>
      <c r="F33" s="405">
        <v>112</v>
      </c>
      <c r="G33" s="374">
        <f t="shared" si="1"/>
        <v>8.4337349397590355E-2</v>
      </c>
      <c r="H33" s="370"/>
      <c r="I33" s="406">
        <v>11</v>
      </c>
      <c r="J33" s="374">
        <f t="shared" si="2"/>
        <v>8.2831325301204826E-3</v>
      </c>
      <c r="K33" s="370"/>
      <c r="L33" s="405">
        <v>3</v>
      </c>
      <c r="M33" s="374">
        <f t="shared" si="3"/>
        <v>2.2590361445783132E-3</v>
      </c>
      <c r="N33" s="370"/>
      <c r="O33" s="405">
        <v>5</v>
      </c>
      <c r="P33" s="374">
        <f t="shared" si="4"/>
        <v>3.7650602409638554E-3</v>
      </c>
      <c r="Q33" s="370"/>
      <c r="R33" s="405">
        <v>1111</v>
      </c>
      <c r="S33" s="374">
        <f t="shared" si="6"/>
        <v>0.83659638554216864</v>
      </c>
      <c r="T33" s="370"/>
      <c r="U33" s="405">
        <v>61</v>
      </c>
      <c r="V33" s="374">
        <f t="shared" si="7"/>
        <v>4.5933734939759038E-2</v>
      </c>
      <c r="W33" s="370"/>
      <c r="X33" s="405">
        <v>3</v>
      </c>
      <c r="Y33" s="374">
        <f t="shared" si="8"/>
        <v>2.2590361445783132E-3</v>
      </c>
      <c r="Z33" s="370"/>
      <c r="AA33" s="405">
        <v>15</v>
      </c>
      <c r="AB33" s="374">
        <f t="shared" si="9"/>
        <v>1.1295180722891566E-2</v>
      </c>
      <c r="AC33" s="370"/>
      <c r="AD33" s="405">
        <f t="shared" si="5"/>
        <v>1328</v>
      </c>
      <c r="AE33" s="374">
        <f>AD33/AD41</f>
        <v>7.7765415471101485E-3</v>
      </c>
      <c r="AF33" s="19"/>
    </row>
    <row r="34" spans="2:32">
      <c r="B34" s="368" t="s">
        <v>59</v>
      </c>
      <c r="C34" s="405">
        <v>59</v>
      </c>
      <c r="D34" s="374">
        <f t="shared" si="0"/>
        <v>9.3015923064795839E-3</v>
      </c>
      <c r="E34" s="370"/>
      <c r="F34" s="405">
        <v>515</v>
      </c>
      <c r="G34" s="374">
        <f t="shared" si="1"/>
        <v>8.1191865048084497E-2</v>
      </c>
      <c r="H34" s="370"/>
      <c r="I34" s="406">
        <v>56</v>
      </c>
      <c r="J34" s="374">
        <f t="shared" si="2"/>
        <v>8.8286299858111299E-3</v>
      </c>
      <c r="K34" s="370"/>
      <c r="L34" s="405">
        <v>58</v>
      </c>
      <c r="M34" s="374">
        <f t="shared" si="3"/>
        <v>9.1439381995900987E-3</v>
      </c>
      <c r="N34" s="370"/>
      <c r="O34" s="405">
        <v>36</v>
      </c>
      <c r="P34" s="374">
        <f t="shared" si="4"/>
        <v>5.6755478480214408E-3</v>
      </c>
      <c r="Q34" s="370"/>
      <c r="R34" s="405">
        <v>5293</v>
      </c>
      <c r="S34" s="374">
        <f t="shared" si="6"/>
        <v>0.83446318776604134</v>
      </c>
      <c r="T34" s="370"/>
      <c r="U34" s="405">
        <v>166</v>
      </c>
      <c r="V34" s="374">
        <f t="shared" si="7"/>
        <v>2.6170581743654421E-2</v>
      </c>
      <c r="W34" s="370"/>
      <c r="X34" s="405">
        <v>13</v>
      </c>
      <c r="Y34" s="374">
        <f t="shared" si="8"/>
        <v>2.0495033895632981E-3</v>
      </c>
      <c r="Z34" s="370"/>
      <c r="AA34" s="405">
        <v>147</v>
      </c>
      <c r="AB34" s="374">
        <f t="shared" si="9"/>
        <v>2.3175153712754217E-2</v>
      </c>
      <c r="AC34" s="370"/>
      <c r="AD34" s="405">
        <f t="shared" si="5"/>
        <v>6343</v>
      </c>
      <c r="AE34" s="374">
        <f>AD34/AD41</f>
        <v>3.7143526380511799E-2</v>
      </c>
      <c r="AF34" s="19"/>
    </row>
    <row r="35" spans="2:32">
      <c r="B35" s="368" t="s">
        <v>98</v>
      </c>
      <c r="C35" s="405">
        <v>2</v>
      </c>
      <c r="D35" s="374">
        <f t="shared" si="0"/>
        <v>1.3793103448275862E-2</v>
      </c>
      <c r="E35" s="370"/>
      <c r="F35" s="405"/>
      <c r="G35" s="374">
        <f t="shared" si="1"/>
        <v>0</v>
      </c>
      <c r="H35" s="370"/>
      <c r="I35" s="406"/>
      <c r="J35" s="374">
        <f t="shared" si="2"/>
        <v>0</v>
      </c>
      <c r="K35" s="370"/>
      <c r="L35" s="405">
        <v>1</v>
      </c>
      <c r="M35" s="374">
        <f t="shared" si="3"/>
        <v>6.8965517241379309E-3</v>
      </c>
      <c r="N35" s="370"/>
      <c r="O35" s="405"/>
      <c r="P35" s="374">
        <f t="shared" si="4"/>
        <v>0</v>
      </c>
      <c r="Q35" s="370"/>
      <c r="R35" s="405">
        <v>137</v>
      </c>
      <c r="S35" s="374">
        <f t="shared" si="6"/>
        <v>0.94482758620689655</v>
      </c>
      <c r="T35" s="370"/>
      <c r="U35" s="405">
        <v>3</v>
      </c>
      <c r="V35" s="374">
        <f t="shared" si="7"/>
        <v>2.0689655172413793E-2</v>
      </c>
      <c r="W35" s="370"/>
      <c r="X35" s="405"/>
      <c r="Y35" s="374">
        <f t="shared" si="8"/>
        <v>0</v>
      </c>
      <c r="Z35" s="370"/>
      <c r="AA35" s="405">
        <v>2</v>
      </c>
      <c r="AB35" s="374">
        <f t="shared" si="9"/>
        <v>1.3793103448275862E-2</v>
      </c>
      <c r="AC35" s="370"/>
      <c r="AD35" s="405">
        <f t="shared" si="5"/>
        <v>145</v>
      </c>
      <c r="AE35" s="374">
        <f>AD35/AD41</f>
        <v>8.4909527434561102E-4</v>
      </c>
      <c r="AF35" s="19"/>
    </row>
    <row r="36" spans="2:32">
      <c r="B36" s="368" t="s">
        <v>99</v>
      </c>
      <c r="C36" s="405">
        <v>51</v>
      </c>
      <c r="D36" s="374">
        <f t="shared" si="0"/>
        <v>4.8855254334706387E-3</v>
      </c>
      <c r="E36" s="370"/>
      <c r="F36" s="405">
        <v>1294</v>
      </c>
      <c r="G36" s="374">
        <f t="shared" si="1"/>
        <v>0.12395823354727464</v>
      </c>
      <c r="H36" s="370"/>
      <c r="I36" s="406">
        <v>138</v>
      </c>
      <c r="J36" s="374">
        <f t="shared" si="2"/>
        <v>1.3219657055273493E-2</v>
      </c>
      <c r="K36" s="370"/>
      <c r="L36" s="405">
        <v>27</v>
      </c>
      <c r="M36" s="374">
        <f t="shared" si="3"/>
        <v>2.5864546412491616E-3</v>
      </c>
      <c r="N36" s="370"/>
      <c r="O36" s="405">
        <v>79</v>
      </c>
      <c r="P36" s="374">
        <f t="shared" si="4"/>
        <v>7.5677746910623621E-3</v>
      </c>
      <c r="Q36" s="370"/>
      <c r="R36" s="405">
        <v>5608</v>
      </c>
      <c r="S36" s="374">
        <f t="shared" si="6"/>
        <v>0.53721620844908513</v>
      </c>
      <c r="T36" s="370"/>
      <c r="U36" s="405">
        <v>3021</v>
      </c>
      <c r="V36" s="374">
        <f t="shared" si="7"/>
        <v>0.28939553597087841</v>
      </c>
      <c r="W36" s="370"/>
      <c r="X36" s="405">
        <v>28</v>
      </c>
      <c r="Y36" s="374">
        <f t="shared" si="8"/>
        <v>2.6822492575917234E-3</v>
      </c>
      <c r="Z36" s="370"/>
      <c r="AA36" s="405">
        <v>193</v>
      </c>
      <c r="AB36" s="374">
        <f t="shared" si="9"/>
        <v>1.848836095411438E-2</v>
      </c>
      <c r="AC36" s="370"/>
      <c r="AD36" s="405">
        <f t="shared" si="5"/>
        <v>10439</v>
      </c>
      <c r="AE36" s="374">
        <f>AD36/AD41</f>
        <v>6.1129003923405749E-2</v>
      </c>
      <c r="AF36" s="19"/>
    </row>
    <row r="37" spans="2:32">
      <c r="B37" s="368" t="s">
        <v>391</v>
      </c>
      <c r="C37" s="405">
        <v>443</v>
      </c>
      <c r="D37" s="374">
        <f t="shared" si="0"/>
        <v>1.6774584421977354E-2</v>
      </c>
      <c r="E37" s="370"/>
      <c r="F37" s="405">
        <v>2574</v>
      </c>
      <c r="G37" s="374">
        <f t="shared" si="1"/>
        <v>9.7466772691128023E-2</v>
      </c>
      <c r="H37" s="370"/>
      <c r="I37" s="406">
        <v>597</v>
      </c>
      <c r="J37" s="374">
        <f t="shared" si="2"/>
        <v>2.2605929796660231E-2</v>
      </c>
      <c r="K37" s="370"/>
      <c r="L37" s="405">
        <v>257</v>
      </c>
      <c r="M37" s="374">
        <f t="shared" si="3"/>
        <v>9.7315309174902491E-3</v>
      </c>
      <c r="N37" s="370"/>
      <c r="O37" s="405">
        <v>772</v>
      </c>
      <c r="P37" s="374">
        <f t="shared" si="4"/>
        <v>2.9232458631527132E-2</v>
      </c>
      <c r="Q37" s="370"/>
      <c r="R37" s="405">
        <v>18831</v>
      </c>
      <c r="S37" s="374">
        <f t="shared" si="6"/>
        <v>0.71305236851073495</v>
      </c>
      <c r="T37" s="370"/>
      <c r="U37" s="405">
        <v>1963</v>
      </c>
      <c r="V37" s="374">
        <f t="shared" si="7"/>
        <v>7.4330720587678437E-2</v>
      </c>
      <c r="W37" s="370"/>
      <c r="X37" s="405">
        <v>127</v>
      </c>
      <c r="Y37" s="374">
        <f t="shared" si="8"/>
        <v>4.8089666401605518E-3</v>
      </c>
      <c r="Z37" s="370"/>
      <c r="AA37" s="405">
        <v>845</v>
      </c>
      <c r="AB37" s="374">
        <f t="shared" si="9"/>
        <v>3.1996667802643042E-2</v>
      </c>
      <c r="AC37" s="370"/>
      <c r="AD37" s="405">
        <f t="shared" si="5"/>
        <v>26409</v>
      </c>
      <c r="AE37" s="374">
        <f>AD37/AD41</f>
        <v>0.15464660069098787</v>
      </c>
      <c r="AF37" s="19"/>
    </row>
    <row r="38" spans="2:32">
      <c r="B38" s="368" t="s">
        <v>392</v>
      </c>
      <c r="C38" s="405">
        <v>2</v>
      </c>
      <c r="D38" s="374">
        <f t="shared" si="0"/>
        <v>3.1471282454760031E-4</v>
      </c>
      <c r="E38" s="370"/>
      <c r="F38" s="405">
        <v>291</v>
      </c>
      <c r="G38" s="374">
        <f t="shared" si="1"/>
        <v>4.5790715971675847E-2</v>
      </c>
      <c r="H38" s="370"/>
      <c r="I38" s="406">
        <v>180</v>
      </c>
      <c r="J38" s="374">
        <f t="shared" si="2"/>
        <v>2.8324154209284028E-2</v>
      </c>
      <c r="K38" s="370"/>
      <c r="L38" s="405">
        <v>16</v>
      </c>
      <c r="M38" s="374">
        <f t="shared" si="3"/>
        <v>2.5177025963808025E-3</v>
      </c>
      <c r="N38" s="370"/>
      <c r="O38" s="405">
        <v>59</v>
      </c>
      <c r="P38" s="374">
        <f t="shared" si="4"/>
        <v>9.2840283241542101E-3</v>
      </c>
      <c r="Q38" s="370"/>
      <c r="R38" s="405">
        <v>241</v>
      </c>
      <c r="S38" s="374">
        <f t="shared" si="6"/>
        <v>3.792289535798584E-2</v>
      </c>
      <c r="T38" s="370"/>
      <c r="U38" s="405">
        <v>373</v>
      </c>
      <c r="V38" s="374">
        <f t="shared" si="7"/>
        <v>5.8693941778127458E-2</v>
      </c>
      <c r="W38" s="370"/>
      <c r="X38" s="405">
        <v>5170</v>
      </c>
      <c r="Y38" s="374">
        <f t="shared" si="8"/>
        <v>0.81353265145554676</v>
      </c>
      <c r="Z38" s="370"/>
      <c r="AA38" s="405">
        <v>23</v>
      </c>
      <c r="AB38" s="374">
        <f t="shared" si="9"/>
        <v>3.6191974822974036E-3</v>
      </c>
      <c r="AC38" s="370"/>
      <c r="AD38" s="405">
        <f t="shared" si="5"/>
        <v>6355</v>
      </c>
      <c r="AE38" s="374">
        <f>AD38/AD41</f>
        <v>3.7213796334250746E-2</v>
      </c>
      <c r="AF38" s="19"/>
    </row>
    <row r="39" spans="2:32">
      <c r="B39" s="368" t="s">
        <v>393</v>
      </c>
      <c r="C39" s="405">
        <v>70</v>
      </c>
      <c r="D39" s="374">
        <f t="shared" si="0"/>
        <v>8.9812676417757257E-3</v>
      </c>
      <c r="E39" s="370"/>
      <c r="F39" s="405">
        <v>443</v>
      </c>
      <c r="G39" s="374">
        <f t="shared" si="1"/>
        <v>5.6838593790094948E-2</v>
      </c>
      <c r="H39" s="370"/>
      <c r="I39" s="406">
        <v>89</v>
      </c>
      <c r="J39" s="374">
        <f t="shared" si="2"/>
        <v>1.1419040287400565E-2</v>
      </c>
      <c r="K39" s="370"/>
      <c r="L39" s="405">
        <v>32</v>
      </c>
      <c r="M39" s="374">
        <f t="shared" si="3"/>
        <v>4.1057223505260457E-3</v>
      </c>
      <c r="N39" s="370"/>
      <c r="O39" s="405">
        <v>42</v>
      </c>
      <c r="P39" s="374">
        <f t="shared" si="4"/>
        <v>5.3887605850654347E-3</v>
      </c>
      <c r="Q39" s="370"/>
      <c r="R39" s="405">
        <v>5863</v>
      </c>
      <c r="S39" s="374">
        <f t="shared" si="6"/>
        <v>0.75224531691044394</v>
      </c>
      <c r="T39" s="370"/>
      <c r="U39" s="405">
        <v>1046</v>
      </c>
      <c r="V39" s="374">
        <f t="shared" si="7"/>
        <v>0.13420579933282012</v>
      </c>
      <c r="W39" s="370"/>
      <c r="X39" s="405">
        <v>82</v>
      </c>
      <c r="Y39" s="374">
        <f t="shared" si="8"/>
        <v>1.0520913523222993E-2</v>
      </c>
      <c r="Z39" s="370"/>
      <c r="AA39" s="405">
        <v>127</v>
      </c>
      <c r="AB39" s="374">
        <f t="shared" si="9"/>
        <v>1.6294585578650243E-2</v>
      </c>
      <c r="AC39" s="370"/>
      <c r="AD39" s="405">
        <f t="shared" si="5"/>
        <v>7794</v>
      </c>
      <c r="AE39" s="374">
        <f>AD39/AD41</f>
        <v>4.5640334953446153E-2</v>
      </c>
      <c r="AF39" s="19"/>
    </row>
    <row r="40" spans="2:32">
      <c r="B40" s="368"/>
      <c r="C40" s="405"/>
      <c r="D40" s="374"/>
      <c r="E40" s="370"/>
      <c r="F40" s="405"/>
      <c r="G40" s="374"/>
      <c r="H40" s="370"/>
      <c r="I40" s="406"/>
      <c r="J40" s="374"/>
      <c r="K40" s="370"/>
      <c r="L40" s="405"/>
      <c r="M40" s="374"/>
      <c r="N40" s="370"/>
      <c r="O40" s="405"/>
      <c r="P40" s="374"/>
      <c r="Q40" s="370"/>
      <c r="R40" s="405"/>
      <c r="S40" s="374"/>
      <c r="T40" s="370"/>
      <c r="U40" s="405"/>
      <c r="V40" s="374"/>
      <c r="W40" s="370"/>
      <c r="X40" s="405"/>
      <c r="Y40" s="374"/>
      <c r="Z40" s="370"/>
      <c r="AA40" s="388"/>
      <c r="AB40" s="374"/>
      <c r="AC40" s="370"/>
      <c r="AD40" s="405"/>
      <c r="AE40" s="374"/>
      <c r="AF40" s="19"/>
    </row>
    <row r="41" spans="2:32">
      <c r="B41" s="368" t="s">
        <v>68</v>
      </c>
      <c r="C41" s="405">
        <f>SUM(C8:C39)</f>
        <v>1475</v>
      </c>
      <c r="D41" s="374">
        <f>C41/AD41</f>
        <v>8.6373484804122512E-3</v>
      </c>
      <c r="E41" s="370"/>
      <c r="F41" s="405">
        <f>SUM(F8:F39)</f>
        <v>16699</v>
      </c>
      <c r="G41" s="374">
        <f>F41/AD41</f>
        <v>9.7786496457223163E-2</v>
      </c>
      <c r="H41" s="370"/>
      <c r="I41" s="406">
        <f>SUM(I8:I39)</f>
        <v>3898</v>
      </c>
      <c r="J41" s="374">
        <f>I41/AD41</f>
        <v>2.2826023306201322E-2</v>
      </c>
      <c r="K41" s="370"/>
      <c r="L41" s="405">
        <f>SUM(L8:L39)</f>
        <v>1227</v>
      </c>
      <c r="M41" s="374">
        <f>L41/AD41</f>
        <v>7.1851027698073434E-3</v>
      </c>
      <c r="N41" s="370"/>
      <c r="O41" s="405">
        <f>SUM(O8:O39)</f>
        <v>2230</v>
      </c>
      <c r="P41" s="374">
        <f>O41/AD41</f>
        <v>1.3058499736487674E-2</v>
      </c>
      <c r="Q41" s="370"/>
      <c r="R41" s="405">
        <f>SUM(R8:R39)</f>
        <v>119955</v>
      </c>
      <c r="S41" s="374">
        <f t="shared" si="6"/>
        <v>0.70243602506295022</v>
      </c>
      <c r="T41" s="370"/>
      <c r="U41" s="405">
        <f>SUM(U8:U39)</f>
        <v>15645</v>
      </c>
      <c r="V41" s="374">
        <f t="shared" si="7"/>
        <v>9.1614452187152307E-2</v>
      </c>
      <c r="W41" s="370"/>
      <c r="X41" s="405">
        <f>SUM(X8:X39)</f>
        <v>5678</v>
      </c>
      <c r="Y41" s="374">
        <f t="shared" si="8"/>
        <v>3.3249399777478476E-2</v>
      </c>
      <c r="Z41" s="370"/>
      <c r="AA41" s="405">
        <f>SUM(AA8:AA39)</f>
        <v>3963</v>
      </c>
      <c r="AB41" s="374">
        <f t="shared" si="9"/>
        <v>2.3206652222287287E-2</v>
      </c>
      <c r="AC41" s="370"/>
      <c r="AD41" s="405">
        <f>SUM(C41,F41,I41,L41,O41,R41,U41,X41,AA41)</f>
        <v>170770</v>
      </c>
      <c r="AE41" s="374">
        <f>AD41/AD41</f>
        <v>1</v>
      </c>
      <c r="AF41" s="19"/>
    </row>
    <row r="42" spans="2:32">
      <c r="B42" s="19"/>
      <c r="C42" s="405"/>
      <c r="D42" s="374"/>
      <c r="E42" s="374"/>
      <c r="F42" s="405"/>
      <c r="G42" s="374"/>
      <c r="H42" s="374"/>
      <c r="I42" s="405"/>
      <c r="J42" s="374"/>
      <c r="K42" s="374"/>
      <c r="L42" s="405"/>
      <c r="M42" s="374"/>
      <c r="N42" s="374"/>
      <c r="O42" s="405"/>
      <c r="P42" s="374"/>
      <c r="Q42" s="405"/>
      <c r="R42" s="374"/>
      <c r="S42" s="405"/>
      <c r="T42" s="405"/>
      <c r="U42" s="374"/>
      <c r="V42" s="405"/>
      <c r="W42" s="405"/>
      <c r="X42" s="374"/>
      <c r="Y42" s="388"/>
      <c r="Z42" s="388"/>
      <c r="AA42" s="374"/>
      <c r="AB42" s="405"/>
      <c r="AC42" s="388"/>
      <c r="AD42" s="374"/>
    </row>
    <row r="43" spans="2:32" ht="12.75" customHeight="1">
      <c r="B43" s="1478" t="s">
        <v>407</v>
      </c>
      <c r="C43" s="1478"/>
      <c r="D43" s="1478"/>
      <c r="E43" s="1478"/>
      <c r="F43" s="1478"/>
      <c r="G43" s="1478"/>
      <c r="H43" s="1478"/>
      <c r="I43" s="1478"/>
      <c r="J43" s="1478"/>
      <c r="K43" s="1478"/>
      <c r="L43" s="1478"/>
    </row>
    <row r="44" spans="2:32">
      <c r="B44" s="1478"/>
      <c r="C44" s="1478"/>
      <c r="D44" s="1478"/>
      <c r="E44" s="1478"/>
      <c r="F44" s="1478"/>
      <c r="G44" s="1478"/>
      <c r="H44" s="1478"/>
      <c r="I44" s="1478"/>
      <c r="J44" s="1478"/>
      <c r="K44" s="1478"/>
      <c r="L44" s="1478"/>
    </row>
    <row r="45" spans="2:32">
      <c r="B45" s="731" t="s">
        <v>394</v>
      </c>
    </row>
    <row r="47" spans="2:32">
      <c r="M47" s="369"/>
    </row>
  </sheetData>
  <mergeCells count="12">
    <mergeCell ref="R3:S4"/>
    <mergeCell ref="U3:V4"/>
    <mergeCell ref="X3:Y4"/>
    <mergeCell ref="AA3:AB4"/>
    <mergeCell ref="AD3:AE4"/>
    <mergeCell ref="O3:P4"/>
    <mergeCell ref="B43:L44"/>
    <mergeCell ref="B3:B6"/>
    <mergeCell ref="C3:D4"/>
    <mergeCell ref="F3:G4"/>
    <mergeCell ref="I3:J4"/>
    <mergeCell ref="L3:M4"/>
  </mergeCells>
  <printOptions horizontalCentered="1"/>
  <pageMargins left="1" right="1" top="1" bottom="1" header="0.5" footer="0.5"/>
  <pageSetup scale="53" orientation="landscape" r:id="rId1"/>
  <headerFooter scaleWithDoc="0" alignWithMargins="0">
    <oddHeader xml:space="preserve">&amp;C&amp;14Table 16.3
Fall Semester 2015 (Third Week) Total Headcount Enrollment By County of Origin and Ethnicity
</oddHeader>
  </headerFooter>
  <rowBreaks count="1" manualBreakCount="1">
    <brk id="45" max="3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view="pageLayout" topLeftCell="A2" zoomScaleNormal="100" workbookViewId="0">
      <selection activeCell="D17" sqref="D17"/>
    </sheetView>
  </sheetViews>
  <sheetFormatPr defaultColWidth="8.85546875" defaultRowHeight="10.5"/>
  <cols>
    <col min="1" max="1" width="4.28515625" style="819" customWidth="1"/>
    <col min="2" max="2" width="12.85546875" style="818" customWidth="1"/>
    <col min="3" max="3" width="11.140625" style="818" customWidth="1"/>
    <col min="4" max="4" width="16" style="818" customWidth="1"/>
    <col min="5" max="5" width="10.140625" style="818" customWidth="1"/>
    <col min="6" max="6" width="6.42578125" style="818" customWidth="1"/>
    <col min="7" max="7" width="12.85546875" style="818" customWidth="1"/>
    <col min="8" max="8" width="10.140625" style="818" customWidth="1"/>
    <col min="9" max="9" width="7" style="818" customWidth="1"/>
    <col min="10" max="10" width="17.42578125" style="818" customWidth="1"/>
    <col min="11" max="11" width="11.140625" style="818" customWidth="1"/>
    <col min="12" max="12" width="7.7109375" style="818" customWidth="1"/>
    <col min="13" max="13" width="17.42578125" style="818" customWidth="1"/>
    <col min="14" max="14" width="10.140625" style="818" customWidth="1"/>
    <col min="15" max="15" width="6.42578125" style="818" customWidth="1"/>
    <col min="16" max="16" width="12.85546875" style="818" customWidth="1"/>
    <col min="17" max="17" width="5.85546875" style="818" customWidth="1"/>
    <col min="18" max="18" width="8.85546875" style="818" customWidth="1"/>
    <col min="19" max="16384" width="8.85546875" style="818"/>
  </cols>
  <sheetData>
    <row r="1" spans="1:20" hidden="1">
      <c r="A1" s="817" t="s">
        <v>1175</v>
      </c>
    </row>
    <row r="2" spans="1:20">
      <c r="B2" s="820"/>
      <c r="C2" s="820"/>
      <c r="D2" s="820" t="s">
        <v>12</v>
      </c>
      <c r="E2" s="820"/>
      <c r="F2" s="820"/>
      <c r="G2" s="820"/>
      <c r="H2" s="820"/>
      <c r="I2" s="820"/>
      <c r="J2" s="987"/>
      <c r="K2" s="820"/>
      <c r="L2" s="820"/>
      <c r="M2" s="820"/>
      <c r="N2" s="820"/>
      <c r="O2" s="820"/>
    </row>
    <row r="3" spans="1:20">
      <c r="A3" s="986"/>
      <c r="B3" s="1396" t="s">
        <v>837</v>
      </c>
      <c r="C3" s="1396"/>
      <c r="D3" s="1396" t="s">
        <v>836</v>
      </c>
      <c r="E3" s="1396"/>
      <c r="F3" s="1396"/>
      <c r="G3" s="1396" t="s">
        <v>835</v>
      </c>
      <c r="H3" s="1396"/>
      <c r="I3" s="1396"/>
      <c r="J3" s="1396" t="s">
        <v>834</v>
      </c>
      <c r="K3" s="1396"/>
      <c r="L3" s="1396"/>
      <c r="M3" s="1396" t="s">
        <v>833</v>
      </c>
      <c r="N3" s="1396"/>
      <c r="O3" s="1396"/>
    </row>
    <row r="4" spans="1:20">
      <c r="A4" s="823"/>
      <c r="B4" s="822"/>
      <c r="C4" s="821"/>
      <c r="D4" s="820"/>
      <c r="E4" s="820"/>
      <c r="F4" s="824" t="s">
        <v>832</v>
      </c>
      <c r="G4" s="822"/>
      <c r="H4" s="820"/>
      <c r="I4" s="824" t="s">
        <v>832</v>
      </c>
      <c r="J4" s="822"/>
      <c r="K4" s="820"/>
      <c r="L4" s="824" t="s">
        <v>832</v>
      </c>
      <c r="M4" s="822"/>
      <c r="N4" s="820"/>
      <c r="O4" s="824" t="s">
        <v>832</v>
      </c>
      <c r="Q4" s="825" t="s">
        <v>831</v>
      </c>
    </row>
    <row r="5" spans="1:20">
      <c r="A5" s="826" t="s">
        <v>11</v>
      </c>
      <c r="B5" s="827" t="s">
        <v>817</v>
      </c>
      <c r="C5" s="828" t="s">
        <v>2</v>
      </c>
      <c r="D5" s="829" t="s">
        <v>817</v>
      </c>
      <c r="E5" s="830" t="s">
        <v>2</v>
      </c>
      <c r="F5" s="828" t="s">
        <v>64</v>
      </c>
      <c r="G5" s="827" t="s">
        <v>817</v>
      </c>
      <c r="H5" s="830" t="s">
        <v>2</v>
      </c>
      <c r="I5" s="828" t="s">
        <v>64</v>
      </c>
      <c r="J5" s="827" t="s">
        <v>817</v>
      </c>
      <c r="K5" s="830" t="s">
        <v>2</v>
      </c>
      <c r="L5" s="828" t="s">
        <v>64</v>
      </c>
      <c r="M5" s="827" t="s">
        <v>817</v>
      </c>
      <c r="N5" s="830" t="s">
        <v>2</v>
      </c>
      <c r="O5" s="828" t="s">
        <v>64</v>
      </c>
      <c r="P5" s="829" t="s">
        <v>817</v>
      </c>
      <c r="Q5" s="830" t="s">
        <v>830</v>
      </c>
    </row>
    <row r="6" spans="1:20">
      <c r="A6" s="831"/>
      <c r="B6" s="822"/>
      <c r="C6" s="832"/>
      <c r="D6" s="820"/>
      <c r="E6" s="820"/>
      <c r="F6" s="832"/>
      <c r="G6" s="822"/>
      <c r="H6" s="820"/>
      <c r="I6" s="832"/>
      <c r="J6" s="822"/>
      <c r="K6" s="820"/>
      <c r="L6" s="832"/>
      <c r="M6" s="822"/>
      <c r="N6" s="820"/>
      <c r="O6" s="832"/>
      <c r="P6" s="820"/>
      <c r="Q6" s="820"/>
    </row>
    <row r="7" spans="1:20">
      <c r="A7" s="823"/>
      <c r="B7" s="822" t="s">
        <v>65</v>
      </c>
      <c r="C7" s="833">
        <v>318857056</v>
      </c>
      <c r="D7" s="820" t="s">
        <v>65</v>
      </c>
      <c r="E7" s="834">
        <v>19876883</v>
      </c>
      <c r="F7" s="835">
        <v>6.2337911694198167E-2</v>
      </c>
      <c r="G7" s="822" t="s">
        <v>65</v>
      </c>
      <c r="H7" s="836">
        <v>53706735</v>
      </c>
      <c r="I7" s="835">
        <v>0.16843514668842705</v>
      </c>
      <c r="J7" s="822" t="s">
        <v>65</v>
      </c>
      <c r="K7" s="837">
        <v>199030227</v>
      </c>
      <c r="L7" s="835">
        <v>0.62419891062407606</v>
      </c>
      <c r="M7" s="822" t="s">
        <v>65</v>
      </c>
      <c r="N7" s="836">
        <v>46243211</v>
      </c>
      <c r="O7" s="835">
        <v>0.14502803099329878</v>
      </c>
      <c r="P7" s="818" t="s">
        <v>65</v>
      </c>
      <c r="Q7" s="838">
        <v>37.700000000000003</v>
      </c>
    </row>
    <row r="8" spans="1:20">
      <c r="A8" s="823"/>
      <c r="B8" s="822"/>
      <c r="C8" s="839"/>
      <c r="D8" s="820"/>
      <c r="E8" s="836"/>
      <c r="F8" s="835"/>
      <c r="G8" s="822"/>
      <c r="H8" s="820"/>
      <c r="I8" s="835"/>
      <c r="J8" s="822"/>
      <c r="K8" s="840"/>
      <c r="L8" s="835"/>
      <c r="M8" s="822"/>
      <c r="N8" s="836"/>
      <c r="O8" s="835"/>
    </row>
    <row r="9" spans="1:20">
      <c r="A9" s="823">
        <v>1</v>
      </c>
      <c r="B9" s="841" t="s">
        <v>18</v>
      </c>
      <c r="C9" s="833">
        <v>38802500</v>
      </c>
      <c r="D9" s="842" t="s">
        <v>9</v>
      </c>
      <c r="E9" s="843">
        <v>252131</v>
      </c>
      <c r="F9" s="844">
        <v>8.5674276615395284E-2</v>
      </c>
      <c r="G9" s="845" t="s">
        <v>9</v>
      </c>
      <c r="H9" s="846">
        <v>651984</v>
      </c>
      <c r="I9" s="844">
        <v>0.22154458422332785</v>
      </c>
      <c r="J9" s="841" t="s">
        <v>22</v>
      </c>
      <c r="K9" s="840">
        <v>468834</v>
      </c>
      <c r="L9" s="835">
        <v>0.71154800551834663</v>
      </c>
      <c r="M9" s="841" t="s">
        <v>23</v>
      </c>
      <c r="N9" s="834">
        <v>3791544</v>
      </c>
      <c r="O9" s="835">
        <v>0.19059404783430317</v>
      </c>
      <c r="P9" s="847" t="s">
        <v>32</v>
      </c>
      <c r="Q9" s="848">
        <v>44.2</v>
      </c>
      <c r="S9" s="849"/>
      <c r="T9" s="996"/>
    </row>
    <row r="10" spans="1:20">
      <c r="A10" s="823">
        <v>2</v>
      </c>
      <c r="B10" s="841" t="s">
        <v>56</v>
      </c>
      <c r="C10" s="833">
        <v>26956958</v>
      </c>
      <c r="D10" s="850" t="s">
        <v>15</v>
      </c>
      <c r="E10" s="834">
        <v>54708</v>
      </c>
      <c r="F10" s="835">
        <v>7.4257667645765357E-2</v>
      </c>
      <c r="G10" s="841" t="s">
        <v>26</v>
      </c>
      <c r="H10" s="836">
        <v>317248</v>
      </c>
      <c r="I10" s="835">
        <v>0.19409910527243182</v>
      </c>
      <c r="J10" s="841" t="s">
        <v>15</v>
      </c>
      <c r="K10" s="840">
        <v>480776</v>
      </c>
      <c r="L10" s="835">
        <v>0.65257922826753822</v>
      </c>
      <c r="M10" s="841" t="s">
        <v>32</v>
      </c>
      <c r="N10" s="834">
        <v>243507</v>
      </c>
      <c r="O10" s="835">
        <v>0.18307571899324029</v>
      </c>
      <c r="P10" s="847" t="s">
        <v>42</v>
      </c>
      <c r="Q10" s="848">
        <v>42.6</v>
      </c>
    </row>
    <row r="11" spans="1:20">
      <c r="A11" s="823">
        <v>3</v>
      </c>
      <c r="B11" s="841" t="s">
        <v>23</v>
      </c>
      <c r="C11" s="833">
        <v>19893297</v>
      </c>
      <c r="D11" s="850" t="s">
        <v>56</v>
      </c>
      <c r="E11" s="834">
        <v>1956213</v>
      </c>
      <c r="F11" s="835">
        <v>7.2568017504052201E-2</v>
      </c>
      <c r="G11" s="841" t="s">
        <v>56</v>
      </c>
      <c r="H11" s="836">
        <v>5159401</v>
      </c>
      <c r="I11" s="835">
        <v>0.19139403637457905</v>
      </c>
      <c r="J11" s="841" t="s">
        <v>34</v>
      </c>
      <c r="K11" s="840">
        <v>4338703</v>
      </c>
      <c r="L11" s="835">
        <v>0.64320838709830452</v>
      </c>
      <c r="M11" s="841" t="s">
        <v>60</v>
      </c>
      <c r="N11" s="834">
        <v>328612</v>
      </c>
      <c r="O11" s="835">
        <v>0.17759681266976737</v>
      </c>
      <c r="P11" s="847" t="s">
        <v>57</v>
      </c>
      <c r="Q11" s="848">
        <v>42.6</v>
      </c>
    </row>
    <row r="12" spans="1:20">
      <c r="A12" s="823">
        <v>4</v>
      </c>
      <c r="B12" s="841" t="s">
        <v>45</v>
      </c>
      <c r="C12" s="833">
        <v>19746227</v>
      </c>
      <c r="D12" s="850" t="s">
        <v>54</v>
      </c>
      <c r="E12" s="834">
        <v>60610</v>
      </c>
      <c r="F12" s="835">
        <v>7.1040525097430182E-2</v>
      </c>
      <c r="G12" s="841" t="s">
        <v>24</v>
      </c>
      <c r="H12" s="836">
        <v>1830607</v>
      </c>
      <c r="I12" s="835">
        <v>0.18129591121149397</v>
      </c>
      <c r="J12" s="841" t="s">
        <v>52</v>
      </c>
      <c r="K12" s="840">
        <v>676174</v>
      </c>
      <c r="L12" s="835">
        <v>0.64081814072194798</v>
      </c>
      <c r="M12" s="841" t="s">
        <v>57</v>
      </c>
      <c r="N12" s="834">
        <v>106199</v>
      </c>
      <c r="O12" s="835">
        <v>0.16949479859934052</v>
      </c>
      <c r="P12" s="847" t="s">
        <v>60</v>
      </c>
      <c r="Q12" s="848">
        <v>42</v>
      </c>
    </row>
    <row r="13" spans="1:20">
      <c r="A13" s="823">
        <v>5</v>
      </c>
      <c r="B13" s="841" t="s">
        <v>66</v>
      </c>
      <c r="C13" s="833">
        <v>12880580</v>
      </c>
      <c r="D13" s="850" t="s">
        <v>26</v>
      </c>
      <c r="E13" s="834">
        <v>113832</v>
      </c>
      <c r="F13" s="835">
        <v>6.9644849932454927E-2</v>
      </c>
      <c r="G13" s="841" t="s">
        <v>29</v>
      </c>
      <c r="H13" s="836">
        <v>522059</v>
      </c>
      <c r="I13" s="835">
        <v>0.17977108292260971</v>
      </c>
      <c r="J13" s="841" t="s">
        <v>19</v>
      </c>
      <c r="K13" s="840">
        <v>3429479</v>
      </c>
      <c r="L13" s="835">
        <v>0.64032203195524307</v>
      </c>
      <c r="M13" s="841" t="s">
        <v>39</v>
      </c>
      <c r="N13" s="834">
        <v>171155</v>
      </c>
      <c r="O13" s="835">
        <v>0.16721230115115687</v>
      </c>
      <c r="P13" s="847" t="s">
        <v>23</v>
      </c>
      <c r="Q13" s="848">
        <v>41.8</v>
      </c>
    </row>
    <row r="14" spans="1:20">
      <c r="A14" s="823">
        <v>6</v>
      </c>
      <c r="B14" s="841" t="s">
        <v>51</v>
      </c>
      <c r="C14" s="833">
        <v>12787209</v>
      </c>
      <c r="D14" s="850" t="s">
        <v>40</v>
      </c>
      <c r="E14" s="834">
        <v>130178</v>
      </c>
      <c r="F14" s="835">
        <v>6.9188303181020705E-2</v>
      </c>
      <c r="G14" s="841" t="s">
        <v>37</v>
      </c>
      <c r="H14" s="836">
        <v>537161</v>
      </c>
      <c r="I14" s="835">
        <v>0.17940775777793438</v>
      </c>
      <c r="J14" s="841" t="s">
        <v>42</v>
      </c>
      <c r="K14" s="840">
        <v>848609</v>
      </c>
      <c r="L14" s="835">
        <v>0.63958447799350771</v>
      </c>
      <c r="M14" s="841" t="s">
        <v>51</v>
      </c>
      <c r="N14" s="834">
        <v>2134521</v>
      </c>
      <c r="O14" s="835">
        <v>0.16692626201698901</v>
      </c>
      <c r="P14" s="847" t="s">
        <v>51</v>
      </c>
      <c r="Q14" s="848">
        <v>40.700000000000003</v>
      </c>
    </row>
    <row r="15" spans="1:20">
      <c r="A15" s="823">
        <v>7</v>
      </c>
      <c r="B15" s="841" t="s">
        <v>48</v>
      </c>
      <c r="C15" s="833">
        <v>11594163</v>
      </c>
      <c r="D15" s="850" t="s">
        <v>29</v>
      </c>
      <c r="E15" s="834">
        <v>200607</v>
      </c>
      <c r="F15" s="835">
        <v>6.9079045915990275E-2</v>
      </c>
      <c r="G15" s="841" t="s">
        <v>15</v>
      </c>
      <c r="H15" s="836">
        <v>131835</v>
      </c>
      <c r="I15" s="835">
        <v>0.17894566816698609</v>
      </c>
      <c r="J15" s="841" t="s">
        <v>45</v>
      </c>
      <c r="K15" s="840">
        <v>12619227</v>
      </c>
      <c r="L15" s="835">
        <v>0.63907028922537956</v>
      </c>
      <c r="M15" s="841" t="s">
        <v>21</v>
      </c>
      <c r="N15" s="834">
        <v>153907</v>
      </c>
      <c r="O15" s="835">
        <v>0.16449839356828777</v>
      </c>
      <c r="P15" s="847" t="s">
        <v>20</v>
      </c>
      <c r="Q15" s="848">
        <v>40.6</v>
      </c>
    </row>
    <row r="16" spans="1:20">
      <c r="A16" s="823">
        <v>8</v>
      </c>
      <c r="B16" s="841" t="s">
        <v>24</v>
      </c>
      <c r="C16" s="833">
        <v>10097343</v>
      </c>
      <c r="D16" s="850" t="s">
        <v>47</v>
      </c>
      <c r="E16" s="834">
        <v>51016</v>
      </c>
      <c r="F16" s="835">
        <v>6.8988832723446955E-2</v>
      </c>
      <c r="G16" s="841" t="s">
        <v>40</v>
      </c>
      <c r="H16" s="836">
        <v>336431</v>
      </c>
      <c r="I16" s="835">
        <v>0.17880970692047793</v>
      </c>
      <c r="J16" s="841" t="s">
        <v>58</v>
      </c>
      <c r="K16" s="840">
        <v>5310288</v>
      </c>
      <c r="L16" s="835">
        <v>0.63777368284958647</v>
      </c>
      <c r="M16" s="841" t="s">
        <v>25</v>
      </c>
      <c r="N16" s="834">
        <v>228154</v>
      </c>
      <c r="O16" s="835">
        <v>0.16072151883575275</v>
      </c>
      <c r="P16" s="847" t="s">
        <v>52</v>
      </c>
      <c r="Q16" s="848">
        <v>39.9</v>
      </c>
    </row>
    <row r="17" spans="1:17">
      <c r="A17" s="823">
        <v>9</v>
      </c>
      <c r="B17" s="841" t="s">
        <v>46</v>
      </c>
      <c r="C17" s="833">
        <v>9943964</v>
      </c>
      <c r="D17" s="850" t="s">
        <v>49</v>
      </c>
      <c r="E17" s="834">
        <v>265474</v>
      </c>
      <c r="F17" s="835">
        <v>6.845552056948194E-2</v>
      </c>
      <c r="G17" s="841" t="s">
        <v>49</v>
      </c>
      <c r="H17" s="836">
        <v>687225</v>
      </c>
      <c r="I17" s="835">
        <v>0.17720886084272744</v>
      </c>
      <c r="J17" s="841" t="s">
        <v>57</v>
      </c>
      <c r="K17" s="840">
        <v>398777</v>
      </c>
      <c r="L17" s="835">
        <v>0.63645257771776775</v>
      </c>
      <c r="M17" s="841" t="s">
        <v>50</v>
      </c>
      <c r="N17" s="834">
        <v>633887</v>
      </c>
      <c r="O17" s="835">
        <v>0.15965965776871366</v>
      </c>
      <c r="P17" s="847" t="s">
        <v>39</v>
      </c>
      <c r="Q17" s="848">
        <v>39.799999999999997</v>
      </c>
    </row>
    <row r="18" spans="1:17">
      <c r="A18" s="823">
        <v>10</v>
      </c>
      <c r="B18" s="841" t="s">
        <v>35</v>
      </c>
      <c r="C18" s="833">
        <v>9909877</v>
      </c>
      <c r="D18" s="850" t="s">
        <v>31</v>
      </c>
      <c r="E18" s="834">
        <v>308634</v>
      </c>
      <c r="F18" s="835">
        <v>6.6377528240677414E-2</v>
      </c>
      <c r="G18" s="841" t="s">
        <v>16</v>
      </c>
      <c r="H18" s="836">
        <v>1190804</v>
      </c>
      <c r="I18" s="835">
        <v>0.17690066558874684</v>
      </c>
      <c r="J18" s="841" t="s">
        <v>33</v>
      </c>
      <c r="K18" s="840">
        <v>3803603</v>
      </c>
      <c r="L18" s="835">
        <v>0.63643640735980667</v>
      </c>
      <c r="M18" s="841" t="s">
        <v>42</v>
      </c>
      <c r="N18" s="834">
        <v>211063</v>
      </c>
      <c r="O18" s="835">
        <v>0.15907516733707011</v>
      </c>
      <c r="P18" s="847" t="s">
        <v>21</v>
      </c>
      <c r="Q18" s="848">
        <v>39.700000000000003</v>
      </c>
    </row>
    <row r="19" spans="1:17">
      <c r="A19" s="823">
        <v>11</v>
      </c>
      <c r="B19" s="841" t="s">
        <v>43</v>
      </c>
      <c r="C19" s="833">
        <v>8938175</v>
      </c>
      <c r="D19" s="850" t="s">
        <v>44</v>
      </c>
      <c r="E19" s="834">
        <v>137133</v>
      </c>
      <c r="F19" s="835">
        <v>6.5753184258323383E-2</v>
      </c>
      <c r="G19" s="841" t="s">
        <v>27</v>
      </c>
      <c r="H19" s="836">
        <v>1162440</v>
      </c>
      <c r="I19" s="835">
        <v>0.17621124005302527</v>
      </c>
      <c r="J19" s="841" t="s">
        <v>18</v>
      </c>
      <c r="K19" s="840">
        <v>24656301</v>
      </c>
      <c r="L19" s="835">
        <v>0.635430732555892</v>
      </c>
      <c r="M19" s="841" t="s">
        <v>16</v>
      </c>
      <c r="N19" s="834">
        <v>1070217</v>
      </c>
      <c r="O19" s="835">
        <v>0.15898678508334863</v>
      </c>
      <c r="P19" s="847" t="s">
        <v>35</v>
      </c>
      <c r="Q19" s="848">
        <v>39.6</v>
      </c>
    </row>
    <row r="20" spans="1:17">
      <c r="A20" s="823">
        <v>12</v>
      </c>
      <c r="B20" s="841" t="s">
        <v>58</v>
      </c>
      <c r="C20" s="833">
        <v>8326289</v>
      </c>
      <c r="D20" s="850" t="s">
        <v>24</v>
      </c>
      <c r="E20" s="834">
        <v>662675</v>
      </c>
      <c r="F20" s="835">
        <v>6.5628651022353102E-2</v>
      </c>
      <c r="G20" s="841" t="s">
        <v>54</v>
      </c>
      <c r="H20" s="836">
        <v>149797</v>
      </c>
      <c r="I20" s="835">
        <v>0.17557593694142468</v>
      </c>
      <c r="J20" s="841" t="s">
        <v>59</v>
      </c>
      <c r="K20" s="840">
        <v>4466054</v>
      </c>
      <c r="L20" s="835">
        <v>0.63244849204067677</v>
      </c>
      <c r="M20" s="841" t="s">
        <v>28</v>
      </c>
      <c r="N20" s="834">
        <v>491349</v>
      </c>
      <c r="O20" s="835">
        <v>0.15813616827898191</v>
      </c>
      <c r="P20" s="847" t="s">
        <v>43</v>
      </c>
      <c r="Q20" s="848">
        <v>39.5</v>
      </c>
    </row>
    <row r="21" spans="1:17">
      <c r="A21" s="823">
        <v>13</v>
      </c>
      <c r="B21" s="841" t="s">
        <v>59</v>
      </c>
      <c r="C21" s="833">
        <v>7061530</v>
      </c>
      <c r="D21" s="850" t="s">
        <v>62</v>
      </c>
      <c r="E21" s="834">
        <v>38171</v>
      </c>
      <c r="F21" s="835">
        <v>6.5344182089281402E-2</v>
      </c>
      <c r="G21" s="841" t="s">
        <v>44</v>
      </c>
      <c r="H21" s="836">
        <v>364816</v>
      </c>
      <c r="I21" s="835">
        <v>0.17492371397391218</v>
      </c>
      <c r="J21" s="841" t="s">
        <v>47</v>
      </c>
      <c r="K21" s="840">
        <v>465957</v>
      </c>
      <c r="L21" s="835">
        <v>0.63011270051197998</v>
      </c>
      <c r="M21" s="841" t="s">
        <v>53</v>
      </c>
      <c r="N21" s="834">
        <v>761865</v>
      </c>
      <c r="O21" s="835">
        <v>0.15765501040666061</v>
      </c>
      <c r="P21" s="847" t="s">
        <v>34</v>
      </c>
      <c r="Q21" s="848">
        <v>39.4</v>
      </c>
    </row>
    <row r="22" spans="1:17">
      <c r="A22" s="823">
        <v>14</v>
      </c>
      <c r="B22" s="841" t="s">
        <v>34</v>
      </c>
      <c r="C22" s="833">
        <v>6745408</v>
      </c>
      <c r="D22" s="850" t="s">
        <v>22</v>
      </c>
      <c r="E22" s="834">
        <v>42894</v>
      </c>
      <c r="F22" s="835">
        <v>6.5100099712699935E-2</v>
      </c>
      <c r="G22" s="841" t="s">
        <v>17</v>
      </c>
      <c r="H22" s="836">
        <v>515398</v>
      </c>
      <c r="I22" s="835">
        <v>0.17374709619740497</v>
      </c>
      <c r="J22" s="841" t="s">
        <v>20</v>
      </c>
      <c r="K22" s="840">
        <v>2265324</v>
      </c>
      <c r="L22" s="835">
        <v>0.62983804217059247</v>
      </c>
      <c r="M22" s="841" t="s">
        <v>52</v>
      </c>
      <c r="N22" s="834">
        <v>166147</v>
      </c>
      <c r="O22" s="835">
        <v>0.15745948768590554</v>
      </c>
      <c r="P22" s="847" t="s">
        <v>48</v>
      </c>
      <c r="Q22" s="848">
        <v>39.299999999999997</v>
      </c>
    </row>
    <row r="23" spans="1:17">
      <c r="A23" s="823">
        <v>15</v>
      </c>
      <c r="B23" s="841" t="s">
        <v>16</v>
      </c>
      <c r="C23" s="833">
        <v>6731484</v>
      </c>
      <c r="D23" s="850" t="s">
        <v>18</v>
      </c>
      <c r="E23" s="834">
        <v>2515727</v>
      </c>
      <c r="F23" s="835">
        <v>6.4834147284324462E-2</v>
      </c>
      <c r="G23" s="841" t="s">
        <v>31</v>
      </c>
      <c r="H23" s="836">
        <v>804859</v>
      </c>
      <c r="I23" s="835">
        <v>0.1731000181518024</v>
      </c>
      <c r="J23" s="841" t="s">
        <v>66</v>
      </c>
      <c r="K23" s="840">
        <v>8103573</v>
      </c>
      <c r="L23" s="835">
        <v>0.62913106397382723</v>
      </c>
      <c r="M23" s="841" t="s">
        <v>17</v>
      </c>
      <c r="N23" s="834">
        <v>466191</v>
      </c>
      <c r="O23" s="835">
        <v>0.15715880256299875</v>
      </c>
      <c r="P23" s="847" t="s">
        <v>50</v>
      </c>
      <c r="Q23" s="851">
        <v>39.200000000000003</v>
      </c>
    </row>
    <row r="24" spans="1:17">
      <c r="A24" s="823">
        <v>16</v>
      </c>
      <c r="B24" s="841" t="s">
        <v>27</v>
      </c>
      <c r="C24" s="833">
        <v>6596855</v>
      </c>
      <c r="D24" s="850" t="s">
        <v>37</v>
      </c>
      <c r="E24" s="834">
        <v>194108</v>
      </c>
      <c r="F24" s="835">
        <v>6.4830620701724975E-2</v>
      </c>
      <c r="G24" s="841" t="s">
        <v>41</v>
      </c>
      <c r="H24" s="836">
        <v>486828</v>
      </c>
      <c r="I24" s="835">
        <v>0.17147271018023677</v>
      </c>
      <c r="J24" s="841" t="s">
        <v>24</v>
      </c>
      <c r="K24" s="840">
        <v>6352523</v>
      </c>
      <c r="L24" s="835">
        <v>0.6291281775809735</v>
      </c>
      <c r="M24" s="841" t="s">
        <v>48</v>
      </c>
      <c r="N24" s="834">
        <v>1799169</v>
      </c>
      <c r="O24" s="835">
        <v>0.15517886025925287</v>
      </c>
      <c r="P24" s="847" t="s">
        <v>61</v>
      </c>
      <c r="Q24" s="848">
        <v>39.200000000000003</v>
      </c>
    </row>
    <row r="25" spans="1:17">
      <c r="A25" s="823">
        <v>17</v>
      </c>
      <c r="B25" s="841" t="s">
        <v>55</v>
      </c>
      <c r="C25" s="833">
        <v>6549352</v>
      </c>
      <c r="D25" s="850" t="s">
        <v>17</v>
      </c>
      <c r="E25" s="834">
        <v>191621</v>
      </c>
      <c r="F25" s="835">
        <v>6.4597829872143353E-2</v>
      </c>
      <c r="G25" s="841" t="s">
        <v>62</v>
      </c>
      <c r="H25" s="836">
        <v>100152</v>
      </c>
      <c r="I25" s="835">
        <v>0.17144823359633521</v>
      </c>
      <c r="J25" s="841" t="s">
        <v>43</v>
      </c>
      <c r="K25" s="840">
        <v>5612591</v>
      </c>
      <c r="L25" s="835">
        <v>0.62793478534488301</v>
      </c>
      <c r="M25" s="841" t="s">
        <v>20</v>
      </c>
      <c r="N25" s="834">
        <v>555923</v>
      </c>
      <c r="O25" s="835">
        <v>0.15456572830977039</v>
      </c>
      <c r="P25" s="847" t="s">
        <v>53</v>
      </c>
      <c r="Q25" s="848">
        <v>38.799999999999997</v>
      </c>
    </row>
    <row r="26" spans="1:17">
      <c r="A26" s="823">
        <v>18</v>
      </c>
      <c r="B26" s="841" t="s">
        <v>38</v>
      </c>
      <c r="C26" s="833">
        <v>6063589</v>
      </c>
      <c r="D26" s="850" t="s">
        <v>25</v>
      </c>
      <c r="E26" s="834">
        <v>91480</v>
      </c>
      <c r="F26" s="835">
        <v>6.4442457914806059E-2</v>
      </c>
      <c r="G26" s="841" t="s">
        <v>18</v>
      </c>
      <c r="H26" s="836">
        <v>6637425</v>
      </c>
      <c r="I26" s="835">
        <v>0.17105663294890794</v>
      </c>
      <c r="J26" s="841" t="s">
        <v>41</v>
      </c>
      <c r="K26" s="840">
        <v>1774027</v>
      </c>
      <c r="L26" s="835">
        <v>0.62485563201565009</v>
      </c>
      <c r="M26" s="841" t="s">
        <v>35</v>
      </c>
      <c r="N26" s="834">
        <v>1530052</v>
      </c>
      <c r="O26" s="835">
        <v>0.15439666910093838</v>
      </c>
      <c r="P26" s="847" t="s">
        <v>14</v>
      </c>
      <c r="Q26" s="848">
        <v>38.6</v>
      </c>
    </row>
    <row r="27" spans="1:17">
      <c r="A27" s="823">
        <v>19</v>
      </c>
      <c r="B27" s="841" t="s">
        <v>33</v>
      </c>
      <c r="C27" s="833">
        <v>5976407</v>
      </c>
      <c r="D27" s="850" t="s">
        <v>16</v>
      </c>
      <c r="E27" s="834">
        <v>430888</v>
      </c>
      <c r="F27" s="835">
        <v>6.4010848127990794E-2</v>
      </c>
      <c r="G27" s="841" t="s">
        <v>36</v>
      </c>
      <c r="H27" s="836">
        <v>933183</v>
      </c>
      <c r="I27" s="835">
        <v>0.17100117588355729</v>
      </c>
      <c r="J27" s="841" t="s">
        <v>31</v>
      </c>
      <c r="K27" s="840">
        <v>2903289</v>
      </c>
      <c r="L27" s="835">
        <v>0.62440673285622483</v>
      </c>
      <c r="M27" s="841" t="s">
        <v>38</v>
      </c>
      <c r="N27" s="834">
        <v>932215</v>
      </c>
      <c r="O27" s="835">
        <v>0.15373980657330172</v>
      </c>
      <c r="P27" s="847" t="s">
        <v>30</v>
      </c>
      <c r="Q27" s="848">
        <v>38.6</v>
      </c>
    </row>
    <row r="28" spans="1:17">
      <c r="A28" s="823">
        <v>20</v>
      </c>
      <c r="B28" s="841" t="s">
        <v>61</v>
      </c>
      <c r="C28" s="833">
        <v>5757564</v>
      </c>
      <c r="D28" s="850" t="s">
        <v>36</v>
      </c>
      <c r="E28" s="834">
        <v>348643</v>
      </c>
      <c r="F28" s="835">
        <v>6.3887107848697486E-2</v>
      </c>
      <c r="G28" s="841" t="s">
        <v>28</v>
      </c>
      <c r="H28" s="836">
        <v>530614</v>
      </c>
      <c r="I28" s="835">
        <v>0.17077324833302543</v>
      </c>
      <c r="J28" s="841" t="s">
        <v>50</v>
      </c>
      <c r="K28" s="840">
        <v>2478330</v>
      </c>
      <c r="L28" s="835">
        <v>0.62422690422415372</v>
      </c>
      <c r="M28" s="841" t="s">
        <v>14</v>
      </c>
      <c r="N28" s="834">
        <v>743932</v>
      </c>
      <c r="O28" s="835">
        <v>0.15340774701575069</v>
      </c>
      <c r="P28" s="847" t="s">
        <v>55</v>
      </c>
      <c r="Q28" s="848">
        <v>38.6</v>
      </c>
    </row>
    <row r="29" spans="1:17">
      <c r="A29" s="823">
        <v>21</v>
      </c>
      <c r="B29" s="841" t="s">
        <v>36</v>
      </c>
      <c r="C29" s="833">
        <v>5457173</v>
      </c>
      <c r="D29" s="850" t="s">
        <v>27</v>
      </c>
      <c r="E29" s="834">
        <v>419487</v>
      </c>
      <c r="F29" s="835">
        <v>6.3588937455802796E-2</v>
      </c>
      <c r="G29" s="841" t="s">
        <v>66</v>
      </c>
      <c r="H29" s="836">
        <v>2197789</v>
      </c>
      <c r="I29" s="835">
        <v>0.17062810836157999</v>
      </c>
      <c r="J29" s="841" t="s">
        <v>62</v>
      </c>
      <c r="K29" s="840">
        <v>364189</v>
      </c>
      <c r="L29" s="835">
        <v>0.62344796654301182</v>
      </c>
      <c r="M29" s="841" t="s">
        <v>44</v>
      </c>
      <c r="N29" s="834">
        <v>318855</v>
      </c>
      <c r="O29" s="835">
        <v>0.15288611469659164</v>
      </c>
      <c r="P29" s="847" t="s">
        <v>38</v>
      </c>
      <c r="Q29" s="848">
        <v>38.299999999999997</v>
      </c>
    </row>
    <row r="30" spans="1:17">
      <c r="A30" s="823">
        <v>22</v>
      </c>
      <c r="B30" s="841" t="s">
        <v>19</v>
      </c>
      <c r="C30" s="833">
        <v>5355866</v>
      </c>
      <c r="D30" s="850" t="s">
        <v>59</v>
      </c>
      <c r="E30" s="834">
        <v>446570</v>
      </c>
      <c r="F30" s="835">
        <v>6.3239836126165294E-2</v>
      </c>
      <c r="G30" s="841" t="s">
        <v>19</v>
      </c>
      <c r="H30" s="836">
        <v>911441</v>
      </c>
      <c r="I30" s="835">
        <v>0.17017621426674975</v>
      </c>
      <c r="J30" s="841" t="s">
        <v>46</v>
      </c>
      <c r="K30" s="840">
        <v>6193053</v>
      </c>
      <c r="L30" s="835">
        <v>0.6227951951555738</v>
      </c>
      <c r="M30" s="841" t="s">
        <v>54</v>
      </c>
      <c r="N30" s="834">
        <v>130223</v>
      </c>
      <c r="O30" s="835">
        <v>0.15263339877516335</v>
      </c>
      <c r="P30" s="847" t="s">
        <v>45</v>
      </c>
      <c r="Q30" s="848">
        <v>38.299999999999997</v>
      </c>
    </row>
    <row r="31" spans="1:17">
      <c r="A31" s="823">
        <v>23</v>
      </c>
      <c r="B31" s="841" t="s">
        <v>14</v>
      </c>
      <c r="C31" s="833">
        <v>4849377</v>
      </c>
      <c r="D31" s="850" t="s">
        <v>28</v>
      </c>
      <c r="E31" s="834">
        <v>195340</v>
      </c>
      <c r="F31" s="835">
        <v>6.2868387056076905E-2</v>
      </c>
      <c r="G31" s="841" t="s">
        <v>46</v>
      </c>
      <c r="H31" s="836">
        <v>1680073</v>
      </c>
      <c r="I31" s="835">
        <v>0.16895405091973381</v>
      </c>
      <c r="J31" s="841" t="s">
        <v>30</v>
      </c>
      <c r="K31" s="840">
        <v>2746329</v>
      </c>
      <c r="L31" s="835">
        <v>0.62226254838327411</v>
      </c>
      <c r="M31" s="841" t="s">
        <v>61</v>
      </c>
      <c r="N31" s="834">
        <v>875868</v>
      </c>
      <c r="O31" s="835">
        <v>0.15212475276002144</v>
      </c>
      <c r="P31" s="847" t="s">
        <v>33</v>
      </c>
      <c r="Q31" s="848">
        <v>38.200000000000003</v>
      </c>
    </row>
    <row r="32" spans="1:17">
      <c r="A32" s="823">
        <v>24</v>
      </c>
      <c r="B32" s="841" t="s">
        <v>53</v>
      </c>
      <c r="C32" s="833">
        <v>4832482</v>
      </c>
      <c r="D32" s="850" t="s">
        <v>30</v>
      </c>
      <c r="E32" s="834">
        <v>276233</v>
      </c>
      <c r="F32" s="835">
        <v>6.2588805102213527E-2</v>
      </c>
      <c r="G32" s="841" t="s">
        <v>48</v>
      </c>
      <c r="H32" s="836">
        <v>1947728</v>
      </c>
      <c r="I32" s="835">
        <v>0.16799211810287643</v>
      </c>
      <c r="J32" s="841" t="s">
        <v>32</v>
      </c>
      <c r="K32" s="840">
        <v>827605</v>
      </c>
      <c r="L32" s="835">
        <v>0.62221776136784834</v>
      </c>
      <c r="M32" s="841" t="s">
        <v>34</v>
      </c>
      <c r="N32" s="834">
        <v>1016237</v>
      </c>
      <c r="O32" s="835">
        <v>0.15065612043037277</v>
      </c>
      <c r="P32" s="847" t="s">
        <v>46</v>
      </c>
      <c r="Q32" s="848">
        <v>38.200000000000003</v>
      </c>
    </row>
    <row r="33" spans="1:17">
      <c r="A33" s="823">
        <v>25</v>
      </c>
      <c r="B33" s="841" t="s">
        <v>31</v>
      </c>
      <c r="C33" s="833">
        <v>4649676</v>
      </c>
      <c r="D33" s="850" t="s">
        <v>19</v>
      </c>
      <c r="E33" s="834">
        <v>334931</v>
      </c>
      <c r="F33" s="835">
        <v>6.2535358427563345E-2</v>
      </c>
      <c r="G33" s="841" t="s">
        <v>38</v>
      </c>
      <c r="H33" s="836">
        <v>1018305</v>
      </c>
      <c r="I33" s="835">
        <v>0.16793766859858081</v>
      </c>
      <c r="J33" s="841" t="s">
        <v>36</v>
      </c>
      <c r="K33" s="840">
        <v>3395205</v>
      </c>
      <c r="L33" s="835">
        <v>0.6221545477850895</v>
      </c>
      <c r="M33" s="841" t="s">
        <v>55</v>
      </c>
      <c r="N33" s="834">
        <v>985700</v>
      </c>
      <c r="O33" s="835">
        <v>0.15050343911886244</v>
      </c>
      <c r="P33" s="847" t="s">
        <v>28</v>
      </c>
      <c r="Q33" s="848">
        <v>38.1</v>
      </c>
    </row>
    <row r="34" spans="1:17">
      <c r="A34" s="823">
        <v>26</v>
      </c>
      <c r="B34" s="841" t="s">
        <v>30</v>
      </c>
      <c r="C34" s="833">
        <v>4413457</v>
      </c>
      <c r="D34" s="850" t="s">
        <v>41</v>
      </c>
      <c r="E34" s="834">
        <v>176397</v>
      </c>
      <c r="F34" s="835">
        <v>6.2131331101874222E-2</v>
      </c>
      <c r="G34" s="841" t="s">
        <v>14</v>
      </c>
      <c r="H34" s="836">
        <v>812866</v>
      </c>
      <c r="I34" s="835">
        <v>0.16762276886288693</v>
      </c>
      <c r="J34" s="841" t="s">
        <v>61</v>
      </c>
      <c r="K34" s="840">
        <v>3581507</v>
      </c>
      <c r="L34" s="835">
        <v>0.62205248608612951</v>
      </c>
      <c r="M34" s="841" t="s">
        <v>30</v>
      </c>
      <c r="N34" s="834">
        <v>654514</v>
      </c>
      <c r="O34" s="835">
        <v>0.14829962090941409</v>
      </c>
      <c r="P34" s="847" t="s">
        <v>25</v>
      </c>
      <c r="Q34" s="848">
        <v>37.9</v>
      </c>
    </row>
    <row r="35" spans="1:17">
      <c r="A35" s="823">
        <v>27</v>
      </c>
      <c r="B35" s="841" t="s">
        <v>50</v>
      </c>
      <c r="C35" s="833">
        <v>3970239</v>
      </c>
      <c r="D35" s="850" t="s">
        <v>33</v>
      </c>
      <c r="E35" s="834">
        <v>369754</v>
      </c>
      <c r="F35" s="835">
        <v>6.1868945672542044E-2</v>
      </c>
      <c r="G35" s="841" t="s">
        <v>55</v>
      </c>
      <c r="H35" s="836">
        <v>1094095</v>
      </c>
      <c r="I35" s="835">
        <v>0.16705393144237782</v>
      </c>
      <c r="J35" s="841" t="s">
        <v>25</v>
      </c>
      <c r="K35" s="840">
        <v>882963</v>
      </c>
      <c r="L35" s="835">
        <v>0.62199722308516503</v>
      </c>
      <c r="M35" s="841" t="s">
        <v>46</v>
      </c>
      <c r="N35" s="834">
        <v>1463362</v>
      </c>
      <c r="O35" s="835">
        <v>0.14716083042939415</v>
      </c>
      <c r="P35" s="847" t="s">
        <v>17</v>
      </c>
      <c r="Q35" s="848">
        <v>37.799999999999997</v>
      </c>
    </row>
    <row r="36" spans="1:17">
      <c r="A36" s="823">
        <v>28</v>
      </c>
      <c r="B36" s="841" t="s">
        <v>49</v>
      </c>
      <c r="C36" s="833">
        <v>3878051</v>
      </c>
      <c r="D36" s="850" t="s">
        <v>58</v>
      </c>
      <c r="E36" s="834">
        <v>514893</v>
      </c>
      <c r="F36" s="835">
        <v>6.1839434110442237E-2</v>
      </c>
      <c r="G36" s="841" t="s">
        <v>35</v>
      </c>
      <c r="H36" s="836">
        <v>1653498</v>
      </c>
      <c r="I36" s="835">
        <v>0.16685353410541826</v>
      </c>
      <c r="J36" s="841" t="s">
        <v>51</v>
      </c>
      <c r="K36" s="840">
        <v>7951795</v>
      </c>
      <c r="L36" s="835">
        <v>0.62185540253545557</v>
      </c>
      <c r="M36" s="841" t="s">
        <v>43</v>
      </c>
      <c r="N36" s="834">
        <v>1313503</v>
      </c>
      <c r="O36" s="835">
        <v>0.14695427198505287</v>
      </c>
      <c r="P36" s="847" t="s">
        <v>36</v>
      </c>
      <c r="Q36" s="848">
        <v>37.799999999999997</v>
      </c>
    </row>
    <row r="37" spans="1:17">
      <c r="A37" s="823">
        <v>29</v>
      </c>
      <c r="B37" s="841" t="s">
        <v>20</v>
      </c>
      <c r="C37" s="833">
        <v>3596677</v>
      </c>
      <c r="D37" s="850" t="s">
        <v>38</v>
      </c>
      <c r="E37" s="834">
        <v>374318</v>
      </c>
      <c r="F37" s="835">
        <v>6.1732086393058633E-2</v>
      </c>
      <c r="G37" s="841" t="s">
        <v>30</v>
      </c>
      <c r="H37" s="836">
        <v>736381</v>
      </c>
      <c r="I37" s="835">
        <v>0.16684902560509823</v>
      </c>
      <c r="J37" s="841" t="s">
        <v>55</v>
      </c>
      <c r="K37" s="840">
        <v>4069126</v>
      </c>
      <c r="L37" s="835">
        <v>0.62130207690776129</v>
      </c>
      <c r="M37" s="841" t="s">
        <v>45</v>
      </c>
      <c r="N37" s="834">
        <v>2898094</v>
      </c>
      <c r="O37" s="835">
        <v>0.14676697477447209</v>
      </c>
      <c r="P37" s="847" t="s">
        <v>58</v>
      </c>
      <c r="Q37" s="848">
        <v>37.700000000000003</v>
      </c>
    </row>
    <row r="38" spans="1:17">
      <c r="A38" s="823">
        <v>30</v>
      </c>
      <c r="B38" s="841" t="s">
        <v>28</v>
      </c>
      <c r="C38" s="833">
        <v>3107126</v>
      </c>
      <c r="D38" s="850" t="s">
        <v>66</v>
      </c>
      <c r="E38" s="834">
        <v>790685</v>
      </c>
      <c r="F38" s="835">
        <v>6.1385822688108764E-2</v>
      </c>
      <c r="G38" s="841" t="s">
        <v>61</v>
      </c>
      <c r="H38" s="836">
        <v>958821</v>
      </c>
      <c r="I38" s="835">
        <v>0.16653240849776052</v>
      </c>
      <c r="J38" s="841" t="s">
        <v>35</v>
      </c>
      <c r="K38" s="840">
        <v>6156035</v>
      </c>
      <c r="L38" s="835">
        <v>0.62120195840977643</v>
      </c>
      <c r="M38" s="841" t="s">
        <v>49</v>
      </c>
      <c r="N38" s="834">
        <v>562531</v>
      </c>
      <c r="O38" s="835">
        <v>0.14505508050306715</v>
      </c>
      <c r="P38" s="847" t="s">
        <v>66</v>
      </c>
      <c r="Q38" s="848">
        <v>37.5</v>
      </c>
    </row>
    <row r="39" spans="1:17">
      <c r="A39" s="823">
        <v>31</v>
      </c>
      <c r="B39" s="841" t="s">
        <v>37</v>
      </c>
      <c r="C39" s="833">
        <v>2994079</v>
      </c>
      <c r="D39" s="850" t="s">
        <v>55</v>
      </c>
      <c r="E39" s="834">
        <v>400431</v>
      </c>
      <c r="F39" s="835">
        <v>6.1140552530998489E-2</v>
      </c>
      <c r="G39" s="841" t="s">
        <v>43</v>
      </c>
      <c r="H39" s="836">
        <v>1479562</v>
      </c>
      <c r="I39" s="835">
        <v>0.16553289681618452</v>
      </c>
      <c r="J39" s="841" t="s">
        <v>56</v>
      </c>
      <c r="K39" s="840">
        <v>16742263</v>
      </c>
      <c r="L39" s="835">
        <v>0.62107389862016327</v>
      </c>
      <c r="M39" s="841" t="s">
        <v>40</v>
      </c>
      <c r="N39" s="834">
        <v>270989</v>
      </c>
      <c r="O39" s="835">
        <v>0.14402793936549663</v>
      </c>
      <c r="P39" s="847" t="s">
        <v>27</v>
      </c>
      <c r="Q39" s="848">
        <v>37.5</v>
      </c>
    </row>
    <row r="40" spans="1:17">
      <c r="A40" s="823">
        <v>32</v>
      </c>
      <c r="B40" s="841" t="s">
        <v>17</v>
      </c>
      <c r="C40" s="833">
        <v>2966369</v>
      </c>
      <c r="D40" s="850" t="s">
        <v>46</v>
      </c>
      <c r="E40" s="834">
        <v>607476</v>
      </c>
      <c r="F40" s="835">
        <v>6.1089923495298251E-2</v>
      </c>
      <c r="G40" s="841" t="s">
        <v>53</v>
      </c>
      <c r="H40" s="836">
        <v>794229</v>
      </c>
      <c r="I40" s="835">
        <v>0.16435219003402393</v>
      </c>
      <c r="J40" s="841" t="s">
        <v>14</v>
      </c>
      <c r="K40" s="840">
        <v>2997874</v>
      </c>
      <c r="L40" s="835">
        <v>0.61819776024837825</v>
      </c>
      <c r="M40" s="841" t="s">
        <v>37</v>
      </c>
      <c r="N40" s="834">
        <v>428383</v>
      </c>
      <c r="O40" s="835">
        <v>0.14307671908456657</v>
      </c>
      <c r="P40" s="847" t="s">
        <v>41</v>
      </c>
      <c r="Q40" s="848">
        <v>37.5</v>
      </c>
    </row>
    <row r="41" spans="1:17">
      <c r="A41" s="823">
        <v>33</v>
      </c>
      <c r="B41" s="845" t="s">
        <v>9</v>
      </c>
      <c r="C41" s="852">
        <v>2942902</v>
      </c>
      <c r="D41" s="850" t="s">
        <v>14</v>
      </c>
      <c r="E41" s="834">
        <v>294705</v>
      </c>
      <c r="F41" s="835">
        <v>6.0771723872984094E-2</v>
      </c>
      <c r="G41" s="841" t="s">
        <v>33</v>
      </c>
      <c r="H41" s="836">
        <v>980790</v>
      </c>
      <c r="I41" s="835">
        <v>0.16411030908704846</v>
      </c>
      <c r="J41" s="841" t="s">
        <v>53</v>
      </c>
      <c r="K41" s="840">
        <v>2985869</v>
      </c>
      <c r="L41" s="835">
        <v>0.61787483119440489</v>
      </c>
      <c r="M41" s="841" t="s">
        <v>29</v>
      </c>
      <c r="N41" s="834">
        <v>415459</v>
      </c>
      <c r="O41" s="835">
        <v>0.14306335939030743</v>
      </c>
      <c r="P41" s="847" t="s">
        <v>59</v>
      </c>
      <c r="Q41" s="851">
        <v>37.5</v>
      </c>
    </row>
    <row r="42" spans="1:17">
      <c r="A42" s="823">
        <v>34</v>
      </c>
      <c r="B42" s="841" t="s">
        <v>29</v>
      </c>
      <c r="C42" s="833">
        <v>2904021</v>
      </c>
      <c r="D42" s="850" t="s">
        <v>21</v>
      </c>
      <c r="E42" s="834">
        <v>56351</v>
      </c>
      <c r="F42" s="835">
        <v>6.0228897814697084E-2</v>
      </c>
      <c r="G42" s="841" t="s">
        <v>59</v>
      </c>
      <c r="H42" s="836">
        <v>1156151</v>
      </c>
      <c r="I42" s="835">
        <v>0.16372528333094952</v>
      </c>
      <c r="J42" s="841" t="s">
        <v>27</v>
      </c>
      <c r="K42" s="840">
        <v>4073484</v>
      </c>
      <c r="L42" s="835">
        <v>0.61748878821802211</v>
      </c>
      <c r="M42" s="841" t="s">
        <v>36</v>
      </c>
      <c r="N42" s="834">
        <v>780142</v>
      </c>
      <c r="O42" s="835">
        <v>0.14295716848265577</v>
      </c>
      <c r="P42" s="847" t="s">
        <v>16</v>
      </c>
      <c r="Q42" s="848">
        <v>37.1</v>
      </c>
    </row>
    <row r="43" spans="1:17">
      <c r="A43" s="823">
        <v>35</v>
      </c>
      <c r="B43" s="841" t="s">
        <v>41</v>
      </c>
      <c r="C43" s="833">
        <v>2839099</v>
      </c>
      <c r="D43" s="850" t="s">
        <v>53</v>
      </c>
      <c r="E43" s="834">
        <v>290519</v>
      </c>
      <c r="F43" s="835">
        <v>6.0117968364910616E-2</v>
      </c>
      <c r="G43" s="841" t="s">
        <v>20</v>
      </c>
      <c r="H43" s="836">
        <v>585993</v>
      </c>
      <c r="I43" s="835">
        <v>0.16292622328888581</v>
      </c>
      <c r="J43" s="841" t="s">
        <v>48</v>
      </c>
      <c r="K43" s="840">
        <v>7156690</v>
      </c>
      <c r="L43" s="835">
        <v>0.61726663666881343</v>
      </c>
      <c r="M43" s="841" t="s">
        <v>26</v>
      </c>
      <c r="N43" s="834">
        <v>233376</v>
      </c>
      <c r="O43" s="835">
        <v>0.14278442351743445</v>
      </c>
      <c r="P43" s="847" t="s">
        <v>44</v>
      </c>
      <c r="Q43" s="848">
        <v>37.1</v>
      </c>
    </row>
    <row r="44" spans="1:17">
      <c r="A44" s="823">
        <v>36</v>
      </c>
      <c r="B44" s="841" t="s">
        <v>44</v>
      </c>
      <c r="C44" s="833">
        <v>2085572</v>
      </c>
      <c r="D44" s="850" t="s">
        <v>45</v>
      </c>
      <c r="E44" s="834">
        <v>1184591</v>
      </c>
      <c r="F44" s="835">
        <v>5.9990751650935648E-2</v>
      </c>
      <c r="G44" s="841" t="s">
        <v>58</v>
      </c>
      <c r="H44" s="836">
        <v>1354222</v>
      </c>
      <c r="I44" s="835">
        <v>0.1626441263328717</v>
      </c>
      <c r="J44" s="841" t="s">
        <v>21</v>
      </c>
      <c r="K44" s="840">
        <v>577460</v>
      </c>
      <c r="L44" s="835">
        <v>0.61719897308077909</v>
      </c>
      <c r="M44" s="841" t="s">
        <v>27</v>
      </c>
      <c r="N44" s="834">
        <v>941444</v>
      </c>
      <c r="O44" s="835">
        <v>0.14271103427314985</v>
      </c>
      <c r="P44" s="847" t="s">
        <v>54</v>
      </c>
      <c r="Q44" s="848">
        <v>36.799999999999997</v>
      </c>
    </row>
    <row r="45" spans="1:17">
      <c r="A45" s="823">
        <v>37</v>
      </c>
      <c r="B45" s="841" t="s">
        <v>40</v>
      </c>
      <c r="C45" s="833">
        <v>1881503</v>
      </c>
      <c r="D45" s="850" t="s">
        <v>39</v>
      </c>
      <c r="E45" s="834">
        <v>61194</v>
      </c>
      <c r="F45" s="835">
        <v>5.9784344930874901E-2</v>
      </c>
      <c r="G45" s="841" t="s">
        <v>39</v>
      </c>
      <c r="H45" s="836">
        <v>163830</v>
      </c>
      <c r="I45" s="835">
        <v>0.16005603866433368</v>
      </c>
      <c r="J45" s="841" t="s">
        <v>60</v>
      </c>
      <c r="K45" s="840">
        <v>1141567</v>
      </c>
      <c r="L45" s="835">
        <v>0.61695452585112032</v>
      </c>
      <c r="M45" s="841" t="s">
        <v>47</v>
      </c>
      <c r="N45" s="834">
        <v>104998</v>
      </c>
      <c r="O45" s="835">
        <v>0.14198858119602642</v>
      </c>
      <c r="P45" s="847" t="s">
        <v>62</v>
      </c>
      <c r="Q45" s="848">
        <v>36.799999999999997</v>
      </c>
    </row>
    <row r="46" spans="1:17">
      <c r="A46" s="823">
        <v>38</v>
      </c>
      <c r="B46" s="841" t="s">
        <v>60</v>
      </c>
      <c r="C46" s="833">
        <v>1850326</v>
      </c>
      <c r="D46" s="850" t="s">
        <v>43</v>
      </c>
      <c r="E46" s="834">
        <v>532519</v>
      </c>
      <c r="F46" s="835">
        <v>5.9578045853879567E-2</v>
      </c>
      <c r="G46" s="841" t="s">
        <v>47</v>
      </c>
      <c r="H46" s="836">
        <v>117511</v>
      </c>
      <c r="I46" s="835">
        <v>0.15890988556854663</v>
      </c>
      <c r="J46" s="841" t="s">
        <v>38</v>
      </c>
      <c r="K46" s="840">
        <v>3738751</v>
      </c>
      <c r="L46" s="835">
        <v>0.61659043843505879</v>
      </c>
      <c r="M46" s="841" t="s">
        <v>41</v>
      </c>
      <c r="N46" s="834">
        <v>401847</v>
      </c>
      <c r="O46" s="835">
        <v>0.14154032670223898</v>
      </c>
      <c r="P46" s="847" t="s">
        <v>37</v>
      </c>
      <c r="Q46" s="848">
        <v>36.700000000000003</v>
      </c>
    </row>
    <row r="47" spans="1:17">
      <c r="A47" s="823">
        <v>39</v>
      </c>
      <c r="B47" s="841" t="s">
        <v>26</v>
      </c>
      <c r="C47" s="833">
        <v>1634464</v>
      </c>
      <c r="D47" s="850" t="s">
        <v>48</v>
      </c>
      <c r="E47" s="834">
        <v>690576</v>
      </c>
      <c r="F47" s="835">
        <v>5.9562384969057275E-2</v>
      </c>
      <c r="G47" s="841" t="s">
        <v>50</v>
      </c>
      <c r="H47" s="836">
        <v>628559</v>
      </c>
      <c r="I47" s="835">
        <v>0.15831767306703703</v>
      </c>
      <c r="J47" s="841" t="s">
        <v>39</v>
      </c>
      <c r="K47" s="840">
        <v>627400</v>
      </c>
      <c r="L47" s="835">
        <v>0.61294731525363455</v>
      </c>
      <c r="M47" s="841" t="s">
        <v>59</v>
      </c>
      <c r="N47" s="834">
        <v>992755</v>
      </c>
      <c r="O47" s="835">
        <v>0.14058638850220845</v>
      </c>
      <c r="P47" s="847" t="s">
        <v>19</v>
      </c>
      <c r="Q47" s="848">
        <v>36.5</v>
      </c>
    </row>
    <row r="48" spans="1:17">
      <c r="A48" s="823">
        <v>40</v>
      </c>
      <c r="B48" s="841" t="s">
        <v>25</v>
      </c>
      <c r="C48" s="833">
        <v>1419561</v>
      </c>
      <c r="D48" s="850" t="s">
        <v>61</v>
      </c>
      <c r="E48" s="834">
        <v>341368</v>
      </c>
      <c r="F48" s="835">
        <v>5.9290352656088584E-2</v>
      </c>
      <c r="G48" s="841" t="s">
        <v>21</v>
      </c>
      <c r="H48" s="836">
        <v>147896</v>
      </c>
      <c r="I48" s="835">
        <v>0.1580737355362361</v>
      </c>
      <c r="J48" s="841" t="s">
        <v>37</v>
      </c>
      <c r="K48" s="840">
        <v>1834427</v>
      </c>
      <c r="L48" s="835">
        <v>0.61268490243577411</v>
      </c>
      <c r="M48" s="841" t="s">
        <v>62</v>
      </c>
      <c r="N48" s="834">
        <v>81641</v>
      </c>
      <c r="O48" s="835">
        <v>0.13975961777137155</v>
      </c>
      <c r="P48" s="847" t="s">
        <v>31</v>
      </c>
      <c r="Q48" s="848">
        <v>36.299999999999997</v>
      </c>
    </row>
    <row r="49" spans="1:17">
      <c r="A49" s="823">
        <v>41</v>
      </c>
      <c r="B49" s="841" t="s">
        <v>32</v>
      </c>
      <c r="C49" s="833">
        <v>1330089</v>
      </c>
      <c r="D49" s="850" t="s">
        <v>50</v>
      </c>
      <c r="E49" s="834">
        <v>229463</v>
      </c>
      <c r="F49" s="835">
        <v>5.7795764940095543E-2</v>
      </c>
      <c r="G49" s="841" t="s">
        <v>51</v>
      </c>
      <c r="H49" s="836">
        <v>1985809</v>
      </c>
      <c r="I49" s="835">
        <v>0.15529651544758516</v>
      </c>
      <c r="J49" s="841" t="s">
        <v>49</v>
      </c>
      <c r="K49" s="840">
        <v>2362821</v>
      </c>
      <c r="L49" s="835">
        <v>0.60928053808472349</v>
      </c>
      <c r="M49" s="841" t="s">
        <v>66</v>
      </c>
      <c r="N49" s="834">
        <v>1788533</v>
      </c>
      <c r="O49" s="835">
        <v>0.13885500497648398</v>
      </c>
      <c r="P49" s="847" t="s">
        <v>40</v>
      </c>
      <c r="Q49" s="848">
        <v>36.200000000000003</v>
      </c>
    </row>
    <row r="50" spans="1:17">
      <c r="A50" s="823">
        <v>42</v>
      </c>
      <c r="B50" s="841" t="s">
        <v>42</v>
      </c>
      <c r="C50" s="833">
        <v>1326813</v>
      </c>
      <c r="D50" s="850" t="s">
        <v>35</v>
      </c>
      <c r="E50" s="834">
        <v>570292</v>
      </c>
      <c r="F50" s="835">
        <v>5.7547838383866921E-2</v>
      </c>
      <c r="G50" s="841" t="s">
        <v>45</v>
      </c>
      <c r="H50" s="836">
        <v>3044315</v>
      </c>
      <c r="I50" s="835">
        <v>0.15417198434921264</v>
      </c>
      <c r="J50" s="841" t="s">
        <v>28</v>
      </c>
      <c r="K50" s="840">
        <v>1889823</v>
      </c>
      <c r="L50" s="835">
        <v>0.60822219633191577</v>
      </c>
      <c r="M50" s="841" t="s">
        <v>58</v>
      </c>
      <c r="N50" s="834">
        <v>1146886</v>
      </c>
      <c r="O50" s="835">
        <v>0.13774275670709965</v>
      </c>
      <c r="P50" s="847" t="s">
        <v>49</v>
      </c>
      <c r="Q50" s="851">
        <v>36.200000000000003</v>
      </c>
    </row>
    <row r="51" spans="1:17">
      <c r="A51" s="823">
        <v>43</v>
      </c>
      <c r="B51" s="841" t="s">
        <v>52</v>
      </c>
      <c r="C51" s="833">
        <v>1055173</v>
      </c>
      <c r="D51" s="850" t="s">
        <v>51</v>
      </c>
      <c r="E51" s="834">
        <v>715084</v>
      </c>
      <c r="F51" s="835">
        <v>5.5921819999970285E-2</v>
      </c>
      <c r="G51" s="841" t="s">
        <v>25</v>
      </c>
      <c r="H51" s="836">
        <v>216964</v>
      </c>
      <c r="I51" s="835">
        <v>0.15283880016427615</v>
      </c>
      <c r="J51" s="841" t="s">
        <v>29</v>
      </c>
      <c r="K51" s="840">
        <v>1765896</v>
      </c>
      <c r="L51" s="835">
        <v>0.60808651177109252</v>
      </c>
      <c r="M51" s="841" t="s">
        <v>33</v>
      </c>
      <c r="N51" s="834">
        <v>822260</v>
      </c>
      <c r="O51" s="835">
        <v>0.13758433788060284</v>
      </c>
      <c r="P51" s="847" t="s">
        <v>24</v>
      </c>
      <c r="Q51" s="848">
        <v>36.1</v>
      </c>
    </row>
    <row r="52" spans="1:17">
      <c r="A52" s="823">
        <v>44</v>
      </c>
      <c r="B52" s="841" t="s">
        <v>39</v>
      </c>
      <c r="C52" s="833">
        <v>1023579</v>
      </c>
      <c r="D52" s="850" t="s">
        <v>60</v>
      </c>
      <c r="E52" s="834">
        <v>102485</v>
      </c>
      <c r="F52" s="835">
        <v>5.5387537115081341E-2</v>
      </c>
      <c r="G52" s="841" t="s">
        <v>42</v>
      </c>
      <c r="H52" s="836">
        <v>202596</v>
      </c>
      <c r="I52" s="835">
        <v>0.15269371041736854</v>
      </c>
      <c r="J52" s="841" t="s">
        <v>40</v>
      </c>
      <c r="K52" s="840">
        <v>1143905</v>
      </c>
      <c r="L52" s="835">
        <v>0.60797405053300468</v>
      </c>
      <c r="M52" s="841" t="s">
        <v>31</v>
      </c>
      <c r="N52" s="834">
        <v>632894</v>
      </c>
      <c r="O52" s="835">
        <v>0.13611572075129535</v>
      </c>
      <c r="P52" s="847" t="s">
        <v>29</v>
      </c>
      <c r="Q52" s="848">
        <v>36.1</v>
      </c>
    </row>
    <row r="53" spans="1:17">
      <c r="A53" s="823">
        <v>45</v>
      </c>
      <c r="B53" s="841" t="s">
        <v>21</v>
      </c>
      <c r="C53" s="833">
        <v>935614</v>
      </c>
      <c r="D53" s="850" t="s">
        <v>23</v>
      </c>
      <c r="E53" s="834">
        <v>1084349</v>
      </c>
      <c r="F53" s="835">
        <v>5.4508259741962328E-2</v>
      </c>
      <c r="G53" s="841" t="s">
        <v>34</v>
      </c>
      <c r="H53" s="836">
        <v>1024413</v>
      </c>
      <c r="I53" s="835">
        <v>0.15186820426577607</v>
      </c>
      <c r="J53" s="841" t="s">
        <v>44</v>
      </c>
      <c r="K53" s="840">
        <v>1264768</v>
      </c>
      <c r="L53" s="835">
        <v>0.60643698707117277</v>
      </c>
      <c r="M53" s="841" t="s">
        <v>18</v>
      </c>
      <c r="N53" s="834">
        <v>4993047</v>
      </c>
      <c r="O53" s="835">
        <v>0.12867848721087558</v>
      </c>
      <c r="P53" s="847" t="s">
        <v>18</v>
      </c>
      <c r="Q53" s="851">
        <v>36</v>
      </c>
    </row>
    <row r="54" spans="1:17">
      <c r="A54" s="823">
        <v>46</v>
      </c>
      <c r="B54" s="841" t="s">
        <v>54</v>
      </c>
      <c r="C54" s="833">
        <v>853175</v>
      </c>
      <c r="D54" s="850" t="s">
        <v>34</v>
      </c>
      <c r="E54" s="834">
        <v>366055</v>
      </c>
      <c r="F54" s="835">
        <v>5.4267288205546646E-2</v>
      </c>
      <c r="G54" s="841" t="s">
        <v>60</v>
      </c>
      <c r="H54" s="836">
        <v>277662</v>
      </c>
      <c r="I54" s="835">
        <v>0.15006112436403099</v>
      </c>
      <c r="J54" s="841" t="s">
        <v>23</v>
      </c>
      <c r="K54" s="840">
        <v>12048169</v>
      </c>
      <c r="L54" s="835">
        <v>0.60563962826272588</v>
      </c>
      <c r="M54" s="841" t="s">
        <v>19</v>
      </c>
      <c r="N54" s="834">
        <v>680015</v>
      </c>
      <c r="O54" s="835">
        <v>0.12696639535044379</v>
      </c>
      <c r="P54" s="847" t="s">
        <v>26</v>
      </c>
      <c r="Q54" s="848">
        <v>35.700000000000003</v>
      </c>
    </row>
    <row r="55" spans="1:17">
      <c r="A55" s="823">
        <v>47</v>
      </c>
      <c r="B55" s="841" t="s">
        <v>47</v>
      </c>
      <c r="C55" s="833">
        <v>739482</v>
      </c>
      <c r="D55" s="850" t="s">
        <v>20</v>
      </c>
      <c r="E55" s="834">
        <v>189437</v>
      </c>
      <c r="F55" s="835">
        <v>5.2670006230751333E-2</v>
      </c>
      <c r="G55" s="841" t="s">
        <v>52</v>
      </c>
      <c r="H55" s="836">
        <v>157956</v>
      </c>
      <c r="I55" s="835">
        <v>0.14969677958022048</v>
      </c>
      <c r="J55" s="841" t="s">
        <v>17</v>
      </c>
      <c r="K55" s="840">
        <v>1793159</v>
      </c>
      <c r="L55" s="835">
        <v>0.60449627136745299</v>
      </c>
      <c r="M55" s="841" t="s">
        <v>24</v>
      </c>
      <c r="N55" s="834">
        <v>1251538</v>
      </c>
      <c r="O55" s="835">
        <v>0.1239472601851794</v>
      </c>
      <c r="P55" s="847" t="s">
        <v>47</v>
      </c>
      <c r="Q55" s="848">
        <v>34.9</v>
      </c>
    </row>
    <row r="56" spans="1:17">
      <c r="A56" s="823">
        <v>48</v>
      </c>
      <c r="B56" s="841" t="s">
        <v>15</v>
      </c>
      <c r="C56" s="833">
        <v>736732</v>
      </c>
      <c r="D56" s="850" t="s">
        <v>52</v>
      </c>
      <c r="E56" s="834">
        <v>54896</v>
      </c>
      <c r="F56" s="835">
        <v>5.2025592011926004E-2</v>
      </c>
      <c r="G56" s="841" t="s">
        <v>23</v>
      </c>
      <c r="H56" s="836">
        <v>2969235</v>
      </c>
      <c r="I56" s="835">
        <v>0.14925806416100859</v>
      </c>
      <c r="J56" s="841" t="s">
        <v>54</v>
      </c>
      <c r="K56" s="840">
        <v>512545</v>
      </c>
      <c r="L56" s="835">
        <v>0.60075013918598175</v>
      </c>
      <c r="M56" s="841" t="s">
        <v>56</v>
      </c>
      <c r="N56" s="834">
        <v>3099081</v>
      </c>
      <c r="O56" s="835">
        <v>0.11496404750120544</v>
      </c>
      <c r="P56" s="847" t="s">
        <v>56</v>
      </c>
      <c r="Q56" s="848">
        <v>34.200000000000003</v>
      </c>
    </row>
    <row r="57" spans="1:17">
      <c r="A57" s="823">
        <v>49</v>
      </c>
      <c r="B57" s="841" t="s">
        <v>22</v>
      </c>
      <c r="C57" s="833">
        <v>658893</v>
      </c>
      <c r="D57" s="850" t="s">
        <v>32</v>
      </c>
      <c r="E57" s="834">
        <v>64779</v>
      </c>
      <c r="F57" s="835">
        <v>4.8702755980990747E-2</v>
      </c>
      <c r="G57" s="841" t="s">
        <v>32</v>
      </c>
      <c r="H57" s="836">
        <v>194198</v>
      </c>
      <c r="I57" s="835">
        <v>0.14600376365792064</v>
      </c>
      <c r="J57" s="841" t="s">
        <v>16</v>
      </c>
      <c r="K57" s="840">
        <v>4039575</v>
      </c>
      <c r="L57" s="835">
        <v>0.60010170119991368</v>
      </c>
      <c r="M57" s="841" t="s">
        <v>22</v>
      </c>
      <c r="N57" s="834">
        <v>74754</v>
      </c>
      <c r="O57" s="835">
        <v>0.11345392954546489</v>
      </c>
      <c r="P57" s="847" t="s">
        <v>22</v>
      </c>
      <c r="Q57" s="848">
        <v>33.799999999999997</v>
      </c>
    </row>
    <row r="58" spans="1:17">
      <c r="A58" s="823">
        <v>50</v>
      </c>
      <c r="B58" s="841" t="s">
        <v>57</v>
      </c>
      <c r="C58" s="833">
        <v>626562</v>
      </c>
      <c r="D58" s="850" t="s">
        <v>42</v>
      </c>
      <c r="E58" s="834">
        <v>64545</v>
      </c>
      <c r="F58" s="835">
        <v>4.8646644252053603E-2</v>
      </c>
      <c r="G58" s="841" t="s">
        <v>57</v>
      </c>
      <c r="H58" s="836">
        <v>91169</v>
      </c>
      <c r="I58" s="835">
        <v>0.14550674953157069</v>
      </c>
      <c r="J58" s="841" t="s">
        <v>26</v>
      </c>
      <c r="K58" s="840">
        <v>970008</v>
      </c>
      <c r="L58" s="835">
        <v>0.59347162127767883</v>
      </c>
      <c r="M58" s="845" t="s">
        <v>9</v>
      </c>
      <c r="N58" s="843">
        <v>295260</v>
      </c>
      <c r="O58" s="835">
        <v>0.10032953866625528</v>
      </c>
      <c r="P58" s="847" t="s">
        <v>15</v>
      </c>
      <c r="Q58" s="848">
        <v>33.299999999999997</v>
      </c>
    </row>
    <row r="59" spans="1:17">
      <c r="A59" s="826">
        <v>51</v>
      </c>
      <c r="B59" s="853" t="s">
        <v>62</v>
      </c>
      <c r="C59" s="854">
        <v>584153</v>
      </c>
      <c r="D59" s="855" t="s">
        <v>57</v>
      </c>
      <c r="E59" s="856">
        <v>30417</v>
      </c>
      <c r="F59" s="857">
        <v>4.8545874151321021E-2</v>
      </c>
      <c r="G59" s="853" t="s">
        <v>22</v>
      </c>
      <c r="H59" s="858">
        <v>72411</v>
      </c>
      <c r="I59" s="857">
        <v>0.10989796522348849</v>
      </c>
      <c r="J59" s="859" t="s">
        <v>9</v>
      </c>
      <c r="K59" s="860">
        <v>1743527</v>
      </c>
      <c r="L59" s="861">
        <v>0.59245160049502155</v>
      </c>
      <c r="M59" s="853" t="s">
        <v>15</v>
      </c>
      <c r="N59" s="856">
        <v>69413</v>
      </c>
      <c r="O59" s="857">
        <v>9.4217435919710282E-2</v>
      </c>
      <c r="P59" s="862" t="s">
        <v>9</v>
      </c>
      <c r="Q59" s="863">
        <v>30.5</v>
      </c>
    </row>
    <row r="60" spans="1:17">
      <c r="E60" s="836"/>
    </row>
    <row r="61" spans="1:17">
      <c r="A61" s="864" t="s">
        <v>829</v>
      </c>
      <c r="D61" s="820"/>
      <c r="E61" s="820"/>
    </row>
    <row r="62" spans="1:17">
      <c r="A62" s="865" t="s">
        <v>774</v>
      </c>
    </row>
  </sheetData>
  <mergeCells count="5">
    <mergeCell ref="B3:C3"/>
    <mergeCell ref="D3:F3"/>
    <mergeCell ref="G3:I3"/>
    <mergeCell ref="J3:L3"/>
    <mergeCell ref="M3:O3"/>
  </mergeCells>
  <printOptions horizontalCentered="1"/>
  <pageMargins left="1" right="1" top="1" bottom="1" header="0.5" footer="0.5"/>
  <pageSetup paperSize="128" scale="70" orientation="landscape" r:id="rId1"/>
  <headerFooter scaleWithDoc="0" alignWithMargins="0">
    <oddHeader xml:space="preserve">&amp;C&amp;14Table 4.4
Rankings of States by Selected Age Groups as a Percent of Total Population: July 1, 2014&amp;10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4"/>
  <sheetViews>
    <sheetView view="pageBreakPreview" topLeftCell="A2" zoomScaleNormal="100" zoomScaleSheetLayoutView="100" workbookViewId="0"/>
  </sheetViews>
  <sheetFormatPr defaultColWidth="9.140625" defaultRowHeight="14.25"/>
  <cols>
    <col min="1" max="2" width="9.140625" style="407"/>
    <col min="3" max="3" width="12.140625" style="407" customWidth="1"/>
    <col min="4" max="4" width="10.7109375" style="407" customWidth="1"/>
    <col min="5" max="5" width="10.42578125" style="407" customWidth="1"/>
    <col min="6" max="6" width="8.7109375" style="407" bestFit="1" customWidth="1"/>
    <col min="7" max="7" width="9.5703125" style="407" bestFit="1" customWidth="1"/>
    <col min="8" max="8" width="7.140625" style="407" customWidth="1"/>
    <col min="9" max="9" width="8.42578125" style="407" bestFit="1" customWidth="1"/>
    <col min="10" max="10" width="8.7109375" style="407" bestFit="1" customWidth="1"/>
    <col min="11" max="11" width="8.140625" style="407" bestFit="1" customWidth="1"/>
    <col min="12" max="12" width="8.5703125" style="407" bestFit="1" customWidth="1"/>
    <col min="13" max="13" width="9.42578125" style="407" bestFit="1" customWidth="1"/>
    <col min="14" max="14" width="9.7109375" style="407" customWidth="1"/>
    <col min="15" max="16384" width="9.140625" style="407"/>
  </cols>
  <sheetData>
    <row r="1" spans="1:14" hidden="1">
      <c r="A1" s="17" t="s">
        <v>408</v>
      </c>
    </row>
    <row r="4" spans="1:14">
      <c r="D4" s="408"/>
      <c r="E4" s="408"/>
      <c r="F4" s="408"/>
      <c r="G4" s="408"/>
      <c r="H4" s="408"/>
      <c r="I4" s="408"/>
      <c r="J4" s="408"/>
      <c r="K4" s="408"/>
      <c r="L4" s="408"/>
      <c r="M4" s="408"/>
      <c r="N4" s="409"/>
    </row>
    <row r="5" spans="1:14" s="411" customFormat="1" ht="51">
      <c r="A5" s="410"/>
      <c r="B5" s="410"/>
      <c r="C5" s="410"/>
      <c r="D5" s="362" t="s">
        <v>409</v>
      </c>
      <c r="E5" s="362" t="s">
        <v>410</v>
      </c>
      <c r="F5" s="362" t="s">
        <v>411</v>
      </c>
      <c r="G5" s="362" t="s">
        <v>412</v>
      </c>
      <c r="H5" s="362" t="s">
        <v>72</v>
      </c>
      <c r="I5" s="362" t="s">
        <v>397</v>
      </c>
      <c r="J5" s="362" t="s">
        <v>413</v>
      </c>
      <c r="K5" s="362" t="s">
        <v>401</v>
      </c>
      <c r="L5" s="362" t="s">
        <v>414</v>
      </c>
      <c r="M5" s="362" t="s">
        <v>415</v>
      </c>
    </row>
    <row r="6" spans="1:14" s="411" customFormat="1" ht="6.75" customHeight="1">
      <c r="A6" s="412"/>
      <c r="B6" s="412"/>
      <c r="C6" s="413"/>
      <c r="D6" s="412"/>
      <c r="E6" s="412"/>
      <c r="F6" s="412"/>
      <c r="G6" s="412"/>
      <c r="H6" s="412"/>
      <c r="I6" s="412"/>
      <c r="J6" s="412"/>
      <c r="K6" s="412"/>
      <c r="L6" s="412"/>
      <c r="M6" s="412"/>
    </row>
    <row r="7" spans="1:14">
      <c r="A7" s="18" t="s">
        <v>416</v>
      </c>
      <c r="B7" s="18"/>
      <c r="C7" s="368"/>
      <c r="D7" s="24">
        <f>SUM(E7:M7)</f>
        <v>8183</v>
      </c>
      <c r="E7" s="24">
        <v>5970</v>
      </c>
      <c r="F7" s="18">
        <v>97</v>
      </c>
      <c r="G7" s="18">
        <v>28</v>
      </c>
      <c r="H7" s="18">
        <v>370</v>
      </c>
      <c r="I7" s="18">
        <v>29</v>
      </c>
      <c r="J7" s="18">
        <v>598</v>
      </c>
      <c r="K7" s="18">
        <v>194</v>
      </c>
      <c r="L7" s="24">
        <v>694</v>
      </c>
      <c r="M7" s="18">
        <v>203</v>
      </c>
      <c r="N7" s="415"/>
    </row>
    <row r="8" spans="1:14">
      <c r="A8" s="18" t="s">
        <v>417</v>
      </c>
      <c r="B8" s="18"/>
      <c r="C8" s="368"/>
      <c r="D8" s="24">
        <f t="shared" ref="D8:D14" si="0">SUM(E8:M8)</f>
        <v>6082</v>
      </c>
      <c r="E8" s="24">
        <v>4885</v>
      </c>
      <c r="F8" s="18">
        <v>45</v>
      </c>
      <c r="G8" s="18">
        <v>92</v>
      </c>
      <c r="H8" s="18">
        <v>57</v>
      </c>
      <c r="I8" s="18">
        <v>14</v>
      </c>
      <c r="J8" s="18">
        <v>260</v>
      </c>
      <c r="K8" s="18">
        <v>67</v>
      </c>
      <c r="L8" s="24">
        <v>245</v>
      </c>
      <c r="M8" s="18">
        <v>417</v>
      </c>
      <c r="N8" s="415"/>
    </row>
    <row r="9" spans="1:14">
      <c r="A9" s="18" t="s">
        <v>418</v>
      </c>
      <c r="B9" s="18"/>
      <c r="C9" s="368"/>
      <c r="D9" s="24">
        <f t="shared" si="0"/>
        <v>5086</v>
      </c>
      <c r="E9" s="24">
        <v>3958</v>
      </c>
      <c r="F9" s="18">
        <v>51</v>
      </c>
      <c r="G9" s="18">
        <v>21</v>
      </c>
      <c r="H9" s="18">
        <v>88</v>
      </c>
      <c r="I9" s="18">
        <v>19</v>
      </c>
      <c r="J9" s="18">
        <v>164</v>
      </c>
      <c r="K9" s="18">
        <v>88</v>
      </c>
      <c r="L9" s="24">
        <v>108</v>
      </c>
      <c r="M9" s="18">
        <v>589</v>
      </c>
      <c r="N9" s="415"/>
    </row>
    <row r="10" spans="1:14">
      <c r="A10" s="18" t="s">
        <v>419</v>
      </c>
      <c r="B10" s="18"/>
      <c r="C10" s="368"/>
      <c r="D10" s="24">
        <f t="shared" si="0"/>
        <v>1545</v>
      </c>
      <c r="E10" s="24">
        <v>1336</v>
      </c>
      <c r="F10" s="18">
        <v>22</v>
      </c>
      <c r="G10" s="18">
        <v>13</v>
      </c>
      <c r="H10" s="18">
        <v>16</v>
      </c>
      <c r="I10" s="18">
        <v>7</v>
      </c>
      <c r="J10" s="18">
        <v>67</v>
      </c>
      <c r="K10" s="18"/>
      <c r="L10" s="24">
        <v>31</v>
      </c>
      <c r="M10" s="18">
        <v>53</v>
      </c>
      <c r="N10" s="415"/>
    </row>
    <row r="11" spans="1:14">
      <c r="A11" s="18" t="s">
        <v>420</v>
      </c>
      <c r="B11" s="18"/>
      <c r="C11" s="368"/>
      <c r="D11" s="24">
        <f t="shared" si="0"/>
        <v>856</v>
      </c>
      <c r="E11" s="24">
        <v>758</v>
      </c>
      <c r="F11" s="18">
        <v>7</v>
      </c>
      <c r="G11" s="18">
        <v>6</v>
      </c>
      <c r="H11" s="18">
        <v>11</v>
      </c>
      <c r="I11" s="18">
        <v>16</v>
      </c>
      <c r="J11" s="18">
        <v>21</v>
      </c>
      <c r="K11" s="18"/>
      <c r="L11" s="24">
        <v>25</v>
      </c>
      <c r="M11" s="18">
        <v>12</v>
      </c>
      <c r="N11" s="415"/>
    </row>
    <row r="12" spans="1:14">
      <c r="A12" s="18" t="s">
        <v>421</v>
      </c>
      <c r="B12" s="18"/>
      <c r="C12" s="368"/>
      <c r="D12" s="24">
        <f t="shared" si="0"/>
        <v>1941</v>
      </c>
      <c r="E12" s="24">
        <v>1628</v>
      </c>
      <c r="F12" s="18">
        <v>39</v>
      </c>
      <c r="G12" s="18">
        <v>34</v>
      </c>
      <c r="H12" s="18">
        <v>38</v>
      </c>
      <c r="I12" s="18">
        <v>18</v>
      </c>
      <c r="J12" s="18">
        <v>116</v>
      </c>
      <c r="K12" s="18"/>
      <c r="L12" s="24">
        <v>38</v>
      </c>
      <c r="M12" s="18">
        <v>30</v>
      </c>
      <c r="N12" s="415"/>
    </row>
    <row r="13" spans="1:14">
      <c r="A13" s="18" t="s">
        <v>422</v>
      </c>
      <c r="B13" s="18"/>
      <c r="C13" s="368"/>
      <c r="D13" s="24">
        <f t="shared" si="0"/>
        <v>5082</v>
      </c>
      <c r="E13" s="24">
        <v>4274</v>
      </c>
      <c r="F13" s="18">
        <v>28</v>
      </c>
      <c r="G13" s="18">
        <v>25</v>
      </c>
      <c r="H13" s="18">
        <v>84</v>
      </c>
      <c r="I13" s="18">
        <v>30</v>
      </c>
      <c r="J13" s="18">
        <v>375</v>
      </c>
      <c r="K13" s="18">
        <v>95</v>
      </c>
      <c r="L13" s="24">
        <v>35</v>
      </c>
      <c r="M13" s="18">
        <v>136</v>
      </c>
      <c r="N13" s="415"/>
    </row>
    <row r="14" spans="1:14">
      <c r="A14" s="18" t="s">
        <v>423</v>
      </c>
      <c r="B14" s="18"/>
      <c r="C14" s="368"/>
      <c r="D14" s="24">
        <f t="shared" si="0"/>
        <v>4022</v>
      </c>
      <c r="E14" s="24">
        <v>2881</v>
      </c>
      <c r="F14" s="18">
        <v>65</v>
      </c>
      <c r="G14" s="18">
        <v>37</v>
      </c>
      <c r="H14" s="18">
        <v>146</v>
      </c>
      <c r="I14" s="18">
        <v>34</v>
      </c>
      <c r="J14" s="18">
        <v>445</v>
      </c>
      <c r="K14" s="18">
        <v>6</v>
      </c>
      <c r="L14" s="24">
        <v>35</v>
      </c>
      <c r="M14" s="18">
        <v>373</v>
      </c>
      <c r="N14" s="415"/>
    </row>
    <row r="15" spans="1:14">
      <c r="A15" s="18"/>
      <c r="B15" s="18"/>
      <c r="C15" s="368"/>
      <c r="D15" s="24"/>
      <c r="E15" s="24"/>
      <c r="F15" s="18"/>
      <c r="G15" s="18"/>
      <c r="H15" s="18"/>
      <c r="I15" s="18"/>
      <c r="J15" s="18"/>
      <c r="K15" s="18"/>
      <c r="L15" s="24"/>
      <c r="M15" s="18"/>
    </row>
    <row r="16" spans="1:14">
      <c r="A16" s="18" t="s">
        <v>424</v>
      </c>
      <c r="B16" s="18"/>
      <c r="C16" s="368"/>
      <c r="D16" s="24">
        <f t="shared" ref="D16:M16" si="1">SUM(D7:D15)</f>
        <v>32797</v>
      </c>
      <c r="E16" s="24">
        <f t="shared" si="1"/>
        <v>25690</v>
      </c>
      <c r="F16" s="24">
        <f t="shared" si="1"/>
        <v>354</v>
      </c>
      <c r="G16" s="24">
        <f t="shared" si="1"/>
        <v>256</v>
      </c>
      <c r="H16" s="24">
        <f t="shared" si="1"/>
        <v>810</v>
      </c>
      <c r="I16" s="24">
        <f t="shared" si="1"/>
        <v>167</v>
      </c>
      <c r="J16" s="24">
        <f t="shared" si="1"/>
        <v>2046</v>
      </c>
      <c r="K16" s="24">
        <f t="shared" si="1"/>
        <v>450</v>
      </c>
      <c r="L16" s="24">
        <f t="shared" si="1"/>
        <v>1211</v>
      </c>
      <c r="M16" s="24">
        <f t="shared" si="1"/>
        <v>1813</v>
      </c>
      <c r="N16" s="415"/>
    </row>
    <row r="17" spans="1:13">
      <c r="A17" s="18"/>
      <c r="B17" s="18"/>
      <c r="C17" s="368"/>
      <c r="D17" s="24"/>
      <c r="E17" s="24"/>
      <c r="F17" s="18"/>
      <c r="G17" s="18"/>
      <c r="H17" s="18"/>
      <c r="I17" s="18"/>
      <c r="J17" s="18"/>
      <c r="K17" s="18"/>
      <c r="L17" s="24"/>
      <c r="M17" s="18"/>
    </row>
    <row r="18" spans="1:13">
      <c r="A18" s="18" t="s">
        <v>425</v>
      </c>
      <c r="B18" s="18"/>
      <c r="C18" s="368"/>
      <c r="D18" s="732"/>
      <c r="E18" s="369">
        <f>E16/$D16</f>
        <v>0.78330335091624237</v>
      </c>
      <c r="F18" s="369">
        <f t="shared" ref="F18:M18" si="2">F16/$D16</f>
        <v>1.0793670152757874E-2</v>
      </c>
      <c r="G18" s="369">
        <f t="shared" si="2"/>
        <v>7.8055919748757511E-3</v>
      </c>
      <c r="H18" s="369">
        <f t="shared" si="2"/>
        <v>2.4697380858005304E-2</v>
      </c>
      <c r="I18" s="369">
        <f t="shared" si="2"/>
        <v>5.0919291398603527E-3</v>
      </c>
      <c r="J18" s="369">
        <f t="shared" si="2"/>
        <v>6.2383754611702293E-2</v>
      </c>
      <c r="K18" s="369">
        <f t="shared" si="2"/>
        <v>1.372076714333628E-2</v>
      </c>
      <c r="L18" s="369">
        <f t="shared" si="2"/>
        <v>3.6924108912400527E-2</v>
      </c>
      <c r="M18" s="369">
        <f t="shared" si="2"/>
        <v>5.5279446290819281E-2</v>
      </c>
    </row>
    <row r="19" spans="1:13">
      <c r="A19" s="18"/>
      <c r="B19" s="18"/>
      <c r="C19" s="18"/>
      <c r="D19" s="732"/>
      <c r="E19" s="369"/>
      <c r="F19" s="369"/>
      <c r="G19" s="369"/>
      <c r="H19" s="369"/>
      <c r="I19" s="369"/>
      <c r="J19" s="369"/>
      <c r="K19" s="369"/>
      <c r="L19" s="369"/>
      <c r="M19" s="369"/>
    </row>
    <row r="20" spans="1:13">
      <c r="A20" s="18" t="s">
        <v>426</v>
      </c>
      <c r="B20" s="18"/>
      <c r="C20" s="18"/>
      <c r="D20" s="18"/>
      <c r="E20" s="18"/>
      <c r="F20" s="18"/>
      <c r="G20" s="18"/>
      <c r="H20" s="18"/>
      <c r="I20" s="18"/>
      <c r="J20" s="18"/>
      <c r="K20" s="18"/>
      <c r="L20" s="18"/>
      <c r="M20" s="18"/>
    </row>
    <row r="21" spans="1:13">
      <c r="A21" s="375" t="s">
        <v>427</v>
      </c>
      <c r="B21" s="18"/>
      <c r="C21" s="18"/>
      <c r="D21" s="18"/>
      <c r="E21" s="18"/>
      <c r="F21" s="18"/>
      <c r="G21" s="18"/>
      <c r="H21" s="18"/>
      <c r="I21" s="18"/>
      <c r="J21" s="18"/>
      <c r="K21" s="18"/>
      <c r="L21" s="18"/>
      <c r="M21" s="18"/>
    </row>
    <row r="22" spans="1:13">
      <c r="A22" s="375" t="s">
        <v>428</v>
      </c>
      <c r="B22" s="18"/>
      <c r="C22" s="18"/>
      <c r="D22" s="18"/>
      <c r="E22" s="18"/>
      <c r="F22" s="18"/>
      <c r="G22" s="18"/>
      <c r="H22" s="18"/>
      <c r="I22" s="18"/>
      <c r="J22" s="18"/>
      <c r="K22" s="18"/>
      <c r="L22" s="18"/>
      <c r="M22" s="18"/>
    </row>
    <row r="23" spans="1:13">
      <c r="A23" s="18"/>
      <c r="B23" s="18"/>
      <c r="C23" s="18"/>
      <c r="D23" s="18"/>
      <c r="E23" s="18"/>
      <c r="F23" s="18"/>
      <c r="G23" s="18"/>
      <c r="H23" s="18"/>
      <c r="I23" s="18"/>
      <c r="J23" s="18"/>
      <c r="K23" s="18"/>
      <c r="L23" s="18"/>
      <c r="M23" s="18"/>
    </row>
    <row r="24" spans="1:13">
      <c r="A24" s="18" t="s">
        <v>429</v>
      </c>
      <c r="B24" s="18"/>
      <c r="C24" s="18"/>
      <c r="D24" s="18"/>
      <c r="E24" s="18"/>
      <c r="F24" s="18"/>
      <c r="G24" s="18"/>
      <c r="H24" s="18"/>
      <c r="I24" s="18"/>
      <c r="J24" s="18"/>
      <c r="K24" s="18"/>
      <c r="L24" s="18"/>
      <c r="M24" s="18"/>
    </row>
  </sheetData>
  <printOptions horizontalCentered="1"/>
  <pageMargins left="1" right="1" top="1.25" bottom="1" header="0.5" footer="0.5"/>
  <pageSetup scale="97" orientation="landscape" r:id="rId1"/>
  <headerFooter scaleWithDoc="0" alignWithMargins="0">
    <oddHeader>&amp;C&amp;14Table 16.4
Degrees and Awards by Race/Ethnicity at Public Institutions in Utah: Academic Year 2014-2015</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3"/>
  <sheetViews>
    <sheetView view="pageBreakPreview" topLeftCell="A2" zoomScaleNormal="100" zoomScaleSheetLayoutView="100" workbookViewId="0"/>
  </sheetViews>
  <sheetFormatPr defaultColWidth="9.140625" defaultRowHeight="12.75"/>
  <cols>
    <col min="1" max="1" width="30.7109375" style="18" customWidth="1"/>
    <col min="2" max="2" width="8.140625" style="18" bestFit="1" customWidth="1"/>
    <col min="3" max="3" width="14.85546875" style="18" bestFit="1" customWidth="1"/>
    <col min="4" max="4" width="15.5703125" style="18" bestFit="1" customWidth="1"/>
    <col min="5" max="5" width="12.28515625" style="18" customWidth="1"/>
    <col min="6" max="6" width="9.42578125" style="18" bestFit="1" customWidth="1"/>
    <col min="7" max="8" width="14" style="18" bestFit="1" customWidth="1"/>
    <col min="9" max="16384" width="9.140625" style="18"/>
  </cols>
  <sheetData>
    <row r="1" spans="1:8" hidden="1">
      <c r="A1" s="17" t="s">
        <v>430</v>
      </c>
    </row>
    <row r="3" spans="1:8">
      <c r="B3" s="416"/>
      <c r="C3" s="416" t="s">
        <v>431</v>
      </c>
      <c r="D3" s="416" t="s">
        <v>432</v>
      </c>
      <c r="E3" s="416" t="s">
        <v>433</v>
      </c>
      <c r="F3" s="416" t="s">
        <v>434</v>
      </c>
      <c r="G3" s="416" t="s">
        <v>435</v>
      </c>
      <c r="H3" s="416" t="s">
        <v>436</v>
      </c>
    </row>
    <row r="4" spans="1:8">
      <c r="B4" s="416"/>
      <c r="C4" s="416" t="s">
        <v>437</v>
      </c>
      <c r="D4" s="416" t="s">
        <v>437</v>
      </c>
      <c r="E4" s="416" t="s">
        <v>403</v>
      </c>
      <c r="F4" s="416" t="s">
        <v>438</v>
      </c>
      <c r="G4" s="416" t="s">
        <v>439</v>
      </c>
      <c r="H4" s="416" t="s">
        <v>439</v>
      </c>
    </row>
    <row r="5" spans="1:8">
      <c r="A5" s="380" t="s">
        <v>440</v>
      </c>
      <c r="B5" s="360" t="s">
        <v>441</v>
      </c>
      <c r="C5" s="360" t="s">
        <v>442</v>
      </c>
      <c r="D5" s="360" t="s">
        <v>442</v>
      </c>
      <c r="E5" s="360" t="s">
        <v>443</v>
      </c>
      <c r="F5" s="360" t="s">
        <v>444</v>
      </c>
      <c r="G5" s="360" t="s">
        <v>445</v>
      </c>
      <c r="H5" s="360" t="s">
        <v>445</v>
      </c>
    </row>
    <row r="6" spans="1:8">
      <c r="A6" s="417"/>
      <c r="B6" s="418"/>
      <c r="C6" s="359"/>
      <c r="D6" s="359"/>
      <c r="E6" s="359"/>
      <c r="F6" s="359"/>
      <c r="G6" s="359"/>
      <c r="H6" s="359"/>
    </row>
    <row r="7" spans="1:8" ht="15">
      <c r="A7" s="368" t="s">
        <v>446</v>
      </c>
      <c r="B7" s="419">
        <v>1850</v>
      </c>
      <c r="C7" s="420">
        <v>239390013.78999999</v>
      </c>
      <c r="D7" s="420">
        <v>367236354.11167437</v>
      </c>
      <c r="E7" s="367">
        <v>28047.696</v>
      </c>
      <c r="F7" s="421">
        <v>29.67287961660125</v>
      </c>
      <c r="G7" s="420">
        <v>8535.1044089325551</v>
      </c>
      <c r="H7" s="420">
        <v>13093.280607137012</v>
      </c>
    </row>
    <row r="8" spans="1:8" ht="15">
      <c r="A8" s="368" t="s">
        <v>1192</v>
      </c>
      <c r="B8" s="419">
        <v>1888</v>
      </c>
      <c r="C8" s="422">
        <v>147548893.32999998</v>
      </c>
      <c r="D8" s="422">
        <v>236958522.23177943</v>
      </c>
      <c r="E8" s="367">
        <v>20464.810000000005</v>
      </c>
      <c r="F8" s="421">
        <v>21.032044232963013</v>
      </c>
      <c r="G8" s="420">
        <v>7209.8833719931899</v>
      </c>
      <c r="H8" s="420">
        <v>11578.828351290795</v>
      </c>
    </row>
    <row r="9" spans="1:8">
      <c r="A9" s="368" t="s">
        <v>418</v>
      </c>
      <c r="B9" s="419">
        <v>1889</v>
      </c>
      <c r="C9" s="422">
        <v>62960977.679999992</v>
      </c>
      <c r="D9" s="422">
        <v>123090309.56839025</v>
      </c>
      <c r="E9" s="367">
        <v>14442.980000000003</v>
      </c>
      <c r="F9" s="421">
        <v>16.388453290063435</v>
      </c>
      <c r="G9" s="420">
        <v>4359.278880120306</v>
      </c>
      <c r="H9" s="420">
        <v>8522.5008667456586</v>
      </c>
    </row>
    <row r="10" spans="1:8">
      <c r="A10" s="368" t="s">
        <v>419</v>
      </c>
      <c r="B10" s="419">
        <v>1897</v>
      </c>
      <c r="C10" s="422">
        <v>26851697.169999998</v>
      </c>
      <c r="D10" s="422">
        <v>60949807.455195516</v>
      </c>
      <c r="E10" s="367">
        <v>6175.4400000000005</v>
      </c>
      <c r="F10" s="421">
        <v>18.486020475363706</v>
      </c>
      <c r="G10" s="420">
        <v>4348.1431557913274</v>
      </c>
      <c r="H10" s="420">
        <v>9869.7108959354337</v>
      </c>
    </row>
    <row r="11" spans="1:8">
      <c r="A11" s="368" t="s">
        <v>420</v>
      </c>
      <c r="B11" s="419">
        <v>1888</v>
      </c>
      <c r="C11" s="422">
        <v>11714121</v>
      </c>
      <c r="D11" s="422">
        <v>30620343.591768593</v>
      </c>
      <c r="E11" s="367">
        <v>2838.35</v>
      </c>
      <c r="F11" s="421">
        <v>19.880577152062759</v>
      </c>
      <c r="G11" s="420">
        <v>4127.0882731164238</v>
      </c>
      <c r="H11" s="420">
        <v>10788.078845726775</v>
      </c>
    </row>
    <row r="12" spans="1:8">
      <c r="A12" s="368" t="s">
        <v>421</v>
      </c>
      <c r="B12" s="419">
        <v>1911</v>
      </c>
      <c r="C12" s="422">
        <v>22069160</v>
      </c>
      <c r="D12" s="422">
        <v>48369829.767888851</v>
      </c>
      <c r="E12" s="367">
        <v>5993.1900000000005</v>
      </c>
      <c r="F12" s="421">
        <v>15.025798525798526</v>
      </c>
      <c r="G12" s="420">
        <v>3682.3728264914007</v>
      </c>
      <c r="H12" s="420">
        <v>8070.7986511171594</v>
      </c>
    </row>
    <row r="13" spans="1:8">
      <c r="A13" s="368" t="s">
        <v>447</v>
      </c>
      <c r="B13" s="419">
        <v>1941</v>
      </c>
      <c r="C13" s="422">
        <v>88670971</v>
      </c>
      <c r="D13" s="422">
        <v>195662101.38066423</v>
      </c>
      <c r="E13" s="367">
        <v>20269.208199999997</v>
      </c>
      <c r="F13" s="421">
        <v>19.314989760844981</v>
      </c>
      <c r="G13" s="420">
        <v>4374.6637818836953</v>
      </c>
      <c r="H13" s="420">
        <v>9653.169450430938</v>
      </c>
    </row>
    <row r="14" spans="1:8">
      <c r="A14" s="368" t="s">
        <v>423</v>
      </c>
      <c r="B14" s="419">
        <v>1947</v>
      </c>
      <c r="C14" s="422">
        <v>60406485</v>
      </c>
      <c r="D14" s="422">
        <v>128282909.5399318</v>
      </c>
      <c r="E14" s="367">
        <v>16158</v>
      </c>
      <c r="F14" s="421">
        <v>19.239378929319873</v>
      </c>
      <c r="G14" s="420">
        <v>3738.4877460081693</v>
      </c>
      <c r="H14" s="420">
        <v>7939.2814420059294</v>
      </c>
    </row>
    <row r="15" spans="1:8">
      <c r="A15" s="368"/>
      <c r="B15" s="419"/>
      <c r="C15" s="422"/>
      <c r="D15" s="422"/>
      <c r="E15" s="367"/>
      <c r="F15" s="367"/>
      <c r="G15" s="420"/>
      <c r="H15" s="420"/>
    </row>
    <row r="16" spans="1:8">
      <c r="A16" s="368" t="s">
        <v>68</v>
      </c>
      <c r="B16" s="423"/>
      <c r="C16" s="422">
        <f>SUM(C7:C14)</f>
        <v>659612318.97000003</v>
      </c>
      <c r="D16" s="422">
        <f>SUM(D7:D14)</f>
        <v>1191170177.6472931</v>
      </c>
      <c r="E16" s="367">
        <f>SUM(E7:E14)</f>
        <v>114389.67420000001</v>
      </c>
      <c r="F16" s="421">
        <v>19.100000000000001</v>
      </c>
      <c r="G16" s="420">
        <f>C16/E16</f>
        <v>5766.3624237335225</v>
      </c>
      <c r="H16" s="420">
        <f>D16/E16</f>
        <v>10413.266634229936</v>
      </c>
    </row>
    <row r="18" spans="1:1">
      <c r="A18" s="18" t="s">
        <v>448</v>
      </c>
    </row>
    <row r="20" spans="1:1">
      <c r="A20" s="18" t="s">
        <v>449</v>
      </c>
    </row>
    <row r="21" spans="1:1" ht="15">
      <c r="A21" s="18" t="s">
        <v>450</v>
      </c>
    </row>
    <row r="22" spans="1:1" ht="15">
      <c r="A22" s="18" t="s">
        <v>451</v>
      </c>
    </row>
    <row r="23" spans="1:1">
      <c r="A23" s="18" t="s">
        <v>452</v>
      </c>
    </row>
  </sheetData>
  <printOptions horizontalCentered="1"/>
  <pageMargins left="1" right="1" top="1" bottom="1" header="0.5" footer="0.5"/>
  <pageSetup scale="91" orientation="landscape" r:id="rId1"/>
  <headerFooter scaleWithDoc="0" alignWithMargins="0">
    <oddHeader xml:space="preserve">&amp;C&amp;14Table 16.5
2014-2015 Full Cost Study Summary (Appropriated Funds Only)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40"/>
  <sheetViews>
    <sheetView view="pageLayout" topLeftCell="A2" zoomScaleNormal="100" zoomScaleSheetLayoutView="100" workbookViewId="0"/>
  </sheetViews>
  <sheetFormatPr defaultColWidth="9.140625" defaultRowHeight="12.75"/>
  <cols>
    <col min="1" max="1" width="31.7109375" style="18" customWidth="1"/>
    <col min="2" max="3" width="8.5703125" style="18" hidden="1" customWidth="1"/>
    <col min="4" max="17" width="9.85546875" style="18" customWidth="1"/>
    <col min="18" max="18" width="9.140625" style="18"/>
    <col min="19" max="19" width="9.42578125" style="18" customWidth="1"/>
    <col min="20" max="16384" width="9.140625" style="18"/>
  </cols>
  <sheetData>
    <row r="1" spans="1:20" hidden="1">
      <c r="A1" s="17" t="s">
        <v>453</v>
      </c>
    </row>
    <row r="4" spans="1:20">
      <c r="A4" s="380"/>
      <c r="B4" s="424" t="s">
        <v>454</v>
      </c>
      <c r="C4" s="424" t="s">
        <v>455</v>
      </c>
      <c r="D4" s="1159" t="s">
        <v>456</v>
      </c>
      <c r="E4" s="1159" t="s">
        <v>457</v>
      </c>
      <c r="F4" s="1159" t="s">
        <v>458</v>
      </c>
      <c r="G4" s="1159" t="s">
        <v>459</v>
      </c>
      <c r="H4" s="1159" t="s">
        <v>460</v>
      </c>
      <c r="I4" s="1159" t="s">
        <v>461</v>
      </c>
      <c r="J4" s="360" t="s">
        <v>462</v>
      </c>
      <c r="K4" s="360" t="s">
        <v>463</v>
      </c>
      <c r="L4" s="360" t="s">
        <v>158</v>
      </c>
      <c r="M4" s="360" t="s">
        <v>159</v>
      </c>
      <c r="N4" s="360" t="s">
        <v>160</v>
      </c>
      <c r="O4" s="360" t="s">
        <v>161</v>
      </c>
      <c r="P4" s="360" t="s">
        <v>443</v>
      </c>
      <c r="Q4" s="360" t="s">
        <v>464</v>
      </c>
    </row>
    <row r="5" spans="1:20" ht="13.5" customHeight="1">
      <c r="A5" s="368" t="s">
        <v>416</v>
      </c>
    </row>
    <row r="6" spans="1:20">
      <c r="A6" s="425" t="s">
        <v>465</v>
      </c>
      <c r="B6" s="426">
        <v>2895</v>
      </c>
      <c r="C6" s="426">
        <v>3043</v>
      </c>
      <c r="D6" s="426">
        <v>3325</v>
      </c>
      <c r="E6" s="426">
        <v>3646</v>
      </c>
      <c r="F6" s="426">
        <v>4000</v>
      </c>
      <c r="G6" s="426">
        <v>4298</v>
      </c>
      <c r="H6" s="426">
        <v>4663</v>
      </c>
      <c r="I6" s="426">
        <v>4987.26</v>
      </c>
      <c r="J6" s="426">
        <v>5286.68</v>
      </c>
      <c r="K6" s="426">
        <v>5746</v>
      </c>
      <c r="L6" s="426">
        <v>6273.64</v>
      </c>
      <c r="M6" s="426">
        <v>6763</v>
      </c>
      <c r="N6" s="426">
        <v>7139</v>
      </c>
      <c r="O6" s="426">
        <v>7457</v>
      </c>
      <c r="P6" s="426">
        <v>7876</v>
      </c>
      <c r="Q6" s="426">
        <v>8196.9600000000009</v>
      </c>
      <c r="S6" s="427"/>
      <c r="T6" s="384"/>
    </row>
    <row r="7" spans="1:20">
      <c r="A7" s="425" t="s">
        <v>466</v>
      </c>
      <c r="B7" s="24">
        <v>8828</v>
      </c>
      <c r="C7" s="24">
        <v>9299</v>
      </c>
      <c r="D7" s="24">
        <v>10182</v>
      </c>
      <c r="E7" s="24">
        <v>11292</v>
      </c>
      <c r="F7" s="24">
        <v>12410</v>
      </c>
      <c r="G7" s="24">
        <v>13370</v>
      </c>
      <c r="H7" s="24">
        <v>14593</v>
      </c>
      <c r="I7" s="24">
        <v>15662.26</v>
      </c>
      <c r="J7" s="24">
        <v>16600.259999999998</v>
      </c>
      <c r="K7" s="24">
        <v>18136</v>
      </c>
      <c r="L7" s="24">
        <v>19841.14</v>
      </c>
      <c r="M7" s="24">
        <v>21388</v>
      </c>
      <c r="N7" s="24">
        <v>22642</v>
      </c>
      <c r="O7" s="24">
        <v>24019</v>
      </c>
      <c r="P7" s="24">
        <v>25208</v>
      </c>
      <c r="Q7" s="24">
        <v>26022.28</v>
      </c>
      <c r="S7" s="427"/>
    </row>
    <row r="8" spans="1:20">
      <c r="A8" s="368" t="s">
        <v>417</v>
      </c>
      <c r="B8" s="24"/>
      <c r="C8" s="24"/>
      <c r="D8" s="24"/>
      <c r="E8" s="24"/>
      <c r="F8" s="24"/>
      <c r="G8" s="24"/>
      <c r="H8" s="24"/>
      <c r="I8" s="24"/>
      <c r="J8" s="24"/>
      <c r="K8" s="24"/>
      <c r="L8" s="24"/>
      <c r="M8" s="24"/>
      <c r="N8" s="24"/>
      <c r="O8" s="24"/>
      <c r="P8" s="24"/>
      <c r="Q8" s="24"/>
      <c r="S8" s="427"/>
    </row>
    <row r="9" spans="1:20">
      <c r="A9" s="425" t="s">
        <v>465</v>
      </c>
      <c r="B9" s="24">
        <v>2401</v>
      </c>
      <c r="C9" s="24">
        <v>2590</v>
      </c>
      <c r="D9" s="24">
        <v>2834</v>
      </c>
      <c r="E9" s="24">
        <v>3071</v>
      </c>
      <c r="F9" s="24">
        <v>3247</v>
      </c>
      <c r="G9" s="24">
        <v>3615</v>
      </c>
      <c r="H9" s="24">
        <v>3949</v>
      </c>
      <c r="I9" s="24">
        <v>4199</v>
      </c>
      <c r="J9" s="24">
        <v>4274.2</v>
      </c>
      <c r="K9" s="24">
        <v>4828</v>
      </c>
      <c r="L9" s="24">
        <v>5150.2599999999993</v>
      </c>
      <c r="M9" s="24">
        <v>5563</v>
      </c>
      <c r="N9" s="24">
        <v>5931</v>
      </c>
      <c r="O9" s="24">
        <v>6184.64</v>
      </c>
      <c r="P9" s="24">
        <v>6383.34</v>
      </c>
      <c r="Q9" s="24">
        <v>6663.54</v>
      </c>
      <c r="S9" s="427"/>
    </row>
    <row r="10" spans="1:20">
      <c r="A10" s="425" t="s">
        <v>466</v>
      </c>
      <c r="B10" s="24">
        <v>7279</v>
      </c>
      <c r="C10" s="24">
        <v>7897</v>
      </c>
      <c r="D10" s="24">
        <v>8199</v>
      </c>
      <c r="E10" s="24">
        <v>8946</v>
      </c>
      <c r="F10" s="24">
        <v>9533</v>
      </c>
      <c r="G10" s="24">
        <v>10431</v>
      </c>
      <c r="H10" s="24">
        <v>11449</v>
      </c>
      <c r="I10" s="24">
        <v>12224</v>
      </c>
      <c r="J10" s="24">
        <v>12724.76</v>
      </c>
      <c r="K10" s="24">
        <v>13802</v>
      </c>
      <c r="L10" s="24">
        <v>14797.42</v>
      </c>
      <c r="M10" s="24">
        <v>16078</v>
      </c>
      <c r="N10" s="24">
        <v>17077</v>
      </c>
      <c r="O10" s="24">
        <v>17888.28</v>
      </c>
      <c r="P10" s="24">
        <v>18490.18</v>
      </c>
      <c r="Q10" s="24">
        <v>19133.259999999998</v>
      </c>
      <c r="S10" s="427"/>
    </row>
    <row r="11" spans="1:20">
      <c r="A11" s="368" t="s">
        <v>467</v>
      </c>
      <c r="B11" s="24"/>
      <c r="C11" s="24"/>
      <c r="D11" s="24"/>
      <c r="E11" s="24"/>
      <c r="F11" s="24"/>
      <c r="G11" s="24"/>
      <c r="H11" s="24"/>
      <c r="I11" s="24"/>
      <c r="J11" s="24"/>
      <c r="K11" s="24"/>
      <c r="L11" s="24"/>
      <c r="M11" s="24"/>
      <c r="N11" s="24"/>
      <c r="O11" s="24"/>
      <c r="P11" s="24"/>
      <c r="Q11" s="24"/>
      <c r="S11" s="427"/>
    </row>
    <row r="12" spans="1:20">
      <c r="A12" s="425" t="s">
        <v>465</v>
      </c>
      <c r="B12" s="24">
        <v>1476</v>
      </c>
      <c r="C12" s="24">
        <v>1529</v>
      </c>
      <c r="D12" s="24">
        <v>1630</v>
      </c>
      <c r="E12" s="24">
        <v>1740</v>
      </c>
      <c r="F12" s="24">
        <v>1861</v>
      </c>
      <c r="G12" s="24">
        <v>1980</v>
      </c>
      <c r="H12" s="24">
        <v>2091</v>
      </c>
      <c r="I12" s="24">
        <v>2160.6</v>
      </c>
      <c r="J12" s="24">
        <v>2241.6</v>
      </c>
      <c r="K12" s="24">
        <v>2470</v>
      </c>
      <c r="L12" s="24">
        <v>2670</v>
      </c>
      <c r="M12" s="24">
        <v>2922</v>
      </c>
      <c r="N12" s="24">
        <v>3070</v>
      </c>
      <c r="O12" s="24">
        <v>3221.36</v>
      </c>
      <c r="P12" s="24">
        <v>3372.56</v>
      </c>
      <c r="Q12" s="24">
        <f>1744.96*2</f>
        <v>3489.92</v>
      </c>
      <c r="S12" s="427"/>
    </row>
    <row r="13" spans="1:20">
      <c r="A13" s="425" t="s">
        <v>466</v>
      </c>
      <c r="B13" s="24">
        <v>5097</v>
      </c>
      <c r="C13" s="24">
        <v>5353</v>
      </c>
      <c r="D13" s="24">
        <v>5762</v>
      </c>
      <c r="E13" s="24">
        <v>6228</v>
      </c>
      <c r="F13" s="24">
        <v>6666</v>
      </c>
      <c r="G13" s="24">
        <v>7120</v>
      </c>
      <c r="H13" s="24">
        <v>7670</v>
      </c>
      <c r="I13" s="24">
        <v>7963.6</v>
      </c>
      <c r="J13" s="24">
        <v>4141.6000000000004</v>
      </c>
      <c r="K13" s="24">
        <v>4540</v>
      </c>
      <c r="L13" s="24">
        <v>4940</v>
      </c>
      <c r="M13" s="24">
        <v>5394</v>
      </c>
      <c r="N13" s="24">
        <v>5691</v>
      </c>
      <c r="O13" s="24">
        <v>5937.72</v>
      </c>
      <c r="P13" s="24">
        <v>6275.12</v>
      </c>
      <c r="Q13" s="24">
        <f>3239.92*2</f>
        <v>6479.84</v>
      </c>
      <c r="S13" s="427"/>
    </row>
    <row r="14" spans="1:20">
      <c r="A14" s="368" t="s">
        <v>418</v>
      </c>
      <c r="B14" s="24"/>
      <c r="C14" s="24"/>
      <c r="D14" s="24"/>
      <c r="E14" s="24"/>
      <c r="F14" s="24"/>
      <c r="G14" s="24"/>
      <c r="H14" s="24"/>
      <c r="I14" s="24"/>
      <c r="J14" s="24"/>
      <c r="K14" s="24"/>
      <c r="L14" s="24"/>
      <c r="M14" s="24"/>
      <c r="N14" s="24"/>
      <c r="O14" s="24"/>
      <c r="P14" s="24"/>
      <c r="S14" s="427"/>
    </row>
    <row r="15" spans="1:20">
      <c r="A15" s="425" t="s">
        <v>465</v>
      </c>
      <c r="B15" s="24">
        <v>2106</v>
      </c>
      <c r="C15" s="24">
        <v>2252</v>
      </c>
      <c r="D15" s="24">
        <v>2427</v>
      </c>
      <c r="E15" s="24">
        <v>2632</v>
      </c>
      <c r="F15" s="24">
        <v>2876</v>
      </c>
      <c r="G15" s="24">
        <v>3165</v>
      </c>
      <c r="H15" s="24">
        <v>3432</v>
      </c>
      <c r="I15" s="24">
        <v>3663.58</v>
      </c>
      <c r="J15" s="24">
        <v>3854.36</v>
      </c>
      <c r="K15" s="24">
        <v>4088</v>
      </c>
      <c r="L15" s="24">
        <v>4310.8</v>
      </c>
      <c r="M15" s="24">
        <v>4547</v>
      </c>
      <c r="N15" s="24">
        <v>4761</v>
      </c>
      <c r="O15" s="24">
        <v>4990.3599999999997</v>
      </c>
      <c r="P15" s="24">
        <v>5183.34</v>
      </c>
      <c r="Q15" s="24">
        <v>5338.9</v>
      </c>
      <c r="S15" s="427"/>
    </row>
    <row r="16" spans="1:20">
      <c r="A16" s="425" t="s">
        <v>466</v>
      </c>
      <c r="B16" s="24">
        <v>6283</v>
      </c>
      <c r="C16" s="24">
        <v>6718</v>
      </c>
      <c r="D16" s="24">
        <v>7295</v>
      </c>
      <c r="E16" s="24">
        <v>7958</v>
      </c>
      <c r="F16" s="24">
        <v>8736</v>
      </c>
      <c r="G16" s="24">
        <v>9599</v>
      </c>
      <c r="H16" s="24">
        <v>10415</v>
      </c>
      <c r="I16" s="24">
        <v>11134.58</v>
      </c>
      <c r="J16" s="24">
        <v>11160.96</v>
      </c>
      <c r="K16" s="24">
        <v>11555</v>
      </c>
      <c r="L16" s="24">
        <v>11901.38</v>
      </c>
      <c r="M16" s="24">
        <v>12258</v>
      </c>
      <c r="N16" s="24">
        <v>12858</v>
      </c>
      <c r="O16" s="24">
        <v>13311.24</v>
      </c>
      <c r="P16" s="24">
        <v>13837.14</v>
      </c>
      <c r="Q16" s="24">
        <v>14252.32</v>
      </c>
      <c r="S16" s="427"/>
    </row>
    <row r="17" spans="1:20">
      <c r="A17" s="368" t="s">
        <v>419</v>
      </c>
      <c r="B17" s="24"/>
      <c r="C17" s="24"/>
      <c r="D17" s="24"/>
      <c r="E17" s="24"/>
      <c r="F17" s="24"/>
      <c r="G17" s="24"/>
      <c r="H17" s="24"/>
      <c r="I17" s="24"/>
      <c r="J17" s="24"/>
      <c r="K17" s="24"/>
      <c r="L17" s="24"/>
      <c r="M17" s="24"/>
      <c r="N17" s="24"/>
      <c r="O17" s="24"/>
      <c r="P17" s="24"/>
      <c r="Q17" s="24"/>
      <c r="S17" s="427"/>
    </row>
    <row r="18" spans="1:20">
      <c r="A18" s="425" t="s">
        <v>465</v>
      </c>
      <c r="B18" s="24">
        <v>2067</v>
      </c>
      <c r="C18" s="24">
        <v>2194</v>
      </c>
      <c r="D18" s="24">
        <v>2350</v>
      </c>
      <c r="E18" s="24">
        <v>2794</v>
      </c>
      <c r="F18" s="24">
        <v>3054</v>
      </c>
      <c r="G18" s="24">
        <v>3358</v>
      </c>
      <c r="H18" s="24">
        <v>3565</v>
      </c>
      <c r="I18" s="24">
        <v>3796</v>
      </c>
      <c r="J18" s="24">
        <v>4028</v>
      </c>
      <c r="K18" s="24">
        <v>4269</v>
      </c>
      <c r="L18" s="24">
        <v>4736</v>
      </c>
      <c r="M18" s="24">
        <v>5198</v>
      </c>
      <c r="N18" s="24">
        <v>5576</v>
      </c>
      <c r="O18" s="24">
        <v>5924</v>
      </c>
      <c r="P18" s="24">
        <v>6138</v>
      </c>
      <c r="Q18" s="24">
        <v>6299.5</v>
      </c>
      <c r="S18" s="427"/>
    </row>
    <row r="19" spans="1:20">
      <c r="A19" s="425" t="s">
        <v>466</v>
      </c>
      <c r="B19" s="24">
        <v>6543</v>
      </c>
      <c r="C19" s="24">
        <v>6776</v>
      </c>
      <c r="D19" s="24">
        <v>7344</v>
      </c>
      <c r="E19" s="24">
        <v>8158</v>
      </c>
      <c r="F19" s="24">
        <v>9008</v>
      </c>
      <c r="G19" s="24">
        <v>9877</v>
      </c>
      <c r="H19" s="24">
        <v>10603</v>
      </c>
      <c r="I19" s="24">
        <v>11327</v>
      </c>
      <c r="J19" s="24">
        <v>12082</v>
      </c>
      <c r="K19" s="24">
        <v>12847</v>
      </c>
      <c r="L19" s="24">
        <v>14386</v>
      </c>
      <c r="M19" s="24">
        <v>15910</v>
      </c>
      <c r="N19" s="24">
        <v>16984</v>
      </c>
      <c r="O19" s="24">
        <v>17902</v>
      </c>
      <c r="P19" s="24">
        <v>18596</v>
      </c>
      <c r="Q19" s="24">
        <v>19131.5</v>
      </c>
      <c r="S19" s="427"/>
    </row>
    <row r="20" spans="1:20">
      <c r="A20" s="368" t="s">
        <v>420</v>
      </c>
      <c r="B20" s="24"/>
      <c r="C20" s="24"/>
      <c r="D20" s="24"/>
      <c r="E20" s="24"/>
      <c r="F20" s="24"/>
      <c r="G20" s="24"/>
      <c r="H20" s="24"/>
      <c r="I20" s="24"/>
      <c r="J20" s="24"/>
      <c r="K20" s="24"/>
      <c r="L20" s="24"/>
      <c r="M20" s="24"/>
      <c r="N20" s="24"/>
      <c r="O20" s="24"/>
      <c r="P20" s="24"/>
      <c r="Q20" s="24"/>
      <c r="S20" s="427"/>
    </row>
    <row r="21" spans="1:20">
      <c r="A21" s="425" t="s">
        <v>465</v>
      </c>
      <c r="B21" s="24">
        <v>1354</v>
      </c>
      <c r="C21" s="24">
        <v>1414</v>
      </c>
      <c r="D21" s="24">
        <v>1523</v>
      </c>
      <c r="E21" s="24">
        <v>1670</v>
      </c>
      <c r="F21" s="24">
        <v>1794</v>
      </c>
      <c r="G21" s="24">
        <v>1996</v>
      </c>
      <c r="H21" s="24">
        <v>2164</v>
      </c>
      <c r="I21" s="24">
        <v>2262</v>
      </c>
      <c r="J21" s="24">
        <v>2348</v>
      </c>
      <c r="K21" s="24">
        <v>2542</v>
      </c>
      <c r="L21" s="24">
        <v>2746</v>
      </c>
      <c r="M21" s="24">
        <v>2910</v>
      </c>
      <c r="N21" s="24">
        <v>3086</v>
      </c>
      <c r="O21" s="24">
        <v>3220</v>
      </c>
      <c r="P21" s="24">
        <v>3388</v>
      </c>
      <c r="Q21" s="24">
        <v>3484</v>
      </c>
      <c r="S21" s="427"/>
    </row>
    <row r="22" spans="1:20">
      <c r="A22" s="425" t="s">
        <v>466</v>
      </c>
      <c r="B22" s="24">
        <v>5601</v>
      </c>
      <c r="C22" s="24">
        <v>5884</v>
      </c>
      <c r="D22" s="24">
        <v>5742</v>
      </c>
      <c r="E22" s="24">
        <v>6372</v>
      </c>
      <c r="F22" s="24">
        <v>6556</v>
      </c>
      <c r="G22" s="24">
        <v>7210</v>
      </c>
      <c r="H22" s="24">
        <v>7498</v>
      </c>
      <c r="I22" s="24">
        <v>7889</v>
      </c>
      <c r="J22" s="24">
        <v>8228</v>
      </c>
      <c r="K22" s="24">
        <v>8238</v>
      </c>
      <c r="L22" s="24">
        <v>8984</v>
      </c>
      <c r="M22" s="24">
        <v>9586</v>
      </c>
      <c r="N22" s="24">
        <v>10230</v>
      </c>
      <c r="O22" s="24">
        <v>10722</v>
      </c>
      <c r="P22" s="24">
        <v>11342</v>
      </c>
      <c r="Q22" s="24">
        <v>11676</v>
      </c>
      <c r="S22" s="427"/>
    </row>
    <row r="23" spans="1:20">
      <c r="A23" s="368" t="s">
        <v>421</v>
      </c>
      <c r="B23" s="24"/>
      <c r="C23" s="24"/>
      <c r="D23" s="24"/>
      <c r="E23" s="24"/>
      <c r="F23" s="24"/>
      <c r="G23" s="24"/>
      <c r="H23" s="24"/>
      <c r="I23" s="24"/>
      <c r="J23" s="24"/>
      <c r="K23" s="24"/>
      <c r="L23" s="24"/>
      <c r="M23" s="24"/>
      <c r="N23" s="24"/>
      <c r="O23" s="24"/>
      <c r="P23" s="24"/>
      <c r="Q23" s="24"/>
      <c r="S23" s="427"/>
    </row>
    <row r="24" spans="1:20">
      <c r="A24" s="425" t="s">
        <v>465</v>
      </c>
      <c r="B24" s="24">
        <v>1481</v>
      </c>
      <c r="C24" s="24">
        <v>1544</v>
      </c>
      <c r="D24" s="24">
        <v>1612</v>
      </c>
      <c r="E24" s="24">
        <v>1778</v>
      </c>
      <c r="F24" s="24">
        <v>1886</v>
      </c>
      <c r="G24" s="24">
        <v>1984</v>
      </c>
      <c r="H24" s="24">
        <v>2492</v>
      </c>
      <c r="I24" s="24">
        <v>2728</v>
      </c>
      <c r="J24" s="24">
        <v>2893.2</v>
      </c>
      <c r="K24" s="24">
        <v>3145</v>
      </c>
      <c r="L24" s="24">
        <v>3489.2</v>
      </c>
      <c r="M24" s="24">
        <v>3888</v>
      </c>
      <c r="N24" s="24">
        <v>4089</v>
      </c>
      <c r="O24" s="24">
        <v>4285</v>
      </c>
      <c r="P24" s="24">
        <v>4456</v>
      </c>
      <c r="Q24" s="24">
        <v>4620</v>
      </c>
      <c r="S24" s="427"/>
    </row>
    <row r="25" spans="1:20">
      <c r="A25" s="425" t="s">
        <v>466</v>
      </c>
      <c r="B25" s="24">
        <v>5483</v>
      </c>
      <c r="C25" s="24">
        <v>5764</v>
      </c>
      <c r="D25" s="24">
        <v>6038</v>
      </c>
      <c r="E25" s="24">
        <v>6554</v>
      </c>
      <c r="F25" s="24">
        <v>7034</v>
      </c>
      <c r="G25" s="24">
        <v>7390</v>
      </c>
      <c r="H25" s="24">
        <v>9056</v>
      </c>
      <c r="I25" s="24">
        <v>9447</v>
      </c>
      <c r="J25" s="24">
        <v>10063.200000000001</v>
      </c>
      <c r="K25" s="24">
        <v>10897</v>
      </c>
      <c r="L25" s="24">
        <v>12117.2</v>
      </c>
      <c r="M25" s="24">
        <v>13536</v>
      </c>
      <c r="N25" s="24">
        <v>11721</v>
      </c>
      <c r="O25" s="24">
        <v>12307</v>
      </c>
      <c r="P25" s="24">
        <v>12792</v>
      </c>
      <c r="Q25" s="24">
        <v>13206</v>
      </c>
      <c r="S25" s="427"/>
    </row>
    <row r="26" spans="1:20">
      <c r="A26" s="368" t="s">
        <v>447</v>
      </c>
      <c r="B26" s="24"/>
      <c r="C26" s="24"/>
      <c r="D26" s="24"/>
      <c r="E26" s="24"/>
      <c r="F26" s="24"/>
      <c r="G26" s="24"/>
      <c r="H26" s="24"/>
      <c r="I26" s="24"/>
      <c r="J26" s="24"/>
      <c r="K26" s="24"/>
      <c r="L26" s="24"/>
      <c r="M26" s="24"/>
      <c r="N26" s="24"/>
      <c r="O26" s="24"/>
      <c r="P26" s="24"/>
      <c r="Q26" s="24"/>
      <c r="S26" s="427"/>
    </row>
    <row r="27" spans="1:20">
      <c r="A27" s="425" t="s">
        <v>465</v>
      </c>
      <c r="B27" s="24">
        <v>1682</v>
      </c>
      <c r="C27" s="24">
        <v>1882</v>
      </c>
      <c r="D27" s="24">
        <v>2196</v>
      </c>
      <c r="E27" s="24">
        <v>2450</v>
      </c>
      <c r="F27" s="24">
        <v>2788</v>
      </c>
      <c r="G27" s="24">
        <v>3022</v>
      </c>
      <c r="H27" s="24">
        <v>3308</v>
      </c>
      <c r="I27" s="24">
        <v>3528</v>
      </c>
      <c r="J27" s="24">
        <v>3752</v>
      </c>
      <c r="K27" s="24">
        <v>4048</v>
      </c>
      <c r="L27" s="24">
        <v>4288</v>
      </c>
      <c r="M27" s="24">
        <v>4584</v>
      </c>
      <c r="N27" s="24">
        <v>4786</v>
      </c>
      <c r="O27" s="24">
        <v>5086</v>
      </c>
      <c r="P27" s="24">
        <v>5270</v>
      </c>
      <c r="Q27" s="24">
        <v>5386</v>
      </c>
      <c r="S27" s="427"/>
    </row>
    <row r="28" spans="1:20">
      <c r="A28" s="425" t="s">
        <v>466</v>
      </c>
      <c r="B28" s="24">
        <v>5262</v>
      </c>
      <c r="C28" s="24">
        <v>5922</v>
      </c>
      <c r="D28" s="24">
        <v>6802</v>
      </c>
      <c r="E28" s="24">
        <v>7630</v>
      </c>
      <c r="F28" s="24">
        <v>8718</v>
      </c>
      <c r="G28" s="24">
        <v>9472</v>
      </c>
      <c r="H28" s="24">
        <v>10338</v>
      </c>
      <c r="I28" s="24">
        <v>11029</v>
      </c>
      <c r="J28" s="24">
        <v>11514</v>
      </c>
      <c r="K28" s="24">
        <v>11888</v>
      </c>
      <c r="L28" s="24">
        <v>12246</v>
      </c>
      <c r="M28" s="24">
        <v>12940</v>
      </c>
      <c r="N28" s="24">
        <v>13518</v>
      </c>
      <c r="O28" s="24">
        <v>14256</v>
      </c>
      <c r="P28" s="24">
        <v>14802</v>
      </c>
      <c r="Q28" s="24">
        <v>15202</v>
      </c>
      <c r="S28" s="427"/>
    </row>
    <row r="29" spans="1:20">
      <c r="A29" s="368" t="s">
        <v>423</v>
      </c>
      <c r="B29" s="24"/>
      <c r="C29" s="24"/>
      <c r="D29" s="24"/>
      <c r="E29" s="24"/>
      <c r="F29" s="24"/>
      <c r="G29" s="24"/>
      <c r="H29" s="24"/>
      <c r="I29" s="24"/>
      <c r="J29" s="24"/>
      <c r="K29" s="24"/>
      <c r="L29" s="24"/>
      <c r="M29" s="24"/>
      <c r="N29" s="24"/>
      <c r="O29" s="24"/>
      <c r="P29" s="24"/>
      <c r="S29" s="427"/>
    </row>
    <row r="30" spans="1:20">
      <c r="A30" s="425" t="s">
        <v>465</v>
      </c>
      <c r="B30" s="24">
        <v>1636</v>
      </c>
      <c r="C30" s="24">
        <v>1762</v>
      </c>
      <c r="D30" s="24">
        <v>1890</v>
      </c>
      <c r="E30" s="24">
        <v>2035</v>
      </c>
      <c r="F30" s="24">
        <v>2174</v>
      </c>
      <c r="G30" s="24">
        <v>2312</v>
      </c>
      <c r="H30" s="24">
        <v>2404</v>
      </c>
      <c r="I30" s="24">
        <v>2535.5</v>
      </c>
      <c r="J30" s="24">
        <v>2659.5</v>
      </c>
      <c r="K30" s="24">
        <v>2790</v>
      </c>
      <c r="L30" s="24">
        <v>2932</v>
      </c>
      <c r="M30" s="24">
        <v>3052</v>
      </c>
      <c r="N30" s="24">
        <v>3170</v>
      </c>
      <c r="O30" s="24">
        <v>3342</v>
      </c>
      <c r="P30" s="24">
        <v>3468</v>
      </c>
      <c r="Q30" s="24">
        <v>3568</v>
      </c>
      <c r="S30" s="427"/>
    </row>
    <row r="31" spans="1:20">
      <c r="A31" s="425" t="s">
        <v>466</v>
      </c>
      <c r="B31" s="24">
        <v>5131</v>
      </c>
      <c r="C31" s="24">
        <v>5450</v>
      </c>
      <c r="D31" s="24">
        <v>5800</v>
      </c>
      <c r="E31" s="24">
        <v>6277</v>
      </c>
      <c r="F31" s="24">
        <v>6754</v>
      </c>
      <c r="G31" s="24">
        <v>7232</v>
      </c>
      <c r="H31" s="24">
        <v>7519</v>
      </c>
      <c r="I31" s="24">
        <v>7957.5</v>
      </c>
      <c r="J31" s="24">
        <v>8373.5</v>
      </c>
      <c r="K31" s="24">
        <v>8730</v>
      </c>
      <c r="L31" s="24">
        <v>9172</v>
      </c>
      <c r="M31" s="24">
        <v>9604</v>
      </c>
      <c r="N31" s="24">
        <v>10012</v>
      </c>
      <c r="O31" s="24">
        <v>10594</v>
      </c>
      <c r="P31" s="24">
        <v>11010</v>
      </c>
      <c r="Q31" s="24">
        <v>11020</v>
      </c>
      <c r="S31" s="427"/>
      <c r="T31" s="427"/>
    </row>
    <row r="32" spans="1:20">
      <c r="M32" s="369"/>
      <c r="N32" s="369"/>
      <c r="O32" s="369"/>
      <c r="P32" s="369"/>
      <c r="R32" s="369"/>
      <c r="S32" s="427"/>
    </row>
    <row r="33" spans="1:1">
      <c r="A33" s="18" t="s">
        <v>426</v>
      </c>
    </row>
    <row r="34" spans="1:1">
      <c r="A34" s="375" t="s">
        <v>468</v>
      </c>
    </row>
    <row r="35" spans="1:1">
      <c r="A35" s="375" t="s">
        <v>469</v>
      </c>
    </row>
    <row r="36" spans="1:1">
      <c r="A36" s="375" t="s">
        <v>470</v>
      </c>
    </row>
    <row r="37" spans="1:1">
      <c r="A37" s="428" t="s">
        <v>471</v>
      </c>
    </row>
    <row r="38" spans="1:1">
      <c r="A38" s="375" t="s">
        <v>472</v>
      </c>
    </row>
    <row r="39" spans="1:1">
      <c r="A39" s="428"/>
    </row>
    <row r="40" spans="1:1">
      <c r="A40" s="18" t="s">
        <v>394</v>
      </c>
    </row>
  </sheetData>
  <pageMargins left="1" right="1" top="1" bottom="1" header="0.5" footer="0.5"/>
  <pageSetup paperSize="128" scale="74" orientation="landscape" r:id="rId1"/>
  <headerFooter scaleWithDoc="0" alignWithMargins="0">
    <oddHeader>&amp;C&amp;14Table 16.6
USHE Summary of Tuition and Fees by Institution</oddHeader>
  </headerFooter>
  <colBreaks count="1" manualBreakCount="1">
    <brk id="1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72"/>
  <sheetViews>
    <sheetView view="pageLayout" topLeftCell="A47" zoomScaleNormal="100" zoomScaleSheetLayoutView="100" workbookViewId="0"/>
  </sheetViews>
  <sheetFormatPr defaultColWidth="9.140625" defaultRowHeight="12.75"/>
  <cols>
    <col min="1" max="1" width="26.7109375" style="18" customWidth="1"/>
    <col min="2" max="2" width="2.140625" style="18" customWidth="1"/>
    <col min="3" max="4" width="9.7109375" style="18" hidden="1" customWidth="1"/>
    <col min="5" max="9" width="9.7109375" style="18" customWidth="1"/>
    <col min="10" max="10" width="9.42578125" style="18" customWidth="1"/>
    <col min="11" max="11" width="8.28515625" style="18" hidden="1" customWidth="1"/>
    <col min="12" max="12" width="9.28515625" style="18" hidden="1" customWidth="1"/>
    <col min="13" max="16384" width="9.140625" style="18"/>
  </cols>
  <sheetData>
    <row r="1" spans="1:14" hidden="1">
      <c r="A1" s="17" t="s">
        <v>473</v>
      </c>
    </row>
    <row r="3" spans="1:14">
      <c r="C3" s="359"/>
      <c r="D3" s="359"/>
      <c r="E3" s="359"/>
      <c r="F3" s="359"/>
      <c r="G3" s="359"/>
      <c r="H3" s="359"/>
      <c r="I3" s="359"/>
      <c r="J3" s="359"/>
      <c r="K3" s="359" t="s">
        <v>3</v>
      </c>
      <c r="L3" s="359" t="s">
        <v>336</v>
      </c>
    </row>
    <row r="4" spans="1:14">
      <c r="A4" s="380" t="s">
        <v>474</v>
      </c>
      <c r="B4" s="380"/>
      <c r="C4" s="361" t="s">
        <v>458</v>
      </c>
      <c r="D4" s="361" t="s">
        <v>459</v>
      </c>
      <c r="E4" s="361" t="s">
        <v>463</v>
      </c>
      <c r="F4" s="361" t="s">
        <v>158</v>
      </c>
      <c r="G4" s="361" t="s">
        <v>159</v>
      </c>
      <c r="H4" s="361" t="s">
        <v>160</v>
      </c>
      <c r="I4" s="361" t="s">
        <v>161</v>
      </c>
      <c r="J4" s="361" t="s">
        <v>443</v>
      </c>
      <c r="K4" s="361" t="s">
        <v>161</v>
      </c>
      <c r="L4" s="361" t="s">
        <v>161</v>
      </c>
    </row>
    <row r="6" spans="1:14">
      <c r="A6" s="380" t="s">
        <v>475</v>
      </c>
      <c r="C6" s="378" t="s">
        <v>476</v>
      </c>
      <c r="D6" s="378"/>
      <c r="E6" s="378"/>
      <c r="F6" s="378"/>
      <c r="G6" s="378"/>
      <c r="H6" s="378"/>
      <c r="I6" s="378"/>
      <c r="J6" s="380"/>
      <c r="K6" s="429"/>
      <c r="L6" s="430"/>
    </row>
    <row r="7" spans="1:14">
      <c r="A7" s="18" t="s">
        <v>416</v>
      </c>
      <c r="C7" s="24">
        <v>7287</v>
      </c>
      <c r="D7" s="24">
        <v>7231</v>
      </c>
      <c r="E7" s="24">
        <v>7111</v>
      </c>
      <c r="F7" s="24">
        <v>7483</v>
      </c>
      <c r="G7" s="24">
        <v>7825</v>
      </c>
      <c r="H7" s="24">
        <v>8155</v>
      </c>
      <c r="I7" s="24">
        <v>8023</v>
      </c>
      <c r="J7" s="24">
        <v>8183</v>
      </c>
      <c r="K7" s="24">
        <f>I7-H7</f>
        <v>-132</v>
      </c>
      <c r="L7" s="369">
        <f>(I7-H7)/H7</f>
        <v>-1.6186388718577562E-2</v>
      </c>
      <c r="N7" s="431"/>
    </row>
    <row r="8" spans="1:14" ht="15">
      <c r="A8" s="18" t="s">
        <v>477</v>
      </c>
      <c r="C8" s="24">
        <v>4210</v>
      </c>
      <c r="D8" s="24">
        <v>4502</v>
      </c>
      <c r="E8" s="24">
        <f>E19+E29+E40+E51+E59+E64</f>
        <v>4842</v>
      </c>
      <c r="F8" s="24">
        <f>F19+F29+F40+F51+F59+F64</f>
        <v>5142</v>
      </c>
      <c r="G8" s="24">
        <f>G19+G29+G40+G51+G59+G64</f>
        <v>5515</v>
      </c>
      <c r="H8" s="24">
        <v>5483</v>
      </c>
      <c r="I8" s="24">
        <v>5795</v>
      </c>
      <c r="J8" s="24">
        <v>6082</v>
      </c>
      <c r="K8" s="24">
        <f t="shared" ref="K8:K15" si="0">I8-H8</f>
        <v>312</v>
      </c>
      <c r="L8" s="369">
        <f t="shared" ref="L8:L15" si="1">(I8-H8)/H8</f>
        <v>5.6903155207003467E-2</v>
      </c>
    </row>
    <row r="9" spans="1:14">
      <c r="A9" s="18" t="s">
        <v>418</v>
      </c>
      <c r="C9" s="24">
        <v>3819</v>
      </c>
      <c r="D9" s="24">
        <v>3526</v>
      </c>
      <c r="E9" s="24">
        <v>4125</v>
      </c>
      <c r="F9" s="24">
        <v>4145</v>
      </c>
      <c r="G9" s="24">
        <v>4505</v>
      </c>
      <c r="H9" s="24">
        <v>4736</v>
      </c>
      <c r="I9" s="24">
        <v>4690</v>
      </c>
      <c r="J9" s="24">
        <v>5086</v>
      </c>
      <c r="K9" s="24">
        <f t="shared" si="0"/>
        <v>-46</v>
      </c>
      <c r="L9" s="369">
        <f t="shared" si="1"/>
        <v>-9.7128378378378375E-3</v>
      </c>
    </row>
    <row r="10" spans="1:14">
      <c r="A10" s="18" t="s">
        <v>419</v>
      </c>
      <c r="C10" s="24">
        <v>1001</v>
      </c>
      <c r="D10" s="24">
        <v>1189</v>
      </c>
      <c r="E10" s="24">
        <v>1609</v>
      </c>
      <c r="F10" s="24">
        <v>1778</v>
      </c>
      <c r="G10" s="24">
        <v>1606</v>
      </c>
      <c r="H10" s="24">
        <v>1743</v>
      </c>
      <c r="I10" s="24">
        <v>1565</v>
      </c>
      <c r="J10" s="24">
        <v>1545</v>
      </c>
      <c r="K10" s="24">
        <f t="shared" si="0"/>
        <v>-178</v>
      </c>
      <c r="L10" s="369">
        <f t="shared" si="1"/>
        <v>-0.102122776821572</v>
      </c>
    </row>
    <row r="11" spans="1:14">
      <c r="A11" s="18" t="s">
        <v>420</v>
      </c>
      <c r="C11" s="24">
        <v>815</v>
      </c>
      <c r="D11" s="24">
        <v>826</v>
      </c>
      <c r="E11" s="24">
        <v>720</v>
      </c>
      <c r="F11" s="24">
        <v>1041</v>
      </c>
      <c r="G11" s="24">
        <v>1088</v>
      </c>
      <c r="H11" s="24">
        <v>936</v>
      </c>
      <c r="I11" s="24">
        <v>745</v>
      </c>
      <c r="J11" s="24">
        <v>856</v>
      </c>
      <c r="K11" s="24">
        <f t="shared" si="0"/>
        <v>-191</v>
      </c>
      <c r="L11" s="369">
        <f t="shared" si="1"/>
        <v>-0.20405982905982906</v>
      </c>
    </row>
    <row r="12" spans="1:14">
      <c r="A12" s="18" t="s">
        <v>421</v>
      </c>
      <c r="C12" s="24">
        <v>1278</v>
      </c>
      <c r="D12" s="24">
        <v>1326</v>
      </c>
      <c r="E12" s="24">
        <v>2087</v>
      </c>
      <c r="F12" s="24">
        <v>2019</v>
      </c>
      <c r="G12" s="24">
        <v>2051</v>
      </c>
      <c r="H12" s="24">
        <v>2028</v>
      </c>
      <c r="I12" s="24">
        <v>2003</v>
      </c>
      <c r="J12" s="24">
        <v>1941</v>
      </c>
      <c r="K12" s="24">
        <f t="shared" si="0"/>
        <v>-25</v>
      </c>
      <c r="L12" s="369">
        <f t="shared" si="1"/>
        <v>-1.232741617357002E-2</v>
      </c>
    </row>
    <row r="13" spans="1:14">
      <c r="A13" s="18" t="s">
        <v>447</v>
      </c>
      <c r="C13" s="24">
        <v>3308</v>
      </c>
      <c r="D13" s="24">
        <v>3153</v>
      </c>
      <c r="E13" s="24">
        <v>3739</v>
      </c>
      <c r="F13" s="24">
        <v>4188</v>
      </c>
      <c r="G13" s="24">
        <v>4559</v>
      </c>
      <c r="H13" s="24">
        <v>4611</v>
      </c>
      <c r="I13" s="24">
        <v>5242</v>
      </c>
      <c r="J13" s="24">
        <v>5082</v>
      </c>
      <c r="K13" s="24">
        <f t="shared" si="0"/>
        <v>631</v>
      </c>
      <c r="L13" s="369">
        <f t="shared" si="1"/>
        <v>0.13684667100412057</v>
      </c>
    </row>
    <row r="14" spans="1:14">
      <c r="A14" s="18" t="s">
        <v>423</v>
      </c>
      <c r="C14" s="24">
        <v>2960</v>
      </c>
      <c r="D14" s="24">
        <v>3007</v>
      </c>
      <c r="E14" s="24">
        <v>4175</v>
      </c>
      <c r="F14" s="24">
        <v>4180</v>
      </c>
      <c r="G14" s="24">
        <v>4190</v>
      </c>
      <c r="H14" s="24">
        <v>4049</v>
      </c>
      <c r="I14" s="24">
        <v>4428</v>
      </c>
      <c r="J14" s="24">
        <v>4022</v>
      </c>
      <c r="K14" s="24">
        <f t="shared" si="0"/>
        <v>379</v>
      </c>
      <c r="L14" s="369">
        <f t="shared" si="1"/>
        <v>9.3603358854038032E-2</v>
      </c>
    </row>
    <row r="15" spans="1:14">
      <c r="A15" s="18" t="s">
        <v>424</v>
      </c>
      <c r="C15" s="24">
        <v>25187</v>
      </c>
      <c r="D15" s="24">
        <v>25252</v>
      </c>
      <c r="E15" s="24">
        <f t="shared" ref="E15:J15" si="2">SUM(E7:E14)</f>
        <v>28408</v>
      </c>
      <c r="F15" s="24">
        <f t="shared" si="2"/>
        <v>29976</v>
      </c>
      <c r="G15" s="24">
        <f t="shared" si="2"/>
        <v>31339</v>
      </c>
      <c r="H15" s="24">
        <f t="shared" si="2"/>
        <v>31741</v>
      </c>
      <c r="I15" s="24">
        <f t="shared" si="2"/>
        <v>32491</v>
      </c>
      <c r="J15" s="24">
        <f t="shared" si="2"/>
        <v>32797</v>
      </c>
      <c r="K15" s="24">
        <f t="shared" si="0"/>
        <v>750</v>
      </c>
      <c r="L15" s="369">
        <f t="shared" si="1"/>
        <v>2.3628745156107241E-2</v>
      </c>
    </row>
    <row r="16" spans="1:14">
      <c r="C16" s="24"/>
      <c r="D16" s="24"/>
      <c r="E16" s="24"/>
      <c r="F16" s="24"/>
      <c r="G16" s="24"/>
      <c r="H16" s="24"/>
      <c r="I16" s="24"/>
    </row>
    <row r="17" spans="1:12">
      <c r="A17" s="380" t="s">
        <v>478</v>
      </c>
      <c r="C17" s="378" t="s">
        <v>479</v>
      </c>
      <c r="D17" s="378"/>
      <c r="E17" s="378"/>
      <c r="F17" s="378"/>
      <c r="G17" s="378"/>
      <c r="H17" s="378"/>
      <c r="I17" s="378"/>
      <c r="J17" s="380"/>
      <c r="K17" s="429"/>
      <c r="L17" s="430"/>
    </row>
    <row r="18" spans="1:12">
      <c r="A18" s="18" t="s">
        <v>416</v>
      </c>
      <c r="C18" s="24">
        <v>290</v>
      </c>
      <c r="D18" s="24">
        <v>307</v>
      </c>
      <c r="E18" s="24">
        <v>292</v>
      </c>
      <c r="F18" s="24">
        <v>302</v>
      </c>
      <c r="G18" s="24">
        <v>379</v>
      </c>
      <c r="H18" s="24">
        <v>369</v>
      </c>
      <c r="I18" s="24">
        <v>397</v>
      </c>
      <c r="J18" s="24">
        <v>222</v>
      </c>
      <c r="K18" s="24">
        <f>I18-H18</f>
        <v>28</v>
      </c>
      <c r="L18" s="369">
        <f>(I18-H18)/H18</f>
        <v>7.5880758807588072E-2</v>
      </c>
    </row>
    <row r="19" spans="1:12" ht="15">
      <c r="A19" s="18" t="s">
        <v>477</v>
      </c>
      <c r="C19" s="24">
        <v>5</v>
      </c>
      <c r="D19" s="24">
        <v>11</v>
      </c>
      <c r="E19" s="24">
        <v>63</v>
      </c>
      <c r="F19" s="24">
        <v>71</v>
      </c>
      <c r="G19" s="24">
        <v>82</v>
      </c>
      <c r="H19" s="24">
        <v>71</v>
      </c>
      <c r="I19" s="18">
        <v>205</v>
      </c>
      <c r="J19" s="24">
        <v>247</v>
      </c>
      <c r="K19" s="24">
        <f t="shared" ref="K19:K26" si="3">I19-H19</f>
        <v>134</v>
      </c>
      <c r="L19" s="369">
        <f t="shared" ref="L19:L26" si="4">(I19-H19)/H19</f>
        <v>1.8873239436619718</v>
      </c>
    </row>
    <row r="20" spans="1:12">
      <c r="A20" s="18" t="s">
        <v>418</v>
      </c>
      <c r="C20" s="24">
        <v>43</v>
      </c>
      <c r="D20" s="24">
        <v>40</v>
      </c>
      <c r="E20" s="24">
        <v>64</v>
      </c>
      <c r="F20" s="24">
        <v>57</v>
      </c>
      <c r="G20" s="24">
        <v>59</v>
      </c>
      <c r="H20" s="24">
        <v>80</v>
      </c>
      <c r="I20" s="18">
        <v>75</v>
      </c>
      <c r="J20" s="24">
        <v>90</v>
      </c>
      <c r="K20" s="24">
        <f t="shared" si="3"/>
        <v>-5</v>
      </c>
      <c r="L20" s="369">
        <f t="shared" si="4"/>
        <v>-6.25E-2</v>
      </c>
    </row>
    <row r="21" spans="1:12">
      <c r="A21" s="18" t="s">
        <v>419</v>
      </c>
      <c r="C21" s="24">
        <v>14</v>
      </c>
      <c r="D21" s="24">
        <v>18</v>
      </c>
      <c r="E21" s="24">
        <v>13</v>
      </c>
      <c r="F21" s="24">
        <v>20</v>
      </c>
      <c r="G21" s="24">
        <v>15</v>
      </c>
      <c r="H21" s="24">
        <v>19</v>
      </c>
      <c r="I21" s="18">
        <v>9</v>
      </c>
      <c r="J21" s="24">
        <v>21</v>
      </c>
      <c r="K21" s="24">
        <f t="shared" si="3"/>
        <v>-10</v>
      </c>
      <c r="L21" s="369">
        <f t="shared" si="4"/>
        <v>-0.52631578947368418</v>
      </c>
    </row>
    <row r="22" spans="1:12">
      <c r="A22" s="18" t="s">
        <v>420</v>
      </c>
      <c r="C22" s="24">
        <v>122</v>
      </c>
      <c r="D22" s="24">
        <v>68</v>
      </c>
      <c r="E22" s="24">
        <v>67</v>
      </c>
      <c r="F22" s="24">
        <v>293</v>
      </c>
      <c r="G22" s="24">
        <v>281</v>
      </c>
      <c r="H22" s="24">
        <v>205</v>
      </c>
      <c r="I22" s="18">
        <v>44</v>
      </c>
      <c r="J22" s="24">
        <v>47</v>
      </c>
      <c r="K22" s="24">
        <f t="shared" si="3"/>
        <v>-161</v>
      </c>
      <c r="L22" s="369">
        <f>(I22-H22)/H22</f>
        <v>-0.78536585365853662</v>
      </c>
    </row>
    <row r="23" spans="1:12">
      <c r="A23" s="18" t="s">
        <v>421</v>
      </c>
      <c r="C23" s="24">
        <v>338</v>
      </c>
      <c r="D23" s="24">
        <v>404</v>
      </c>
      <c r="E23" s="24">
        <v>875</v>
      </c>
      <c r="F23" s="24">
        <v>557</v>
      </c>
      <c r="G23" s="24">
        <v>437</v>
      </c>
      <c r="H23" s="24">
        <v>384</v>
      </c>
      <c r="I23" s="18">
        <v>344</v>
      </c>
      <c r="J23" s="24">
        <v>316</v>
      </c>
      <c r="K23" s="24">
        <f t="shared" si="3"/>
        <v>-40</v>
      </c>
      <c r="L23" s="369">
        <f t="shared" si="4"/>
        <v>-0.10416666666666667</v>
      </c>
    </row>
    <row r="24" spans="1:12">
      <c r="A24" s="18" t="s">
        <v>447</v>
      </c>
      <c r="C24" s="24">
        <v>47</v>
      </c>
      <c r="D24" s="24">
        <v>30</v>
      </c>
      <c r="E24" s="24">
        <v>59</v>
      </c>
      <c r="F24" s="24">
        <v>85</v>
      </c>
      <c r="G24" s="24">
        <v>92</v>
      </c>
      <c r="H24" s="24">
        <v>35</v>
      </c>
      <c r="I24" s="18">
        <v>85</v>
      </c>
      <c r="J24" s="24">
        <v>113</v>
      </c>
      <c r="K24" s="24">
        <f t="shared" si="3"/>
        <v>50</v>
      </c>
      <c r="L24" s="369">
        <f t="shared" si="4"/>
        <v>1.4285714285714286</v>
      </c>
    </row>
    <row r="25" spans="1:12">
      <c r="A25" s="18" t="s">
        <v>423</v>
      </c>
      <c r="C25" s="24">
        <v>211</v>
      </c>
      <c r="D25" s="24">
        <v>178</v>
      </c>
      <c r="E25" s="24">
        <v>791</v>
      </c>
      <c r="F25" s="24">
        <v>767</v>
      </c>
      <c r="G25" s="24">
        <v>640</v>
      </c>
      <c r="H25" s="24">
        <v>564</v>
      </c>
      <c r="I25" s="18">
        <v>646</v>
      </c>
      <c r="J25" s="24">
        <v>640</v>
      </c>
      <c r="K25" s="24">
        <f t="shared" si="3"/>
        <v>82</v>
      </c>
      <c r="L25" s="369">
        <f t="shared" si="4"/>
        <v>0.1453900709219858</v>
      </c>
    </row>
    <row r="26" spans="1:12">
      <c r="A26" s="18" t="s">
        <v>480</v>
      </c>
      <c r="C26" s="24">
        <v>1117</v>
      </c>
      <c r="D26" s="24">
        <v>1113</v>
      </c>
      <c r="E26" s="24">
        <f t="shared" ref="E26:J26" si="5">SUM(E18:E25)</f>
        <v>2224</v>
      </c>
      <c r="F26" s="24">
        <f t="shared" si="5"/>
        <v>2152</v>
      </c>
      <c r="G26" s="24">
        <f t="shared" si="5"/>
        <v>1985</v>
      </c>
      <c r="H26" s="24">
        <f t="shared" si="5"/>
        <v>1727</v>
      </c>
      <c r="I26" s="24">
        <f t="shared" si="5"/>
        <v>1805</v>
      </c>
      <c r="J26" s="24">
        <f t="shared" si="5"/>
        <v>1696</v>
      </c>
      <c r="K26" s="24">
        <f t="shared" si="3"/>
        <v>78</v>
      </c>
      <c r="L26" s="369">
        <f t="shared" si="4"/>
        <v>4.51650260567458E-2</v>
      </c>
    </row>
    <row r="28" spans="1:12">
      <c r="A28" s="380" t="s">
        <v>481</v>
      </c>
      <c r="C28" s="378" t="s">
        <v>482</v>
      </c>
      <c r="D28" s="378"/>
      <c r="E28" s="378"/>
      <c r="F28" s="378"/>
      <c r="G28" s="378"/>
      <c r="H28" s="378"/>
      <c r="I28" s="378"/>
      <c r="J28" s="380"/>
      <c r="K28" s="430"/>
      <c r="L28" s="430"/>
    </row>
    <row r="29" spans="1:12" ht="15">
      <c r="A29" s="18" t="s">
        <v>477</v>
      </c>
      <c r="C29" s="24">
        <v>210</v>
      </c>
      <c r="D29" s="24">
        <v>324</v>
      </c>
      <c r="E29" s="24">
        <v>815</v>
      </c>
      <c r="F29" s="24">
        <v>860</v>
      </c>
      <c r="G29" s="24">
        <v>973</v>
      </c>
      <c r="H29" s="24">
        <v>851</v>
      </c>
      <c r="I29" s="24">
        <v>1000</v>
      </c>
      <c r="J29" s="24">
        <v>1272</v>
      </c>
      <c r="K29" s="24">
        <f t="shared" ref="K29:K36" si="6">I29-H29</f>
        <v>149</v>
      </c>
      <c r="L29" s="369">
        <f t="shared" ref="L29:L36" si="7">(I29-H29)/H29</f>
        <v>0.17508813160987075</v>
      </c>
    </row>
    <row r="30" spans="1:12">
      <c r="A30" s="18" t="s">
        <v>418</v>
      </c>
      <c r="C30" s="24">
        <v>1542</v>
      </c>
      <c r="D30" s="24">
        <v>1485</v>
      </c>
      <c r="E30" s="24">
        <v>1850</v>
      </c>
      <c r="F30" s="24">
        <v>1798</v>
      </c>
      <c r="G30" s="24">
        <v>1997</v>
      </c>
      <c r="H30" s="24">
        <v>1995</v>
      </c>
      <c r="I30" s="24">
        <v>1994</v>
      </c>
      <c r="J30" s="24">
        <v>2216</v>
      </c>
      <c r="K30" s="24">
        <f t="shared" si="6"/>
        <v>-1</v>
      </c>
      <c r="L30" s="369">
        <f t="shared" si="7"/>
        <v>-5.0125313283208019E-4</v>
      </c>
    </row>
    <row r="31" spans="1:12">
      <c r="A31" s="18" t="s">
        <v>419</v>
      </c>
      <c r="C31" s="24">
        <v>33</v>
      </c>
      <c r="D31" s="24">
        <v>94</v>
      </c>
      <c r="E31" s="24">
        <v>317</v>
      </c>
      <c r="F31" s="24">
        <v>359</v>
      </c>
      <c r="G31" s="24">
        <v>352</v>
      </c>
      <c r="H31" s="24">
        <v>421</v>
      </c>
      <c r="I31" s="24">
        <v>337</v>
      </c>
      <c r="J31" s="24">
        <v>294</v>
      </c>
      <c r="K31" s="24">
        <f t="shared" si="6"/>
        <v>-84</v>
      </c>
      <c r="L31" s="369">
        <f t="shared" si="7"/>
        <v>-0.1995249406175772</v>
      </c>
    </row>
    <row r="32" spans="1:12">
      <c r="A32" s="18" t="s">
        <v>420</v>
      </c>
      <c r="C32" s="24">
        <v>683</v>
      </c>
      <c r="D32" s="24">
        <v>758</v>
      </c>
      <c r="E32" s="24">
        <v>653</v>
      </c>
      <c r="F32" s="24">
        <v>748</v>
      </c>
      <c r="G32" s="24">
        <v>807</v>
      </c>
      <c r="H32" s="24">
        <v>731</v>
      </c>
      <c r="I32" s="24">
        <v>694</v>
      </c>
      <c r="J32" s="24">
        <v>801</v>
      </c>
      <c r="K32" s="24">
        <f t="shared" si="6"/>
        <v>-37</v>
      </c>
      <c r="L32" s="369">
        <f>(I32-H32)/H32</f>
        <v>-5.0615595075239397E-2</v>
      </c>
    </row>
    <row r="33" spans="1:12">
      <c r="A33" s="18" t="s">
        <v>483</v>
      </c>
      <c r="C33" s="24">
        <v>846</v>
      </c>
      <c r="D33" s="24">
        <v>804</v>
      </c>
      <c r="E33" s="24">
        <v>894</v>
      </c>
      <c r="F33" s="24">
        <v>1080</v>
      </c>
      <c r="G33" s="24">
        <v>1131</v>
      </c>
      <c r="H33" s="24">
        <v>1132</v>
      </c>
      <c r="I33" s="24">
        <v>1150</v>
      </c>
      <c r="J33" s="24">
        <v>1013</v>
      </c>
      <c r="K33" s="24">
        <f t="shared" si="6"/>
        <v>18</v>
      </c>
      <c r="L33" s="369">
        <f t="shared" si="7"/>
        <v>1.5901060070671377E-2</v>
      </c>
    </row>
    <row r="34" spans="1:12">
      <c r="A34" s="18" t="s">
        <v>447</v>
      </c>
      <c r="C34" s="24">
        <v>2072</v>
      </c>
      <c r="D34" s="24">
        <v>1832</v>
      </c>
      <c r="E34" s="24">
        <v>1689</v>
      </c>
      <c r="F34" s="24">
        <v>1809</v>
      </c>
      <c r="G34" s="24">
        <v>1831</v>
      </c>
      <c r="H34" s="24">
        <v>1768</v>
      </c>
      <c r="I34" s="24">
        <v>2280</v>
      </c>
      <c r="J34" s="24">
        <v>1996</v>
      </c>
      <c r="K34" s="24">
        <f t="shared" si="6"/>
        <v>512</v>
      </c>
      <c r="L34" s="369">
        <f t="shared" si="7"/>
        <v>0.2895927601809955</v>
      </c>
    </row>
    <row r="35" spans="1:12">
      <c r="A35" s="18" t="s">
        <v>423</v>
      </c>
      <c r="C35" s="24">
        <v>2786</v>
      </c>
      <c r="D35" s="24">
        <v>2829</v>
      </c>
      <c r="E35" s="24">
        <v>3384</v>
      </c>
      <c r="F35" s="24">
        <v>3413</v>
      </c>
      <c r="G35" s="24">
        <v>3550</v>
      </c>
      <c r="H35" s="24">
        <v>3485</v>
      </c>
      <c r="I35" s="24">
        <v>3782</v>
      </c>
      <c r="J35" s="24">
        <v>3382</v>
      </c>
      <c r="K35" s="24">
        <f t="shared" si="6"/>
        <v>297</v>
      </c>
      <c r="L35" s="369">
        <f t="shared" si="7"/>
        <v>8.522238163558106E-2</v>
      </c>
    </row>
    <row r="36" spans="1:12">
      <c r="A36" s="18" t="s">
        <v>484</v>
      </c>
      <c r="C36" s="24">
        <v>8624</v>
      </c>
      <c r="D36" s="24">
        <v>8561</v>
      </c>
      <c r="E36" s="24">
        <f t="shared" ref="E36:J36" si="8">SUM(E29:E35)</f>
        <v>9602</v>
      </c>
      <c r="F36" s="24">
        <f t="shared" si="8"/>
        <v>10067</v>
      </c>
      <c r="G36" s="24">
        <f t="shared" si="8"/>
        <v>10641</v>
      </c>
      <c r="H36" s="24">
        <f t="shared" si="8"/>
        <v>10383</v>
      </c>
      <c r="I36" s="24">
        <f t="shared" si="8"/>
        <v>11237</v>
      </c>
      <c r="J36" s="24">
        <f t="shared" si="8"/>
        <v>10974</v>
      </c>
      <c r="K36" s="24">
        <f t="shared" si="6"/>
        <v>854</v>
      </c>
      <c r="L36" s="369">
        <f t="shared" si="7"/>
        <v>8.2249831455263406E-2</v>
      </c>
    </row>
    <row r="37" spans="1:12">
      <c r="C37" s="24"/>
      <c r="D37" s="24"/>
      <c r="E37" s="24"/>
      <c r="F37" s="24"/>
      <c r="G37" s="24"/>
      <c r="H37" s="24"/>
      <c r="I37" s="24"/>
      <c r="K37" s="24"/>
      <c r="L37" s="369"/>
    </row>
    <row r="38" spans="1:12">
      <c r="A38" s="380" t="s">
        <v>485</v>
      </c>
      <c r="C38" s="378" t="s">
        <v>486</v>
      </c>
      <c r="D38" s="378"/>
      <c r="E38" s="378"/>
      <c r="F38" s="378"/>
      <c r="G38" s="378"/>
      <c r="H38" s="378"/>
      <c r="I38" s="378"/>
      <c r="J38" s="380"/>
      <c r="K38" s="429"/>
      <c r="L38" s="430"/>
    </row>
    <row r="39" spans="1:12" ht="15" customHeight="1">
      <c r="A39" s="18" t="s">
        <v>416</v>
      </c>
      <c r="C39" s="24">
        <v>5198</v>
      </c>
      <c r="D39" s="24">
        <v>4889</v>
      </c>
      <c r="E39" s="24">
        <v>4622</v>
      </c>
      <c r="F39" s="24">
        <v>4801</v>
      </c>
      <c r="G39" s="24">
        <v>4919</v>
      </c>
      <c r="H39" s="24">
        <v>5139</v>
      </c>
      <c r="I39" s="24">
        <v>5092</v>
      </c>
      <c r="J39" s="24">
        <v>5246</v>
      </c>
      <c r="K39" s="24">
        <f t="shared" ref="K39:K46" si="9">I39-H39</f>
        <v>-47</v>
      </c>
      <c r="L39" s="369">
        <f t="shared" ref="L39:L46" si="10">(I39-H39)/H39</f>
        <v>-9.1457482000389181E-3</v>
      </c>
    </row>
    <row r="40" spans="1:12">
      <c r="A40" s="18" t="s">
        <v>417</v>
      </c>
      <c r="C40" s="24">
        <v>3097</v>
      </c>
      <c r="D40" s="24">
        <v>3237</v>
      </c>
      <c r="E40" s="24">
        <v>3040</v>
      </c>
      <c r="F40" s="24">
        <v>3232</v>
      </c>
      <c r="G40" s="24">
        <v>3371</v>
      </c>
      <c r="H40" s="24">
        <v>3557</v>
      </c>
      <c r="I40" s="24">
        <v>3548</v>
      </c>
      <c r="J40" s="24">
        <v>3551</v>
      </c>
      <c r="K40" s="24">
        <f t="shared" si="9"/>
        <v>-9</v>
      </c>
      <c r="L40" s="369">
        <f t="shared" si="10"/>
        <v>-2.530222097272983E-3</v>
      </c>
    </row>
    <row r="41" spans="1:12">
      <c r="A41" s="18" t="s">
        <v>418</v>
      </c>
      <c r="C41" s="24">
        <v>2070</v>
      </c>
      <c r="D41" s="24">
        <v>1846</v>
      </c>
      <c r="E41" s="24">
        <v>1980</v>
      </c>
      <c r="F41" s="24">
        <v>2029</v>
      </c>
      <c r="G41" s="24">
        <v>2157</v>
      </c>
      <c r="H41" s="24">
        <v>2360</v>
      </c>
      <c r="I41" s="24">
        <v>2349</v>
      </c>
      <c r="J41" s="24">
        <v>2505</v>
      </c>
      <c r="K41" s="24">
        <f t="shared" si="9"/>
        <v>-11</v>
      </c>
      <c r="L41" s="369">
        <f t="shared" si="10"/>
        <v>-4.6610169491525426E-3</v>
      </c>
    </row>
    <row r="42" spans="1:12">
      <c r="A42" s="18" t="s">
        <v>419</v>
      </c>
      <c r="C42" s="24">
        <v>854</v>
      </c>
      <c r="D42" s="24">
        <v>899</v>
      </c>
      <c r="E42" s="24">
        <v>927</v>
      </c>
      <c r="F42" s="24">
        <v>979</v>
      </c>
      <c r="G42" s="24">
        <v>925</v>
      </c>
      <c r="H42" s="24">
        <v>988</v>
      </c>
      <c r="I42" s="24">
        <v>954</v>
      </c>
      <c r="J42" s="24">
        <v>928</v>
      </c>
      <c r="K42" s="24">
        <f t="shared" si="9"/>
        <v>-34</v>
      </c>
      <c r="L42" s="369">
        <f t="shared" si="10"/>
        <v>-3.4412955465587043E-2</v>
      </c>
    </row>
    <row r="43" spans="1:12">
      <c r="A43" s="18" t="s">
        <v>420</v>
      </c>
      <c r="C43" s="24"/>
      <c r="D43" s="24"/>
      <c r="E43" s="24"/>
      <c r="F43" s="24"/>
      <c r="G43" s="24"/>
      <c r="H43" s="24"/>
      <c r="I43" s="24">
        <v>7</v>
      </c>
      <c r="J43" s="24">
        <v>8</v>
      </c>
      <c r="K43" s="24"/>
      <c r="L43" s="369"/>
    </row>
    <row r="44" spans="1:12">
      <c r="A44" s="18" t="s">
        <v>483</v>
      </c>
      <c r="C44" s="24">
        <v>94</v>
      </c>
      <c r="D44" s="24">
        <v>118</v>
      </c>
      <c r="E44" s="24">
        <v>318</v>
      </c>
      <c r="F44" s="24">
        <v>382</v>
      </c>
      <c r="G44" s="24">
        <v>483</v>
      </c>
      <c r="H44" s="24">
        <v>512</v>
      </c>
      <c r="I44" s="24">
        <v>509</v>
      </c>
      <c r="J44" s="24">
        <v>612</v>
      </c>
      <c r="K44" s="24">
        <f t="shared" si="9"/>
        <v>-3</v>
      </c>
      <c r="L44" s="369">
        <f t="shared" si="10"/>
        <v>-5.859375E-3</v>
      </c>
    </row>
    <row r="45" spans="1:12">
      <c r="A45" s="18" t="s">
        <v>447</v>
      </c>
      <c r="C45" s="24">
        <v>1189</v>
      </c>
      <c r="D45" s="24">
        <v>1291</v>
      </c>
      <c r="E45" s="24">
        <v>1980</v>
      </c>
      <c r="F45" s="24">
        <v>2276</v>
      </c>
      <c r="G45" s="24">
        <v>2612</v>
      </c>
      <c r="H45" s="24">
        <v>2739</v>
      </c>
      <c r="I45" s="24">
        <v>2825</v>
      </c>
      <c r="J45" s="24">
        <v>2915</v>
      </c>
      <c r="K45" s="24">
        <f t="shared" si="9"/>
        <v>86</v>
      </c>
      <c r="L45" s="369">
        <f t="shared" si="10"/>
        <v>3.1398320554947061E-2</v>
      </c>
    </row>
    <row r="46" spans="1:12">
      <c r="A46" s="18" t="s">
        <v>487</v>
      </c>
      <c r="C46" s="24">
        <v>12502</v>
      </c>
      <c r="D46" s="24">
        <v>12280</v>
      </c>
      <c r="E46" s="24">
        <f t="shared" ref="E46:J46" si="11">SUM(E39:E45)</f>
        <v>12867</v>
      </c>
      <c r="F46" s="24">
        <f t="shared" si="11"/>
        <v>13699</v>
      </c>
      <c r="G46" s="24">
        <f t="shared" si="11"/>
        <v>14467</v>
      </c>
      <c r="H46" s="24">
        <f t="shared" si="11"/>
        <v>15295</v>
      </c>
      <c r="I46" s="24">
        <f t="shared" si="11"/>
        <v>15284</v>
      </c>
      <c r="J46" s="24">
        <f t="shared" si="11"/>
        <v>15765</v>
      </c>
      <c r="K46" s="24">
        <f t="shared" si="9"/>
        <v>-11</v>
      </c>
      <c r="L46" s="369">
        <f t="shared" si="10"/>
        <v>-7.1918927754168025E-4</v>
      </c>
    </row>
    <row r="47" spans="1:12">
      <c r="A47" s="380" t="s">
        <v>474</v>
      </c>
      <c r="B47" s="380"/>
      <c r="C47" s="361" t="s">
        <v>458</v>
      </c>
      <c r="D47" s="361" t="s">
        <v>459</v>
      </c>
      <c r="E47" s="361" t="s">
        <v>463</v>
      </c>
      <c r="F47" s="361" t="s">
        <v>158</v>
      </c>
      <c r="G47" s="361" t="s">
        <v>159</v>
      </c>
      <c r="H47" s="361" t="s">
        <v>160</v>
      </c>
      <c r="I47" s="361" t="s">
        <v>161</v>
      </c>
      <c r="J47" s="361" t="s">
        <v>443</v>
      </c>
      <c r="L47" s="369"/>
    </row>
    <row r="48" spans="1:12">
      <c r="K48" s="430"/>
      <c r="L48" s="430"/>
    </row>
    <row r="49" spans="1:12" ht="15" customHeight="1">
      <c r="A49" s="380" t="s">
        <v>488</v>
      </c>
      <c r="C49" s="378" t="s">
        <v>489</v>
      </c>
      <c r="D49" s="378"/>
      <c r="E49" s="378"/>
      <c r="F49" s="378"/>
      <c r="G49" s="378"/>
      <c r="H49" s="378"/>
      <c r="I49" s="378"/>
      <c r="J49" s="380"/>
      <c r="K49" s="24">
        <f t="shared" ref="K49:K52" si="12">I52-H52</f>
        <v>-29</v>
      </c>
      <c r="L49" s="369">
        <f t="shared" ref="L49:L52" si="13">(I52-H52)/H52</f>
        <v>-9.634551495016612E-2</v>
      </c>
    </row>
    <row r="50" spans="1:12" ht="14.25" customHeight="1">
      <c r="A50" s="18" t="s">
        <v>416</v>
      </c>
      <c r="C50" s="24">
        <v>1303</v>
      </c>
      <c r="D50" s="24">
        <v>1482</v>
      </c>
      <c r="E50" s="24">
        <v>1565</v>
      </c>
      <c r="F50" s="24">
        <v>1657</v>
      </c>
      <c r="G50" s="24">
        <v>1809</v>
      </c>
      <c r="H50" s="24">
        <v>1921</v>
      </c>
      <c r="I50" s="24">
        <v>1823</v>
      </c>
      <c r="J50" s="24">
        <v>1948</v>
      </c>
      <c r="K50" s="24">
        <f t="shared" si="12"/>
        <v>-50</v>
      </c>
      <c r="L50" s="369">
        <f t="shared" si="13"/>
        <v>-0.15873015873015872</v>
      </c>
    </row>
    <row r="51" spans="1:12">
      <c r="A51" s="18" t="s">
        <v>417</v>
      </c>
      <c r="C51" s="24">
        <v>811</v>
      </c>
      <c r="D51" s="24">
        <v>849</v>
      </c>
      <c r="E51" s="24">
        <v>831</v>
      </c>
      <c r="F51" s="24">
        <v>862</v>
      </c>
      <c r="G51" s="24">
        <v>990</v>
      </c>
      <c r="H51" s="24">
        <v>895</v>
      </c>
      <c r="I51" s="24">
        <v>927</v>
      </c>
      <c r="J51" s="24">
        <v>904</v>
      </c>
      <c r="K51" s="24">
        <f t="shared" si="12"/>
        <v>-17</v>
      </c>
      <c r="L51" s="369">
        <f t="shared" si="13"/>
        <v>-0.24637681159420291</v>
      </c>
    </row>
    <row r="52" spans="1:12">
      <c r="A52" s="18" t="s">
        <v>418</v>
      </c>
      <c r="C52" s="24">
        <v>165</v>
      </c>
      <c r="D52" s="24">
        <v>155</v>
      </c>
      <c r="E52" s="24">
        <v>231</v>
      </c>
      <c r="F52" s="24">
        <v>261</v>
      </c>
      <c r="G52" s="24">
        <v>292</v>
      </c>
      <c r="H52" s="24">
        <v>301</v>
      </c>
      <c r="I52" s="24">
        <v>272</v>
      </c>
      <c r="J52" s="24">
        <v>275</v>
      </c>
      <c r="K52" s="24">
        <f t="shared" si="12"/>
        <v>-162</v>
      </c>
      <c r="L52" s="369">
        <f t="shared" si="13"/>
        <v>-4.6272493573264781E-2</v>
      </c>
    </row>
    <row r="53" spans="1:12">
      <c r="A53" s="18" t="s">
        <v>419</v>
      </c>
      <c r="C53" s="24">
        <v>100</v>
      </c>
      <c r="D53" s="24">
        <v>178</v>
      </c>
      <c r="E53" s="24">
        <v>352</v>
      </c>
      <c r="F53" s="24">
        <v>420</v>
      </c>
      <c r="G53" s="24">
        <v>314</v>
      </c>
      <c r="H53" s="24">
        <v>315</v>
      </c>
      <c r="I53" s="24">
        <v>265</v>
      </c>
      <c r="J53" s="24">
        <v>302</v>
      </c>
      <c r="K53" s="24"/>
      <c r="L53" s="369"/>
    </row>
    <row r="54" spans="1:12">
      <c r="A54" s="18" t="s">
        <v>447</v>
      </c>
      <c r="C54" s="21" t="s">
        <v>13</v>
      </c>
      <c r="D54" s="21" t="s">
        <v>13</v>
      </c>
      <c r="E54" s="24">
        <v>11</v>
      </c>
      <c r="F54" s="24">
        <v>18</v>
      </c>
      <c r="G54" s="24">
        <v>24</v>
      </c>
      <c r="H54" s="24">
        <v>69</v>
      </c>
      <c r="I54" s="24">
        <v>52</v>
      </c>
      <c r="J54" s="24">
        <v>58</v>
      </c>
      <c r="K54" s="430"/>
      <c r="L54" s="380"/>
    </row>
    <row r="55" spans="1:12">
      <c r="A55" s="18" t="s">
        <v>490</v>
      </c>
      <c r="C55" s="24">
        <f t="shared" ref="C55:D55" si="14">SUM(C50:C54)</f>
        <v>2379</v>
      </c>
      <c r="D55" s="24">
        <f t="shared" si="14"/>
        <v>2664</v>
      </c>
      <c r="E55" s="24">
        <f>SUM(E50:E54)</f>
        <v>2990</v>
      </c>
      <c r="F55" s="24">
        <f>SUM(F50:F54)</f>
        <v>3218</v>
      </c>
      <c r="G55" s="24">
        <f t="shared" ref="G55:J55" si="15">SUM(G50:G54)</f>
        <v>3429</v>
      </c>
      <c r="H55" s="24">
        <f t="shared" si="15"/>
        <v>3501</v>
      </c>
      <c r="I55" s="24">
        <f t="shared" si="15"/>
        <v>3339</v>
      </c>
      <c r="J55" s="24">
        <f t="shared" si="15"/>
        <v>3487</v>
      </c>
      <c r="K55" s="24">
        <f t="shared" ref="K55:K57" si="16">I58-H58</f>
        <v>6</v>
      </c>
      <c r="L55" s="369">
        <f t="shared" ref="L55:L57" si="17">(I58-H58)/H58</f>
        <v>1.8518518518518517E-2</v>
      </c>
    </row>
    <row r="56" spans="1:12">
      <c r="K56" s="24">
        <f t="shared" si="16"/>
        <v>4</v>
      </c>
      <c r="L56" s="369">
        <f t="shared" si="17"/>
        <v>3.8095238095238099E-2</v>
      </c>
    </row>
    <row r="57" spans="1:12">
      <c r="A57" s="380" t="s">
        <v>491</v>
      </c>
      <c r="C57" s="378" t="s">
        <v>492</v>
      </c>
      <c r="D57" s="378"/>
      <c r="E57" s="378"/>
      <c r="F57" s="378"/>
      <c r="G57" s="378"/>
      <c r="H57" s="378"/>
      <c r="I57" s="378"/>
      <c r="J57" s="429"/>
      <c r="K57" s="24">
        <f t="shared" si="16"/>
        <v>10</v>
      </c>
      <c r="L57" s="369">
        <f t="shared" si="17"/>
        <v>2.3310023310023312E-2</v>
      </c>
    </row>
    <row r="58" spans="1:12" ht="15.75" customHeight="1">
      <c r="A58" s="18" t="s">
        <v>416</v>
      </c>
      <c r="C58" s="18">
        <v>229</v>
      </c>
      <c r="D58" s="18">
        <v>276</v>
      </c>
      <c r="E58" s="432">
        <v>279</v>
      </c>
      <c r="F58" s="432">
        <v>304</v>
      </c>
      <c r="G58" s="432">
        <v>339</v>
      </c>
      <c r="H58" s="432">
        <v>324</v>
      </c>
      <c r="I58" s="18">
        <v>330</v>
      </c>
      <c r="J58" s="18">
        <v>384</v>
      </c>
      <c r="K58" s="369"/>
      <c r="L58" s="369"/>
    </row>
    <row r="59" spans="1:12">
      <c r="A59" s="18" t="s">
        <v>417</v>
      </c>
      <c r="C59" s="18">
        <v>69</v>
      </c>
      <c r="D59" s="18">
        <v>81</v>
      </c>
      <c r="E59" s="432">
        <v>88</v>
      </c>
      <c r="F59" s="432">
        <v>111</v>
      </c>
      <c r="G59" s="432">
        <v>94</v>
      </c>
      <c r="H59" s="432">
        <v>105</v>
      </c>
      <c r="I59" s="18">
        <v>109</v>
      </c>
      <c r="J59" s="18">
        <v>102</v>
      </c>
      <c r="K59" s="430"/>
      <c r="L59" s="430"/>
    </row>
    <row r="60" spans="1:12">
      <c r="A60" s="18" t="s">
        <v>493</v>
      </c>
      <c r="C60" s="18">
        <v>298</v>
      </c>
      <c r="D60" s="18">
        <v>357</v>
      </c>
      <c r="E60" s="18">
        <f>SUM(E58:E59)</f>
        <v>367</v>
      </c>
      <c r="F60" s="18">
        <f>SUM(F58:F59)</f>
        <v>415</v>
      </c>
      <c r="G60" s="18">
        <f t="shared" ref="G60:J60" si="18">SUM(G58:G59)</f>
        <v>433</v>
      </c>
      <c r="H60" s="18">
        <f t="shared" si="18"/>
        <v>429</v>
      </c>
      <c r="I60" s="18">
        <f t="shared" si="18"/>
        <v>439</v>
      </c>
      <c r="J60" s="18">
        <f t="shared" si="18"/>
        <v>486</v>
      </c>
      <c r="K60" s="24">
        <f t="shared" ref="K60:K62" si="19">I63-H63</f>
        <v>-21</v>
      </c>
      <c r="L60" s="369">
        <f t="shared" ref="L60:L62" si="20">(I63-H63)/H63</f>
        <v>-5.2238805970149252E-2</v>
      </c>
    </row>
    <row r="61" spans="1:12">
      <c r="K61" s="24">
        <f t="shared" si="19"/>
        <v>2</v>
      </c>
      <c r="L61" s="369">
        <f t="shared" si="20"/>
        <v>0.5</v>
      </c>
    </row>
    <row r="62" spans="1:12">
      <c r="A62" s="380" t="s">
        <v>494</v>
      </c>
      <c r="C62" s="378" t="s">
        <v>495</v>
      </c>
      <c r="D62" s="378"/>
      <c r="E62" s="378"/>
      <c r="F62" s="378"/>
      <c r="G62" s="378"/>
      <c r="H62" s="378"/>
      <c r="I62" s="378"/>
      <c r="J62" s="380"/>
      <c r="K62" s="24">
        <f t="shared" si="19"/>
        <v>-19</v>
      </c>
      <c r="L62" s="369">
        <f t="shared" si="20"/>
        <v>-4.6798029556650245E-2</v>
      </c>
    </row>
    <row r="63" spans="1:12" ht="14.25" customHeight="1">
      <c r="A63" s="18" t="s">
        <v>416</v>
      </c>
      <c r="C63" s="18">
        <v>267</v>
      </c>
      <c r="D63" s="18">
        <v>277</v>
      </c>
      <c r="E63" s="18">
        <v>353</v>
      </c>
      <c r="F63" s="18">
        <v>419</v>
      </c>
      <c r="G63" s="18">
        <v>379</v>
      </c>
      <c r="H63" s="18">
        <v>402</v>
      </c>
      <c r="I63" s="18">
        <v>381</v>
      </c>
      <c r="J63" s="18">
        <v>383</v>
      </c>
    </row>
    <row r="64" spans="1:12">
      <c r="A64" s="18" t="s">
        <v>417</v>
      </c>
      <c r="C64" s="21" t="s">
        <v>13</v>
      </c>
      <c r="D64" s="21" t="s">
        <v>13</v>
      </c>
      <c r="E64" s="18">
        <v>5</v>
      </c>
      <c r="F64" s="18">
        <v>6</v>
      </c>
      <c r="G64" s="18">
        <v>5</v>
      </c>
      <c r="H64" s="18">
        <v>4</v>
      </c>
      <c r="I64" s="18">
        <v>6</v>
      </c>
      <c r="J64" s="18">
        <v>6</v>
      </c>
    </row>
    <row r="65" spans="1:10">
      <c r="A65" s="18" t="s">
        <v>496</v>
      </c>
      <c r="C65" s="18">
        <v>267</v>
      </c>
      <c r="D65" s="18">
        <v>277</v>
      </c>
      <c r="E65" s="18">
        <f t="shared" ref="E65:J65" si="21">SUM(E63:E64)</f>
        <v>358</v>
      </c>
      <c r="F65" s="18">
        <f t="shared" si="21"/>
        <v>425</v>
      </c>
      <c r="G65" s="18">
        <f t="shared" si="21"/>
        <v>384</v>
      </c>
      <c r="H65" s="18">
        <f t="shared" si="21"/>
        <v>406</v>
      </c>
      <c r="I65" s="18">
        <f t="shared" si="21"/>
        <v>387</v>
      </c>
      <c r="J65" s="18">
        <f t="shared" si="21"/>
        <v>389</v>
      </c>
    </row>
    <row r="67" spans="1:10" ht="12.75" customHeight="1">
      <c r="A67" s="1488" t="s">
        <v>1193</v>
      </c>
      <c r="B67" s="1488"/>
      <c r="C67" s="1488"/>
      <c r="D67" s="1488"/>
      <c r="E67" s="1488"/>
      <c r="F67" s="1488"/>
      <c r="G67" s="1488"/>
      <c r="H67" s="1488"/>
    </row>
    <row r="68" spans="1:10">
      <c r="A68" s="1488"/>
      <c r="B68" s="1488"/>
      <c r="C68" s="1488"/>
      <c r="D68" s="1488"/>
      <c r="E68" s="1488"/>
      <c r="F68" s="1488"/>
      <c r="G68" s="1488"/>
      <c r="H68" s="1488"/>
    </row>
    <row r="70" spans="1:10">
      <c r="A70" s="18" t="s">
        <v>449</v>
      </c>
    </row>
    <row r="71" spans="1:10" ht="15">
      <c r="A71" s="18" t="s">
        <v>497</v>
      </c>
    </row>
    <row r="72" spans="1:10">
      <c r="A72" s="18" t="s">
        <v>498</v>
      </c>
    </row>
  </sheetData>
  <mergeCells count="1">
    <mergeCell ref="A67:H68"/>
  </mergeCells>
  <printOptions horizontalCentered="1"/>
  <pageMargins left="1" right="1" top="1" bottom="1" header="0.5" footer="0.5"/>
  <pageSetup scale="66" orientation="portrait" r:id="rId1"/>
  <headerFooter scaleWithDoc="0" alignWithMargins="0">
    <oddHeader xml:space="preserve">&amp;C&amp;14Table 16.7
Five Year History of Degrees by Public Institutions in Utah&amp;10
</oddHeader>
  </headerFooter>
  <rowBreaks count="1" manualBreakCount="1">
    <brk id="46"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8"/>
  <sheetViews>
    <sheetView view="pageLayout" topLeftCell="A2" zoomScaleNormal="100" zoomScaleSheetLayoutView="100" workbookViewId="0"/>
  </sheetViews>
  <sheetFormatPr defaultColWidth="9.140625" defaultRowHeight="12.75"/>
  <cols>
    <col min="1" max="1" width="40.28515625" style="18" customWidth="1"/>
    <col min="2" max="9" width="8" style="18" bestFit="1" customWidth="1"/>
    <col min="10" max="10" width="8" style="359" bestFit="1" customWidth="1"/>
    <col min="11" max="11" width="9.140625" style="18"/>
    <col min="12" max="12" width="5.7109375" style="18" customWidth="1"/>
    <col min="13" max="16384" width="9.140625" style="18"/>
  </cols>
  <sheetData>
    <row r="1" spans="1:10" ht="15" hidden="1">
      <c r="A1" s="17" t="s">
        <v>499</v>
      </c>
    </row>
    <row r="2" spans="1:10">
      <c r="A2" s="17"/>
    </row>
    <row r="4" spans="1:10" ht="25.5">
      <c r="A4" s="380" t="s">
        <v>500</v>
      </c>
      <c r="B4" s="360" t="s">
        <v>501</v>
      </c>
      <c r="C4" s="360" t="s">
        <v>502</v>
      </c>
      <c r="D4" s="360" t="s">
        <v>503</v>
      </c>
      <c r="E4" s="360" t="s">
        <v>504</v>
      </c>
      <c r="F4" s="360" t="s">
        <v>505</v>
      </c>
      <c r="G4" s="360" t="s">
        <v>506</v>
      </c>
      <c r="H4" s="360" t="s">
        <v>507</v>
      </c>
      <c r="I4" s="360" t="s">
        <v>508</v>
      </c>
      <c r="J4" s="433" t="s">
        <v>509</v>
      </c>
    </row>
    <row r="5" spans="1:10">
      <c r="A5" s="417"/>
      <c r="B5" s="373"/>
      <c r="C5" s="373"/>
      <c r="D5" s="373"/>
      <c r="E5" s="373"/>
      <c r="F5" s="373"/>
      <c r="G5" s="373"/>
      <c r="H5" s="373"/>
      <c r="I5" s="373"/>
      <c r="J5" s="382"/>
    </row>
    <row r="6" spans="1:10">
      <c r="A6" s="434" t="s">
        <v>510</v>
      </c>
      <c r="B6" s="435">
        <v>55</v>
      </c>
      <c r="C6" s="435">
        <v>244</v>
      </c>
      <c r="D6" s="435"/>
      <c r="E6" s="435">
        <v>26</v>
      </c>
      <c r="F6" s="435">
        <v>13</v>
      </c>
      <c r="G6" s="435"/>
      <c r="H6" s="435"/>
      <c r="I6" s="435"/>
      <c r="J6" s="436">
        <f t="shared" ref="J6:J29" si="0">SUM(B6:I6)</f>
        <v>338</v>
      </c>
    </row>
    <row r="7" spans="1:10">
      <c r="A7" s="434" t="s">
        <v>511</v>
      </c>
      <c r="B7" s="435">
        <v>76</v>
      </c>
      <c r="C7" s="435">
        <v>29</v>
      </c>
      <c r="D7" s="435"/>
      <c r="E7" s="435"/>
      <c r="F7" s="435"/>
      <c r="G7" s="435"/>
      <c r="H7" s="435"/>
      <c r="I7" s="435"/>
      <c r="J7" s="436">
        <f t="shared" si="0"/>
        <v>105</v>
      </c>
    </row>
    <row r="8" spans="1:10">
      <c r="A8" s="434" t="s">
        <v>512</v>
      </c>
      <c r="B8" s="435">
        <v>55</v>
      </c>
      <c r="C8" s="435">
        <v>38</v>
      </c>
      <c r="D8" s="435"/>
      <c r="E8" s="435"/>
      <c r="F8" s="435"/>
      <c r="G8" s="435"/>
      <c r="H8" s="435"/>
      <c r="I8" s="435"/>
      <c r="J8" s="436">
        <f t="shared" si="0"/>
        <v>93</v>
      </c>
    </row>
    <row r="9" spans="1:10">
      <c r="A9" s="434" t="s">
        <v>513</v>
      </c>
      <c r="B9" s="435">
        <v>238</v>
      </c>
      <c r="C9" s="435">
        <v>141</v>
      </c>
      <c r="D9" s="435">
        <v>90</v>
      </c>
      <c r="E9" s="435">
        <v>47</v>
      </c>
      <c r="F9" s="435">
        <v>11</v>
      </c>
      <c r="G9" s="435">
        <v>43</v>
      </c>
      <c r="H9" s="435">
        <v>119</v>
      </c>
      <c r="I9" s="435">
        <v>34</v>
      </c>
      <c r="J9" s="436">
        <f t="shared" si="0"/>
        <v>723</v>
      </c>
    </row>
    <row r="10" spans="1:10">
      <c r="A10" s="434" t="s">
        <v>514</v>
      </c>
      <c r="B10" s="435">
        <v>1162</v>
      </c>
      <c r="C10" s="435">
        <v>696</v>
      </c>
      <c r="D10" s="435">
        <v>482</v>
      </c>
      <c r="E10" s="435">
        <v>212</v>
      </c>
      <c r="F10" s="435">
        <v>44</v>
      </c>
      <c r="G10" s="435">
        <v>186</v>
      </c>
      <c r="H10" s="435">
        <v>729</v>
      </c>
      <c r="I10" s="435">
        <v>251</v>
      </c>
      <c r="J10" s="436">
        <f t="shared" si="0"/>
        <v>3762</v>
      </c>
    </row>
    <row r="11" spans="1:10">
      <c r="A11" s="434" t="s">
        <v>515</v>
      </c>
      <c r="B11" s="435">
        <v>430</v>
      </c>
      <c r="C11" s="435">
        <v>59</v>
      </c>
      <c r="D11" s="435">
        <v>94</v>
      </c>
      <c r="E11" s="435">
        <v>65</v>
      </c>
      <c r="F11" s="435">
        <v>16</v>
      </c>
      <c r="G11" s="435">
        <v>100</v>
      </c>
      <c r="H11" s="435">
        <v>141</v>
      </c>
      <c r="I11" s="435">
        <v>76</v>
      </c>
      <c r="J11" s="436">
        <f t="shared" si="0"/>
        <v>981</v>
      </c>
    </row>
    <row r="12" spans="1:10">
      <c r="A12" s="434" t="s">
        <v>516</v>
      </c>
      <c r="B12" s="435">
        <v>355</v>
      </c>
      <c r="C12" s="435">
        <v>175</v>
      </c>
      <c r="D12" s="435">
        <v>197</v>
      </c>
      <c r="E12" s="435">
        <v>31</v>
      </c>
      <c r="F12" s="435">
        <v>21</v>
      </c>
      <c r="G12" s="435">
        <v>40</v>
      </c>
      <c r="H12" s="435">
        <v>286</v>
      </c>
      <c r="I12" s="435">
        <v>344</v>
      </c>
      <c r="J12" s="436">
        <f t="shared" si="0"/>
        <v>1449</v>
      </c>
    </row>
    <row r="13" spans="1:10">
      <c r="A13" s="434" t="s">
        <v>517</v>
      </c>
      <c r="B13" s="435">
        <v>230</v>
      </c>
      <c r="C13" s="435">
        <v>699</v>
      </c>
      <c r="D13" s="435">
        <v>226</v>
      </c>
      <c r="E13" s="435">
        <v>318</v>
      </c>
      <c r="F13" s="435">
        <v>53</v>
      </c>
      <c r="G13" s="435">
        <v>59</v>
      </c>
      <c r="H13" s="435">
        <v>421</v>
      </c>
      <c r="I13" s="435">
        <v>44</v>
      </c>
      <c r="J13" s="436">
        <f t="shared" si="0"/>
        <v>2050</v>
      </c>
    </row>
    <row r="14" spans="1:10">
      <c r="A14" s="434" t="s">
        <v>518</v>
      </c>
      <c r="B14" s="435">
        <v>702</v>
      </c>
      <c r="C14" s="435">
        <v>471</v>
      </c>
      <c r="D14" s="435">
        <v>250</v>
      </c>
      <c r="E14" s="435">
        <v>36</v>
      </c>
      <c r="F14" s="435">
        <v>37</v>
      </c>
      <c r="G14" s="435">
        <v>1</v>
      </c>
      <c r="H14" s="435">
        <v>81</v>
      </c>
      <c r="I14" s="435">
        <v>133</v>
      </c>
      <c r="J14" s="436">
        <f t="shared" si="0"/>
        <v>1711</v>
      </c>
    </row>
    <row r="15" spans="1:10">
      <c r="A15" s="434" t="s">
        <v>519</v>
      </c>
      <c r="B15" s="435">
        <v>145</v>
      </c>
      <c r="C15" s="435">
        <v>153</v>
      </c>
      <c r="D15" s="435">
        <v>84</v>
      </c>
      <c r="E15" s="435">
        <v>22</v>
      </c>
      <c r="F15" s="435">
        <v>6</v>
      </c>
      <c r="G15" s="435">
        <v>16</v>
      </c>
      <c r="H15" s="435">
        <v>89</v>
      </c>
      <c r="I15" s="435">
        <v>26</v>
      </c>
      <c r="J15" s="436">
        <f t="shared" si="0"/>
        <v>541</v>
      </c>
    </row>
    <row r="16" spans="1:10">
      <c r="A16" s="434" t="s">
        <v>520</v>
      </c>
      <c r="B16" s="435">
        <v>247</v>
      </c>
      <c r="C16" s="435">
        <v>224</v>
      </c>
      <c r="D16" s="435">
        <v>43</v>
      </c>
      <c r="E16" s="435">
        <v>44</v>
      </c>
      <c r="F16" s="435">
        <v>16</v>
      </c>
      <c r="G16" s="435"/>
      <c r="H16" s="435"/>
      <c r="I16" s="435">
        <v>8</v>
      </c>
      <c r="J16" s="436">
        <f t="shared" si="0"/>
        <v>582</v>
      </c>
    </row>
    <row r="17" spans="1:10">
      <c r="A17" s="434" t="s">
        <v>521</v>
      </c>
      <c r="B17" s="435">
        <v>159</v>
      </c>
      <c r="C17" s="435">
        <v>35</v>
      </c>
      <c r="D17" s="435">
        <v>63</v>
      </c>
      <c r="E17" s="435">
        <v>12</v>
      </c>
      <c r="F17" s="435">
        <v>1</v>
      </c>
      <c r="G17" s="435">
        <v>13</v>
      </c>
      <c r="H17" s="435">
        <v>49</v>
      </c>
      <c r="I17" s="435">
        <v>9</v>
      </c>
      <c r="J17" s="436">
        <f t="shared" si="0"/>
        <v>341</v>
      </c>
    </row>
    <row r="18" spans="1:10">
      <c r="A18" s="434" t="s">
        <v>522</v>
      </c>
      <c r="B18" s="435">
        <v>995</v>
      </c>
      <c r="C18" s="435">
        <v>598</v>
      </c>
      <c r="D18" s="435">
        <v>1580</v>
      </c>
      <c r="E18" s="435">
        <v>64</v>
      </c>
      <c r="F18" s="435">
        <v>139</v>
      </c>
      <c r="G18" s="435">
        <v>468</v>
      </c>
      <c r="H18" s="435">
        <v>298</v>
      </c>
      <c r="I18" s="435">
        <v>584</v>
      </c>
      <c r="J18" s="436">
        <f t="shared" si="0"/>
        <v>4726</v>
      </c>
    </row>
    <row r="19" spans="1:10">
      <c r="A19" s="434" t="s">
        <v>523</v>
      </c>
      <c r="B19" s="435">
        <v>85</v>
      </c>
      <c r="C19" s="435">
        <v>39</v>
      </c>
      <c r="D19" s="435">
        <v>23</v>
      </c>
      <c r="E19" s="435">
        <v>13</v>
      </c>
      <c r="F19" s="435">
        <v>2</v>
      </c>
      <c r="G19" s="435">
        <v>3</v>
      </c>
      <c r="H19" s="435">
        <v>41</v>
      </c>
      <c r="I19" s="435">
        <v>12</v>
      </c>
      <c r="J19" s="436">
        <f t="shared" si="0"/>
        <v>218</v>
      </c>
    </row>
    <row r="20" spans="1:10">
      <c r="A20" s="434" t="s">
        <v>524</v>
      </c>
      <c r="B20" s="435">
        <v>123</v>
      </c>
      <c r="C20" s="435">
        <v>13</v>
      </c>
      <c r="D20" s="435"/>
      <c r="E20" s="435">
        <v>1</v>
      </c>
      <c r="F20" s="435"/>
      <c r="G20" s="435"/>
      <c r="H20" s="435">
        <v>25</v>
      </c>
      <c r="I20" s="435">
        <v>35</v>
      </c>
      <c r="J20" s="436">
        <f t="shared" si="0"/>
        <v>197</v>
      </c>
    </row>
    <row r="21" spans="1:10">
      <c r="A21" s="434" t="s">
        <v>525</v>
      </c>
      <c r="B21" s="435">
        <v>79</v>
      </c>
      <c r="C21" s="435">
        <v>1223</v>
      </c>
      <c r="D21" s="435">
        <v>1368</v>
      </c>
      <c r="E21" s="435">
        <v>287</v>
      </c>
      <c r="F21" s="435">
        <v>368</v>
      </c>
      <c r="G21" s="435">
        <v>805</v>
      </c>
      <c r="H21" s="435">
        <v>1115</v>
      </c>
      <c r="I21" s="435">
        <v>1847</v>
      </c>
      <c r="J21" s="436">
        <f t="shared" si="0"/>
        <v>7092</v>
      </c>
    </row>
    <row r="22" spans="1:10">
      <c r="A22" s="434" t="s">
        <v>526</v>
      </c>
      <c r="B22" s="435">
        <v>140</v>
      </c>
      <c r="C22" s="435">
        <v>37</v>
      </c>
      <c r="D22" s="435">
        <v>10</v>
      </c>
      <c r="E22" s="435">
        <v>13</v>
      </c>
      <c r="F22" s="435">
        <v>1</v>
      </c>
      <c r="G22" s="435">
        <v>6</v>
      </c>
      <c r="H22" s="435">
        <v>26</v>
      </c>
      <c r="I22" s="435">
        <v>10</v>
      </c>
      <c r="J22" s="436">
        <f t="shared" si="0"/>
        <v>243</v>
      </c>
    </row>
    <row r="23" spans="1:10" ht="15">
      <c r="A23" s="434" t="s">
        <v>527</v>
      </c>
      <c r="B23" s="435">
        <v>554</v>
      </c>
      <c r="C23" s="435">
        <v>174</v>
      </c>
      <c r="D23" s="435">
        <v>36</v>
      </c>
      <c r="E23" s="435">
        <v>51</v>
      </c>
      <c r="F23" s="435"/>
      <c r="G23" s="435">
        <v>48</v>
      </c>
      <c r="H23" s="435">
        <v>278</v>
      </c>
      <c r="I23" s="435">
        <v>17</v>
      </c>
      <c r="J23" s="436">
        <f t="shared" si="0"/>
        <v>1158</v>
      </c>
    </row>
    <row r="24" spans="1:10" ht="15">
      <c r="A24" s="434" t="s">
        <v>528</v>
      </c>
      <c r="B24" s="435"/>
      <c r="C24" s="435">
        <v>70</v>
      </c>
      <c r="D24" s="435">
        <v>194</v>
      </c>
      <c r="E24" s="435">
        <v>55</v>
      </c>
      <c r="F24" s="435">
        <v>37</v>
      </c>
      <c r="G24" s="435">
        <v>70</v>
      </c>
      <c r="H24" s="435">
        <v>741</v>
      </c>
      <c r="I24" s="435">
        <v>313</v>
      </c>
      <c r="J24" s="436">
        <f t="shared" si="0"/>
        <v>1480</v>
      </c>
    </row>
    <row r="25" spans="1:10">
      <c r="A25" s="434" t="s">
        <v>529</v>
      </c>
      <c r="B25" s="435">
        <v>36</v>
      </c>
      <c r="C25" s="435">
        <v>10</v>
      </c>
      <c r="D25" s="435">
        <v>4</v>
      </c>
      <c r="E25" s="435">
        <v>2</v>
      </c>
      <c r="F25" s="435"/>
      <c r="G25" s="435"/>
      <c r="H25" s="435">
        <v>13</v>
      </c>
      <c r="I25" s="435"/>
      <c r="J25" s="436">
        <f t="shared" si="0"/>
        <v>65</v>
      </c>
    </row>
    <row r="26" spans="1:10">
      <c r="A26" s="434" t="s">
        <v>530</v>
      </c>
      <c r="B26" s="435">
        <v>255</v>
      </c>
      <c r="C26" s="435">
        <v>63</v>
      </c>
      <c r="D26" s="435">
        <v>45</v>
      </c>
      <c r="E26" s="435">
        <v>26</v>
      </c>
      <c r="F26" s="435">
        <v>11</v>
      </c>
      <c r="G26" s="435"/>
      <c r="H26" s="435">
        <v>25</v>
      </c>
      <c r="I26" s="435">
        <v>30</v>
      </c>
      <c r="J26" s="436">
        <f t="shared" si="0"/>
        <v>455</v>
      </c>
    </row>
    <row r="27" spans="1:10">
      <c r="A27" s="434" t="s">
        <v>531</v>
      </c>
      <c r="B27" s="435">
        <v>474</v>
      </c>
      <c r="C27" s="435">
        <v>162</v>
      </c>
      <c r="D27" s="435">
        <v>79</v>
      </c>
      <c r="E27" s="435">
        <v>54</v>
      </c>
      <c r="F27" s="435">
        <v>13</v>
      </c>
      <c r="G27" s="435">
        <v>44</v>
      </c>
      <c r="H27" s="435">
        <v>372</v>
      </c>
      <c r="I27" s="435">
        <v>69</v>
      </c>
      <c r="J27" s="436">
        <f t="shared" si="0"/>
        <v>1267</v>
      </c>
    </row>
    <row r="28" spans="1:10">
      <c r="A28" s="434" t="s">
        <v>532</v>
      </c>
      <c r="B28" s="435">
        <v>1205</v>
      </c>
      <c r="C28" s="435">
        <v>558</v>
      </c>
      <c r="D28" s="435">
        <v>134</v>
      </c>
      <c r="E28" s="435">
        <v>91</v>
      </c>
      <c r="F28" s="435">
        <v>16</v>
      </c>
      <c r="G28" s="435"/>
      <c r="H28" s="435">
        <v>74</v>
      </c>
      <c r="I28" s="435">
        <v>95</v>
      </c>
      <c r="J28" s="436">
        <f t="shared" si="0"/>
        <v>2173</v>
      </c>
    </row>
    <row r="29" spans="1:10" s="19" customFormat="1">
      <c r="A29" s="434" t="s">
        <v>533</v>
      </c>
      <c r="B29" s="437">
        <v>383</v>
      </c>
      <c r="C29" s="437">
        <v>171</v>
      </c>
      <c r="D29" s="437">
        <v>84</v>
      </c>
      <c r="E29" s="437">
        <v>75</v>
      </c>
      <c r="F29" s="437">
        <v>51</v>
      </c>
      <c r="G29" s="437">
        <v>39</v>
      </c>
      <c r="H29" s="437">
        <v>159</v>
      </c>
      <c r="I29" s="437">
        <v>85</v>
      </c>
      <c r="J29" s="438">
        <f t="shared" si="0"/>
        <v>1047</v>
      </c>
    </row>
    <row r="30" spans="1:10">
      <c r="A30" s="434"/>
      <c r="B30" s="437"/>
      <c r="C30" s="437"/>
      <c r="D30" s="437"/>
      <c r="E30" s="437"/>
      <c r="F30" s="437"/>
      <c r="G30" s="437"/>
      <c r="H30" s="437"/>
      <c r="I30" s="437"/>
      <c r="J30" s="438"/>
    </row>
    <row r="31" spans="1:10">
      <c r="A31" s="434" t="s">
        <v>534</v>
      </c>
      <c r="B31" s="435">
        <f t="shared" ref="B31:I31" si="1">SUM(B6:B29)</f>
        <v>8183</v>
      </c>
      <c r="C31" s="435">
        <f t="shared" si="1"/>
        <v>6082</v>
      </c>
      <c r="D31" s="435">
        <f t="shared" si="1"/>
        <v>5086</v>
      </c>
      <c r="E31" s="435">
        <f t="shared" si="1"/>
        <v>1545</v>
      </c>
      <c r="F31" s="435">
        <f t="shared" si="1"/>
        <v>856</v>
      </c>
      <c r="G31" s="435">
        <f t="shared" si="1"/>
        <v>1941</v>
      </c>
      <c r="H31" s="435">
        <f t="shared" si="1"/>
        <v>5082</v>
      </c>
      <c r="I31" s="435">
        <f t="shared" si="1"/>
        <v>4022</v>
      </c>
      <c r="J31" s="436">
        <f>SUM(J6:J29)</f>
        <v>32797</v>
      </c>
    </row>
    <row r="32" spans="1:10">
      <c r="A32" s="19"/>
      <c r="B32" s="23"/>
      <c r="C32" s="24"/>
      <c r="D32" s="24"/>
      <c r="E32" s="24"/>
      <c r="F32" s="24"/>
      <c r="G32" s="24"/>
      <c r="H32" s="24"/>
      <c r="I32" s="24"/>
      <c r="J32" s="20"/>
    </row>
    <row r="33" spans="1:10" s="19" customFormat="1">
      <c r="A33" s="439" t="s">
        <v>4</v>
      </c>
      <c r="J33" s="364"/>
    </row>
    <row r="34" spans="1:10">
      <c r="A34" s="440" t="s">
        <v>535</v>
      </c>
    </row>
    <row r="35" spans="1:10">
      <c r="A35" s="439" t="s">
        <v>536</v>
      </c>
    </row>
    <row r="36" spans="1:10">
      <c r="A36" s="439" t="s">
        <v>537</v>
      </c>
    </row>
    <row r="37" spans="1:10">
      <c r="A37" s="439" t="s">
        <v>538</v>
      </c>
    </row>
    <row r="38" spans="1:10">
      <c r="A38" s="375"/>
    </row>
  </sheetData>
  <printOptions horizontalCentered="1"/>
  <pageMargins left="1" right="1" top="1" bottom="1" header="0.5" footer="0.5"/>
  <pageSetup scale="91" orientation="landscape" r:id="rId1"/>
  <headerFooter scaleWithDoc="0" alignWithMargins="0">
    <oddHeader xml:space="preserve">&amp;C&amp;14Table 16.8
Public Institutions in Utah Total Degrees and Awards by Instructional Program&amp;X1&amp;X 2014-2015&amp;10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I19"/>
  <sheetViews>
    <sheetView view="pageLayout" topLeftCell="A2" zoomScaleNormal="100" zoomScaleSheetLayoutView="100" workbookViewId="0"/>
  </sheetViews>
  <sheetFormatPr defaultColWidth="9.140625" defaultRowHeight="14.25"/>
  <cols>
    <col min="1" max="1" width="9.140625" style="442"/>
    <col min="2" max="2" width="32.42578125" style="441" customWidth="1"/>
    <col min="3" max="4" width="12.5703125" style="442" bestFit="1" customWidth="1"/>
    <col min="5" max="5" width="12.28515625" style="442" bestFit="1" customWidth="1"/>
    <col min="6" max="6" width="2.140625" style="442" customWidth="1"/>
    <col min="7" max="8" width="12.5703125" style="442" bestFit="1" customWidth="1"/>
    <col min="9" max="9" width="12.28515625" style="442" bestFit="1" customWidth="1"/>
    <col min="10" max="16384" width="9.140625" style="442"/>
  </cols>
  <sheetData>
    <row r="1" spans="2:9" hidden="1">
      <c r="B1" s="441" t="s">
        <v>539</v>
      </c>
    </row>
    <row r="3" spans="2:9">
      <c r="B3" s="442"/>
      <c r="C3" s="1489" t="s">
        <v>540</v>
      </c>
      <c r="D3" s="1489"/>
      <c r="E3" s="1489"/>
      <c r="G3" s="1489" t="s">
        <v>541</v>
      </c>
      <c r="H3" s="1489"/>
      <c r="I3" s="1489"/>
    </row>
    <row r="4" spans="2:9">
      <c r="B4" s="443" t="s">
        <v>542</v>
      </c>
      <c r="C4" s="444">
        <v>2014</v>
      </c>
      <c r="D4" s="444">
        <v>2015</v>
      </c>
      <c r="E4" s="444" t="s">
        <v>336</v>
      </c>
      <c r="F4" s="444"/>
      <c r="G4" s="444">
        <v>2014</v>
      </c>
      <c r="H4" s="444">
        <v>2015</v>
      </c>
      <c r="I4" s="444" t="s">
        <v>336</v>
      </c>
    </row>
    <row r="5" spans="2:9">
      <c r="B5" s="445"/>
      <c r="C5" s="446"/>
      <c r="D5" s="446"/>
      <c r="E5" s="447"/>
      <c r="F5" s="445"/>
    </row>
    <row r="6" spans="2:9">
      <c r="B6" s="414" t="s">
        <v>416</v>
      </c>
      <c r="C6" s="446">
        <v>31515</v>
      </c>
      <c r="D6" s="446">
        <v>31673</v>
      </c>
      <c r="E6" s="448">
        <f>+(D6-C6)/C6</f>
        <v>5.0134856417578932E-3</v>
      </c>
      <c r="F6" s="414"/>
      <c r="G6" s="446">
        <v>26742.2</v>
      </c>
      <c r="H6" s="446">
        <v>26910.92</v>
      </c>
      <c r="I6" s="448">
        <f>+(H6-G6)/G6</f>
        <v>6.3091293909999001E-3</v>
      </c>
    </row>
    <row r="7" spans="2:9">
      <c r="B7" s="414" t="s">
        <v>417</v>
      </c>
      <c r="C7" s="446">
        <v>27662</v>
      </c>
      <c r="D7" s="446">
        <v>28622</v>
      </c>
      <c r="E7" s="448">
        <f t="shared" ref="E7:E15" si="0">+(D7-C7)/C7</f>
        <v>3.470464897693587E-2</v>
      </c>
      <c r="F7" s="414"/>
      <c r="G7" s="446">
        <v>20889.47</v>
      </c>
      <c r="H7" s="446">
        <v>22141</v>
      </c>
      <c r="I7" s="448">
        <f t="shared" ref="I7:I15" si="1">+(H7-G7)/G7</f>
        <v>5.9912003511817136E-2</v>
      </c>
    </row>
    <row r="8" spans="2:9">
      <c r="B8" s="414" t="s">
        <v>418</v>
      </c>
      <c r="C8" s="446">
        <v>26266</v>
      </c>
      <c r="D8" s="446">
        <v>25955</v>
      </c>
      <c r="E8" s="448">
        <f t="shared" si="0"/>
        <v>-1.1840402040660931E-2</v>
      </c>
      <c r="F8" s="414"/>
      <c r="G8" s="446">
        <v>15988.7</v>
      </c>
      <c r="H8" s="446">
        <v>16045.7</v>
      </c>
      <c r="I8" s="448">
        <f t="shared" si="1"/>
        <v>3.5650177938168831E-3</v>
      </c>
    </row>
    <row r="9" spans="2:9">
      <c r="B9" s="414" t="s">
        <v>419</v>
      </c>
      <c r="C9" s="446">
        <v>7656</v>
      </c>
      <c r="D9" s="446">
        <v>8881</v>
      </c>
      <c r="E9" s="448">
        <f t="shared" si="0"/>
        <v>0.16000522466039707</v>
      </c>
      <c r="F9" s="414"/>
      <c r="G9" s="446">
        <v>6150</v>
      </c>
      <c r="H9" s="446">
        <v>6928.67</v>
      </c>
      <c r="I9" s="448">
        <f t="shared" si="1"/>
        <v>0.12661300813008131</v>
      </c>
    </row>
    <row r="10" spans="2:9">
      <c r="B10" s="414" t="s">
        <v>420</v>
      </c>
      <c r="C10" s="446">
        <v>4779</v>
      </c>
      <c r="D10" s="446">
        <v>5111</v>
      </c>
      <c r="E10" s="448">
        <f t="shared" si="0"/>
        <v>6.947060054404687E-2</v>
      </c>
      <c r="F10" s="414"/>
      <c r="G10" s="446">
        <v>3746.24</v>
      </c>
      <c r="H10" s="446">
        <v>3908.84</v>
      </c>
      <c r="I10" s="448">
        <f t="shared" si="1"/>
        <v>4.3403519261980113E-2</v>
      </c>
    </row>
    <row r="11" spans="2:9">
      <c r="B11" s="414" t="s">
        <v>421</v>
      </c>
      <c r="C11" s="446">
        <v>8570</v>
      </c>
      <c r="D11" s="446">
        <v>8503</v>
      </c>
      <c r="E11" s="448">
        <f t="shared" si="0"/>
        <v>-7.8179696616102676E-3</v>
      </c>
      <c r="F11" s="414"/>
      <c r="G11" s="446">
        <v>6404.53</v>
      </c>
      <c r="H11" s="446">
        <v>6380.7</v>
      </c>
      <c r="I11" s="448">
        <f t="shared" si="1"/>
        <v>-3.7208038685118076E-3</v>
      </c>
    </row>
    <row r="12" spans="2:9">
      <c r="B12" s="414" t="s">
        <v>447</v>
      </c>
      <c r="C12" s="446">
        <v>31332</v>
      </c>
      <c r="D12" s="446">
        <v>33211</v>
      </c>
      <c r="E12" s="448">
        <f t="shared" si="0"/>
        <v>5.9970637048385039E-2</v>
      </c>
      <c r="F12" s="414"/>
      <c r="G12" s="446">
        <v>21335.35</v>
      </c>
      <c r="H12" s="446">
        <v>22591.23</v>
      </c>
      <c r="I12" s="448">
        <f t="shared" si="1"/>
        <v>5.886381053041085E-2</v>
      </c>
    </row>
    <row r="13" spans="2:9">
      <c r="B13" s="414" t="s">
        <v>423</v>
      </c>
      <c r="C13" s="446">
        <v>29537</v>
      </c>
      <c r="D13" s="446">
        <v>28814</v>
      </c>
      <c r="E13" s="448">
        <f t="shared" si="0"/>
        <v>-2.4477773639841556E-2</v>
      </c>
      <c r="F13" s="414"/>
      <c r="G13" s="446">
        <v>15932.46</v>
      </c>
      <c r="H13" s="446">
        <v>15552.63</v>
      </c>
      <c r="I13" s="448">
        <f t="shared" si="1"/>
        <v>-2.3840009640695783E-2</v>
      </c>
    </row>
    <row r="14" spans="2:9">
      <c r="B14" s="414"/>
      <c r="E14" s="449"/>
      <c r="F14" s="414"/>
      <c r="I14" s="449"/>
    </row>
    <row r="15" spans="2:9">
      <c r="B15" s="414" t="s">
        <v>68</v>
      </c>
      <c r="C15" s="450">
        <f>SUM(C6:C14)</f>
        <v>167317</v>
      </c>
      <c r="D15" s="450">
        <f>SUM(D6:D14)</f>
        <v>170770</v>
      </c>
      <c r="E15" s="448">
        <f t="shared" si="0"/>
        <v>2.0637472581985093E-2</v>
      </c>
      <c r="F15" s="414"/>
      <c r="G15" s="450">
        <f>SUM(G6:G14)</f>
        <v>117188.94999999998</v>
      </c>
      <c r="H15" s="450">
        <f>SUM(H6:H14)</f>
        <v>120459.68999999999</v>
      </c>
      <c r="I15" s="448">
        <f t="shared" si="1"/>
        <v>2.7909969327312906E-2</v>
      </c>
    </row>
    <row r="17" spans="2:2">
      <c r="B17" s="407" t="s">
        <v>449</v>
      </c>
    </row>
    <row r="18" spans="2:2">
      <c r="B18" s="407" t="s">
        <v>1194</v>
      </c>
    </row>
    <row r="19" spans="2:2">
      <c r="B19" s="407" t="s">
        <v>452</v>
      </c>
    </row>
  </sheetData>
  <mergeCells count="2">
    <mergeCell ref="C3:E3"/>
    <mergeCell ref="G3:I3"/>
  </mergeCells>
  <pageMargins left="1" right="1" top="1" bottom="1" header="0.5" footer="0.5"/>
  <pageSetup scale="90" orientation="landscape" r:id="rId1"/>
  <headerFooter scaleWithDoc="0" alignWithMargins="0">
    <oddHeader>&amp;C&amp;14Table 16.9
USHE Fall Semester Student and FTE Growth: 2014 - 2015</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Layout" topLeftCell="A2" zoomScaleNormal="85" zoomScaleSheetLayoutView="100" workbookViewId="0">
      <selection activeCell="G54" sqref="G54"/>
    </sheetView>
  </sheetViews>
  <sheetFormatPr defaultColWidth="9.140625" defaultRowHeight="11.25"/>
  <cols>
    <col min="1" max="1" width="7.42578125" style="452" customWidth="1"/>
    <col min="2" max="5" width="8.85546875" style="452" customWidth="1"/>
    <col min="6" max="6" width="0.85546875" style="452" customWidth="1"/>
    <col min="7" max="7" width="12.42578125" style="452" bestFit="1" customWidth="1"/>
    <col min="8" max="8" width="14.140625" style="452" bestFit="1" customWidth="1"/>
    <col min="9" max="9" width="11.7109375" style="452" bestFit="1" customWidth="1"/>
    <col min="10" max="10" width="9.42578125" style="452" bestFit="1" customWidth="1"/>
    <col min="11" max="11" width="7.140625" style="452" customWidth="1"/>
    <col min="12" max="16384" width="9.140625" style="452"/>
  </cols>
  <sheetData>
    <row r="1" spans="1:10" hidden="1">
      <c r="A1" s="451" t="s">
        <v>543</v>
      </c>
    </row>
    <row r="3" spans="1:10">
      <c r="B3" s="453"/>
      <c r="C3" s="453"/>
      <c r="D3" s="453"/>
      <c r="E3" s="453"/>
      <c r="F3" s="453"/>
      <c r="G3" s="453" t="s">
        <v>544</v>
      </c>
      <c r="H3" s="453" t="s">
        <v>544</v>
      </c>
      <c r="I3" s="453" t="s">
        <v>544</v>
      </c>
      <c r="J3" s="453"/>
    </row>
    <row r="4" spans="1:10">
      <c r="B4" s="453" t="s">
        <v>545</v>
      </c>
      <c r="C4" s="453" t="s">
        <v>546</v>
      </c>
      <c r="D4" s="453" t="s">
        <v>547</v>
      </c>
      <c r="E4" s="453"/>
      <c r="F4" s="453"/>
      <c r="G4" s="453" t="s">
        <v>548</v>
      </c>
      <c r="H4" s="453" t="s">
        <v>549</v>
      </c>
      <c r="I4" s="453" t="s">
        <v>550</v>
      </c>
      <c r="J4" s="453" t="s">
        <v>68</v>
      </c>
    </row>
    <row r="5" spans="1:10">
      <c r="A5" s="454"/>
      <c r="B5" s="455" t="s">
        <v>551</v>
      </c>
      <c r="C5" s="455" t="s">
        <v>551</v>
      </c>
      <c r="D5" s="455" t="s">
        <v>552</v>
      </c>
      <c r="E5" s="455" t="s">
        <v>68</v>
      </c>
      <c r="F5" s="455"/>
      <c r="G5" s="455" t="s">
        <v>553</v>
      </c>
      <c r="H5" s="455" t="s">
        <v>553</v>
      </c>
      <c r="I5" s="455" t="s">
        <v>554</v>
      </c>
      <c r="J5" s="455" t="s">
        <v>555</v>
      </c>
    </row>
    <row r="6" spans="1:10">
      <c r="A6" s="456" t="s">
        <v>1</v>
      </c>
      <c r="B6" s="457" t="s">
        <v>103</v>
      </c>
      <c r="C6" s="457" t="s">
        <v>103</v>
      </c>
      <c r="D6" s="457" t="s">
        <v>556</v>
      </c>
      <c r="E6" s="457" t="s">
        <v>103</v>
      </c>
      <c r="F6" s="457"/>
      <c r="G6" s="457" t="s">
        <v>334</v>
      </c>
      <c r="H6" s="457" t="s">
        <v>334</v>
      </c>
      <c r="I6" s="457" t="s">
        <v>334</v>
      </c>
      <c r="J6" s="457" t="s">
        <v>334</v>
      </c>
    </row>
    <row r="7" spans="1:10">
      <c r="A7" s="458"/>
      <c r="F7" s="459"/>
    </row>
    <row r="8" spans="1:10">
      <c r="A8" s="460">
        <v>1970</v>
      </c>
      <c r="B8" s="461">
        <v>5962</v>
      </c>
      <c r="C8" s="461">
        <v>3108</v>
      </c>
      <c r="D8" s="453" t="s">
        <v>13</v>
      </c>
      <c r="E8" s="461">
        <v>9070</v>
      </c>
      <c r="F8" s="462"/>
      <c r="G8" s="463">
        <v>117</v>
      </c>
      <c r="H8" s="463">
        <v>87.3</v>
      </c>
      <c r="I8" s="463">
        <v>18</v>
      </c>
      <c r="J8" s="463">
        <v>222.3</v>
      </c>
    </row>
    <row r="9" spans="1:10">
      <c r="A9" s="460">
        <v>1971</v>
      </c>
      <c r="B9" s="461">
        <v>6768</v>
      </c>
      <c r="C9" s="461">
        <v>6009</v>
      </c>
      <c r="D9" s="453" t="s">
        <v>13</v>
      </c>
      <c r="E9" s="461">
        <v>12777</v>
      </c>
      <c r="F9" s="462"/>
      <c r="G9" s="464">
        <v>176.8</v>
      </c>
      <c r="H9" s="464">
        <v>121.6</v>
      </c>
      <c r="I9" s="464">
        <v>23.9</v>
      </c>
      <c r="J9" s="464">
        <v>322.3</v>
      </c>
    </row>
    <row r="10" spans="1:10">
      <c r="A10" s="460">
        <v>1972</v>
      </c>
      <c r="B10" s="461">
        <v>8807</v>
      </c>
      <c r="C10" s="461">
        <v>8513</v>
      </c>
      <c r="D10" s="453" t="s">
        <v>13</v>
      </c>
      <c r="E10" s="461">
        <v>17320</v>
      </c>
      <c r="F10" s="462"/>
      <c r="G10" s="464">
        <v>256.5</v>
      </c>
      <c r="H10" s="464">
        <v>99</v>
      </c>
      <c r="I10" s="464">
        <v>31.8</v>
      </c>
      <c r="J10" s="464">
        <v>387.3</v>
      </c>
    </row>
    <row r="11" spans="1:10">
      <c r="A11" s="460">
        <v>1973</v>
      </c>
      <c r="B11" s="461">
        <v>7546</v>
      </c>
      <c r="C11" s="461">
        <v>5904</v>
      </c>
      <c r="D11" s="453" t="s">
        <v>13</v>
      </c>
      <c r="E11" s="461">
        <v>13450</v>
      </c>
      <c r="F11" s="462"/>
      <c r="G11" s="464">
        <v>240.9</v>
      </c>
      <c r="H11" s="464">
        <v>150.30000000000001</v>
      </c>
      <c r="I11" s="464">
        <v>36.299999999999997</v>
      </c>
      <c r="J11" s="464">
        <v>427.5</v>
      </c>
    </row>
    <row r="12" spans="1:10">
      <c r="A12" s="460">
        <v>1974</v>
      </c>
      <c r="B12" s="461">
        <v>8284</v>
      </c>
      <c r="C12" s="461">
        <v>3217</v>
      </c>
      <c r="D12" s="453" t="s">
        <v>13</v>
      </c>
      <c r="E12" s="461">
        <v>11501</v>
      </c>
      <c r="F12" s="462"/>
      <c r="G12" s="464">
        <v>237.9</v>
      </c>
      <c r="H12" s="464">
        <v>174.2</v>
      </c>
      <c r="I12" s="464">
        <v>52.3</v>
      </c>
      <c r="J12" s="464">
        <v>464.4</v>
      </c>
    </row>
    <row r="13" spans="1:10">
      <c r="A13" s="460">
        <v>1975</v>
      </c>
      <c r="B13" s="461">
        <v>10912</v>
      </c>
      <c r="C13" s="461">
        <v>2800</v>
      </c>
      <c r="D13" s="453" t="s">
        <v>13</v>
      </c>
      <c r="E13" s="461">
        <v>13712</v>
      </c>
      <c r="F13" s="462"/>
      <c r="G13" s="464">
        <v>330.6</v>
      </c>
      <c r="H13" s="464">
        <v>196.5</v>
      </c>
      <c r="I13" s="464">
        <v>50</v>
      </c>
      <c r="J13" s="464">
        <v>577.1</v>
      </c>
    </row>
    <row r="14" spans="1:10">
      <c r="A14" s="460">
        <v>1976</v>
      </c>
      <c r="B14" s="461">
        <v>13546</v>
      </c>
      <c r="C14" s="461">
        <v>5075</v>
      </c>
      <c r="D14" s="453" t="s">
        <v>13</v>
      </c>
      <c r="E14" s="461">
        <v>18621</v>
      </c>
      <c r="F14" s="462"/>
      <c r="G14" s="464">
        <v>507</v>
      </c>
      <c r="H14" s="464">
        <v>216.8</v>
      </c>
      <c r="I14" s="464">
        <v>49.4</v>
      </c>
      <c r="J14" s="464">
        <v>773.2</v>
      </c>
    </row>
    <row r="15" spans="1:10">
      <c r="A15" s="460">
        <v>1977</v>
      </c>
      <c r="B15" s="461">
        <v>17424</v>
      </c>
      <c r="C15" s="461">
        <v>5856</v>
      </c>
      <c r="D15" s="453" t="s">
        <v>13</v>
      </c>
      <c r="E15" s="461">
        <v>23280</v>
      </c>
      <c r="F15" s="462"/>
      <c r="G15" s="464">
        <v>728</v>
      </c>
      <c r="H15" s="464">
        <v>327.10000000000002</v>
      </c>
      <c r="I15" s="464">
        <v>61.7</v>
      </c>
      <c r="J15" s="464">
        <v>1116.8</v>
      </c>
    </row>
    <row r="16" spans="1:10">
      <c r="A16" s="460">
        <v>1978</v>
      </c>
      <c r="B16" s="461">
        <v>15618</v>
      </c>
      <c r="C16" s="461">
        <v>5646</v>
      </c>
      <c r="D16" s="453" t="s">
        <v>13</v>
      </c>
      <c r="E16" s="461">
        <v>21264</v>
      </c>
      <c r="F16" s="462"/>
      <c r="G16" s="464">
        <v>734</v>
      </c>
      <c r="H16" s="464">
        <v>338.6</v>
      </c>
      <c r="I16" s="464">
        <v>70.8</v>
      </c>
      <c r="J16" s="464">
        <v>1143.4000000000001</v>
      </c>
    </row>
    <row r="17" spans="1:10">
      <c r="A17" s="460">
        <v>1979</v>
      </c>
      <c r="B17" s="461">
        <v>12570</v>
      </c>
      <c r="C17" s="461">
        <v>4179</v>
      </c>
      <c r="D17" s="453" t="s">
        <v>13</v>
      </c>
      <c r="E17" s="461">
        <v>16749</v>
      </c>
      <c r="F17" s="462"/>
      <c r="G17" s="464">
        <v>645.79999999999995</v>
      </c>
      <c r="H17" s="464">
        <v>490.3</v>
      </c>
      <c r="I17" s="464">
        <v>96</v>
      </c>
      <c r="J17" s="464">
        <f t="shared" ref="J17:J48" si="0">SUM(G17:I17)</f>
        <v>1232.0999999999999</v>
      </c>
    </row>
    <row r="18" spans="1:10">
      <c r="A18" s="460">
        <v>1980</v>
      </c>
      <c r="B18" s="461">
        <v>7760</v>
      </c>
      <c r="C18" s="461">
        <v>3141</v>
      </c>
      <c r="D18" s="453" t="s">
        <v>13</v>
      </c>
      <c r="E18" s="461">
        <v>10901</v>
      </c>
      <c r="F18" s="462"/>
      <c r="G18" s="464">
        <v>408.3</v>
      </c>
      <c r="H18" s="464">
        <v>430</v>
      </c>
      <c r="I18" s="464">
        <v>83.7</v>
      </c>
      <c r="J18" s="464">
        <f t="shared" si="0"/>
        <v>922</v>
      </c>
    </row>
    <row r="19" spans="1:10">
      <c r="A19" s="460">
        <v>1981</v>
      </c>
      <c r="B19" s="461">
        <v>5413</v>
      </c>
      <c r="C19" s="461">
        <v>3840</v>
      </c>
      <c r="D19" s="453" t="s">
        <v>13</v>
      </c>
      <c r="E19" s="461">
        <v>9253</v>
      </c>
      <c r="F19" s="462"/>
      <c r="G19" s="464">
        <v>451.5</v>
      </c>
      <c r="H19" s="464">
        <v>378.2</v>
      </c>
      <c r="I19" s="464">
        <v>101.6</v>
      </c>
      <c r="J19" s="464">
        <f t="shared" si="0"/>
        <v>931.30000000000007</v>
      </c>
    </row>
    <row r="20" spans="1:10">
      <c r="A20" s="460">
        <v>1982</v>
      </c>
      <c r="B20" s="461">
        <v>4767</v>
      </c>
      <c r="C20" s="461">
        <v>2904</v>
      </c>
      <c r="D20" s="453" t="s">
        <v>13</v>
      </c>
      <c r="E20" s="461">
        <v>7671</v>
      </c>
      <c r="F20" s="462"/>
      <c r="G20" s="464">
        <v>347.6</v>
      </c>
      <c r="H20" s="464">
        <v>440.1</v>
      </c>
      <c r="I20" s="464">
        <v>175.69</v>
      </c>
      <c r="J20" s="464">
        <f t="shared" si="0"/>
        <v>963.3900000000001</v>
      </c>
    </row>
    <row r="21" spans="1:10">
      <c r="A21" s="460">
        <v>1983</v>
      </c>
      <c r="B21" s="461">
        <v>8806</v>
      </c>
      <c r="C21" s="461">
        <v>5858</v>
      </c>
      <c r="D21" s="453" t="s">
        <v>13</v>
      </c>
      <c r="E21" s="461">
        <v>14664</v>
      </c>
      <c r="F21" s="462"/>
      <c r="G21" s="464">
        <v>657.8</v>
      </c>
      <c r="H21" s="464">
        <v>321</v>
      </c>
      <c r="I21" s="464">
        <v>136.30000000000001</v>
      </c>
      <c r="J21" s="464">
        <f t="shared" si="0"/>
        <v>1115.0999999999999</v>
      </c>
    </row>
    <row r="22" spans="1:10">
      <c r="A22" s="460">
        <v>1984</v>
      </c>
      <c r="B22" s="461">
        <v>7496</v>
      </c>
      <c r="C22" s="461">
        <v>11327</v>
      </c>
      <c r="D22" s="453" t="s">
        <v>13</v>
      </c>
      <c r="E22" s="461">
        <v>18823</v>
      </c>
      <c r="F22" s="462"/>
      <c r="G22" s="464">
        <v>786.7</v>
      </c>
      <c r="H22" s="464">
        <v>535.20000000000005</v>
      </c>
      <c r="I22" s="464">
        <v>172.9</v>
      </c>
      <c r="J22" s="464">
        <f t="shared" si="0"/>
        <v>1494.8000000000002</v>
      </c>
    </row>
    <row r="23" spans="1:10">
      <c r="A23" s="460">
        <v>1985</v>
      </c>
      <c r="B23" s="461">
        <v>7403</v>
      </c>
      <c r="C23" s="461">
        <v>7844</v>
      </c>
      <c r="D23" s="453" t="s">
        <v>13</v>
      </c>
      <c r="E23" s="461">
        <v>15247</v>
      </c>
      <c r="F23" s="462"/>
      <c r="G23" s="464">
        <v>706.2</v>
      </c>
      <c r="H23" s="464">
        <v>567.70000000000005</v>
      </c>
      <c r="I23" s="464">
        <v>167.6</v>
      </c>
      <c r="J23" s="464">
        <f t="shared" si="0"/>
        <v>1441.5</v>
      </c>
    </row>
    <row r="24" spans="1:10">
      <c r="A24" s="460">
        <v>1986</v>
      </c>
      <c r="B24" s="461">
        <v>8512</v>
      </c>
      <c r="C24" s="461">
        <v>4932</v>
      </c>
      <c r="D24" s="453" t="s">
        <v>13</v>
      </c>
      <c r="E24" s="461">
        <v>13444</v>
      </c>
      <c r="F24" s="462"/>
      <c r="G24" s="464">
        <v>715.5</v>
      </c>
      <c r="H24" s="464">
        <v>439.9</v>
      </c>
      <c r="I24" s="464">
        <v>164.1</v>
      </c>
      <c r="J24" s="464">
        <f t="shared" si="0"/>
        <v>1319.5</v>
      </c>
    </row>
    <row r="25" spans="1:10">
      <c r="A25" s="460">
        <v>1987</v>
      </c>
      <c r="B25" s="461">
        <v>6530</v>
      </c>
      <c r="C25" s="461">
        <v>755</v>
      </c>
      <c r="D25" s="453" t="s">
        <v>13</v>
      </c>
      <c r="E25" s="461">
        <v>7305</v>
      </c>
      <c r="F25" s="462"/>
      <c r="G25" s="464">
        <v>495.2</v>
      </c>
      <c r="H25" s="464">
        <v>413.4</v>
      </c>
      <c r="I25" s="464">
        <v>166.4</v>
      </c>
      <c r="J25" s="464">
        <f t="shared" si="0"/>
        <v>1075</v>
      </c>
    </row>
    <row r="26" spans="1:10">
      <c r="A26" s="460">
        <v>1988</v>
      </c>
      <c r="B26" s="461">
        <v>5297</v>
      </c>
      <c r="C26" s="461">
        <v>418</v>
      </c>
      <c r="D26" s="453" t="s">
        <v>13</v>
      </c>
      <c r="E26" s="461">
        <v>5715</v>
      </c>
      <c r="F26" s="462"/>
      <c r="G26" s="464">
        <v>413</v>
      </c>
      <c r="H26" s="464">
        <v>272.10000000000002</v>
      </c>
      <c r="I26" s="464">
        <v>161.5</v>
      </c>
      <c r="J26" s="464">
        <f t="shared" si="0"/>
        <v>846.6</v>
      </c>
    </row>
    <row r="27" spans="1:10">
      <c r="A27" s="460">
        <v>1989</v>
      </c>
      <c r="B27" s="461">
        <v>5197</v>
      </c>
      <c r="C27" s="461">
        <v>453</v>
      </c>
      <c r="D27" s="453" t="s">
        <v>13</v>
      </c>
      <c r="E27" s="461">
        <v>5632</v>
      </c>
      <c r="F27" s="462"/>
      <c r="G27" s="464">
        <v>447.8</v>
      </c>
      <c r="H27" s="464">
        <v>389.6</v>
      </c>
      <c r="I27" s="464">
        <v>171.1</v>
      </c>
      <c r="J27" s="464">
        <f t="shared" si="0"/>
        <v>1008.5000000000001</v>
      </c>
    </row>
    <row r="28" spans="1:10">
      <c r="A28" s="460">
        <v>1990</v>
      </c>
      <c r="B28" s="461">
        <v>6099</v>
      </c>
      <c r="C28" s="461">
        <v>910</v>
      </c>
      <c r="D28" s="453" t="s">
        <v>13</v>
      </c>
      <c r="E28" s="461">
        <v>7009</v>
      </c>
      <c r="F28" s="462"/>
      <c r="G28" s="464">
        <v>579.4</v>
      </c>
      <c r="H28" s="464">
        <v>422.9</v>
      </c>
      <c r="I28" s="464">
        <v>243.4</v>
      </c>
      <c r="J28" s="464">
        <f t="shared" si="0"/>
        <v>1245.7</v>
      </c>
    </row>
    <row r="29" spans="1:10">
      <c r="A29" s="460" t="s">
        <v>557</v>
      </c>
      <c r="B29" s="461">
        <v>7911</v>
      </c>
      <c r="C29" s="461">
        <v>958</v>
      </c>
      <c r="D29" s="461">
        <v>572</v>
      </c>
      <c r="E29" s="461">
        <v>9441</v>
      </c>
      <c r="F29" s="462"/>
      <c r="G29" s="464">
        <v>791</v>
      </c>
      <c r="H29" s="464">
        <v>342.6</v>
      </c>
      <c r="I29" s="464">
        <v>186.9</v>
      </c>
      <c r="J29" s="464">
        <f t="shared" si="0"/>
        <v>1320.5</v>
      </c>
    </row>
    <row r="30" spans="1:10">
      <c r="A30" s="460">
        <v>1992</v>
      </c>
      <c r="B30" s="461">
        <v>10375</v>
      </c>
      <c r="C30" s="461">
        <v>1722</v>
      </c>
      <c r="D30" s="461">
        <v>904</v>
      </c>
      <c r="E30" s="461">
        <v>13001</v>
      </c>
      <c r="F30" s="462"/>
      <c r="G30" s="464">
        <v>1113.5999999999999</v>
      </c>
      <c r="H30" s="464">
        <v>396.9</v>
      </c>
      <c r="I30" s="464">
        <v>234.8</v>
      </c>
      <c r="J30" s="464">
        <f t="shared" si="0"/>
        <v>1745.3</v>
      </c>
    </row>
    <row r="31" spans="1:10">
      <c r="A31" s="460">
        <v>1993</v>
      </c>
      <c r="B31" s="461">
        <v>12929</v>
      </c>
      <c r="C31" s="461">
        <v>3865</v>
      </c>
      <c r="D31" s="461">
        <v>1010</v>
      </c>
      <c r="E31" s="461">
        <v>17804</v>
      </c>
      <c r="F31" s="462"/>
      <c r="G31" s="464">
        <v>1504.4</v>
      </c>
      <c r="H31" s="464">
        <v>463.7</v>
      </c>
      <c r="I31" s="464">
        <v>337.3</v>
      </c>
      <c r="J31" s="464">
        <f t="shared" si="0"/>
        <v>2305.4</v>
      </c>
    </row>
    <row r="32" spans="1:10">
      <c r="A32" s="460">
        <v>1994</v>
      </c>
      <c r="B32" s="461">
        <v>13947</v>
      </c>
      <c r="C32" s="461">
        <v>4646</v>
      </c>
      <c r="D32" s="461">
        <v>1154</v>
      </c>
      <c r="E32" s="461">
        <v>19747</v>
      </c>
      <c r="F32" s="462"/>
      <c r="G32" s="464">
        <v>1730.1</v>
      </c>
      <c r="H32" s="464">
        <v>772.2</v>
      </c>
      <c r="I32" s="464">
        <v>341.9</v>
      </c>
      <c r="J32" s="464">
        <f t="shared" si="0"/>
        <v>2844.2000000000003</v>
      </c>
    </row>
    <row r="33" spans="1:10">
      <c r="A33" s="460">
        <v>1995</v>
      </c>
      <c r="B33" s="461">
        <v>13904</v>
      </c>
      <c r="C33" s="461">
        <v>6425</v>
      </c>
      <c r="D33" s="461">
        <v>1229</v>
      </c>
      <c r="E33" s="461">
        <v>21558</v>
      </c>
      <c r="F33" s="462"/>
      <c r="G33" s="464">
        <v>1854.6</v>
      </c>
      <c r="H33" s="464">
        <v>832.7</v>
      </c>
      <c r="I33" s="464">
        <v>409</v>
      </c>
      <c r="J33" s="464">
        <f t="shared" si="0"/>
        <v>3096.3</v>
      </c>
    </row>
    <row r="34" spans="1:10">
      <c r="A34" s="460">
        <v>1996</v>
      </c>
      <c r="B34" s="461">
        <v>15139</v>
      </c>
      <c r="C34" s="461">
        <v>7190</v>
      </c>
      <c r="D34" s="461">
        <v>1408</v>
      </c>
      <c r="E34" s="461">
        <v>23737</v>
      </c>
      <c r="F34" s="462"/>
      <c r="G34" s="464">
        <v>2104.5</v>
      </c>
      <c r="H34" s="464">
        <v>951.8</v>
      </c>
      <c r="I34" s="464">
        <v>386.3</v>
      </c>
      <c r="J34" s="464">
        <f t="shared" si="0"/>
        <v>3442.6000000000004</v>
      </c>
    </row>
    <row r="35" spans="1:10">
      <c r="A35" s="460">
        <v>1997</v>
      </c>
      <c r="B35" s="461">
        <v>14079</v>
      </c>
      <c r="C35" s="461">
        <v>5265</v>
      </c>
      <c r="D35" s="461">
        <v>1343</v>
      </c>
      <c r="E35" s="461">
        <v>20687</v>
      </c>
      <c r="F35" s="462"/>
      <c r="G35" s="464">
        <v>1943.5</v>
      </c>
      <c r="H35" s="464">
        <v>1370.9</v>
      </c>
      <c r="I35" s="464">
        <v>407.1</v>
      </c>
      <c r="J35" s="464">
        <f t="shared" si="0"/>
        <v>3721.5</v>
      </c>
    </row>
    <row r="36" spans="1:10">
      <c r="A36" s="460">
        <v>1998</v>
      </c>
      <c r="B36" s="461">
        <v>14476</v>
      </c>
      <c r="C36" s="461">
        <v>5762</v>
      </c>
      <c r="D36" s="461">
        <v>1505</v>
      </c>
      <c r="E36" s="461">
        <v>21743</v>
      </c>
      <c r="F36" s="462"/>
      <c r="G36" s="464">
        <v>2188.6999999999998</v>
      </c>
      <c r="H36" s="464">
        <v>1148.4000000000001</v>
      </c>
      <c r="I36" s="464">
        <v>461.3</v>
      </c>
      <c r="J36" s="464">
        <f t="shared" si="0"/>
        <v>3798.4</v>
      </c>
    </row>
    <row r="37" spans="1:10">
      <c r="A37" s="460">
        <v>1999</v>
      </c>
      <c r="B37" s="461">
        <v>14561</v>
      </c>
      <c r="C37" s="461">
        <v>4443</v>
      </c>
      <c r="D37" s="461">
        <v>1346</v>
      </c>
      <c r="E37" s="461">
        <v>20350</v>
      </c>
      <c r="F37" s="462"/>
      <c r="G37" s="464">
        <v>2238</v>
      </c>
      <c r="H37" s="464">
        <v>1195</v>
      </c>
      <c r="I37" s="464">
        <v>537</v>
      </c>
      <c r="J37" s="464">
        <f t="shared" si="0"/>
        <v>3970</v>
      </c>
    </row>
    <row r="38" spans="1:10">
      <c r="A38" s="460">
        <v>2000</v>
      </c>
      <c r="B38" s="461">
        <v>13463</v>
      </c>
      <c r="C38" s="461">
        <v>3629</v>
      </c>
      <c r="D38" s="461">
        <v>1062</v>
      </c>
      <c r="E38" s="461">
        <v>18154</v>
      </c>
      <c r="F38" s="462"/>
      <c r="G38" s="464">
        <v>2140.1</v>
      </c>
      <c r="H38" s="464">
        <v>1213</v>
      </c>
      <c r="I38" s="464">
        <v>583.29999999999995</v>
      </c>
      <c r="J38" s="464">
        <f t="shared" si="0"/>
        <v>3936.3999999999996</v>
      </c>
    </row>
    <row r="39" spans="1:10">
      <c r="A39" s="460">
        <v>2001</v>
      </c>
      <c r="B39" s="461">
        <v>13851</v>
      </c>
      <c r="C39" s="461">
        <v>5089</v>
      </c>
      <c r="D39" s="461">
        <v>735</v>
      </c>
      <c r="E39" s="461">
        <v>19675</v>
      </c>
      <c r="F39" s="462"/>
      <c r="G39" s="464">
        <v>2352.6999999999998</v>
      </c>
      <c r="H39" s="464">
        <v>970</v>
      </c>
      <c r="I39" s="464">
        <v>562.79999999999995</v>
      </c>
      <c r="J39" s="464">
        <f t="shared" si="0"/>
        <v>3885.5</v>
      </c>
    </row>
    <row r="40" spans="1:10">
      <c r="A40" s="460">
        <v>2002</v>
      </c>
      <c r="B40" s="461">
        <v>14466</v>
      </c>
      <c r="C40" s="461">
        <v>4149</v>
      </c>
      <c r="D40" s="461">
        <v>926</v>
      </c>
      <c r="E40" s="461">
        <v>19941</v>
      </c>
      <c r="F40" s="462"/>
      <c r="G40" s="464">
        <v>2491</v>
      </c>
      <c r="H40" s="464">
        <v>897</v>
      </c>
      <c r="I40" s="464">
        <v>393</v>
      </c>
      <c r="J40" s="464">
        <f t="shared" si="0"/>
        <v>3781</v>
      </c>
    </row>
    <row r="41" spans="1:10">
      <c r="A41" s="460">
        <v>2003</v>
      </c>
      <c r="B41" s="461">
        <v>16515</v>
      </c>
      <c r="C41" s="461">
        <v>5555</v>
      </c>
      <c r="D41" s="461">
        <v>766</v>
      </c>
      <c r="E41" s="461">
        <v>22836</v>
      </c>
      <c r="F41" s="462"/>
      <c r="G41" s="464">
        <v>3046.4</v>
      </c>
      <c r="H41" s="464">
        <v>1017.4</v>
      </c>
      <c r="I41" s="464">
        <v>497</v>
      </c>
      <c r="J41" s="464">
        <f t="shared" si="0"/>
        <v>4560.8</v>
      </c>
    </row>
    <row r="42" spans="1:10">
      <c r="A42" s="460">
        <v>2004</v>
      </c>
      <c r="B42" s="461">
        <v>17724</v>
      </c>
      <c r="C42" s="461">
        <v>5853</v>
      </c>
      <c r="D42" s="452">
        <v>716</v>
      </c>
      <c r="E42" s="461">
        <v>24293</v>
      </c>
      <c r="F42" s="462"/>
      <c r="G42" s="464">
        <v>3552.6</v>
      </c>
      <c r="H42" s="464">
        <v>1089.9000000000001</v>
      </c>
      <c r="I42" s="464">
        <v>476</v>
      </c>
      <c r="J42" s="464">
        <f t="shared" si="0"/>
        <v>5118.5</v>
      </c>
    </row>
    <row r="43" spans="1:10">
      <c r="A43" s="460">
        <v>2005</v>
      </c>
      <c r="B43" s="461">
        <v>20912</v>
      </c>
      <c r="C43" s="461">
        <v>6562</v>
      </c>
      <c r="D43" s="452">
        <v>811</v>
      </c>
      <c r="E43" s="461">
        <v>28285</v>
      </c>
      <c r="F43" s="462"/>
      <c r="G43" s="464">
        <v>4662.6000000000004</v>
      </c>
      <c r="H43" s="464">
        <v>1217.8</v>
      </c>
      <c r="I43" s="464">
        <v>707.6</v>
      </c>
      <c r="J43" s="464">
        <f t="shared" si="0"/>
        <v>6588.0000000000009</v>
      </c>
    </row>
    <row r="44" spans="1:10">
      <c r="A44" s="460">
        <v>2006</v>
      </c>
      <c r="B44" s="461">
        <v>19888</v>
      </c>
      <c r="C44" s="461">
        <v>5658</v>
      </c>
      <c r="D44" s="452">
        <v>776</v>
      </c>
      <c r="E44" s="461">
        <v>26322</v>
      </c>
      <c r="F44" s="462"/>
      <c r="G44" s="464">
        <v>4955.5</v>
      </c>
      <c r="H44" s="464">
        <v>1588</v>
      </c>
      <c r="I44" s="464">
        <v>865.3</v>
      </c>
      <c r="J44" s="464">
        <f t="shared" si="0"/>
        <v>7408.8</v>
      </c>
    </row>
    <row r="45" spans="1:10">
      <c r="A45" s="460">
        <v>2007</v>
      </c>
      <c r="B45" s="461">
        <v>13510</v>
      </c>
      <c r="C45" s="461">
        <v>6290</v>
      </c>
      <c r="D45" s="452">
        <v>739</v>
      </c>
      <c r="E45" s="461">
        <v>20539</v>
      </c>
      <c r="F45" s="462"/>
      <c r="G45" s="464">
        <v>3963.2</v>
      </c>
      <c r="H45" s="464">
        <v>2051</v>
      </c>
      <c r="I45" s="464">
        <v>979.7</v>
      </c>
      <c r="J45" s="464">
        <f t="shared" si="0"/>
        <v>6993.9</v>
      </c>
    </row>
    <row r="46" spans="1:10">
      <c r="A46" s="460">
        <v>2008</v>
      </c>
      <c r="B46" s="461">
        <v>5513</v>
      </c>
      <c r="C46" s="461">
        <v>4544</v>
      </c>
      <c r="D46" s="452">
        <v>546</v>
      </c>
      <c r="E46" s="461">
        <v>10603</v>
      </c>
      <c r="F46" s="462"/>
      <c r="G46" s="464">
        <v>1877</v>
      </c>
      <c r="H46" s="464">
        <v>1919.1</v>
      </c>
      <c r="I46" s="464">
        <v>781.2</v>
      </c>
      <c r="J46" s="464">
        <f t="shared" si="0"/>
        <v>4577.3</v>
      </c>
    </row>
    <row r="47" spans="1:10">
      <c r="A47" s="460">
        <v>2009</v>
      </c>
      <c r="B47" s="461">
        <v>5217</v>
      </c>
      <c r="C47" s="461">
        <v>4951</v>
      </c>
      <c r="D47" s="452">
        <v>320</v>
      </c>
      <c r="E47" s="461">
        <v>10488</v>
      </c>
      <c r="F47" s="462"/>
      <c r="G47" s="464">
        <v>1674</v>
      </c>
      <c r="H47" s="464">
        <v>1054.3</v>
      </c>
      <c r="I47" s="464">
        <v>660.1</v>
      </c>
      <c r="J47" s="464">
        <f t="shared" si="0"/>
        <v>3388.4</v>
      </c>
    </row>
    <row r="48" spans="1:10">
      <c r="A48" s="460">
        <v>2010</v>
      </c>
      <c r="B48" s="461">
        <v>5936</v>
      </c>
      <c r="C48" s="461">
        <v>2890</v>
      </c>
      <c r="D48" s="452">
        <v>240</v>
      </c>
      <c r="E48" s="461">
        <v>9066</v>
      </c>
      <c r="F48" s="465"/>
      <c r="G48" s="464">
        <v>1667</v>
      </c>
      <c r="H48" s="466">
        <v>925.1</v>
      </c>
      <c r="I48" s="464">
        <v>672</v>
      </c>
      <c r="J48" s="464">
        <f t="shared" si="0"/>
        <v>3264.1</v>
      </c>
    </row>
    <row r="49" spans="1:10">
      <c r="A49" s="460">
        <v>2011</v>
      </c>
      <c r="B49" s="461">
        <v>6454</v>
      </c>
      <c r="C49" s="461">
        <v>3568</v>
      </c>
      <c r="D49" s="453" t="s">
        <v>13</v>
      </c>
      <c r="E49" s="461">
        <v>10023</v>
      </c>
      <c r="F49" s="465"/>
      <c r="G49" s="464">
        <v>1885.4</v>
      </c>
      <c r="H49" s="466">
        <v>1236</v>
      </c>
      <c r="I49" s="464">
        <v>652</v>
      </c>
      <c r="J49" s="464">
        <v>3773.4</v>
      </c>
    </row>
    <row r="50" spans="1:10">
      <c r="A50" s="460">
        <v>2012</v>
      </c>
      <c r="B50" s="461">
        <v>7626</v>
      </c>
      <c r="C50" s="461">
        <v>3464</v>
      </c>
      <c r="D50" s="453">
        <v>156</v>
      </c>
      <c r="E50" s="461">
        <v>11246</v>
      </c>
      <c r="F50" s="465">
        <v>2196.6999999999998</v>
      </c>
      <c r="G50" s="464">
        <v>2196.6999999999998</v>
      </c>
      <c r="H50" s="466">
        <v>1020.2</v>
      </c>
      <c r="I50" s="464">
        <v>728.9</v>
      </c>
      <c r="J50" s="464">
        <v>3945.8</v>
      </c>
    </row>
    <row r="51" spans="1:10">
      <c r="A51" s="460">
        <v>2013</v>
      </c>
      <c r="B51" s="461">
        <v>9820</v>
      </c>
      <c r="C51" s="461">
        <v>5248</v>
      </c>
      <c r="D51" s="453">
        <v>143</v>
      </c>
      <c r="E51" s="461">
        <v>15211</v>
      </c>
      <c r="F51" s="465">
        <v>3257.6</v>
      </c>
      <c r="G51" s="464">
        <v>3257.6</v>
      </c>
      <c r="H51" s="466">
        <v>1105.9000000000001</v>
      </c>
      <c r="I51" s="464">
        <v>784.9</v>
      </c>
      <c r="J51" s="464">
        <v>5148.3999999999996</v>
      </c>
    </row>
    <row r="52" spans="1:10">
      <c r="A52" s="460">
        <v>2014</v>
      </c>
      <c r="B52" s="461">
        <v>8600</v>
      </c>
      <c r="C52" s="461">
        <v>9800</v>
      </c>
      <c r="D52" s="453">
        <v>359</v>
      </c>
      <c r="E52" s="461">
        <v>18030</v>
      </c>
      <c r="F52" s="465">
        <v>3248.4</v>
      </c>
      <c r="G52" s="464">
        <v>3248.4</v>
      </c>
      <c r="H52" s="466">
        <v>1397.6</v>
      </c>
      <c r="I52" s="464">
        <v>973.5</v>
      </c>
      <c r="J52" s="464">
        <v>5619.6</v>
      </c>
    </row>
    <row r="53" spans="1:10">
      <c r="A53" s="460" t="s">
        <v>109</v>
      </c>
      <c r="B53" s="461">
        <v>9500</v>
      </c>
      <c r="C53" s="461">
        <v>7700</v>
      </c>
      <c r="D53" s="452">
        <v>200</v>
      </c>
      <c r="E53" s="461">
        <v>17400</v>
      </c>
      <c r="F53" s="465">
        <v>3600</v>
      </c>
      <c r="G53" s="464">
        <v>3800</v>
      </c>
      <c r="H53" s="464">
        <v>2000</v>
      </c>
      <c r="I53" s="464">
        <v>950</v>
      </c>
      <c r="J53" s="464">
        <v>6750</v>
      </c>
    </row>
    <row r="54" spans="1:10">
      <c r="A54" s="467" t="s">
        <v>105</v>
      </c>
      <c r="B54" s="461">
        <v>11000</v>
      </c>
      <c r="C54" s="461">
        <v>8000</v>
      </c>
      <c r="D54" s="453">
        <v>200</v>
      </c>
      <c r="E54" s="461">
        <v>19200</v>
      </c>
      <c r="F54" s="465">
        <v>4200</v>
      </c>
      <c r="G54" s="464">
        <v>4200</v>
      </c>
      <c r="H54" s="464">
        <v>1500</v>
      </c>
      <c r="I54" s="464">
        <v>800</v>
      </c>
      <c r="J54" s="1153">
        <v>6500</v>
      </c>
    </row>
    <row r="55" spans="1:10">
      <c r="A55" s="468" t="s">
        <v>110</v>
      </c>
      <c r="B55" s="461"/>
      <c r="C55" s="461"/>
      <c r="E55" s="461"/>
      <c r="F55" s="469"/>
      <c r="G55" s="469"/>
      <c r="H55" s="469"/>
      <c r="I55" s="469"/>
      <c r="J55" s="469"/>
    </row>
    <row r="56" spans="1:10">
      <c r="A56" s="470" t="s">
        <v>111</v>
      </c>
      <c r="B56" s="461"/>
      <c r="C56" s="461"/>
      <c r="H56" s="471"/>
      <c r="I56" s="472"/>
    </row>
    <row r="57" spans="1:10">
      <c r="A57" s="470"/>
      <c r="B57" s="461"/>
      <c r="C57" s="461"/>
      <c r="H57" s="471"/>
      <c r="I57" s="472"/>
    </row>
    <row r="58" spans="1:10" ht="11.25" customHeight="1">
      <c r="A58" s="1490" t="s">
        <v>1195</v>
      </c>
      <c r="B58" s="1490"/>
      <c r="C58" s="1490"/>
      <c r="D58" s="1490"/>
      <c r="E58" s="1490"/>
      <c r="F58" s="1490"/>
      <c r="G58" s="1490"/>
      <c r="H58" s="1490"/>
      <c r="I58" s="1490"/>
      <c r="J58" s="1490"/>
    </row>
    <row r="59" spans="1:10">
      <c r="A59" s="1490"/>
      <c r="B59" s="1490"/>
      <c r="C59" s="1490"/>
      <c r="D59" s="1490"/>
      <c r="E59" s="1490"/>
      <c r="F59" s="1490"/>
      <c r="G59" s="1490"/>
      <c r="H59" s="1490"/>
      <c r="I59" s="1490"/>
      <c r="J59" s="1490"/>
    </row>
    <row r="60" spans="1:10">
      <c r="A60" s="473"/>
    </row>
    <row r="63" spans="1:10">
      <c r="B63" s="474"/>
      <c r="C63" s="474"/>
      <c r="D63" s="474"/>
      <c r="E63" s="474"/>
      <c r="F63" s="474"/>
      <c r="G63" s="474"/>
      <c r="H63" s="474"/>
      <c r="I63" s="474"/>
      <c r="J63" s="474"/>
    </row>
    <row r="64" spans="1:10">
      <c r="G64" s="474"/>
    </row>
  </sheetData>
  <mergeCells count="1">
    <mergeCell ref="A58:J59"/>
  </mergeCells>
  <printOptions horizontalCentered="1"/>
  <pageMargins left="1" right="1" top="1" bottom="1" header="0.5" footer="0.5"/>
  <pageSetup scale="91" orientation="portrait" r:id="rId1"/>
  <headerFooter scaleWithDoc="0" alignWithMargins="0">
    <oddHeader>&amp;C&amp;14Table 18.1
Residential and Nonresidential Construction Activity</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I25"/>
  <sheetViews>
    <sheetView view="pageLayout" topLeftCell="A2" zoomScaleNormal="100" zoomScaleSheetLayoutView="100" workbookViewId="0"/>
  </sheetViews>
  <sheetFormatPr defaultColWidth="9.140625" defaultRowHeight="15"/>
  <cols>
    <col min="1" max="1" width="7.28515625" style="476" customWidth="1"/>
    <col min="2" max="2" width="8.5703125" style="476" customWidth="1"/>
    <col min="3" max="3" width="11.140625" style="476" customWidth="1"/>
    <col min="4" max="4" width="2.85546875" style="476" customWidth="1"/>
    <col min="5" max="5" width="8.5703125" style="476" customWidth="1"/>
    <col min="6" max="6" width="11" style="476" customWidth="1"/>
    <col min="7" max="7" width="2.85546875" style="476" customWidth="1"/>
    <col min="8" max="8" width="9.140625" style="476"/>
    <col min="9" max="9" width="10.85546875" style="476" customWidth="1"/>
    <col min="10" max="16384" width="9.140625" style="476"/>
  </cols>
  <sheetData>
    <row r="1" spans="2:9" hidden="1">
      <c r="B1" s="475" t="s">
        <v>558</v>
      </c>
    </row>
    <row r="3" spans="2:9">
      <c r="B3" s="477"/>
      <c r="C3" s="478" t="s">
        <v>559</v>
      </c>
      <c r="D3" s="478"/>
      <c r="F3" s="478" t="s">
        <v>559</v>
      </c>
      <c r="I3" s="478" t="s">
        <v>559</v>
      </c>
    </row>
    <row r="4" spans="2:9">
      <c r="B4" s="479" t="s">
        <v>1</v>
      </c>
      <c r="C4" s="480" t="s">
        <v>560</v>
      </c>
      <c r="D4" s="481"/>
      <c r="E4" s="479" t="s">
        <v>1</v>
      </c>
      <c r="F4" s="480" t="s">
        <v>561</v>
      </c>
      <c r="H4" s="479" t="s">
        <v>1</v>
      </c>
      <c r="I4" s="480" t="s">
        <v>561</v>
      </c>
    </row>
    <row r="5" spans="2:9" ht="8.25" customHeight="1">
      <c r="B5" s="482"/>
      <c r="C5" s="483"/>
      <c r="D5" s="484"/>
      <c r="E5" s="482"/>
      <c r="H5" s="485"/>
    </row>
    <row r="6" spans="2:9">
      <c r="B6" s="486">
        <v>1968</v>
      </c>
      <c r="C6" s="487">
        <v>7.0300000000000001E-2</v>
      </c>
      <c r="D6" s="487"/>
      <c r="E6" s="486">
        <v>1984</v>
      </c>
      <c r="F6" s="487">
        <v>0.13869999999999999</v>
      </c>
      <c r="H6" s="486">
        <v>2000</v>
      </c>
      <c r="I6" s="488">
        <v>8.0600000000000005E-2</v>
      </c>
    </row>
    <row r="7" spans="2:9">
      <c r="B7" s="486">
        <v>1969</v>
      </c>
      <c r="C7" s="487">
        <v>7.8200000000000006E-2</v>
      </c>
      <c r="D7" s="487"/>
      <c r="E7" s="486">
        <v>1985</v>
      </c>
      <c r="F7" s="487">
        <v>0.1242</v>
      </c>
      <c r="H7" s="486">
        <v>2001</v>
      </c>
      <c r="I7" s="488">
        <v>6.9699999999999998E-2</v>
      </c>
    </row>
    <row r="8" spans="2:9">
      <c r="B8" s="486">
        <v>1970</v>
      </c>
      <c r="C8" s="487">
        <v>8.3500000000000005E-2</v>
      </c>
      <c r="D8" s="487"/>
      <c r="E8" s="486">
        <v>1986</v>
      </c>
      <c r="F8" s="487">
        <v>0.1018</v>
      </c>
      <c r="H8" s="486">
        <v>2002</v>
      </c>
      <c r="I8" s="488">
        <v>6.54E-2</v>
      </c>
    </row>
    <row r="9" spans="2:9">
      <c r="B9" s="486">
        <v>1971</v>
      </c>
      <c r="C9" s="487">
        <v>7.5499999999999998E-2</v>
      </c>
      <c r="D9" s="487"/>
      <c r="E9" s="486">
        <v>1987</v>
      </c>
      <c r="F9" s="487">
        <v>0.1019</v>
      </c>
      <c r="H9" s="486">
        <v>2003</v>
      </c>
      <c r="I9" s="488">
        <v>5.8000000000000003E-2</v>
      </c>
    </row>
    <row r="10" spans="2:9">
      <c r="B10" s="486">
        <v>1972</v>
      </c>
      <c r="C10" s="487">
        <v>7.3800000000000004E-2</v>
      </c>
      <c r="D10" s="487"/>
      <c r="E10" s="486">
        <v>1988</v>
      </c>
      <c r="F10" s="488">
        <v>0.1033</v>
      </c>
      <c r="H10" s="489">
        <v>2004</v>
      </c>
      <c r="I10" s="488">
        <v>5.8400000000000001E-2</v>
      </c>
    </row>
    <row r="11" spans="2:9">
      <c r="B11" s="486">
        <v>1973</v>
      </c>
      <c r="C11" s="487">
        <v>8.0399999999999999E-2</v>
      </c>
      <c r="D11" s="487"/>
      <c r="E11" s="486">
        <v>1989</v>
      </c>
      <c r="F11" s="488">
        <v>0.1032</v>
      </c>
      <c r="H11" s="486">
        <v>2005</v>
      </c>
      <c r="I11" s="488">
        <v>5.8700000000000002E-2</v>
      </c>
    </row>
    <row r="12" spans="2:9">
      <c r="B12" s="486">
        <v>1974</v>
      </c>
      <c r="C12" s="487">
        <v>9.1899999999999996E-2</v>
      </c>
      <c r="D12" s="487"/>
      <c r="E12" s="486">
        <v>1990</v>
      </c>
      <c r="F12" s="488">
        <v>0.1013</v>
      </c>
      <c r="H12" s="486">
        <v>2006</v>
      </c>
      <c r="I12" s="488">
        <v>6.4000000000000001E-2</v>
      </c>
    </row>
    <row r="13" spans="2:9">
      <c r="B13" s="486">
        <v>1975</v>
      </c>
      <c r="C13" s="487">
        <v>9.0399999999999994E-2</v>
      </c>
      <c r="D13" s="487"/>
      <c r="E13" s="486">
        <v>1991</v>
      </c>
      <c r="F13" s="488">
        <v>9.2499999999999999E-2</v>
      </c>
      <c r="H13" s="486">
        <v>2007</v>
      </c>
      <c r="I13" s="488">
        <v>6.3799999999999996E-2</v>
      </c>
    </row>
    <row r="14" spans="2:9">
      <c r="B14" s="486">
        <v>1976</v>
      </c>
      <c r="C14" s="487">
        <v>8.8599999999999998E-2</v>
      </c>
      <c r="D14" s="487"/>
      <c r="E14" s="486">
        <v>1992</v>
      </c>
      <c r="F14" s="488">
        <v>8.4000000000000005E-2</v>
      </c>
      <c r="H14" s="486">
        <v>2008</v>
      </c>
      <c r="I14" s="488">
        <v>6.0999999999999999E-2</v>
      </c>
    </row>
    <row r="15" spans="2:9">
      <c r="B15" s="486">
        <v>1977</v>
      </c>
      <c r="C15" s="487">
        <v>8.8400000000000006E-2</v>
      </c>
      <c r="D15" s="487"/>
      <c r="E15" s="486">
        <v>1993</v>
      </c>
      <c r="F15" s="488">
        <v>7.3300000000000004E-2</v>
      </c>
      <c r="H15" s="486">
        <v>2009</v>
      </c>
      <c r="I15" s="488">
        <v>5.04E-2</v>
      </c>
    </row>
    <row r="16" spans="2:9">
      <c r="B16" s="486">
        <v>1978</v>
      </c>
      <c r="C16" s="487">
        <v>9.6299999999999997E-2</v>
      </c>
      <c r="D16" s="487"/>
      <c r="E16" s="486">
        <v>1994</v>
      </c>
      <c r="F16" s="488">
        <v>8.3599999999999994E-2</v>
      </c>
      <c r="H16" s="486">
        <v>2010</v>
      </c>
      <c r="I16" s="488">
        <v>4.6899999999999997E-2</v>
      </c>
    </row>
    <row r="17" spans="2:9">
      <c r="B17" s="486">
        <v>1979</v>
      </c>
      <c r="C17" s="487">
        <v>0.1119</v>
      </c>
      <c r="D17" s="487"/>
      <c r="E17" s="486">
        <v>1995</v>
      </c>
      <c r="F17" s="488">
        <v>7.9500000000000001E-2</v>
      </c>
      <c r="H17" s="486">
        <v>2011</v>
      </c>
      <c r="I17" s="488">
        <v>4.4499999999999998E-2</v>
      </c>
    </row>
    <row r="18" spans="2:9">
      <c r="B18" s="486">
        <v>1980</v>
      </c>
      <c r="C18" s="487">
        <v>0.13769999999999999</v>
      </c>
      <c r="D18" s="487"/>
      <c r="E18" s="486">
        <v>1996</v>
      </c>
      <c r="F18" s="488">
        <v>7.8100000000000003E-2</v>
      </c>
      <c r="H18" s="486">
        <v>2012</v>
      </c>
      <c r="I18" s="488">
        <v>3.6600000000000001E-2</v>
      </c>
    </row>
    <row r="19" spans="2:9">
      <c r="B19" s="486">
        <v>1981</v>
      </c>
      <c r="C19" s="487">
        <v>0.1663</v>
      </c>
      <c r="D19" s="487"/>
      <c r="E19" s="486">
        <v>1997</v>
      </c>
      <c r="F19" s="488">
        <v>7.5999999999999998E-2</v>
      </c>
      <c r="H19" s="486">
        <v>2013</v>
      </c>
      <c r="I19" s="488">
        <v>3.9800000000000002E-2</v>
      </c>
    </row>
    <row r="20" spans="2:9">
      <c r="B20" s="486">
        <v>1982</v>
      </c>
      <c r="C20" s="487">
        <v>0.16089999999999999</v>
      </c>
      <c r="D20" s="487"/>
      <c r="E20" s="486">
        <v>1998</v>
      </c>
      <c r="F20" s="488">
        <v>6.9500000000000006E-2</v>
      </c>
      <c r="H20" s="486">
        <v>2014</v>
      </c>
      <c r="I20" s="488">
        <v>4.1700000000000001E-2</v>
      </c>
    </row>
    <row r="21" spans="2:9">
      <c r="B21" s="486">
        <v>1983</v>
      </c>
      <c r="C21" s="487">
        <v>0.1323</v>
      </c>
      <c r="D21" s="487"/>
      <c r="E21" s="486">
        <v>1999</v>
      </c>
      <c r="F21" s="488">
        <v>7.4300000000000005E-2</v>
      </c>
      <c r="H21" s="486" t="s">
        <v>562</v>
      </c>
      <c r="I21" s="488">
        <v>3.8300000000000001E-2</v>
      </c>
    </row>
    <row r="22" spans="2:9">
      <c r="D22" s="487"/>
    </row>
    <row r="23" spans="2:9">
      <c r="B23" s="490" t="s">
        <v>563</v>
      </c>
    </row>
    <row r="25" spans="2:9">
      <c r="B25" s="476" t="s">
        <v>564</v>
      </c>
    </row>
  </sheetData>
  <pageMargins left="1" right="1" top="1" bottom="1" header="0.5" footer="0.5"/>
  <pageSetup paperSize="128" orientation="portrait" r:id="rId1"/>
  <headerFooter scaleWithDoc="0" alignWithMargins="0">
    <oddHeader xml:space="preserve">&amp;C&amp;14Table 18.2
Average Rates for 30-year Mortgages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36"/>
  <sheetViews>
    <sheetView view="pageLayout" topLeftCell="A2" zoomScaleNormal="100" zoomScaleSheetLayoutView="100" workbookViewId="0"/>
  </sheetViews>
  <sheetFormatPr defaultColWidth="9.140625" defaultRowHeight="14.25"/>
  <cols>
    <col min="1" max="1" width="9.28515625" style="146" customWidth="1"/>
    <col min="2" max="2" width="7.140625" style="146" customWidth="1"/>
    <col min="3" max="3" width="8" style="146" customWidth="1"/>
    <col min="4" max="4" width="9.28515625" style="146" customWidth="1"/>
    <col min="5" max="5" width="2.85546875" style="146" customWidth="1"/>
    <col min="6" max="6" width="7.140625" style="146" customWidth="1"/>
    <col min="7" max="7" width="8" style="146" customWidth="1"/>
    <col min="8" max="8" width="9.28515625" style="146" customWidth="1"/>
    <col min="9" max="16384" width="9.140625" style="146"/>
  </cols>
  <sheetData>
    <row r="1" spans="2:8" hidden="1">
      <c r="B1" s="145" t="s">
        <v>565</v>
      </c>
    </row>
    <row r="2" spans="2:8">
      <c r="C2" s="147"/>
      <c r="D2" s="147"/>
      <c r="E2" s="147"/>
    </row>
    <row r="3" spans="2:8">
      <c r="C3" s="147"/>
      <c r="D3" s="147" t="s">
        <v>566</v>
      </c>
      <c r="E3" s="147"/>
      <c r="G3" s="147"/>
      <c r="H3" s="147" t="s">
        <v>566</v>
      </c>
    </row>
    <row r="4" spans="2:8">
      <c r="C4" s="147"/>
      <c r="D4" s="147" t="s">
        <v>0</v>
      </c>
      <c r="E4" s="147"/>
      <c r="G4" s="147"/>
      <c r="H4" s="147" t="s">
        <v>0</v>
      </c>
    </row>
    <row r="5" spans="2:8">
      <c r="B5" s="491" t="s">
        <v>1</v>
      </c>
      <c r="C5" s="150" t="s">
        <v>567</v>
      </c>
      <c r="D5" s="150" t="s">
        <v>568</v>
      </c>
      <c r="E5" s="492"/>
      <c r="F5" s="491" t="s">
        <v>1</v>
      </c>
      <c r="G5" s="150" t="s">
        <v>567</v>
      </c>
      <c r="H5" s="150" t="s">
        <v>568</v>
      </c>
    </row>
    <row r="6" spans="2:8">
      <c r="B6" s="493"/>
      <c r="F6" s="494"/>
    </row>
    <row r="7" spans="2:8">
      <c r="B7" s="495">
        <v>1992</v>
      </c>
      <c r="C7" s="496">
        <v>110.08</v>
      </c>
      <c r="D7" s="497">
        <v>8.0460334208524387E-2</v>
      </c>
      <c r="F7" s="495">
        <v>2004</v>
      </c>
      <c r="G7" s="496">
        <v>218.12</v>
      </c>
      <c r="H7" s="497">
        <v>5.7295201163354514E-2</v>
      </c>
    </row>
    <row r="8" spans="2:8">
      <c r="B8" s="495">
        <v>1993</v>
      </c>
      <c r="C8" s="496">
        <v>125.72999999999999</v>
      </c>
      <c r="D8" s="497">
        <v>0.14216933139534871</v>
      </c>
      <c r="F8" s="495">
        <v>2005</v>
      </c>
      <c r="G8" s="496">
        <v>242.98</v>
      </c>
      <c r="H8" s="497">
        <v>0.11397395928846499</v>
      </c>
    </row>
    <row r="9" spans="2:8">
      <c r="B9" s="495">
        <v>1994</v>
      </c>
      <c r="C9" s="496">
        <v>146.27000000000001</v>
      </c>
      <c r="D9" s="497">
        <v>0.16336594289350215</v>
      </c>
      <c r="F9" s="495">
        <v>2006</v>
      </c>
      <c r="G9" s="496">
        <v>284.13</v>
      </c>
      <c r="H9" s="497">
        <v>0.16935550251049469</v>
      </c>
    </row>
    <row r="10" spans="2:8">
      <c r="B10" s="495">
        <v>1995</v>
      </c>
      <c r="C10" s="496">
        <v>159.86500000000001</v>
      </c>
      <c r="D10" s="497">
        <v>9.2944554590825179E-2</v>
      </c>
      <c r="F10" s="495">
        <v>2007</v>
      </c>
      <c r="G10" s="496">
        <v>318.95000000000005</v>
      </c>
      <c r="H10" s="497">
        <v>0.12254953718368378</v>
      </c>
    </row>
    <row r="11" spans="2:8">
      <c r="B11" s="495">
        <v>1996</v>
      </c>
      <c r="C11" s="496">
        <v>172.465</v>
      </c>
      <c r="D11" s="497">
        <v>7.8816501423075724E-2</v>
      </c>
      <c r="F11" s="495">
        <v>2008</v>
      </c>
      <c r="G11" s="496">
        <v>304.56000000000006</v>
      </c>
      <c r="H11" s="497">
        <v>-4.5116789465433405E-2</v>
      </c>
    </row>
    <row r="12" spans="2:8">
      <c r="B12" s="495">
        <v>1997</v>
      </c>
      <c r="C12" s="496">
        <v>178.84749999999997</v>
      </c>
      <c r="D12" s="497">
        <v>3.7007508769895114E-2</v>
      </c>
      <c r="F12" s="495">
        <v>2009</v>
      </c>
      <c r="G12" s="496">
        <v>273.03250000000003</v>
      </c>
      <c r="H12" s="497">
        <v>-0.10351819017599173</v>
      </c>
    </row>
    <row r="13" spans="2:8">
      <c r="B13" s="495">
        <v>1998</v>
      </c>
      <c r="C13" s="496">
        <v>185.01500000000001</v>
      </c>
      <c r="D13" s="497">
        <v>3.4484686674401743E-2</v>
      </c>
      <c r="F13" s="495">
        <v>2010</v>
      </c>
      <c r="G13" s="496">
        <v>255.70250000000001</v>
      </c>
      <c r="H13" s="497">
        <v>-6.3472297253989951E-2</v>
      </c>
    </row>
    <row r="14" spans="2:8">
      <c r="B14" s="495">
        <v>1999</v>
      </c>
      <c r="C14" s="496">
        <v>189.86500000000001</v>
      </c>
      <c r="D14" s="497">
        <v>2.6214090749398622E-2</v>
      </c>
      <c r="F14" s="495">
        <v>2011</v>
      </c>
      <c r="G14" s="496">
        <v>238.2</v>
      </c>
      <c r="H14" s="497">
        <v>-6.8000000000000005E-2</v>
      </c>
    </row>
    <row r="15" spans="2:8">
      <c r="B15" s="495">
        <v>2000</v>
      </c>
      <c r="C15" s="496">
        <v>194.03749999999999</v>
      </c>
      <c r="D15" s="497">
        <v>2.1976140942248312E-2</v>
      </c>
      <c r="F15" s="495">
        <v>2012</v>
      </c>
      <c r="G15" s="496">
        <v>256.5</v>
      </c>
      <c r="H15" s="497">
        <v>7.6999999999999999E-2</v>
      </c>
    </row>
    <row r="16" spans="2:8">
      <c r="B16" s="495">
        <v>2001</v>
      </c>
      <c r="C16" s="496">
        <v>197.60749999999999</v>
      </c>
      <c r="D16" s="497">
        <v>1.8398505443535385E-2</v>
      </c>
      <c r="F16" s="495">
        <v>2013</v>
      </c>
      <c r="G16" s="496">
        <v>283.3</v>
      </c>
      <c r="H16" s="497">
        <v>0.104</v>
      </c>
    </row>
    <row r="17" spans="2:8">
      <c r="B17" s="495">
        <v>2002</v>
      </c>
      <c r="C17" s="496">
        <v>201.07000000000002</v>
      </c>
      <c r="D17" s="497">
        <v>1.7522108219576893E-2</v>
      </c>
      <c r="F17" s="495">
        <v>2014</v>
      </c>
      <c r="G17" s="496">
        <v>297.89999999999998</v>
      </c>
      <c r="H17" s="497">
        <v>0.05</v>
      </c>
    </row>
    <row r="18" spans="2:8">
      <c r="B18" s="495">
        <v>2003</v>
      </c>
      <c r="C18" s="496">
        <v>206.29999999999998</v>
      </c>
      <c r="D18" s="497">
        <v>2.6010841995324885E-2</v>
      </c>
      <c r="F18" s="495" t="s">
        <v>109</v>
      </c>
      <c r="G18" s="496">
        <v>318.5</v>
      </c>
      <c r="H18" s="497">
        <v>6.9000000000000006E-2</v>
      </c>
    </row>
    <row r="19" spans="2:8" ht="6.75" customHeight="1"/>
    <row r="20" spans="2:8">
      <c r="B20" s="498" t="s">
        <v>110</v>
      </c>
      <c r="C20" s="496"/>
      <c r="D20" s="497"/>
    </row>
    <row r="21" spans="2:8" ht="6.75" customHeight="1">
      <c r="B21" s="498"/>
      <c r="C21" s="496"/>
      <c r="D21" s="497"/>
    </row>
    <row r="22" spans="2:8">
      <c r="B22" s="146" t="s">
        <v>426</v>
      </c>
    </row>
    <row r="23" spans="2:8">
      <c r="B23" s="499" t="s">
        <v>569</v>
      </c>
    </row>
    <row r="24" spans="2:8">
      <c r="B24" s="499" t="s">
        <v>570</v>
      </c>
    </row>
    <row r="26" spans="2:8">
      <c r="B26" s="146" t="s">
        <v>571</v>
      </c>
    </row>
    <row r="36" spans="3:4">
      <c r="C36" s="496"/>
      <c r="D36" s="497"/>
    </row>
  </sheetData>
  <printOptions horizontalCentered="1"/>
  <pageMargins left="1" right="1" top="1" bottom="1" header="0.5" footer="0.5"/>
  <pageSetup paperSize="128" orientation="portrait" r:id="rId1"/>
  <headerFooter scaleWithDoc="0" alignWithMargins="0">
    <oddHeader xml:space="preserve">&amp;C&amp;14Table 18.3
Housing Price Index for Utah&amp;10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52"/>
  <sheetViews>
    <sheetView showGridLines="0" view="pageLayout" topLeftCell="A5" zoomScaleNormal="85" zoomScaleSheetLayoutView="100" workbookViewId="0">
      <selection activeCell="A29" sqref="A29"/>
    </sheetView>
  </sheetViews>
  <sheetFormatPr defaultColWidth="8" defaultRowHeight="14.25"/>
  <cols>
    <col min="1" max="1" width="11.7109375" style="501" customWidth="1"/>
    <col min="2" max="2" width="12.5703125" style="501" customWidth="1"/>
    <col min="3" max="11" width="11.7109375" style="501" customWidth="1"/>
    <col min="12" max="16384" width="8" style="501"/>
  </cols>
  <sheetData>
    <row r="1" spans="1:11" hidden="1">
      <c r="A1" s="500" t="s">
        <v>572</v>
      </c>
    </row>
    <row r="2" spans="1:11" ht="7.5" customHeight="1">
      <c r="A2" s="500"/>
    </row>
    <row r="3" spans="1:11" ht="15.75">
      <c r="A3" s="502"/>
      <c r="B3" s="1493" t="s">
        <v>573</v>
      </c>
      <c r="C3" s="1494"/>
      <c r="D3" s="1494"/>
      <c r="E3" s="1495"/>
      <c r="F3" s="1493" t="s">
        <v>574</v>
      </c>
      <c r="G3" s="1494"/>
      <c r="H3" s="1494"/>
      <c r="I3" s="1496"/>
      <c r="J3" s="503" t="s">
        <v>575</v>
      </c>
      <c r="K3" s="504" t="s">
        <v>576</v>
      </c>
    </row>
    <row r="4" spans="1:11" ht="44.25">
      <c r="A4" s="1160" t="s">
        <v>1</v>
      </c>
      <c r="B4" s="1161" t="s">
        <v>577</v>
      </c>
      <c r="C4" s="1162" t="s">
        <v>578</v>
      </c>
      <c r="D4" s="1162" t="s">
        <v>579</v>
      </c>
      <c r="E4" s="1162" t="s">
        <v>580</v>
      </c>
      <c r="F4" s="1161" t="s">
        <v>581</v>
      </c>
      <c r="G4" s="1162" t="s">
        <v>582</v>
      </c>
      <c r="H4" s="1162" t="s">
        <v>583</v>
      </c>
      <c r="I4" s="1162" t="s">
        <v>584</v>
      </c>
      <c r="J4" s="1161" t="s">
        <v>585</v>
      </c>
      <c r="K4" s="1163" t="s">
        <v>586</v>
      </c>
    </row>
    <row r="5" spans="1:11">
      <c r="A5" s="506"/>
      <c r="B5" s="1497" t="s">
        <v>587</v>
      </c>
      <c r="C5" s="1498"/>
      <c r="D5" s="1498"/>
      <c r="E5" s="1499"/>
      <c r="F5" s="1497" t="s">
        <v>587</v>
      </c>
      <c r="G5" s="1498"/>
      <c r="H5" s="1498"/>
      <c r="I5" s="1499"/>
      <c r="J5" s="505" t="s">
        <v>588</v>
      </c>
      <c r="K5" s="507" t="s">
        <v>589</v>
      </c>
    </row>
    <row r="6" spans="1:11" ht="11.25" customHeight="1">
      <c r="A6" s="508">
        <v>1980</v>
      </c>
      <c r="B6" s="509">
        <v>24978.653999999999</v>
      </c>
      <c r="C6" s="510">
        <v>15846</v>
      </c>
      <c r="D6" s="510">
        <v>12233</v>
      </c>
      <c r="E6" s="511">
        <v>0</v>
      </c>
      <c r="F6" s="512">
        <f>SUM(B6:E6)-G6</f>
        <v>8766.653999999995</v>
      </c>
      <c r="G6" s="510">
        <v>44291</v>
      </c>
      <c r="H6" s="510">
        <v>44421</v>
      </c>
      <c r="I6" s="510">
        <v>665</v>
      </c>
      <c r="J6" s="513">
        <v>19.79</v>
      </c>
      <c r="K6" s="514">
        <f t="shared" ref="K6:K41" si="0">((B6*1000)*J6)/1000000</f>
        <v>494.32756265999996</v>
      </c>
    </row>
    <row r="7" spans="1:11" ht="11.25" customHeight="1">
      <c r="A7" s="508">
        <v>1981</v>
      </c>
      <c r="B7" s="509">
        <v>24309.494999999999</v>
      </c>
      <c r="C7" s="510">
        <v>14931</v>
      </c>
      <c r="D7" s="510">
        <v>11724</v>
      </c>
      <c r="E7" s="511">
        <v>0</v>
      </c>
      <c r="F7" s="512">
        <f t="shared" ref="F7:F41" si="1">SUM(B7:E7)-G7</f>
        <v>8088.4949999999953</v>
      </c>
      <c r="G7" s="510">
        <v>42876</v>
      </c>
      <c r="H7" s="510">
        <v>43007</v>
      </c>
      <c r="I7" s="510">
        <v>762</v>
      </c>
      <c r="J7" s="513">
        <v>34.14</v>
      </c>
      <c r="K7" s="514">
        <f t="shared" si="0"/>
        <v>829.92615930000011</v>
      </c>
    </row>
    <row r="8" spans="1:11" ht="11.25" customHeight="1">
      <c r="A8" s="508">
        <v>1982</v>
      </c>
      <c r="B8" s="509">
        <v>23595.260999999999</v>
      </c>
      <c r="C8" s="510">
        <v>13911</v>
      </c>
      <c r="D8" s="510">
        <v>12033</v>
      </c>
      <c r="E8" s="511">
        <v>0</v>
      </c>
      <c r="F8" s="512">
        <f t="shared" si="1"/>
        <v>9167.2609999999986</v>
      </c>
      <c r="G8" s="510">
        <v>40372</v>
      </c>
      <c r="H8" s="510">
        <v>40368</v>
      </c>
      <c r="I8" s="510">
        <v>593</v>
      </c>
      <c r="J8" s="513">
        <v>30.5</v>
      </c>
      <c r="K8" s="514">
        <f t="shared" si="0"/>
        <v>719.6554605</v>
      </c>
    </row>
    <row r="9" spans="1:11" ht="11.25" customHeight="1">
      <c r="A9" s="508">
        <v>1983</v>
      </c>
      <c r="B9" s="509">
        <v>31045.199000000001</v>
      </c>
      <c r="C9" s="510">
        <v>14696</v>
      </c>
      <c r="D9" s="510">
        <v>7283</v>
      </c>
      <c r="E9" s="511">
        <v>0</v>
      </c>
      <c r="F9" s="512">
        <f t="shared" si="1"/>
        <v>9123.1990000000005</v>
      </c>
      <c r="G9" s="510">
        <v>43901</v>
      </c>
      <c r="H9" s="510">
        <v>43844</v>
      </c>
      <c r="I9" s="510">
        <v>632</v>
      </c>
      <c r="J9" s="513">
        <v>28.12</v>
      </c>
      <c r="K9" s="514">
        <f t="shared" si="0"/>
        <v>872.99099588000001</v>
      </c>
    </row>
    <row r="10" spans="1:11" ht="11.25" customHeight="1">
      <c r="A10" s="508">
        <v>1984</v>
      </c>
      <c r="B10" s="509">
        <v>38053.870999999999</v>
      </c>
      <c r="C10" s="510">
        <v>13045</v>
      </c>
      <c r="D10" s="510">
        <v>6195</v>
      </c>
      <c r="E10" s="511">
        <v>0</v>
      </c>
      <c r="F10" s="512">
        <f t="shared" si="1"/>
        <v>13548.870999999999</v>
      </c>
      <c r="G10" s="510">
        <v>43745</v>
      </c>
      <c r="H10" s="510">
        <v>43544</v>
      </c>
      <c r="I10" s="510">
        <v>606</v>
      </c>
      <c r="J10" s="513">
        <v>27.21</v>
      </c>
      <c r="K10" s="514">
        <f t="shared" si="0"/>
        <v>1035.4458299100002</v>
      </c>
    </row>
    <row r="11" spans="1:11" ht="11.25" customHeight="1">
      <c r="A11" s="508">
        <v>1985</v>
      </c>
      <c r="B11" s="509">
        <v>41079.870999999999</v>
      </c>
      <c r="C11" s="510">
        <v>13107</v>
      </c>
      <c r="D11" s="510">
        <v>6827</v>
      </c>
      <c r="E11" s="511">
        <v>0</v>
      </c>
      <c r="F11" s="512">
        <f t="shared" si="1"/>
        <v>15789.870999999999</v>
      </c>
      <c r="G11" s="510">
        <v>45224</v>
      </c>
      <c r="H11" s="510">
        <v>45357</v>
      </c>
      <c r="I11" s="510">
        <v>695</v>
      </c>
      <c r="J11" s="513">
        <v>23.98</v>
      </c>
      <c r="K11" s="514">
        <f t="shared" si="0"/>
        <v>985.09530658000006</v>
      </c>
    </row>
    <row r="12" spans="1:11" ht="11.25" customHeight="1">
      <c r="A12" s="508">
        <v>1986</v>
      </c>
      <c r="B12" s="509">
        <v>39243.487000000001</v>
      </c>
      <c r="C12" s="510">
        <v>12567</v>
      </c>
      <c r="D12" s="510">
        <v>7574</v>
      </c>
      <c r="E12" s="511">
        <v>0</v>
      </c>
      <c r="F12" s="512">
        <f t="shared" si="1"/>
        <v>14298.487000000001</v>
      </c>
      <c r="G12" s="510">
        <v>45086</v>
      </c>
      <c r="H12" s="510">
        <v>45034</v>
      </c>
      <c r="I12" s="510">
        <v>559</v>
      </c>
      <c r="J12" s="513">
        <v>13.33</v>
      </c>
      <c r="K12" s="514">
        <f t="shared" si="0"/>
        <v>523.11568170999999</v>
      </c>
    </row>
    <row r="13" spans="1:11" ht="11.25" customHeight="1">
      <c r="A13" s="508">
        <v>1987</v>
      </c>
      <c r="B13" s="509">
        <v>35828.536</v>
      </c>
      <c r="C13" s="510">
        <v>13246</v>
      </c>
      <c r="D13" s="510">
        <v>7454</v>
      </c>
      <c r="E13" s="511">
        <v>0</v>
      </c>
      <c r="F13" s="512">
        <f t="shared" si="1"/>
        <v>10874.536</v>
      </c>
      <c r="G13" s="510">
        <v>45654</v>
      </c>
      <c r="H13" s="510">
        <v>45668</v>
      </c>
      <c r="I13" s="510">
        <v>613</v>
      </c>
      <c r="J13" s="513">
        <v>17.22</v>
      </c>
      <c r="K13" s="514">
        <f t="shared" si="0"/>
        <v>616.96738991999996</v>
      </c>
    </row>
    <row r="14" spans="1:11" ht="11.25" customHeight="1">
      <c r="A14" s="508">
        <v>1988</v>
      </c>
      <c r="B14" s="509">
        <v>33364.938000000002</v>
      </c>
      <c r="C14" s="510">
        <v>12783</v>
      </c>
      <c r="D14" s="510">
        <v>14739</v>
      </c>
      <c r="E14" s="511">
        <v>0</v>
      </c>
      <c r="F14" s="512">
        <f t="shared" si="1"/>
        <v>12196.938000000002</v>
      </c>
      <c r="G14" s="510">
        <v>48690</v>
      </c>
      <c r="H14" s="510">
        <v>48604</v>
      </c>
      <c r="I14" s="510">
        <v>599</v>
      </c>
      <c r="J14" s="513">
        <v>14.24</v>
      </c>
      <c r="K14" s="514">
        <f t="shared" si="0"/>
        <v>475.11671712000009</v>
      </c>
    </row>
    <row r="15" spans="1:11" ht="11.25" customHeight="1">
      <c r="A15" s="508">
        <v>1989</v>
      </c>
      <c r="B15" s="509">
        <v>28504.075000000001</v>
      </c>
      <c r="C15" s="510">
        <v>13861</v>
      </c>
      <c r="D15" s="510">
        <v>18380</v>
      </c>
      <c r="E15" s="511">
        <v>0</v>
      </c>
      <c r="F15" s="512">
        <f t="shared" si="1"/>
        <v>12756.074999999997</v>
      </c>
      <c r="G15" s="510">
        <v>47989</v>
      </c>
      <c r="H15" s="510">
        <v>47948</v>
      </c>
      <c r="I15" s="510">
        <v>626</v>
      </c>
      <c r="J15" s="513">
        <v>18.63</v>
      </c>
      <c r="K15" s="514">
        <f t="shared" si="0"/>
        <v>531.03091725000002</v>
      </c>
    </row>
    <row r="16" spans="1:11" ht="11.25" customHeight="1">
      <c r="A16" s="508">
        <v>1990</v>
      </c>
      <c r="B16" s="509">
        <v>27705.047999999999</v>
      </c>
      <c r="C16" s="510">
        <v>14494</v>
      </c>
      <c r="D16" s="510">
        <v>18844</v>
      </c>
      <c r="E16" s="511">
        <v>0</v>
      </c>
      <c r="F16" s="512">
        <f t="shared" si="1"/>
        <v>11939.047999999995</v>
      </c>
      <c r="G16" s="515">
        <v>49104</v>
      </c>
      <c r="H16" s="510">
        <v>48977</v>
      </c>
      <c r="I16" s="510">
        <v>656</v>
      </c>
      <c r="J16" s="513">
        <v>22.61</v>
      </c>
      <c r="K16" s="514">
        <f t="shared" si="0"/>
        <v>626.41113527999994</v>
      </c>
    </row>
    <row r="17" spans="1:11" ht="11.25" customHeight="1">
      <c r="A17" s="508">
        <v>1991</v>
      </c>
      <c r="B17" s="509">
        <v>25927.638999999999</v>
      </c>
      <c r="C17" s="510">
        <v>14423</v>
      </c>
      <c r="D17" s="510">
        <v>20113</v>
      </c>
      <c r="E17" s="511">
        <v>0</v>
      </c>
      <c r="F17" s="512">
        <f t="shared" si="1"/>
        <v>11816.638999999996</v>
      </c>
      <c r="G17" s="515">
        <v>48647</v>
      </c>
      <c r="H17" s="510">
        <v>48852</v>
      </c>
      <c r="I17" s="510">
        <v>749</v>
      </c>
      <c r="J17" s="513">
        <v>19.989999999999998</v>
      </c>
      <c r="K17" s="514">
        <f t="shared" si="0"/>
        <v>518.2935036099999</v>
      </c>
    </row>
    <row r="18" spans="1:11" ht="11.25" customHeight="1">
      <c r="A18" s="508">
        <v>1992</v>
      </c>
      <c r="B18" s="509">
        <v>24073.573</v>
      </c>
      <c r="C18" s="510">
        <v>13262</v>
      </c>
      <c r="D18" s="510">
        <v>21949</v>
      </c>
      <c r="E18" s="511">
        <v>0</v>
      </c>
      <c r="F18" s="512">
        <f t="shared" si="1"/>
        <v>9205.573000000004</v>
      </c>
      <c r="G18" s="515">
        <v>50079</v>
      </c>
      <c r="H18" s="510">
        <v>49776</v>
      </c>
      <c r="I18" s="510">
        <v>513</v>
      </c>
      <c r="J18" s="513">
        <v>19.39</v>
      </c>
      <c r="K18" s="514">
        <f t="shared" si="0"/>
        <v>466.78658047000005</v>
      </c>
    </row>
    <row r="19" spans="1:11" ht="11.25" customHeight="1">
      <c r="A19" s="508">
        <v>1993</v>
      </c>
      <c r="B19" s="509">
        <v>21825.986000000001</v>
      </c>
      <c r="C19" s="510">
        <v>11575</v>
      </c>
      <c r="D19" s="510">
        <v>22279</v>
      </c>
      <c r="E19" s="511">
        <v>0</v>
      </c>
      <c r="F19" s="512">
        <f t="shared" si="1"/>
        <v>7125.9860000000044</v>
      </c>
      <c r="G19" s="515">
        <v>48554</v>
      </c>
      <c r="H19" s="510">
        <v>48307</v>
      </c>
      <c r="I19" s="510">
        <v>645</v>
      </c>
      <c r="J19" s="513">
        <v>17.48</v>
      </c>
      <c r="K19" s="514">
        <f t="shared" si="0"/>
        <v>381.51823528000006</v>
      </c>
    </row>
    <row r="20" spans="1:11" ht="11.25" customHeight="1">
      <c r="A20" s="508">
        <v>1994</v>
      </c>
      <c r="B20" s="509">
        <v>20667.620999999999</v>
      </c>
      <c r="C20" s="510">
        <v>10480</v>
      </c>
      <c r="D20" s="510">
        <v>26227</v>
      </c>
      <c r="E20" s="511">
        <v>0</v>
      </c>
      <c r="F20" s="512">
        <f t="shared" si="1"/>
        <v>8572.6209999999992</v>
      </c>
      <c r="G20" s="515">
        <v>48802</v>
      </c>
      <c r="H20" s="510">
        <v>48486</v>
      </c>
      <c r="I20" s="510">
        <v>691</v>
      </c>
      <c r="J20" s="513">
        <v>16.38</v>
      </c>
      <c r="K20" s="514">
        <f t="shared" si="0"/>
        <v>338.53563197999995</v>
      </c>
    </row>
    <row r="21" spans="1:11" ht="11.25" customHeight="1">
      <c r="A21" s="508">
        <v>1995</v>
      </c>
      <c r="B21" s="509">
        <v>19975.648000000001</v>
      </c>
      <c r="C21" s="510">
        <v>9929</v>
      </c>
      <c r="D21" s="510">
        <v>24923</v>
      </c>
      <c r="E21" s="511">
        <v>60</v>
      </c>
      <c r="F21" s="512">
        <f t="shared" si="1"/>
        <v>8246.648000000001</v>
      </c>
      <c r="G21" s="515">
        <v>46641</v>
      </c>
      <c r="H21" s="510">
        <v>46634</v>
      </c>
      <c r="I21" s="510">
        <v>806</v>
      </c>
      <c r="J21" s="513">
        <v>17.71</v>
      </c>
      <c r="K21" s="514">
        <f t="shared" si="0"/>
        <v>353.76872608000002</v>
      </c>
    </row>
    <row r="22" spans="1:11" ht="11.25" customHeight="1">
      <c r="A22" s="508">
        <v>1996</v>
      </c>
      <c r="B22" s="509">
        <v>19528.78</v>
      </c>
      <c r="C22" s="510">
        <v>9857</v>
      </c>
      <c r="D22" s="510">
        <v>24297</v>
      </c>
      <c r="E22" s="510">
        <v>783</v>
      </c>
      <c r="F22" s="512">
        <f t="shared" si="1"/>
        <v>8339.7799999999988</v>
      </c>
      <c r="G22" s="515">
        <v>46126</v>
      </c>
      <c r="H22" s="510">
        <v>46265</v>
      </c>
      <c r="I22" s="510">
        <v>768</v>
      </c>
      <c r="J22" s="513">
        <v>21.1</v>
      </c>
      <c r="K22" s="514">
        <f t="shared" si="0"/>
        <v>412.05725799999999</v>
      </c>
    </row>
    <row r="23" spans="1:11" ht="11.25" customHeight="1">
      <c r="A23" s="508">
        <v>1997</v>
      </c>
      <c r="B23" s="509">
        <v>19592.547999999999</v>
      </c>
      <c r="C23" s="510">
        <v>8565</v>
      </c>
      <c r="D23" s="510">
        <v>28162</v>
      </c>
      <c r="E23" s="510">
        <v>2858</v>
      </c>
      <c r="F23" s="512">
        <f t="shared" si="1"/>
        <v>10685.547999999995</v>
      </c>
      <c r="G23" s="515">
        <v>48492</v>
      </c>
      <c r="H23" s="510">
        <v>48477</v>
      </c>
      <c r="I23" s="510">
        <v>633</v>
      </c>
      <c r="J23" s="513">
        <v>18.57</v>
      </c>
      <c r="K23" s="514">
        <f t="shared" si="0"/>
        <v>363.83361636000001</v>
      </c>
    </row>
    <row r="24" spans="1:11" ht="11.25" customHeight="1">
      <c r="A24" s="508">
        <v>1998</v>
      </c>
      <c r="B24" s="509">
        <v>19218.109</v>
      </c>
      <c r="C24" s="510">
        <v>8161</v>
      </c>
      <c r="D24" s="510">
        <v>28779</v>
      </c>
      <c r="E24" s="510">
        <v>6097</v>
      </c>
      <c r="F24" s="512">
        <f t="shared" si="1"/>
        <v>12238.108999999997</v>
      </c>
      <c r="G24" s="515">
        <v>50017</v>
      </c>
      <c r="H24" s="510">
        <v>49476</v>
      </c>
      <c r="I24" s="510">
        <v>613</v>
      </c>
      <c r="J24" s="513">
        <v>12.52</v>
      </c>
      <c r="K24" s="514">
        <f t="shared" si="0"/>
        <v>240.61072467999998</v>
      </c>
    </row>
    <row r="25" spans="1:11" ht="11.25" customHeight="1">
      <c r="A25" s="508">
        <v>1999</v>
      </c>
      <c r="B25" s="509">
        <v>16361.752</v>
      </c>
      <c r="C25" s="510">
        <v>7335</v>
      </c>
      <c r="D25" s="510">
        <v>28461</v>
      </c>
      <c r="E25" s="510">
        <v>8067</v>
      </c>
      <c r="F25" s="512">
        <f t="shared" si="1"/>
        <v>7953.7520000000004</v>
      </c>
      <c r="G25" s="515">
        <v>52271</v>
      </c>
      <c r="H25" s="510">
        <v>50556</v>
      </c>
      <c r="I25" s="510">
        <v>704</v>
      </c>
      <c r="J25" s="513">
        <v>17.690000000000001</v>
      </c>
      <c r="K25" s="514">
        <f t="shared" si="0"/>
        <v>289.43939288000001</v>
      </c>
    </row>
    <row r="26" spans="1:11" ht="11.25" customHeight="1">
      <c r="A26" s="508">
        <v>2000</v>
      </c>
      <c r="B26" s="509">
        <v>15609.03</v>
      </c>
      <c r="C26" s="510">
        <v>7162.8290699999998</v>
      </c>
      <c r="D26" s="510">
        <v>26367</v>
      </c>
      <c r="E26" s="510">
        <v>11528</v>
      </c>
      <c r="F26" s="512">
        <f t="shared" si="1"/>
        <v>10950.859069999999</v>
      </c>
      <c r="G26" s="515">
        <v>49716</v>
      </c>
      <c r="H26" s="510">
        <v>49999</v>
      </c>
      <c r="I26" s="510">
        <v>786</v>
      </c>
      <c r="J26" s="513">
        <v>28.53</v>
      </c>
      <c r="K26" s="514">
        <f t="shared" si="0"/>
        <v>445.32562590000003</v>
      </c>
    </row>
    <row r="27" spans="1:11" ht="11.25" customHeight="1">
      <c r="A27" s="508">
        <v>2001</v>
      </c>
      <c r="B27" s="509">
        <v>15268.862999999999</v>
      </c>
      <c r="C27" s="510">
        <v>7208.3801399999993</v>
      </c>
      <c r="D27" s="510">
        <v>25100</v>
      </c>
      <c r="E27" s="510">
        <v>11364</v>
      </c>
      <c r="F27" s="512">
        <f t="shared" si="1"/>
        <v>8631.2431399999987</v>
      </c>
      <c r="G27" s="515">
        <v>50310</v>
      </c>
      <c r="H27" s="510">
        <v>50143</v>
      </c>
      <c r="I27" s="510">
        <v>457</v>
      </c>
      <c r="J27" s="513">
        <v>24.09</v>
      </c>
      <c r="K27" s="514">
        <f t="shared" si="0"/>
        <v>367.82690967000002</v>
      </c>
    </row>
    <row r="28" spans="1:11" ht="11.25" customHeight="1">
      <c r="A28" s="508">
        <v>2002</v>
      </c>
      <c r="B28" s="509">
        <v>13770.851000000001</v>
      </c>
      <c r="C28" s="510">
        <v>7141.4963000000007</v>
      </c>
      <c r="D28" s="510">
        <v>25455</v>
      </c>
      <c r="E28" s="510">
        <v>12215</v>
      </c>
      <c r="F28" s="512">
        <f t="shared" si="1"/>
        <v>8620.3473000000013</v>
      </c>
      <c r="G28" s="515">
        <v>49962</v>
      </c>
      <c r="H28" s="510">
        <v>49987</v>
      </c>
      <c r="I28" s="510">
        <v>591</v>
      </c>
      <c r="J28" s="516">
        <v>23.87</v>
      </c>
      <c r="K28" s="514">
        <f t="shared" si="0"/>
        <v>328.71021337000002</v>
      </c>
    </row>
    <row r="29" spans="1:11" ht="11.25" customHeight="1">
      <c r="A29" s="508">
        <v>2003</v>
      </c>
      <c r="B29" s="509">
        <v>13097.337</v>
      </c>
      <c r="C29" s="510">
        <v>6963.8421300000009</v>
      </c>
      <c r="D29" s="510">
        <v>24152</v>
      </c>
      <c r="E29" s="510">
        <v>9690</v>
      </c>
      <c r="F29" s="512">
        <f t="shared" si="1"/>
        <v>5636.1791300000041</v>
      </c>
      <c r="G29" s="515">
        <v>48267</v>
      </c>
      <c r="H29" s="515">
        <v>48284</v>
      </c>
      <c r="I29" s="515">
        <v>547</v>
      </c>
      <c r="J29" s="517">
        <v>28.88</v>
      </c>
      <c r="K29" s="514">
        <f t="shared" si="0"/>
        <v>378.25109256000002</v>
      </c>
    </row>
    <row r="30" spans="1:11" ht="11.25" customHeight="1">
      <c r="A30" s="508">
        <v>2004</v>
      </c>
      <c r="B30" s="509">
        <v>14743.775</v>
      </c>
      <c r="C30" s="510">
        <v>7559.2657300000001</v>
      </c>
      <c r="D30" s="510">
        <v>22911</v>
      </c>
      <c r="E30" s="510">
        <v>12195</v>
      </c>
      <c r="F30" s="512">
        <f t="shared" si="1"/>
        <v>4009.0407300000006</v>
      </c>
      <c r="G30" s="515">
        <v>53400</v>
      </c>
      <c r="H30" s="515">
        <v>53180</v>
      </c>
      <c r="I30" s="515">
        <v>532</v>
      </c>
      <c r="J30" s="518">
        <v>39.35</v>
      </c>
      <c r="K30" s="514">
        <f t="shared" si="0"/>
        <v>580.16754624999999</v>
      </c>
    </row>
    <row r="31" spans="1:11" ht="11.25" customHeight="1">
      <c r="A31" s="508">
        <v>2005</v>
      </c>
      <c r="B31" s="509">
        <v>16676.169000000002</v>
      </c>
      <c r="C31" s="510">
        <v>8213.7770700000001</v>
      </c>
      <c r="D31" s="510">
        <v>24371.85269</v>
      </c>
      <c r="E31" s="510">
        <v>10991</v>
      </c>
      <c r="F31" s="512">
        <f t="shared" si="1"/>
        <v>5739.7987600000051</v>
      </c>
      <c r="G31" s="515">
        <v>54513</v>
      </c>
      <c r="H31" s="515">
        <v>54544</v>
      </c>
      <c r="I31" s="515">
        <v>767</v>
      </c>
      <c r="J31" s="519">
        <v>53.98</v>
      </c>
      <c r="K31" s="514">
        <f t="shared" si="0"/>
        <v>900.17960261999997</v>
      </c>
    </row>
    <row r="32" spans="1:11" ht="11.25" customHeight="1">
      <c r="A32" s="508">
        <v>2006</v>
      </c>
      <c r="B32" s="509">
        <v>17926.971000000001</v>
      </c>
      <c r="C32" s="520">
        <v>9354.8594599999997</v>
      </c>
      <c r="D32" s="520">
        <v>23255.814110000003</v>
      </c>
      <c r="E32" s="520">
        <v>10633</v>
      </c>
      <c r="F32" s="512">
        <f t="shared" si="1"/>
        <v>6051.644570000004</v>
      </c>
      <c r="G32" s="520">
        <v>55119</v>
      </c>
      <c r="H32" s="520">
        <v>55192</v>
      </c>
      <c r="I32" s="520">
        <v>728</v>
      </c>
      <c r="J32" s="519">
        <v>59.7</v>
      </c>
      <c r="K32" s="514">
        <f t="shared" si="0"/>
        <v>1070.2401687000001</v>
      </c>
    </row>
    <row r="33" spans="1:11" ht="11.25" customHeight="1">
      <c r="A33" s="508">
        <v>2007</v>
      </c>
      <c r="B33" s="509">
        <v>19535.306</v>
      </c>
      <c r="C33" s="520">
        <v>10707.702420000001</v>
      </c>
      <c r="D33" s="520">
        <v>22011.661549999997</v>
      </c>
      <c r="E33" s="520">
        <v>8769</v>
      </c>
      <c r="F33" s="512">
        <f t="shared" si="1"/>
        <v>6259.6699700000026</v>
      </c>
      <c r="G33" s="520">
        <v>54764</v>
      </c>
      <c r="H33" s="520">
        <v>54952</v>
      </c>
      <c r="I33" s="520">
        <v>662</v>
      </c>
      <c r="J33" s="519">
        <v>62.48</v>
      </c>
      <c r="K33" s="514">
        <f t="shared" si="0"/>
        <v>1220.5659188799998</v>
      </c>
    </row>
    <row r="34" spans="1:11" ht="11.25" customHeight="1">
      <c r="A34" s="508">
        <v>2008</v>
      </c>
      <c r="B34" s="509">
        <v>22040.679</v>
      </c>
      <c r="C34" s="520">
        <v>10259.341669999998</v>
      </c>
      <c r="D34" s="520">
        <v>21315.969260000005</v>
      </c>
      <c r="E34" s="520">
        <v>6382</v>
      </c>
      <c r="F34" s="512">
        <f t="shared" si="1"/>
        <v>6360.9899300000034</v>
      </c>
      <c r="G34" s="520">
        <v>53637</v>
      </c>
      <c r="H34" s="520">
        <v>53165</v>
      </c>
      <c r="I34" s="520">
        <v>473</v>
      </c>
      <c r="J34" s="521">
        <v>86.58</v>
      </c>
      <c r="K34" s="514">
        <f t="shared" si="0"/>
        <v>1908.28198782</v>
      </c>
    </row>
    <row r="35" spans="1:11" ht="11.25" customHeight="1">
      <c r="A35" s="508">
        <v>2009</v>
      </c>
      <c r="B35" s="509">
        <v>22941.968000000001</v>
      </c>
      <c r="C35" s="520">
        <v>7408.8615099999997</v>
      </c>
      <c r="D35" s="520">
        <v>20000</v>
      </c>
      <c r="E35" s="520">
        <v>5520</v>
      </c>
      <c r="F35" s="512">
        <f t="shared" si="1"/>
        <v>3395.8295099999959</v>
      </c>
      <c r="G35" s="520">
        <v>52475</v>
      </c>
      <c r="H35" s="520">
        <v>52479</v>
      </c>
      <c r="I35" s="520">
        <v>519</v>
      </c>
      <c r="J35" s="519">
        <v>50.22</v>
      </c>
      <c r="K35" s="514">
        <f t="shared" si="0"/>
        <v>1152.1456329600001</v>
      </c>
    </row>
    <row r="36" spans="1:11" ht="11.25" customHeight="1">
      <c r="A36" s="522">
        <v>2010</v>
      </c>
      <c r="B36" s="509">
        <v>24666.654999999999</v>
      </c>
      <c r="C36" s="523">
        <v>6525.0323099999996</v>
      </c>
      <c r="D36" s="523">
        <v>20143.578669999999</v>
      </c>
      <c r="E36" s="523">
        <v>4278</v>
      </c>
      <c r="F36" s="512">
        <f t="shared" si="1"/>
        <v>3976.2659799999965</v>
      </c>
      <c r="G36" s="523">
        <v>51637</v>
      </c>
      <c r="H36" s="523">
        <v>51678</v>
      </c>
      <c r="I36" s="523">
        <v>511</v>
      </c>
      <c r="J36" s="519">
        <v>68.09</v>
      </c>
      <c r="K36" s="514">
        <f t="shared" si="0"/>
        <v>1679.5525389500001</v>
      </c>
    </row>
    <row r="37" spans="1:11" ht="11.25" customHeight="1">
      <c r="A37" s="522">
        <v>2011</v>
      </c>
      <c r="B37" s="509">
        <v>26277.505000000001</v>
      </c>
      <c r="C37" s="523">
        <v>6997.0313800000013</v>
      </c>
      <c r="D37" s="523">
        <v>20536.25808</v>
      </c>
      <c r="E37" s="523">
        <v>3894</v>
      </c>
      <c r="F37" s="512">
        <f t="shared" si="1"/>
        <v>1804.7944600000046</v>
      </c>
      <c r="G37" s="523">
        <v>55900</v>
      </c>
      <c r="H37" s="523">
        <v>55656</v>
      </c>
      <c r="I37" s="523">
        <v>473</v>
      </c>
      <c r="J37" s="519">
        <v>82.53</v>
      </c>
      <c r="K37" s="514">
        <f t="shared" si="0"/>
        <v>2168.68248765</v>
      </c>
    </row>
    <row r="38" spans="1:11" ht="11.25" customHeight="1">
      <c r="A38" s="522">
        <v>2012</v>
      </c>
      <c r="B38" s="509">
        <v>30204.365000000002</v>
      </c>
      <c r="C38" s="523">
        <v>7805.0085999999992</v>
      </c>
      <c r="D38" s="523">
        <v>20768.755300000004</v>
      </c>
      <c r="E38" s="523">
        <v>4394</v>
      </c>
      <c r="F38" s="512">
        <f t="shared" si="1"/>
        <v>4019.1289000000033</v>
      </c>
      <c r="G38" s="523">
        <v>59153</v>
      </c>
      <c r="H38" s="523">
        <v>58961</v>
      </c>
      <c r="I38" s="523">
        <v>692</v>
      </c>
      <c r="J38" s="519">
        <v>82.73</v>
      </c>
      <c r="K38" s="514">
        <f t="shared" si="0"/>
        <v>2498.8071164500002</v>
      </c>
    </row>
    <row r="39" spans="1:11" ht="11.25" customHeight="1">
      <c r="A39" s="522">
        <v>2013</v>
      </c>
      <c r="B39" s="509">
        <v>35005.413999999997</v>
      </c>
      <c r="C39" s="523">
        <v>7601.347459999999</v>
      </c>
      <c r="D39" s="523">
        <v>18509.207289999998</v>
      </c>
      <c r="E39" s="523">
        <v>3111</v>
      </c>
      <c r="F39" s="512">
        <f>SUM(B39:E39)-G39</f>
        <v>6881.9687499999927</v>
      </c>
      <c r="G39" s="523">
        <v>57345</v>
      </c>
      <c r="H39" s="523">
        <v>56921</v>
      </c>
      <c r="I39" s="523">
        <v>669</v>
      </c>
      <c r="J39" s="519">
        <v>84.79</v>
      </c>
      <c r="K39" s="514">
        <f t="shared" si="0"/>
        <v>2968.1090530600004</v>
      </c>
    </row>
    <row r="40" spans="1:11" ht="11.25" customHeight="1">
      <c r="A40" s="522">
        <v>2014</v>
      </c>
      <c r="B40" s="509">
        <v>40910.692000000003</v>
      </c>
      <c r="C40" s="523">
        <v>7661.9452899999997</v>
      </c>
      <c r="D40" s="523">
        <v>19269.243809999996</v>
      </c>
      <c r="E40" s="523">
        <v>3636</v>
      </c>
      <c r="F40" s="512">
        <f t="shared" si="1"/>
        <v>10929.881099999999</v>
      </c>
      <c r="G40" s="523">
        <v>60548</v>
      </c>
      <c r="H40" s="523">
        <v>60677</v>
      </c>
      <c r="I40" s="523">
        <v>798</v>
      </c>
      <c r="J40" s="521">
        <v>79.040000000000006</v>
      </c>
      <c r="K40" s="514">
        <f t="shared" si="0"/>
        <v>3233.5810956800001</v>
      </c>
    </row>
    <row r="41" spans="1:11" ht="11.25" customHeight="1">
      <c r="A41" s="522" t="s">
        <v>562</v>
      </c>
      <c r="B41" s="509">
        <v>37000</v>
      </c>
      <c r="C41" s="523">
        <v>6966.2524399999993</v>
      </c>
      <c r="D41" s="523">
        <v>20000</v>
      </c>
      <c r="E41" s="523">
        <v>4579</v>
      </c>
      <c r="F41" s="512">
        <f t="shared" si="1"/>
        <v>11115.252439999997</v>
      </c>
      <c r="G41" s="523">
        <v>57430</v>
      </c>
      <c r="H41" s="523">
        <v>57540</v>
      </c>
      <c r="I41" s="523">
        <v>660</v>
      </c>
      <c r="J41" s="521">
        <v>39.9</v>
      </c>
      <c r="K41" s="514">
        <f t="shared" si="0"/>
        <v>1476.3</v>
      </c>
    </row>
    <row r="42" spans="1:11" ht="7.5" customHeight="1">
      <c r="A42" s="524"/>
      <c r="B42" s="525"/>
      <c r="C42" s="526"/>
      <c r="D42" s="526"/>
      <c r="E42" s="526"/>
      <c r="F42" s="526"/>
      <c r="G42" s="526"/>
      <c r="H42" s="526"/>
      <c r="I42" s="526"/>
      <c r="J42" s="524"/>
      <c r="K42" s="524"/>
    </row>
    <row r="43" spans="1:11">
      <c r="A43" s="501" t="s">
        <v>590</v>
      </c>
      <c r="B43" s="527"/>
      <c r="C43" s="527"/>
      <c r="D43" s="527"/>
      <c r="E43" s="527"/>
      <c r="F43" s="527"/>
      <c r="G43" s="527"/>
      <c r="H43" s="527"/>
      <c r="I43" s="527"/>
      <c r="J43" s="528"/>
    </row>
    <row r="44" spans="1:11" ht="30" customHeight="1">
      <c r="A44" s="1500" t="s">
        <v>591</v>
      </c>
      <c r="B44" s="1500"/>
      <c r="C44" s="1500"/>
      <c r="D44" s="1500"/>
      <c r="E44" s="1500"/>
      <c r="F44" s="1500"/>
      <c r="G44" s="1500"/>
      <c r="H44" s="1500"/>
      <c r="I44" s="1500"/>
      <c r="J44" s="1500"/>
      <c r="K44" s="1500"/>
    </row>
    <row r="45" spans="1:11">
      <c r="A45" s="1491" t="s">
        <v>592</v>
      </c>
      <c r="B45" s="1492"/>
      <c r="C45" s="1492"/>
      <c r="D45" s="1492"/>
      <c r="E45" s="1492"/>
      <c r="F45" s="1492"/>
      <c r="G45" s="1492"/>
      <c r="H45" s="1492"/>
      <c r="I45" s="1492"/>
      <c r="J45" s="1492"/>
      <c r="K45" s="1492"/>
    </row>
    <row r="46" spans="1:11" ht="7.5" customHeight="1"/>
    <row r="47" spans="1:11" ht="11.25" customHeight="1">
      <c r="A47" s="501" t="s">
        <v>593</v>
      </c>
    </row>
    <row r="48" spans="1:11" ht="7.5" customHeight="1"/>
    <row r="49" spans="1:2" ht="11.25" customHeight="1">
      <c r="A49" s="501" t="s">
        <v>594</v>
      </c>
    </row>
    <row r="51" spans="1:2">
      <c r="B51" s="529"/>
    </row>
    <row r="52" spans="1:2">
      <c r="B52" s="529"/>
    </row>
  </sheetData>
  <mergeCells count="6">
    <mergeCell ref="A45:K45"/>
    <mergeCell ref="B3:E3"/>
    <mergeCell ref="F3:I3"/>
    <mergeCell ref="B5:E5"/>
    <mergeCell ref="F5:I5"/>
    <mergeCell ref="A44:K44"/>
  </mergeCells>
  <printOptions horizontalCentered="1"/>
  <pageMargins left="1" right="1" top="1" bottom="1" header="0.5" footer="0.5"/>
  <pageSetup scale="68" orientation="landscape" r:id="rId1"/>
  <headerFooter scaleWithDoc="0" alignWithMargins="0">
    <oddHeader xml:space="preserve">&amp;C&amp;14Table 19.1
Supply, Disposition, Price, and Value of Crude Oil in Utah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9"/>
  <sheetViews>
    <sheetView view="pageLayout" topLeftCell="A2" zoomScaleNormal="100" workbookViewId="0">
      <selection activeCell="E6" sqref="E6"/>
    </sheetView>
  </sheetViews>
  <sheetFormatPr defaultRowHeight="12.75"/>
  <cols>
    <col min="1" max="1" width="4.42578125" style="867" customWidth="1"/>
    <col min="2" max="2" width="4.85546875" style="867" customWidth="1"/>
    <col min="3" max="3" width="19.5703125" style="867" bestFit="1" customWidth="1"/>
    <col min="4" max="4" width="5.85546875" style="867" customWidth="1"/>
    <col min="5" max="5" width="19.5703125" style="867" bestFit="1" customWidth="1"/>
    <col min="6" max="6" width="5.85546875" style="867" customWidth="1"/>
    <col min="7" max="7" width="19.5703125" style="867" bestFit="1" customWidth="1"/>
    <col min="8" max="8" width="5.85546875" style="867" customWidth="1"/>
    <col min="9" max="9" width="19.5703125" style="867" bestFit="1" customWidth="1"/>
    <col min="10" max="10" width="5.85546875" style="867" customWidth="1"/>
    <col min="11" max="11" width="4.140625" style="867" customWidth="1"/>
    <col min="12" max="16384" width="9.140625" style="867"/>
  </cols>
  <sheetData>
    <row r="1" spans="2:10" hidden="1">
      <c r="B1" s="866" t="s">
        <v>1176</v>
      </c>
      <c r="E1" s="868"/>
      <c r="F1" s="868"/>
      <c r="G1" s="868"/>
    </row>
    <row r="2" spans="2:10">
      <c r="E2" s="868"/>
      <c r="F2" s="868"/>
      <c r="G2" s="868"/>
    </row>
    <row r="3" spans="2:10" ht="38.25" customHeight="1">
      <c r="B3" s="869" t="s">
        <v>11</v>
      </c>
      <c r="C3" s="1397" t="s">
        <v>842</v>
      </c>
      <c r="D3" s="1398"/>
      <c r="E3" s="1397" t="s">
        <v>841</v>
      </c>
      <c r="F3" s="1398"/>
      <c r="G3" s="1397" t="s">
        <v>840</v>
      </c>
      <c r="H3" s="1398"/>
      <c r="I3" s="1399" t="s">
        <v>839</v>
      </c>
      <c r="J3" s="1400"/>
    </row>
    <row r="4" spans="2:10" ht="12.6" customHeight="1">
      <c r="B4" s="870"/>
      <c r="C4" s="871" t="s">
        <v>65</v>
      </c>
      <c r="D4" s="872">
        <v>9.9868664672728329</v>
      </c>
      <c r="E4" s="871" t="s">
        <v>65</v>
      </c>
      <c r="F4" s="872">
        <v>26.984210292841599</v>
      </c>
      <c r="G4" s="871" t="s">
        <v>65</v>
      </c>
      <c r="H4" s="872">
        <v>23.234265315890937</v>
      </c>
      <c r="I4" s="871" t="s">
        <v>65</v>
      </c>
      <c r="J4" s="873">
        <v>60.205342076005373</v>
      </c>
    </row>
    <row r="5" spans="2:10" ht="12.6" customHeight="1">
      <c r="B5" s="874">
        <v>1</v>
      </c>
      <c r="C5" s="866" t="s">
        <v>9</v>
      </c>
      <c r="D5" s="875">
        <v>14.460974794195902</v>
      </c>
      <c r="E5" s="866" t="s">
        <v>9</v>
      </c>
      <c r="F5" s="875">
        <v>37.394545653723746</v>
      </c>
      <c r="G5" s="867" t="s">
        <v>23</v>
      </c>
      <c r="H5" s="876">
        <v>31.469877290067892</v>
      </c>
      <c r="I5" s="866" t="s">
        <v>9</v>
      </c>
      <c r="J5" s="877">
        <v>68.790159257642699</v>
      </c>
    </row>
    <row r="6" spans="2:10" ht="12.6" customHeight="1">
      <c r="B6" s="874">
        <v>2</v>
      </c>
      <c r="C6" s="867" t="s">
        <v>54</v>
      </c>
      <c r="D6" s="876">
        <v>11.825303144114176</v>
      </c>
      <c r="E6" s="867" t="s">
        <v>26</v>
      </c>
      <c r="F6" s="876">
        <v>32.705709643631806</v>
      </c>
      <c r="G6" s="867" t="s">
        <v>32</v>
      </c>
      <c r="H6" s="876">
        <v>29.423094350565787</v>
      </c>
      <c r="I6" s="867" t="s">
        <v>26</v>
      </c>
      <c r="J6" s="878">
        <v>68.500053607805299</v>
      </c>
    </row>
    <row r="7" spans="2:10" ht="12.6" customHeight="1">
      <c r="B7" s="874">
        <v>3</v>
      </c>
      <c r="C7" s="867" t="s">
        <v>26</v>
      </c>
      <c r="D7" s="876">
        <v>11.735160947126209</v>
      </c>
      <c r="E7" s="867" t="s">
        <v>56</v>
      </c>
      <c r="F7" s="876">
        <v>30.816628552543939</v>
      </c>
      <c r="G7" s="867" t="s">
        <v>60</v>
      </c>
      <c r="H7" s="876">
        <v>28.786045847506102</v>
      </c>
      <c r="I7" s="867" t="s">
        <v>16</v>
      </c>
      <c r="J7" s="878">
        <v>66.638421121033772</v>
      </c>
    </row>
    <row r="8" spans="2:10" ht="12.6" customHeight="1">
      <c r="B8" s="874">
        <v>4</v>
      </c>
      <c r="C8" s="867" t="s">
        <v>56</v>
      </c>
      <c r="D8" s="876">
        <v>11.684280673407173</v>
      </c>
      <c r="E8" s="867" t="s">
        <v>29</v>
      </c>
      <c r="F8" s="876">
        <v>29.563405772480372</v>
      </c>
      <c r="G8" s="867" t="s">
        <v>39</v>
      </c>
      <c r="H8" s="876">
        <v>27.280044628626076</v>
      </c>
      <c r="I8" s="867" t="s">
        <v>54</v>
      </c>
      <c r="J8" s="878">
        <v>66.458554858597779</v>
      </c>
    </row>
    <row r="9" spans="2:10" ht="12.6" customHeight="1">
      <c r="B9" s="874">
        <v>5</v>
      </c>
      <c r="C9" s="867" t="s">
        <v>40</v>
      </c>
      <c r="D9" s="876">
        <v>11.380140833373401</v>
      </c>
      <c r="E9" s="867" t="s">
        <v>16</v>
      </c>
      <c r="F9" s="876">
        <v>29.478447608968768</v>
      </c>
      <c r="G9" s="867" t="s">
        <v>51</v>
      </c>
      <c r="H9" s="876">
        <v>26.84325991804366</v>
      </c>
      <c r="I9" s="867" t="s">
        <v>17</v>
      </c>
      <c r="J9" s="878">
        <v>65.426992252220799</v>
      </c>
    </row>
    <row r="10" spans="2:10" ht="12.6" customHeight="1">
      <c r="B10" s="874">
        <v>6</v>
      </c>
      <c r="C10" s="867" t="s">
        <v>15</v>
      </c>
      <c r="D10" s="876">
        <v>11.379103782218747</v>
      </c>
      <c r="E10" s="867" t="s">
        <v>40</v>
      </c>
      <c r="F10" s="876">
        <v>29.410746521782837</v>
      </c>
      <c r="G10" s="867" t="s">
        <v>21</v>
      </c>
      <c r="H10" s="876">
        <v>26.652408824853669</v>
      </c>
      <c r="I10" s="867" t="s">
        <v>23</v>
      </c>
      <c r="J10" s="878">
        <v>65.114690871285092</v>
      </c>
    </row>
    <row r="11" spans="2:10" ht="12.6" customHeight="1">
      <c r="B11" s="874">
        <v>7</v>
      </c>
      <c r="C11" s="867" t="s">
        <v>29</v>
      </c>
      <c r="D11" s="876">
        <v>11.360068769621767</v>
      </c>
      <c r="E11" s="867" t="s">
        <v>37</v>
      </c>
      <c r="F11" s="876">
        <v>29.282222732221015</v>
      </c>
      <c r="G11" s="867" t="s">
        <v>57</v>
      </c>
      <c r="H11" s="876">
        <v>26.631174817002989</v>
      </c>
      <c r="I11" s="867" t="s">
        <v>44</v>
      </c>
      <c r="J11" s="878">
        <v>64.897593867017505</v>
      </c>
    </row>
    <row r="12" spans="2:10" ht="12.6" customHeight="1">
      <c r="B12" s="874">
        <v>8</v>
      </c>
      <c r="C12" s="867" t="s">
        <v>49</v>
      </c>
      <c r="D12" s="876">
        <v>11.235468112057578</v>
      </c>
      <c r="E12" s="867" t="s">
        <v>54</v>
      </c>
      <c r="F12" s="876">
        <v>29.226116731213846</v>
      </c>
      <c r="G12" s="867" t="s">
        <v>16</v>
      </c>
      <c r="H12" s="876">
        <v>26.49330684539834</v>
      </c>
      <c r="I12" s="867" t="s">
        <v>40</v>
      </c>
      <c r="J12" s="878">
        <v>64.480704254286849</v>
      </c>
    </row>
    <row r="13" spans="2:10" ht="12.6" customHeight="1">
      <c r="B13" s="874">
        <v>9</v>
      </c>
      <c r="C13" s="867" t="s">
        <v>47</v>
      </c>
      <c r="D13" s="876">
        <v>10.94864976811165</v>
      </c>
      <c r="E13" s="867" t="s">
        <v>49</v>
      </c>
      <c r="F13" s="876">
        <v>29.08493703077804</v>
      </c>
      <c r="G13" s="867" t="s">
        <v>28</v>
      </c>
      <c r="H13" s="876">
        <v>25.999736483257958</v>
      </c>
      <c r="I13" s="867" t="s">
        <v>29</v>
      </c>
      <c r="J13" s="878">
        <v>64.450284727979451</v>
      </c>
    </row>
    <row r="14" spans="2:10" ht="12.6" customHeight="1">
      <c r="B14" s="874">
        <v>10</v>
      </c>
      <c r="C14" s="867" t="s">
        <v>44</v>
      </c>
      <c r="D14" s="876">
        <v>10.842541873292177</v>
      </c>
      <c r="E14" s="867" t="s">
        <v>44</v>
      </c>
      <c r="F14" s="876">
        <v>28.844499544580511</v>
      </c>
      <c r="G14" s="867" t="s">
        <v>17</v>
      </c>
      <c r="H14" s="876">
        <v>25.998308013957487</v>
      </c>
      <c r="I14" s="867" t="s">
        <v>28</v>
      </c>
      <c r="J14" s="878">
        <v>64.413598522189645</v>
      </c>
    </row>
    <row r="15" spans="2:10" ht="12.6" customHeight="1">
      <c r="B15" s="874">
        <v>11</v>
      </c>
      <c r="C15" s="867" t="s">
        <v>17</v>
      </c>
      <c r="D15" s="876">
        <v>10.686224701769335</v>
      </c>
      <c r="E15" s="867" t="s">
        <v>24</v>
      </c>
      <c r="F15" s="876">
        <v>28.817007037991051</v>
      </c>
      <c r="G15" s="867" t="s">
        <v>25</v>
      </c>
      <c r="H15" s="876">
        <v>25.839587842299167</v>
      </c>
      <c r="I15" s="867" t="s">
        <v>49</v>
      </c>
      <c r="J15" s="878">
        <v>64.128006311100165</v>
      </c>
    </row>
    <row r="16" spans="2:10" ht="12.6" customHeight="1">
      <c r="B16" s="874">
        <v>12</v>
      </c>
      <c r="C16" s="867" t="s">
        <v>16</v>
      </c>
      <c r="D16" s="876">
        <v>10.666666666666668</v>
      </c>
      <c r="E16" s="867" t="s">
        <v>17</v>
      </c>
      <c r="F16" s="876">
        <v>28.742459536493975</v>
      </c>
      <c r="G16" s="867" t="s">
        <v>50</v>
      </c>
      <c r="H16" s="876">
        <v>25.577183022438497</v>
      </c>
      <c r="I16" s="867" t="s">
        <v>37</v>
      </c>
      <c r="J16" s="878">
        <v>63.216034216679105</v>
      </c>
    </row>
    <row r="17" spans="2:10" ht="12.6" customHeight="1">
      <c r="B17" s="874">
        <v>13</v>
      </c>
      <c r="C17" s="867" t="s">
        <v>31</v>
      </c>
      <c r="D17" s="876">
        <v>10.630495276219488</v>
      </c>
      <c r="E17" s="867" t="s">
        <v>27</v>
      </c>
      <c r="F17" s="876">
        <v>28.536751341112428</v>
      </c>
      <c r="G17" s="867" t="s">
        <v>53</v>
      </c>
      <c r="H17" s="876">
        <v>25.515687392849451</v>
      </c>
      <c r="I17" s="867" t="s">
        <v>39</v>
      </c>
      <c r="J17" s="878">
        <v>63.14615875039847</v>
      </c>
    </row>
    <row r="18" spans="2:10" ht="12.6" customHeight="1">
      <c r="B18" s="874">
        <v>14</v>
      </c>
      <c r="C18" s="867" t="s">
        <v>37</v>
      </c>
      <c r="D18" s="876">
        <v>10.581396806741287</v>
      </c>
      <c r="E18" s="867" t="s">
        <v>28</v>
      </c>
      <c r="F18" s="876">
        <v>28.077444289756237</v>
      </c>
      <c r="G18" s="867" t="s">
        <v>54</v>
      </c>
      <c r="H18" s="876">
        <v>25.407134983269763</v>
      </c>
      <c r="I18" s="867" t="s">
        <v>38</v>
      </c>
      <c r="J18" s="878">
        <v>62.182210048221989</v>
      </c>
    </row>
    <row r="19" spans="2:10" ht="12.6" customHeight="1">
      <c r="B19" s="874">
        <v>15</v>
      </c>
      <c r="C19" s="867" t="s">
        <v>62</v>
      </c>
      <c r="D19" s="876">
        <v>10.481096353816287</v>
      </c>
      <c r="E19" s="867" t="s">
        <v>31</v>
      </c>
      <c r="F19" s="876">
        <v>27.722317688662756</v>
      </c>
      <c r="G19" s="867" t="s">
        <v>44</v>
      </c>
      <c r="H19" s="876">
        <v>25.210552449144824</v>
      </c>
      <c r="I19" s="867" t="s">
        <v>60</v>
      </c>
      <c r="J19" s="878">
        <v>62.086500398136948</v>
      </c>
    </row>
    <row r="20" spans="2:10" ht="12.6" customHeight="1">
      <c r="B20" s="874">
        <v>16</v>
      </c>
      <c r="C20" s="867" t="s">
        <v>24</v>
      </c>
      <c r="D20" s="876">
        <v>10.431682026180779</v>
      </c>
      <c r="E20" s="867" t="s">
        <v>62</v>
      </c>
      <c r="F20" s="876">
        <v>27.500006864567574</v>
      </c>
      <c r="G20" s="867" t="s">
        <v>48</v>
      </c>
      <c r="H20" s="876">
        <v>25.139680494753858</v>
      </c>
      <c r="I20" s="867" t="s">
        <v>21</v>
      </c>
      <c r="J20" s="878">
        <v>62.022304575208679</v>
      </c>
    </row>
    <row r="21" spans="2:10" ht="12.6" customHeight="1">
      <c r="B21" s="874">
        <v>17</v>
      </c>
      <c r="C21" s="867" t="s">
        <v>25</v>
      </c>
      <c r="D21" s="876">
        <v>10.360570035210987</v>
      </c>
      <c r="E21" s="867" t="s">
        <v>36</v>
      </c>
      <c r="F21" s="876">
        <v>27.485321210354012</v>
      </c>
      <c r="G21" s="867" t="s">
        <v>38</v>
      </c>
      <c r="H21" s="876">
        <v>24.933861602444239</v>
      </c>
      <c r="I21" s="867" t="s">
        <v>48</v>
      </c>
      <c r="J21" s="878">
        <v>62.004544000089425</v>
      </c>
    </row>
    <row r="22" spans="2:10" ht="12.6" customHeight="1">
      <c r="B22" s="874">
        <v>18</v>
      </c>
      <c r="C22" s="867" t="s">
        <v>28</v>
      </c>
      <c r="D22" s="876">
        <v>10.336417749175451</v>
      </c>
      <c r="E22" s="867" t="s">
        <v>41</v>
      </c>
      <c r="F22" s="876">
        <v>27.44197241642884</v>
      </c>
      <c r="G22" s="867" t="s">
        <v>42</v>
      </c>
      <c r="H22" s="876">
        <v>24.871642888538773</v>
      </c>
      <c r="I22" s="867" t="s">
        <v>27</v>
      </c>
      <c r="J22" s="878">
        <v>61.946260252894078</v>
      </c>
    </row>
    <row r="23" spans="2:10" ht="12.6" customHeight="1">
      <c r="B23" s="874">
        <v>19</v>
      </c>
      <c r="C23" s="867" t="s">
        <v>27</v>
      </c>
      <c r="D23" s="876">
        <v>10.297990614422444</v>
      </c>
      <c r="E23" s="867" t="s">
        <v>15</v>
      </c>
      <c r="F23" s="876">
        <v>27.42129390818177</v>
      </c>
      <c r="G23" s="867" t="s">
        <v>35</v>
      </c>
      <c r="H23" s="876">
        <v>24.854504563408103</v>
      </c>
      <c r="I23" s="867" t="s">
        <v>53</v>
      </c>
      <c r="J23" s="878">
        <v>61.845077597175226</v>
      </c>
    </row>
    <row r="24" spans="2:10" ht="12.6" customHeight="1">
      <c r="B24" s="874">
        <v>20</v>
      </c>
      <c r="C24" s="867" t="s">
        <v>36</v>
      </c>
      <c r="D24" s="876">
        <v>10.268687752285945</v>
      </c>
      <c r="E24" s="867" t="s">
        <v>38</v>
      </c>
      <c r="F24" s="876">
        <v>27.236502243663725</v>
      </c>
      <c r="G24" s="867" t="s">
        <v>14</v>
      </c>
      <c r="H24" s="876">
        <v>24.815319122818373</v>
      </c>
      <c r="I24" s="867" t="s">
        <v>14</v>
      </c>
      <c r="J24" s="878">
        <v>61.760534298639634</v>
      </c>
    </row>
    <row r="25" spans="2:10" ht="12.6" customHeight="1">
      <c r="B25" s="874">
        <v>21</v>
      </c>
      <c r="C25" s="867" t="s">
        <v>18</v>
      </c>
      <c r="D25" s="876">
        <v>10.203180923204986</v>
      </c>
      <c r="E25" s="867" t="s">
        <v>48</v>
      </c>
      <c r="F25" s="876">
        <v>27.215486488865665</v>
      </c>
      <c r="G25" s="867" t="s">
        <v>52</v>
      </c>
      <c r="H25" s="876">
        <v>24.571633928545019</v>
      </c>
      <c r="I25" s="867" t="s">
        <v>56</v>
      </c>
      <c r="J25" s="878">
        <v>61.011435550857129</v>
      </c>
    </row>
    <row r="26" spans="2:10" ht="12.6" customHeight="1">
      <c r="B26" s="874">
        <v>22</v>
      </c>
      <c r="C26" s="867" t="s">
        <v>30</v>
      </c>
      <c r="D26" s="876">
        <v>10.05826323066173</v>
      </c>
      <c r="E26" s="867" t="s">
        <v>46</v>
      </c>
      <c r="F26" s="876">
        <v>27.128348489832078</v>
      </c>
      <c r="G26" s="867" t="s">
        <v>20</v>
      </c>
      <c r="H26" s="876">
        <v>24.540551373666634</v>
      </c>
      <c r="I26" s="867" t="s">
        <v>35</v>
      </c>
      <c r="J26" s="878">
        <v>60.978243301085847</v>
      </c>
    </row>
    <row r="27" spans="2:10" ht="12.6" customHeight="1">
      <c r="B27" s="874">
        <v>23</v>
      </c>
      <c r="C27" s="867" t="s">
        <v>38</v>
      </c>
      <c r="D27" s="876">
        <v>10.011846202114022</v>
      </c>
      <c r="E27" s="867" t="s">
        <v>66</v>
      </c>
      <c r="F27" s="876">
        <v>27.121234053176295</v>
      </c>
      <c r="G27" s="867" t="s">
        <v>61</v>
      </c>
      <c r="H27" s="876">
        <v>24.455292143781936</v>
      </c>
      <c r="I27" s="867" t="s">
        <v>55</v>
      </c>
      <c r="J27" s="878">
        <v>60.952302779515797</v>
      </c>
    </row>
    <row r="28" spans="2:10" ht="12.6" customHeight="1">
      <c r="B28" s="874">
        <v>24</v>
      </c>
      <c r="C28" s="867" t="s">
        <v>59</v>
      </c>
      <c r="D28" s="876">
        <v>9.9992073539639232</v>
      </c>
      <c r="E28" s="867" t="s">
        <v>14</v>
      </c>
      <c r="F28" s="876">
        <v>27.114748651877964</v>
      </c>
      <c r="G28" s="867" t="s">
        <v>55</v>
      </c>
      <c r="H28" s="876">
        <v>24.223875102417573</v>
      </c>
      <c r="I28" s="867" t="s">
        <v>51</v>
      </c>
      <c r="J28" s="878">
        <v>60.809087759430412</v>
      </c>
    </row>
    <row r="29" spans="2:10" ht="12.6" customHeight="1">
      <c r="B29" s="874">
        <v>25</v>
      </c>
      <c r="C29" s="867" t="s">
        <v>41</v>
      </c>
      <c r="D29" s="876">
        <v>9.9433097692425196</v>
      </c>
      <c r="E29" s="867" t="s">
        <v>18</v>
      </c>
      <c r="F29" s="876">
        <v>26.919792226741553</v>
      </c>
      <c r="G29" s="867" t="s">
        <v>26</v>
      </c>
      <c r="H29" s="876">
        <v>24.059183017047282</v>
      </c>
      <c r="I29" s="867" t="s">
        <v>25</v>
      </c>
      <c r="J29" s="878">
        <v>60.772421947465524</v>
      </c>
    </row>
    <row r="30" spans="2:10" ht="12.6" customHeight="1">
      <c r="B30" s="874">
        <v>26</v>
      </c>
      <c r="C30" s="867" t="s">
        <v>55</v>
      </c>
      <c r="D30" s="876">
        <v>9.8407127230761589</v>
      </c>
      <c r="E30" s="867" t="s">
        <v>55</v>
      </c>
      <c r="F30" s="876">
        <v>26.887714954022069</v>
      </c>
      <c r="G30" s="867" t="s">
        <v>30</v>
      </c>
      <c r="H30" s="876">
        <v>23.832323075640247</v>
      </c>
      <c r="I30" s="867" t="s">
        <v>61</v>
      </c>
      <c r="J30" s="878">
        <v>60.7581389621743</v>
      </c>
    </row>
    <row r="31" spans="2:10" ht="12.6" customHeight="1">
      <c r="B31" s="874">
        <v>27</v>
      </c>
      <c r="C31" s="867" t="s">
        <v>14</v>
      </c>
      <c r="D31" s="876">
        <v>9.8304665239433007</v>
      </c>
      <c r="E31" s="867" t="s">
        <v>35</v>
      </c>
      <c r="F31" s="876">
        <v>26.859788808868046</v>
      </c>
      <c r="G31" s="867" t="s">
        <v>49</v>
      </c>
      <c r="H31" s="876">
        <v>23.807601168264544</v>
      </c>
      <c r="I31" s="867" t="s">
        <v>36</v>
      </c>
      <c r="J31" s="878">
        <v>60.731767301238072</v>
      </c>
    </row>
    <row r="32" spans="2:10" ht="12.6" customHeight="1">
      <c r="B32" s="874">
        <v>28</v>
      </c>
      <c r="C32" s="867" t="s">
        <v>46</v>
      </c>
      <c r="D32" s="876">
        <v>9.8089908159997989</v>
      </c>
      <c r="E32" s="867" t="s">
        <v>30</v>
      </c>
      <c r="F32" s="876">
        <v>26.81328420593454</v>
      </c>
      <c r="G32" s="867" t="s">
        <v>40</v>
      </c>
      <c r="H32" s="876">
        <v>23.689816899130609</v>
      </c>
      <c r="I32" s="867" t="s">
        <v>32</v>
      </c>
      <c r="J32" s="878">
        <v>60.715437920263895</v>
      </c>
    </row>
    <row r="33" spans="2:10" ht="12.6" customHeight="1">
      <c r="B33" s="874">
        <v>29</v>
      </c>
      <c r="C33" s="867" t="s">
        <v>19</v>
      </c>
      <c r="D33" s="876">
        <v>9.7662356293769399</v>
      </c>
      <c r="E33" s="867" t="s">
        <v>61</v>
      </c>
      <c r="F33" s="876">
        <v>26.771440066988561</v>
      </c>
      <c r="G33" s="867" t="s">
        <v>46</v>
      </c>
      <c r="H33" s="876">
        <v>23.629088916242118</v>
      </c>
      <c r="I33" s="867" t="s">
        <v>30</v>
      </c>
      <c r="J33" s="878">
        <v>60.703870512236513</v>
      </c>
    </row>
    <row r="34" spans="2:10" ht="12.6" customHeight="1">
      <c r="B34" s="874">
        <v>30</v>
      </c>
      <c r="C34" s="867" t="s">
        <v>21</v>
      </c>
      <c r="D34" s="876">
        <v>9.7584248259619706</v>
      </c>
      <c r="E34" s="867" t="s">
        <v>53</v>
      </c>
      <c r="F34" s="876">
        <v>26.599592949322293</v>
      </c>
      <c r="G34" s="867" t="s">
        <v>29</v>
      </c>
      <c r="H34" s="876">
        <v>23.526810185877313</v>
      </c>
      <c r="I34" s="867" t="s">
        <v>46</v>
      </c>
      <c r="J34" s="878">
        <v>60.566428222073988</v>
      </c>
    </row>
    <row r="35" spans="2:10" ht="12.6" customHeight="1">
      <c r="B35" s="874">
        <v>31</v>
      </c>
      <c r="C35" s="867" t="s">
        <v>66</v>
      </c>
      <c r="D35" s="876">
        <v>9.7572391832590402</v>
      </c>
      <c r="E35" s="867" t="s">
        <v>19</v>
      </c>
      <c r="F35" s="876">
        <v>26.576660769755406</v>
      </c>
      <c r="G35" s="867" t="s">
        <v>34</v>
      </c>
      <c r="H35" s="876">
        <v>23.422598873442134</v>
      </c>
      <c r="I35" s="867" t="s">
        <v>62</v>
      </c>
      <c r="J35" s="878">
        <v>60.398309668880721</v>
      </c>
    </row>
    <row r="36" spans="2:10" ht="12.6" customHeight="1">
      <c r="B36" s="874">
        <v>32</v>
      </c>
      <c r="C36" s="867" t="s">
        <v>39</v>
      </c>
      <c r="D36" s="876">
        <v>9.7535862288810957</v>
      </c>
      <c r="E36" s="867" t="s">
        <v>43</v>
      </c>
      <c r="F36" s="876">
        <v>26.361479038825387</v>
      </c>
      <c r="G36" s="867" t="s">
        <v>43</v>
      </c>
      <c r="H36" s="876">
        <v>23.402792043817197</v>
      </c>
      <c r="I36" s="867" t="s">
        <v>50</v>
      </c>
      <c r="J36" s="878">
        <v>60.198157630339786</v>
      </c>
    </row>
    <row r="37" spans="2:10" ht="12.6" customHeight="1">
      <c r="B37" s="874">
        <v>33</v>
      </c>
      <c r="C37" s="867" t="s">
        <v>53</v>
      </c>
      <c r="D37" s="876">
        <v>9.7297972550034846</v>
      </c>
      <c r="E37" s="867" t="s">
        <v>39</v>
      </c>
      <c r="F37" s="876">
        <v>26.112527892891297</v>
      </c>
      <c r="G37" s="867" t="s">
        <v>37</v>
      </c>
      <c r="H37" s="876">
        <v>23.352414677716801</v>
      </c>
      <c r="I37" s="867" t="s">
        <v>31</v>
      </c>
      <c r="J37" s="878">
        <v>60.152020691016297</v>
      </c>
    </row>
    <row r="38" spans="2:10" ht="12.6" customHeight="1">
      <c r="B38" s="874">
        <v>34</v>
      </c>
      <c r="C38" s="867" t="s">
        <v>33</v>
      </c>
      <c r="D38" s="876">
        <v>9.721151234763461</v>
      </c>
      <c r="E38" s="867" t="s">
        <v>59</v>
      </c>
      <c r="F38" s="876">
        <v>25.887528453529672</v>
      </c>
      <c r="G38" s="867" t="s">
        <v>27</v>
      </c>
      <c r="H38" s="876">
        <v>23.111518297359211</v>
      </c>
      <c r="I38" s="867" t="s">
        <v>41</v>
      </c>
      <c r="J38" s="878">
        <v>60.036966742896247</v>
      </c>
    </row>
    <row r="39" spans="2:10" ht="12.6" customHeight="1">
      <c r="B39" s="874">
        <v>35</v>
      </c>
      <c r="C39" s="867" t="s">
        <v>58</v>
      </c>
      <c r="D39" s="876">
        <v>9.6961407742856878</v>
      </c>
      <c r="E39" s="867" t="s">
        <v>20</v>
      </c>
      <c r="F39" s="876">
        <v>25.86795531235267</v>
      </c>
      <c r="G39" s="867" t="s">
        <v>36</v>
      </c>
      <c r="H39" s="876">
        <v>22.977758338598111</v>
      </c>
      <c r="I39" s="867" t="s">
        <v>43</v>
      </c>
      <c r="J39" s="878">
        <v>59.252206333937394</v>
      </c>
    </row>
    <row r="40" spans="2:10" ht="12.6" customHeight="1">
      <c r="B40" s="874">
        <v>36</v>
      </c>
      <c r="C40" s="867" t="s">
        <v>48</v>
      </c>
      <c r="D40" s="876">
        <v>9.649377016469904</v>
      </c>
      <c r="E40" s="867" t="s">
        <v>33</v>
      </c>
      <c r="F40" s="876">
        <v>25.785814134650753</v>
      </c>
      <c r="G40" s="867" t="s">
        <v>45</v>
      </c>
      <c r="H40" s="876">
        <v>22.965701464915401</v>
      </c>
      <c r="I40" s="867" t="s">
        <v>24</v>
      </c>
      <c r="J40" s="878">
        <v>58.950121077877249</v>
      </c>
    </row>
    <row r="41" spans="2:10" ht="12.6" customHeight="1">
      <c r="B41" s="874">
        <v>37</v>
      </c>
      <c r="C41" s="867" t="s">
        <v>61</v>
      </c>
      <c r="D41" s="876">
        <v>9.5314067514038072</v>
      </c>
      <c r="E41" s="867" t="s">
        <v>21</v>
      </c>
      <c r="F41" s="876">
        <v>25.611470924393032</v>
      </c>
      <c r="G41" s="867" t="s">
        <v>41</v>
      </c>
      <c r="H41" s="876">
        <v>22.65168455722489</v>
      </c>
      <c r="I41" s="867" t="s">
        <v>66</v>
      </c>
      <c r="J41" s="878">
        <v>58.949391829998945</v>
      </c>
    </row>
    <row r="42" spans="2:10" ht="12.6" customHeight="1">
      <c r="B42" s="874">
        <v>38</v>
      </c>
      <c r="C42" s="867" t="s">
        <v>43</v>
      </c>
      <c r="D42" s="876">
        <v>9.487935251294811</v>
      </c>
      <c r="E42" s="867" t="s">
        <v>58</v>
      </c>
      <c r="F42" s="876">
        <v>25.501856019861822</v>
      </c>
      <c r="G42" s="867" t="s">
        <v>47</v>
      </c>
      <c r="H42" s="876">
        <v>22.533838959388959</v>
      </c>
      <c r="I42" s="867" t="s">
        <v>20</v>
      </c>
      <c r="J42" s="878">
        <v>58.770974924558253</v>
      </c>
    </row>
    <row r="43" spans="2:10" ht="12.6" customHeight="1">
      <c r="B43" s="874">
        <v>39</v>
      </c>
      <c r="C43" s="867" t="s">
        <v>45</v>
      </c>
      <c r="D43" s="876">
        <v>9.3871914658481064</v>
      </c>
      <c r="E43" s="867" t="s">
        <v>50</v>
      </c>
      <c r="F43" s="876">
        <v>25.362199545661795</v>
      </c>
      <c r="G43" s="867" t="s">
        <v>62</v>
      </c>
      <c r="H43" s="876">
        <v>22.417206450496856</v>
      </c>
      <c r="I43" s="867" t="s">
        <v>47</v>
      </c>
      <c r="J43" s="878">
        <v>58.701768618134288</v>
      </c>
    </row>
    <row r="44" spans="2:10" ht="12.6" customHeight="1">
      <c r="B44" s="874">
        <v>40</v>
      </c>
      <c r="C44" s="867" t="s">
        <v>35</v>
      </c>
      <c r="D44" s="876">
        <v>9.263949928809696</v>
      </c>
      <c r="E44" s="867" t="s">
        <v>47</v>
      </c>
      <c r="F44" s="876">
        <v>25.219279890633683</v>
      </c>
      <c r="G44" s="867" t="s">
        <v>59</v>
      </c>
      <c r="H44" s="876">
        <v>22.228907218766274</v>
      </c>
      <c r="I44" s="867" t="s">
        <v>59</v>
      </c>
      <c r="J44" s="878">
        <v>58.115643026259868</v>
      </c>
    </row>
    <row r="45" spans="2:10">
      <c r="B45" s="874">
        <v>41</v>
      </c>
      <c r="C45" s="867" t="s">
        <v>50</v>
      </c>
      <c r="D45" s="876">
        <v>9.2587750622394918</v>
      </c>
      <c r="E45" s="867" t="s">
        <v>51</v>
      </c>
      <c r="F45" s="876">
        <v>24.973090981344466</v>
      </c>
      <c r="G45" s="867" t="s">
        <v>66</v>
      </c>
      <c r="H45" s="876">
        <v>22.070918593563604</v>
      </c>
      <c r="I45" s="867" t="s">
        <v>18</v>
      </c>
      <c r="J45" s="878">
        <v>57.373565483322096</v>
      </c>
    </row>
    <row r="46" spans="2:10" ht="12.6" customHeight="1">
      <c r="B46" s="874">
        <v>42</v>
      </c>
      <c r="C46" s="867" t="s">
        <v>22</v>
      </c>
      <c r="D46" s="876">
        <v>9.1490804847771283</v>
      </c>
      <c r="E46" s="867" t="s">
        <v>23</v>
      </c>
      <c r="F46" s="876">
        <v>24.644699123991369</v>
      </c>
      <c r="G46" s="867" t="s">
        <v>31</v>
      </c>
      <c r="H46" s="876">
        <v>21.79920772613405</v>
      </c>
      <c r="I46" s="867" t="s">
        <v>33</v>
      </c>
      <c r="J46" s="878">
        <v>57.124889216881989</v>
      </c>
    </row>
    <row r="47" spans="2:10" ht="12.6" customHeight="1">
      <c r="B47" s="874">
        <v>43</v>
      </c>
      <c r="C47" s="867" t="s">
        <v>23</v>
      </c>
      <c r="D47" s="876">
        <v>9.0001144572258251</v>
      </c>
      <c r="E47" s="867" t="s">
        <v>25</v>
      </c>
      <c r="F47" s="876">
        <v>24.572264069955366</v>
      </c>
      <c r="G47" s="867" t="s">
        <v>33</v>
      </c>
      <c r="H47" s="876">
        <v>21.617923847467782</v>
      </c>
      <c r="I47" s="867" t="s">
        <v>57</v>
      </c>
      <c r="J47" s="878">
        <v>57.120897143014773</v>
      </c>
    </row>
    <row r="48" spans="2:10" ht="12.6" customHeight="1">
      <c r="B48" s="874">
        <v>44</v>
      </c>
      <c r="C48" s="867" t="s">
        <v>51</v>
      </c>
      <c r="D48" s="876">
        <v>8.9927368600422923</v>
      </c>
      <c r="E48" s="867" t="s">
        <v>60</v>
      </c>
      <c r="F48" s="876">
        <v>24.322882493975388</v>
      </c>
      <c r="G48" s="867" t="s">
        <v>58</v>
      </c>
      <c r="H48" s="876">
        <v>21.597435016707191</v>
      </c>
      <c r="I48" s="867" t="s">
        <v>58</v>
      </c>
      <c r="J48" s="878">
        <v>56.795431810854701</v>
      </c>
    </row>
    <row r="49" spans="2:10" ht="12.6" customHeight="1">
      <c r="B49" s="874">
        <v>45</v>
      </c>
      <c r="C49" s="867" t="s">
        <v>60</v>
      </c>
      <c r="D49" s="876">
        <v>8.9775720566554575</v>
      </c>
      <c r="E49" s="867" t="s">
        <v>45</v>
      </c>
      <c r="F49" s="876">
        <v>24.1244174464886</v>
      </c>
      <c r="G49" s="867" t="s">
        <v>18</v>
      </c>
      <c r="H49" s="876">
        <v>20.250592333375554</v>
      </c>
      <c r="I49" s="867" t="s">
        <v>45</v>
      </c>
      <c r="J49" s="878">
        <v>56.47731037725211</v>
      </c>
    </row>
    <row r="50" spans="2:10" ht="12.6" customHeight="1">
      <c r="B50" s="874">
        <v>46</v>
      </c>
      <c r="C50" s="867" t="s">
        <v>34</v>
      </c>
      <c r="D50" s="876">
        <v>8.4369683751111797</v>
      </c>
      <c r="E50" s="867" t="s">
        <v>42</v>
      </c>
      <c r="F50" s="876">
        <v>23.873892452236543</v>
      </c>
      <c r="G50" s="867" t="s">
        <v>19</v>
      </c>
      <c r="H50" s="876">
        <v>19.828522058306817</v>
      </c>
      <c r="I50" s="867" t="s">
        <v>42</v>
      </c>
      <c r="J50" s="878">
        <v>56.351511709161691</v>
      </c>
    </row>
    <row r="51" spans="2:10" ht="12.6" customHeight="1">
      <c r="B51" s="874">
        <v>47</v>
      </c>
      <c r="C51" s="867" t="s">
        <v>20</v>
      </c>
      <c r="D51" s="876">
        <v>8.3624682385389466</v>
      </c>
      <c r="E51" s="867" t="s">
        <v>34</v>
      </c>
      <c r="F51" s="876">
        <v>23.61104228613943</v>
      </c>
      <c r="G51" s="867" t="s">
        <v>24</v>
      </c>
      <c r="H51" s="876">
        <v>19.701432013705418</v>
      </c>
      <c r="I51" s="867" t="s">
        <v>19</v>
      </c>
      <c r="J51" s="878">
        <v>56.17141845743916</v>
      </c>
    </row>
    <row r="52" spans="2:10" ht="12.6" customHeight="1">
      <c r="B52" s="874">
        <v>48</v>
      </c>
      <c r="C52" s="867" t="s">
        <v>52</v>
      </c>
      <c r="D52" s="876">
        <v>8.118620355115695</v>
      </c>
      <c r="E52" s="867" t="s">
        <v>32</v>
      </c>
      <c r="F52" s="876">
        <v>23.465058814289424</v>
      </c>
      <c r="G52" s="867" t="s">
        <v>56</v>
      </c>
      <c r="H52" s="876">
        <v>18.510526324906017</v>
      </c>
      <c r="I52" s="867" t="s">
        <v>52</v>
      </c>
      <c r="J52" s="878">
        <v>56.050513625191144</v>
      </c>
    </row>
    <row r="53" spans="2:10" ht="12.6" customHeight="1">
      <c r="B53" s="874">
        <v>49</v>
      </c>
      <c r="C53" s="867" t="s">
        <v>32</v>
      </c>
      <c r="D53" s="876">
        <v>7.8272847554086793</v>
      </c>
      <c r="E53" s="867" t="s">
        <v>52</v>
      </c>
      <c r="F53" s="876">
        <v>23.360259341530433</v>
      </c>
      <c r="G53" s="866" t="s">
        <v>9</v>
      </c>
      <c r="H53" s="875">
        <v>16.934638809723047</v>
      </c>
      <c r="I53" s="867" t="s">
        <v>34</v>
      </c>
      <c r="J53" s="878">
        <v>55.470609534692741</v>
      </c>
    </row>
    <row r="54" spans="2:10" ht="12.6" customHeight="1">
      <c r="B54" s="874">
        <v>50</v>
      </c>
      <c r="C54" s="867" t="s">
        <v>57</v>
      </c>
      <c r="D54" s="876">
        <v>7.6275712992474487</v>
      </c>
      <c r="E54" s="867" t="s">
        <v>57</v>
      </c>
      <c r="F54" s="876">
        <v>22.862151026764334</v>
      </c>
      <c r="G54" s="867" t="s">
        <v>22</v>
      </c>
      <c r="H54" s="876">
        <v>15.944662716441213</v>
      </c>
      <c r="I54" s="867" t="s">
        <v>15</v>
      </c>
      <c r="J54" s="878">
        <v>53.238098407574419</v>
      </c>
    </row>
    <row r="55" spans="2:10" ht="12.6" customHeight="1">
      <c r="B55" s="879">
        <v>51</v>
      </c>
      <c r="C55" s="880" t="s">
        <v>42</v>
      </c>
      <c r="D55" s="881">
        <v>7.6059763683863828</v>
      </c>
      <c r="E55" s="880" t="s">
        <v>22</v>
      </c>
      <c r="F55" s="881">
        <v>15.444912271720906</v>
      </c>
      <c r="G55" s="880" t="s">
        <v>15</v>
      </c>
      <c r="H55" s="881">
        <v>14.437700717173902</v>
      </c>
      <c r="I55" s="880" t="s">
        <v>22</v>
      </c>
      <c r="J55" s="882">
        <v>40.538655472939247</v>
      </c>
    </row>
    <row r="56" spans="2:10" ht="12.6" customHeight="1"/>
    <row r="57" spans="2:10" ht="12.6" customHeight="1">
      <c r="B57" s="867" t="s">
        <v>838</v>
      </c>
    </row>
    <row r="58" spans="2:10" ht="12.6" customHeight="1"/>
    <row r="59" spans="2:10" ht="12.6" customHeight="1"/>
  </sheetData>
  <mergeCells count="4">
    <mergeCell ref="C3:D3"/>
    <mergeCell ref="E3:F3"/>
    <mergeCell ref="G3:H3"/>
    <mergeCell ref="I3:J3"/>
  </mergeCells>
  <printOptions horizontalCentered="1"/>
  <pageMargins left="1" right="1" top="1" bottom="1" header="0.5" footer="0.5"/>
  <pageSetup paperSize="128" scale="76" orientation="portrait" r:id="rId1"/>
  <headerFooter scaleWithDoc="0" alignWithMargins="0">
    <oddHeader xml:space="preserve">&amp;C&amp;14Table 4.5
Dependency Ratios by State: July 1, 2014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showGridLines="0" view="pageLayout" topLeftCell="A17" zoomScaleNormal="85" zoomScaleSheetLayoutView="100" workbookViewId="0">
      <selection activeCell="A6" sqref="A6:L41"/>
    </sheetView>
  </sheetViews>
  <sheetFormatPr defaultColWidth="8" defaultRowHeight="12.75"/>
  <cols>
    <col min="1" max="1" width="10.7109375" style="530" customWidth="1"/>
    <col min="2" max="2" width="10.85546875" style="530" customWidth="1"/>
    <col min="3" max="3" width="10.28515625" style="530" customWidth="1"/>
    <col min="4" max="4" width="15.85546875" style="530" customWidth="1"/>
    <col min="5" max="9" width="9.28515625" style="530" customWidth="1"/>
    <col min="10" max="10" width="15.28515625" style="530" customWidth="1"/>
    <col min="11" max="11" width="14.7109375" style="530" bestFit="1" customWidth="1"/>
    <col min="12" max="12" width="7.7109375" style="530" customWidth="1"/>
    <col min="13" max="16384" width="8" style="530"/>
  </cols>
  <sheetData>
    <row r="1" spans="1:12" ht="14.25" hidden="1">
      <c r="A1" s="500" t="s">
        <v>595</v>
      </c>
    </row>
    <row r="2" spans="1:12" ht="7.5" customHeight="1">
      <c r="A2" s="531"/>
      <c r="B2" s="531"/>
      <c r="C2" s="531"/>
      <c r="D2" s="531"/>
      <c r="E2" s="531"/>
      <c r="F2" s="531"/>
      <c r="G2" s="531"/>
      <c r="H2" s="531"/>
      <c r="I2" s="531"/>
      <c r="J2" s="531"/>
    </row>
    <row r="3" spans="1:12">
      <c r="A3" s="532"/>
      <c r="B3" s="1503" t="s">
        <v>596</v>
      </c>
      <c r="C3" s="1504"/>
      <c r="D3" s="1505"/>
      <c r="E3" s="1503" t="s">
        <v>597</v>
      </c>
      <c r="F3" s="1504"/>
      <c r="G3" s="1504"/>
      <c r="H3" s="1504"/>
      <c r="I3" s="1504"/>
      <c r="J3" s="533" t="s">
        <v>598</v>
      </c>
      <c r="K3" s="1503" t="s">
        <v>599</v>
      </c>
      <c r="L3" s="1506"/>
    </row>
    <row r="4" spans="1:12" ht="53.25">
      <c r="A4" s="1164" t="s">
        <v>1</v>
      </c>
      <c r="B4" s="1165" t="s">
        <v>600</v>
      </c>
      <c r="C4" s="1166" t="s">
        <v>584</v>
      </c>
      <c r="D4" s="1167" t="s">
        <v>601</v>
      </c>
      <c r="E4" s="1168" t="s">
        <v>602</v>
      </c>
      <c r="F4" s="1166" t="s">
        <v>603</v>
      </c>
      <c r="G4" s="1166" t="s">
        <v>604</v>
      </c>
      <c r="H4" s="1166" t="s">
        <v>605</v>
      </c>
      <c r="I4" s="1169" t="s">
        <v>68</v>
      </c>
      <c r="J4" s="1165" t="s">
        <v>606</v>
      </c>
      <c r="K4" s="1170" t="s">
        <v>607</v>
      </c>
      <c r="L4" s="1166" t="s">
        <v>608</v>
      </c>
    </row>
    <row r="5" spans="1:12" ht="12" customHeight="1">
      <c r="A5" s="534"/>
      <c r="B5" s="1507" t="s">
        <v>587</v>
      </c>
      <c r="C5" s="1508"/>
      <c r="D5" s="1509"/>
      <c r="E5" s="1507" t="s">
        <v>587</v>
      </c>
      <c r="F5" s="1510"/>
      <c r="G5" s="1510"/>
      <c r="H5" s="1510"/>
      <c r="I5" s="1511"/>
      <c r="J5" s="535" t="s">
        <v>587</v>
      </c>
      <c r="K5" s="1512" t="s">
        <v>609</v>
      </c>
      <c r="L5" s="1510"/>
    </row>
    <row r="6" spans="1:12" ht="11.25" customHeight="1">
      <c r="A6" s="536">
        <v>1980</v>
      </c>
      <c r="B6" s="537">
        <v>45340</v>
      </c>
      <c r="C6" s="538">
        <v>3202</v>
      </c>
      <c r="D6" s="538">
        <v>6427</v>
      </c>
      <c r="E6" s="539">
        <v>15534</v>
      </c>
      <c r="F6" s="538">
        <v>2637</v>
      </c>
      <c r="G6" s="538">
        <v>8401</v>
      </c>
      <c r="H6" s="538">
        <v>9412</v>
      </c>
      <c r="I6" s="538">
        <v>35984</v>
      </c>
      <c r="J6" s="539">
        <v>22136</v>
      </c>
      <c r="K6" s="540">
        <v>1.27</v>
      </c>
      <c r="L6" s="541">
        <v>0.95</v>
      </c>
    </row>
    <row r="7" spans="1:12" ht="11.25" customHeight="1">
      <c r="A7" s="536">
        <v>1981</v>
      </c>
      <c r="B7" s="537">
        <v>49622</v>
      </c>
      <c r="C7" s="538">
        <v>3376</v>
      </c>
      <c r="D7" s="538">
        <v>7401</v>
      </c>
      <c r="E7" s="539">
        <v>15548</v>
      </c>
      <c r="F7" s="538">
        <v>2424</v>
      </c>
      <c r="G7" s="538">
        <v>7098</v>
      </c>
      <c r="H7" s="538">
        <v>5742</v>
      </c>
      <c r="I7" s="538">
        <v>30812</v>
      </c>
      <c r="J7" s="539">
        <v>23630</v>
      </c>
      <c r="K7" s="540">
        <v>1.42</v>
      </c>
      <c r="L7" s="541">
        <v>1.1000000000000001</v>
      </c>
    </row>
    <row r="8" spans="1:12" ht="11.25" customHeight="1">
      <c r="A8" s="536">
        <v>1982</v>
      </c>
      <c r="B8" s="537">
        <v>44011</v>
      </c>
      <c r="C8" s="538">
        <v>2979</v>
      </c>
      <c r="D8" s="538">
        <v>8933</v>
      </c>
      <c r="E8" s="539">
        <v>15793</v>
      </c>
      <c r="F8" s="538">
        <v>2801</v>
      </c>
      <c r="G8" s="538">
        <v>6438</v>
      </c>
      <c r="H8" s="538">
        <v>5531</v>
      </c>
      <c r="I8" s="538">
        <v>30563</v>
      </c>
      <c r="J8" s="539">
        <v>22119</v>
      </c>
      <c r="K8" s="540">
        <v>1.4</v>
      </c>
      <c r="L8" s="541">
        <v>1.06</v>
      </c>
    </row>
    <row r="9" spans="1:12" ht="11.25" customHeight="1">
      <c r="A9" s="536">
        <v>1983</v>
      </c>
      <c r="B9" s="537">
        <v>47663</v>
      </c>
      <c r="C9" s="538">
        <v>3153</v>
      </c>
      <c r="D9" s="538">
        <v>6943</v>
      </c>
      <c r="E9" s="539">
        <v>15954</v>
      </c>
      <c r="F9" s="538">
        <v>3284</v>
      </c>
      <c r="G9" s="538">
        <v>6387</v>
      </c>
      <c r="H9" s="538">
        <v>6691</v>
      </c>
      <c r="I9" s="538">
        <v>32316</v>
      </c>
      <c r="J9" s="539">
        <v>25298</v>
      </c>
      <c r="K9" s="540">
        <v>1.1599999999999999</v>
      </c>
      <c r="L9" s="541">
        <v>1.01</v>
      </c>
    </row>
    <row r="10" spans="1:12" ht="11.25" customHeight="1">
      <c r="A10" s="536">
        <v>1984</v>
      </c>
      <c r="B10" s="537">
        <v>48493</v>
      </c>
      <c r="C10" s="538">
        <v>2842</v>
      </c>
      <c r="D10" s="538">
        <v>8215</v>
      </c>
      <c r="E10" s="539">
        <v>16151</v>
      </c>
      <c r="F10" s="538">
        <v>3413</v>
      </c>
      <c r="G10" s="538">
        <v>6107</v>
      </c>
      <c r="H10" s="538">
        <v>6430</v>
      </c>
      <c r="I10" s="538">
        <v>32101</v>
      </c>
      <c r="J10" s="539">
        <v>24121</v>
      </c>
      <c r="K10" s="540">
        <v>1.1399999999999999</v>
      </c>
      <c r="L10" s="541">
        <v>1</v>
      </c>
    </row>
    <row r="11" spans="1:12" ht="11.25" customHeight="1">
      <c r="A11" s="536">
        <v>1985</v>
      </c>
      <c r="B11" s="537">
        <v>50188</v>
      </c>
      <c r="C11" s="538">
        <v>2989</v>
      </c>
      <c r="D11" s="538">
        <v>8030</v>
      </c>
      <c r="E11" s="539">
        <v>16240</v>
      </c>
      <c r="F11" s="538">
        <v>3808</v>
      </c>
      <c r="G11" s="538">
        <v>5715</v>
      </c>
      <c r="H11" s="538">
        <v>6046</v>
      </c>
      <c r="I11" s="538">
        <v>31809</v>
      </c>
      <c r="J11" s="539">
        <v>23365</v>
      </c>
      <c r="K11" s="540">
        <v>1.1399999999999999</v>
      </c>
      <c r="L11" s="541">
        <v>0.97</v>
      </c>
    </row>
    <row r="12" spans="1:12" ht="11.25" customHeight="1">
      <c r="A12" s="536">
        <v>1986</v>
      </c>
      <c r="B12" s="537">
        <v>51822</v>
      </c>
      <c r="C12" s="538">
        <v>2803</v>
      </c>
      <c r="D12" s="538">
        <v>8766</v>
      </c>
      <c r="E12" s="539">
        <v>17541</v>
      </c>
      <c r="F12" s="538">
        <v>4335</v>
      </c>
      <c r="G12" s="538">
        <v>6978</v>
      </c>
      <c r="H12" s="538">
        <v>5552</v>
      </c>
      <c r="I12" s="538">
        <v>34406</v>
      </c>
      <c r="J12" s="539">
        <v>20027</v>
      </c>
      <c r="K12" s="540">
        <v>0.86</v>
      </c>
      <c r="L12" s="541">
        <v>0.82</v>
      </c>
    </row>
    <row r="13" spans="1:12" ht="11.25" customHeight="1">
      <c r="A13" s="536">
        <v>1987</v>
      </c>
      <c r="B13" s="537">
        <v>51519</v>
      </c>
      <c r="C13" s="538">
        <v>2661</v>
      </c>
      <c r="D13" s="538">
        <v>8695</v>
      </c>
      <c r="E13" s="539">
        <v>17623</v>
      </c>
      <c r="F13" s="538">
        <v>4969</v>
      </c>
      <c r="G13" s="538">
        <v>6507</v>
      </c>
      <c r="H13" s="538">
        <v>6074</v>
      </c>
      <c r="I13" s="538">
        <v>35172</v>
      </c>
      <c r="J13" s="539">
        <v>20359</v>
      </c>
      <c r="K13" s="540">
        <v>0.92</v>
      </c>
      <c r="L13" s="541">
        <v>0.88</v>
      </c>
    </row>
    <row r="14" spans="1:12" ht="11.25" customHeight="1">
      <c r="A14" s="536">
        <v>1988</v>
      </c>
      <c r="B14" s="537">
        <v>57354</v>
      </c>
      <c r="C14" s="538">
        <v>2306</v>
      </c>
      <c r="D14" s="538">
        <v>8926</v>
      </c>
      <c r="E14" s="539">
        <v>18148</v>
      </c>
      <c r="F14" s="538">
        <v>4977</v>
      </c>
      <c r="G14" s="538">
        <v>7060</v>
      </c>
      <c r="H14" s="538">
        <v>5787</v>
      </c>
      <c r="I14" s="538">
        <v>35971</v>
      </c>
      <c r="J14" s="539">
        <v>22031</v>
      </c>
      <c r="K14" s="540">
        <v>0.95</v>
      </c>
      <c r="L14" s="541">
        <v>0.89</v>
      </c>
    </row>
    <row r="15" spans="1:12" ht="11.25" customHeight="1">
      <c r="A15" s="536">
        <v>1989</v>
      </c>
      <c r="B15" s="537">
        <v>55184</v>
      </c>
      <c r="C15" s="538">
        <v>2685</v>
      </c>
      <c r="D15" s="538">
        <v>9550</v>
      </c>
      <c r="E15" s="539">
        <v>17311</v>
      </c>
      <c r="F15" s="538">
        <v>5095</v>
      </c>
      <c r="G15" s="538">
        <v>5917</v>
      </c>
      <c r="H15" s="538">
        <v>6372</v>
      </c>
      <c r="I15" s="538">
        <v>34694</v>
      </c>
      <c r="J15" s="539">
        <v>21409</v>
      </c>
      <c r="K15" s="540">
        <v>1.02</v>
      </c>
      <c r="L15" s="541">
        <v>0.99</v>
      </c>
    </row>
    <row r="16" spans="1:12" ht="11.25" customHeight="1">
      <c r="A16" s="536">
        <v>1990</v>
      </c>
      <c r="B16" s="537">
        <v>57349</v>
      </c>
      <c r="C16" s="538">
        <v>3000</v>
      </c>
      <c r="D16" s="538">
        <v>10647</v>
      </c>
      <c r="E16" s="539">
        <v>16724</v>
      </c>
      <c r="F16" s="538">
        <v>5281</v>
      </c>
      <c r="G16" s="538">
        <v>7162</v>
      </c>
      <c r="H16" s="538">
        <v>5915</v>
      </c>
      <c r="I16" s="538">
        <v>35082</v>
      </c>
      <c r="J16" s="539">
        <v>21419</v>
      </c>
      <c r="K16" s="540">
        <v>1.1200000000000001</v>
      </c>
      <c r="L16" s="541">
        <v>1.17</v>
      </c>
    </row>
    <row r="17" spans="1:12" ht="11.25" customHeight="1">
      <c r="A17" s="536">
        <v>1991</v>
      </c>
      <c r="B17" s="537">
        <v>57446</v>
      </c>
      <c r="C17" s="538">
        <v>2758</v>
      </c>
      <c r="D17" s="538">
        <v>11459</v>
      </c>
      <c r="E17" s="539">
        <v>17395</v>
      </c>
      <c r="F17" s="538">
        <v>5917</v>
      </c>
      <c r="G17" s="538">
        <v>7038</v>
      </c>
      <c r="H17" s="538">
        <v>6583</v>
      </c>
      <c r="I17" s="538">
        <v>36933</v>
      </c>
      <c r="J17" s="539">
        <v>21918</v>
      </c>
      <c r="K17" s="540">
        <v>1.0900000000000001</v>
      </c>
      <c r="L17" s="541">
        <v>1.0900000000000001</v>
      </c>
    </row>
    <row r="18" spans="1:12" ht="11.25" customHeight="1">
      <c r="A18" s="536">
        <v>1992</v>
      </c>
      <c r="B18" s="537">
        <v>57786</v>
      </c>
      <c r="C18" s="538">
        <v>2746</v>
      </c>
      <c r="D18" s="538">
        <v>10534</v>
      </c>
      <c r="E18" s="539">
        <v>17905</v>
      </c>
      <c r="F18" s="538">
        <v>5607</v>
      </c>
      <c r="G18" s="538">
        <v>7286</v>
      </c>
      <c r="H18" s="538">
        <v>5726</v>
      </c>
      <c r="I18" s="538">
        <v>36524</v>
      </c>
      <c r="J18" s="539">
        <v>21087</v>
      </c>
      <c r="K18" s="540">
        <v>1.1000000000000001</v>
      </c>
      <c r="L18" s="541">
        <v>1.07</v>
      </c>
    </row>
    <row r="19" spans="1:12" ht="11.25" customHeight="1">
      <c r="A19" s="536">
        <v>1993</v>
      </c>
      <c r="B19" s="537">
        <v>57503</v>
      </c>
      <c r="C19" s="538">
        <v>2840</v>
      </c>
      <c r="D19" s="538">
        <v>10707</v>
      </c>
      <c r="E19" s="539">
        <v>18837</v>
      </c>
      <c r="F19" s="538">
        <v>5518</v>
      </c>
      <c r="G19" s="538">
        <v>7422</v>
      </c>
      <c r="H19" s="538">
        <v>5645</v>
      </c>
      <c r="I19" s="538">
        <v>37422</v>
      </c>
      <c r="J19" s="539">
        <v>19539</v>
      </c>
      <c r="K19" s="540">
        <v>1.07</v>
      </c>
      <c r="L19" s="541">
        <v>1.06</v>
      </c>
    </row>
    <row r="20" spans="1:12" ht="11.25" customHeight="1">
      <c r="A20" s="536">
        <v>1994</v>
      </c>
      <c r="B20" s="537">
        <v>59458</v>
      </c>
      <c r="C20" s="538">
        <v>3173</v>
      </c>
      <c r="D20" s="538">
        <v>11555</v>
      </c>
      <c r="E20" s="539">
        <v>19433</v>
      </c>
      <c r="F20" s="538">
        <v>5270</v>
      </c>
      <c r="G20" s="538">
        <v>7653</v>
      </c>
      <c r="H20" s="538">
        <v>5919</v>
      </c>
      <c r="I20" s="538">
        <v>38275</v>
      </c>
      <c r="J20" s="539">
        <v>21326</v>
      </c>
      <c r="K20" s="540">
        <v>1.07</v>
      </c>
      <c r="L20" s="541">
        <v>1.04</v>
      </c>
    </row>
    <row r="21" spans="1:12" ht="11.25" customHeight="1">
      <c r="A21" s="536">
        <v>1995</v>
      </c>
      <c r="B21" s="537">
        <v>57974</v>
      </c>
      <c r="C21" s="538">
        <v>2907</v>
      </c>
      <c r="D21" s="538">
        <v>12289</v>
      </c>
      <c r="E21" s="539">
        <v>20771</v>
      </c>
      <c r="F21" s="538">
        <v>5658</v>
      </c>
      <c r="G21" s="538">
        <v>8469</v>
      </c>
      <c r="H21" s="538">
        <v>6820</v>
      </c>
      <c r="I21" s="538">
        <v>41718</v>
      </c>
      <c r="J21" s="539">
        <v>20512</v>
      </c>
      <c r="K21" s="540">
        <v>1.1000000000000001</v>
      </c>
      <c r="L21" s="541">
        <v>1.1599999999999999</v>
      </c>
    </row>
    <row r="22" spans="1:12" ht="11.25" customHeight="1">
      <c r="A22" s="536">
        <v>1996</v>
      </c>
      <c r="B22" s="537">
        <v>58852</v>
      </c>
      <c r="C22" s="538">
        <v>3253</v>
      </c>
      <c r="D22" s="538">
        <v>12692</v>
      </c>
      <c r="E22" s="539">
        <v>21170</v>
      </c>
      <c r="F22" s="538">
        <v>6303</v>
      </c>
      <c r="G22" s="538">
        <v>8746</v>
      </c>
      <c r="H22" s="538">
        <v>8410</v>
      </c>
      <c r="I22" s="538">
        <v>44628</v>
      </c>
      <c r="J22" s="539">
        <v>20512</v>
      </c>
      <c r="K22" s="540">
        <v>1.21</v>
      </c>
      <c r="L22" s="541">
        <v>1.29</v>
      </c>
    </row>
    <row r="23" spans="1:12" ht="11.25" customHeight="1">
      <c r="A23" s="536">
        <v>1997</v>
      </c>
      <c r="B23" s="537">
        <v>58677</v>
      </c>
      <c r="C23" s="538">
        <v>2640</v>
      </c>
      <c r="D23" s="538">
        <v>12949</v>
      </c>
      <c r="E23" s="539">
        <v>22024</v>
      </c>
      <c r="F23" s="538">
        <v>6279</v>
      </c>
      <c r="G23" s="538">
        <v>9976</v>
      </c>
      <c r="H23" s="538">
        <v>6249</v>
      </c>
      <c r="I23" s="538">
        <v>44529</v>
      </c>
      <c r="J23" s="539">
        <v>22444</v>
      </c>
      <c r="K23" s="540">
        <v>1.26</v>
      </c>
      <c r="L23" s="541">
        <v>1.26</v>
      </c>
    </row>
    <row r="24" spans="1:12" ht="11.25" customHeight="1">
      <c r="A24" s="536">
        <v>1998</v>
      </c>
      <c r="B24" s="537">
        <v>62012</v>
      </c>
      <c r="C24" s="538">
        <v>2908</v>
      </c>
      <c r="D24" s="538">
        <v>12842</v>
      </c>
      <c r="E24" s="539">
        <v>22735</v>
      </c>
      <c r="F24" s="538">
        <v>6379</v>
      </c>
      <c r="G24" s="538">
        <v>10398</v>
      </c>
      <c r="H24" s="538">
        <v>5940</v>
      </c>
      <c r="I24" s="538">
        <v>45452</v>
      </c>
      <c r="J24" s="539">
        <v>22474</v>
      </c>
      <c r="K24" s="540">
        <v>1.08</v>
      </c>
      <c r="L24" s="541">
        <v>1.0900000000000001</v>
      </c>
    </row>
    <row r="25" spans="1:12" ht="11.25" customHeight="1">
      <c r="A25" s="536">
        <v>1999</v>
      </c>
      <c r="B25" s="537">
        <v>58201</v>
      </c>
      <c r="C25" s="538">
        <v>2780</v>
      </c>
      <c r="D25" s="538">
        <v>14509</v>
      </c>
      <c r="E25" s="539">
        <v>23141</v>
      </c>
      <c r="F25" s="538">
        <v>7443</v>
      </c>
      <c r="G25" s="538">
        <v>9793</v>
      </c>
      <c r="H25" s="538">
        <v>6429</v>
      </c>
      <c r="I25" s="538">
        <v>46806</v>
      </c>
      <c r="J25" s="539">
        <v>22887</v>
      </c>
      <c r="K25" s="540">
        <v>1.22</v>
      </c>
      <c r="L25" s="541">
        <v>1.18</v>
      </c>
    </row>
    <row r="26" spans="1:12" ht="11.25" customHeight="1">
      <c r="A26" s="536">
        <v>2000</v>
      </c>
      <c r="B26" s="537">
        <v>59125</v>
      </c>
      <c r="C26" s="538">
        <v>2426</v>
      </c>
      <c r="D26" s="538">
        <v>14568</v>
      </c>
      <c r="E26" s="539">
        <v>23895</v>
      </c>
      <c r="F26" s="538">
        <v>7701</v>
      </c>
      <c r="G26" s="538">
        <v>10629</v>
      </c>
      <c r="H26" s="538">
        <v>6954</v>
      </c>
      <c r="I26" s="538">
        <v>49179</v>
      </c>
      <c r="J26" s="539">
        <v>22811</v>
      </c>
      <c r="K26" s="540">
        <v>1.48</v>
      </c>
      <c r="L26" s="541">
        <v>1.53</v>
      </c>
    </row>
    <row r="27" spans="1:12" ht="11.25" customHeight="1">
      <c r="A27" s="536">
        <v>2001</v>
      </c>
      <c r="B27" s="537">
        <v>59094</v>
      </c>
      <c r="C27" s="538">
        <v>2306</v>
      </c>
      <c r="D27" s="538">
        <v>15764</v>
      </c>
      <c r="E27" s="539">
        <v>22993</v>
      </c>
      <c r="F27" s="538">
        <v>6880</v>
      </c>
      <c r="G27" s="538">
        <v>11236</v>
      </c>
      <c r="H27" s="538">
        <v>6904</v>
      </c>
      <c r="I27" s="538">
        <v>48013</v>
      </c>
      <c r="J27" s="539">
        <v>23937</v>
      </c>
      <c r="K27" s="540">
        <v>1.41</v>
      </c>
      <c r="L27" s="541">
        <v>1.45</v>
      </c>
    </row>
    <row r="28" spans="1:12" ht="11.25" customHeight="1">
      <c r="A28" s="536">
        <v>2002</v>
      </c>
      <c r="B28" s="542">
        <v>59514</v>
      </c>
      <c r="C28" s="538">
        <v>2739</v>
      </c>
      <c r="D28" s="538">
        <v>16848</v>
      </c>
      <c r="E28" s="542">
        <v>24158</v>
      </c>
      <c r="F28" s="538">
        <v>6416</v>
      </c>
      <c r="G28" s="538">
        <v>11482</v>
      </c>
      <c r="H28" s="538">
        <v>5394</v>
      </c>
      <c r="I28" s="538">
        <v>47450</v>
      </c>
      <c r="J28" s="539">
        <v>24082</v>
      </c>
      <c r="K28" s="540">
        <v>1.32</v>
      </c>
      <c r="L28" s="541">
        <v>1.34</v>
      </c>
    </row>
    <row r="29" spans="1:12" ht="11.25" customHeight="1">
      <c r="A29" s="536">
        <v>2003</v>
      </c>
      <c r="B29" s="539">
        <v>57511</v>
      </c>
      <c r="C29" s="538">
        <v>2846</v>
      </c>
      <c r="D29" s="538">
        <v>16515</v>
      </c>
      <c r="E29" s="539">
        <v>24325</v>
      </c>
      <c r="F29" s="538">
        <v>6758</v>
      </c>
      <c r="G29" s="538">
        <v>12082</v>
      </c>
      <c r="H29" s="538">
        <v>6916</v>
      </c>
      <c r="I29" s="538">
        <v>50082</v>
      </c>
      <c r="J29" s="539">
        <v>22729</v>
      </c>
      <c r="K29" s="540">
        <v>1.56</v>
      </c>
      <c r="L29" s="541">
        <v>1.54</v>
      </c>
    </row>
    <row r="30" spans="1:12" ht="11.25" customHeight="1">
      <c r="A30" s="536">
        <v>2004</v>
      </c>
      <c r="B30" s="539">
        <v>63071</v>
      </c>
      <c r="C30" s="538">
        <v>2599</v>
      </c>
      <c r="D30" s="538">
        <v>18486</v>
      </c>
      <c r="E30" s="539">
        <v>24744</v>
      </c>
      <c r="F30" s="538">
        <v>7137</v>
      </c>
      <c r="G30" s="538">
        <v>12264</v>
      </c>
      <c r="H30" s="538">
        <v>6288</v>
      </c>
      <c r="I30" s="538">
        <v>50434</v>
      </c>
      <c r="J30" s="539">
        <v>24475</v>
      </c>
      <c r="K30" s="540">
        <v>1.82</v>
      </c>
      <c r="L30" s="541">
        <v>1.87</v>
      </c>
    </row>
    <row r="31" spans="1:12" ht="11.25" customHeight="1">
      <c r="A31" s="536">
        <v>2005</v>
      </c>
      <c r="B31" s="539">
        <v>63487</v>
      </c>
      <c r="C31" s="538">
        <v>2806</v>
      </c>
      <c r="D31" s="538">
        <v>20258</v>
      </c>
      <c r="E31" s="539">
        <v>24677</v>
      </c>
      <c r="F31" s="538">
        <v>7394</v>
      </c>
      <c r="G31" s="538">
        <v>13717</v>
      </c>
      <c r="H31" s="538">
        <v>7015</v>
      </c>
      <c r="I31" s="538">
        <v>52803</v>
      </c>
      <c r="J31" s="539">
        <v>24482</v>
      </c>
      <c r="K31" s="540">
        <v>2.2000000000000002</v>
      </c>
      <c r="L31" s="541">
        <v>2.4500000000000002</v>
      </c>
    </row>
    <row r="32" spans="1:12" ht="11.25" customHeight="1">
      <c r="A32" s="536">
        <v>2006</v>
      </c>
      <c r="B32" s="539">
        <v>64806</v>
      </c>
      <c r="C32" s="538">
        <v>2587</v>
      </c>
      <c r="D32" s="538">
        <v>18976</v>
      </c>
      <c r="E32" s="539">
        <v>25312</v>
      </c>
      <c r="F32" s="538">
        <v>7560</v>
      </c>
      <c r="G32" s="538">
        <v>17292</v>
      </c>
      <c r="H32" s="538">
        <v>6699</v>
      </c>
      <c r="I32" s="538">
        <v>56863</v>
      </c>
      <c r="J32" s="539">
        <v>23321</v>
      </c>
      <c r="K32" s="540">
        <v>2.5</v>
      </c>
      <c r="L32" s="541">
        <v>2.8</v>
      </c>
    </row>
    <row r="33" spans="1:12" ht="11.25" customHeight="1">
      <c r="A33" s="536">
        <v>2007</v>
      </c>
      <c r="B33" s="539">
        <v>66443</v>
      </c>
      <c r="C33" s="538">
        <v>2924</v>
      </c>
      <c r="D33" s="538">
        <v>15991</v>
      </c>
      <c r="E33" s="539">
        <v>26054</v>
      </c>
      <c r="F33" s="538">
        <v>7085</v>
      </c>
      <c r="G33" s="538">
        <v>15946</v>
      </c>
      <c r="H33" s="538">
        <v>6465</v>
      </c>
      <c r="I33" s="538">
        <v>55550</v>
      </c>
      <c r="J33" s="539">
        <v>22851</v>
      </c>
      <c r="K33" s="540">
        <v>2.73</v>
      </c>
      <c r="L33" s="541">
        <v>2.98</v>
      </c>
    </row>
    <row r="34" spans="1:12" ht="11.25" customHeight="1">
      <c r="A34" s="536">
        <v>2008</v>
      </c>
      <c r="B34" s="539">
        <v>65178</v>
      </c>
      <c r="C34" s="538">
        <v>2513</v>
      </c>
      <c r="D34" s="538">
        <v>14854</v>
      </c>
      <c r="E34" s="539">
        <v>25051</v>
      </c>
      <c r="F34" s="538">
        <v>6509</v>
      </c>
      <c r="G34" s="538">
        <v>14138</v>
      </c>
      <c r="H34" s="538">
        <v>6438</v>
      </c>
      <c r="I34" s="538">
        <v>52136</v>
      </c>
      <c r="J34" s="543">
        <v>21619</v>
      </c>
      <c r="K34" s="540">
        <v>3.22</v>
      </c>
      <c r="L34" s="541">
        <v>3.79</v>
      </c>
    </row>
    <row r="35" spans="1:12" ht="11.25" customHeight="1">
      <c r="A35" s="536">
        <v>2009</v>
      </c>
      <c r="B35" s="539">
        <v>64752</v>
      </c>
      <c r="C35" s="538">
        <v>2715</v>
      </c>
      <c r="D35" s="538">
        <v>13138</v>
      </c>
      <c r="E35" s="539">
        <v>25324</v>
      </c>
      <c r="F35" s="538">
        <v>5751</v>
      </c>
      <c r="G35" s="538">
        <v>12852</v>
      </c>
      <c r="H35" s="538">
        <v>5904</v>
      </c>
      <c r="I35" s="538">
        <v>49831</v>
      </c>
      <c r="J35" s="539">
        <v>21043</v>
      </c>
      <c r="K35" s="540">
        <v>2.23</v>
      </c>
      <c r="L35" s="541">
        <v>2.48</v>
      </c>
    </row>
    <row r="36" spans="1:12" ht="11.25" customHeight="1">
      <c r="A36" s="1386">
        <v>2010</v>
      </c>
      <c r="B36" s="539">
        <v>62310</v>
      </c>
      <c r="C36" s="538">
        <v>2665</v>
      </c>
      <c r="D36" s="538">
        <v>12307</v>
      </c>
      <c r="E36" s="539">
        <v>24761</v>
      </c>
      <c r="F36" s="538">
        <v>5875</v>
      </c>
      <c r="G36" s="538">
        <v>12707</v>
      </c>
      <c r="H36" s="538">
        <v>6071</v>
      </c>
      <c r="I36" s="538">
        <v>49414</v>
      </c>
      <c r="J36" s="539">
        <v>21490</v>
      </c>
      <c r="K36" s="540">
        <v>2.82</v>
      </c>
      <c r="L36" s="541">
        <v>3.03</v>
      </c>
    </row>
    <row r="37" spans="1:12" ht="11.25" customHeight="1">
      <c r="A37" s="1386">
        <v>2011</v>
      </c>
      <c r="B37" s="539">
        <v>65369</v>
      </c>
      <c r="C37" s="538">
        <v>2689</v>
      </c>
      <c r="D37" s="538">
        <v>11383</v>
      </c>
      <c r="E37" s="539">
        <v>25568</v>
      </c>
      <c r="F37" s="538">
        <v>5767</v>
      </c>
      <c r="G37" s="538">
        <v>15448</v>
      </c>
      <c r="H37" s="538">
        <v>6330</v>
      </c>
      <c r="I37" s="538">
        <v>53113</v>
      </c>
      <c r="J37" s="539">
        <v>23058</v>
      </c>
      <c r="K37" s="540">
        <v>3.44</v>
      </c>
      <c r="L37" s="541">
        <v>3.87</v>
      </c>
    </row>
    <row r="38" spans="1:12" ht="11.25" customHeight="1">
      <c r="A38" s="1386">
        <v>2012</v>
      </c>
      <c r="B38" s="539">
        <v>70456</v>
      </c>
      <c r="C38" s="538">
        <v>2860</v>
      </c>
      <c r="D38" s="538">
        <v>13316</v>
      </c>
      <c r="E38" s="539">
        <v>25228</v>
      </c>
      <c r="F38" s="538">
        <v>5572</v>
      </c>
      <c r="G38" s="538">
        <v>14776</v>
      </c>
      <c r="H38" s="538">
        <v>6213</v>
      </c>
      <c r="I38" s="538">
        <v>51789</v>
      </c>
      <c r="J38" s="539">
        <v>26695</v>
      </c>
      <c r="K38" s="540">
        <v>3.59</v>
      </c>
      <c r="L38" s="541">
        <v>3.98</v>
      </c>
    </row>
    <row r="39" spans="1:12" ht="11.25" customHeight="1">
      <c r="A39" s="1386">
        <v>2013</v>
      </c>
      <c r="B39" s="539">
        <v>67892</v>
      </c>
      <c r="C39" s="538">
        <v>3077</v>
      </c>
      <c r="D39" s="538">
        <v>15204</v>
      </c>
      <c r="E39" s="539">
        <v>25909</v>
      </c>
      <c r="F39" s="538">
        <v>6399</v>
      </c>
      <c r="G39" s="538">
        <v>15317</v>
      </c>
      <c r="H39" s="538">
        <v>6104</v>
      </c>
      <c r="I39" s="538">
        <v>53729</v>
      </c>
      <c r="J39" s="539">
        <v>26654</v>
      </c>
      <c r="K39" s="540">
        <v>3.45</v>
      </c>
      <c r="L39" s="541">
        <v>3.88</v>
      </c>
    </row>
    <row r="40" spans="1:12" ht="11.25" customHeight="1">
      <c r="A40" s="1386" t="s">
        <v>610</v>
      </c>
      <c r="B40" s="539">
        <v>70931</v>
      </c>
      <c r="C40" s="538">
        <v>2676</v>
      </c>
      <c r="D40" s="538">
        <v>13853</v>
      </c>
      <c r="E40" s="539">
        <v>26167</v>
      </c>
      <c r="F40" s="538">
        <v>5716</v>
      </c>
      <c r="G40" s="538">
        <v>15500</v>
      </c>
      <c r="H40" s="538">
        <v>6500</v>
      </c>
      <c r="I40" s="538">
        <v>53883</v>
      </c>
      <c r="J40" s="539">
        <v>27260</v>
      </c>
      <c r="K40" s="540">
        <v>3.3</v>
      </c>
      <c r="L40" s="546">
        <v>3.85</v>
      </c>
    </row>
    <row r="41" spans="1:12" ht="11.25" customHeight="1">
      <c r="A41" s="1386" t="s">
        <v>562</v>
      </c>
      <c r="B41" s="539">
        <v>69700</v>
      </c>
      <c r="C41" s="538">
        <v>2907</v>
      </c>
      <c r="D41" s="538">
        <v>17070</v>
      </c>
      <c r="E41" s="539">
        <v>27900</v>
      </c>
      <c r="F41" s="538">
        <v>6400</v>
      </c>
      <c r="G41" s="538">
        <v>15550</v>
      </c>
      <c r="H41" s="538">
        <v>6800</v>
      </c>
      <c r="I41" s="538">
        <v>56650</v>
      </c>
      <c r="J41" s="543">
        <v>28036</v>
      </c>
      <c r="K41" s="540">
        <v>2.4700000000000002</v>
      </c>
      <c r="L41" s="541">
        <v>2.68</v>
      </c>
    </row>
    <row r="42" spans="1:12" ht="7.5" customHeight="1">
      <c r="A42" s="531"/>
      <c r="B42" s="531"/>
      <c r="C42" s="531"/>
      <c r="D42" s="531"/>
      <c r="E42" s="544"/>
      <c r="F42" s="544"/>
      <c r="G42" s="544"/>
      <c r="H42" s="544"/>
      <c r="I42" s="544"/>
      <c r="J42" s="531"/>
      <c r="K42" s="531"/>
      <c r="L42" s="531"/>
    </row>
    <row r="43" spans="1:12" ht="12" customHeight="1">
      <c r="A43" s="531" t="s">
        <v>611</v>
      </c>
      <c r="B43" s="531"/>
      <c r="C43" s="531"/>
      <c r="D43" s="531"/>
      <c r="E43" s="544"/>
      <c r="F43" s="544"/>
      <c r="G43" s="544"/>
      <c r="H43" s="544"/>
      <c r="I43" s="544"/>
      <c r="J43" s="531"/>
      <c r="K43" s="531"/>
      <c r="L43" s="531"/>
    </row>
    <row r="44" spans="1:12" ht="11.25" customHeight="1">
      <c r="A44" s="531" t="s">
        <v>590</v>
      </c>
      <c r="B44" s="531"/>
      <c r="C44" s="531"/>
      <c r="D44" s="531"/>
      <c r="E44" s="544"/>
      <c r="F44" s="544"/>
      <c r="G44" s="544"/>
      <c r="H44" s="544"/>
      <c r="I44" s="547"/>
      <c r="J44" s="531"/>
      <c r="K44" s="531"/>
      <c r="L44" s="531"/>
    </row>
    <row r="45" spans="1:12" ht="15">
      <c r="A45" s="548" t="s">
        <v>612</v>
      </c>
      <c r="E45" s="549"/>
      <c r="F45" s="550"/>
      <c r="G45" s="550"/>
      <c r="H45" s="551"/>
      <c r="I45" s="552"/>
      <c r="J45" s="553"/>
    </row>
    <row r="46" spans="1:12" ht="15">
      <c r="A46" s="548" t="s">
        <v>613</v>
      </c>
      <c r="E46" s="549"/>
      <c r="F46" s="550"/>
      <c r="G46" s="550"/>
      <c r="H46" s="551"/>
      <c r="I46" s="552"/>
    </row>
    <row r="47" spans="1:12" ht="27.75" customHeight="1">
      <c r="A47" s="1501" t="s">
        <v>614</v>
      </c>
      <c r="B47" s="1502"/>
      <c r="C47" s="1502"/>
      <c r="D47" s="1502"/>
      <c r="E47" s="1502"/>
      <c r="F47" s="1502"/>
      <c r="G47" s="1502"/>
      <c r="H47" s="1502"/>
      <c r="I47" s="1502"/>
      <c r="J47" s="1502"/>
      <c r="K47" s="1502"/>
      <c r="L47" s="1502"/>
    </row>
    <row r="48" spans="1:12" ht="7.5" customHeight="1">
      <c r="E48" s="550"/>
      <c r="F48" s="550"/>
      <c r="G48" s="550"/>
      <c r="H48" s="550"/>
      <c r="I48" s="550"/>
    </row>
    <row r="49" spans="1:12" ht="11.25" customHeight="1">
      <c r="A49" s="530" t="s">
        <v>615</v>
      </c>
      <c r="E49" s="549"/>
      <c r="F49" s="550"/>
      <c r="G49" s="549"/>
      <c r="H49" s="549"/>
      <c r="I49" s="549"/>
    </row>
    <row r="50" spans="1:12" ht="7.5" customHeight="1"/>
    <row r="51" spans="1:12" ht="11.25" customHeight="1">
      <c r="A51" s="530" t="s">
        <v>616</v>
      </c>
      <c r="E51" s="555"/>
      <c r="F51" s="555"/>
      <c r="G51" s="555"/>
      <c r="H51" s="555"/>
    </row>
    <row r="52" spans="1:12">
      <c r="E52" s="555"/>
      <c r="F52" s="555"/>
      <c r="G52" s="555"/>
      <c r="H52" s="555"/>
    </row>
    <row r="53" spans="1:12">
      <c r="C53" s="556"/>
      <c r="E53" s="555"/>
      <c r="F53" s="555"/>
      <c r="G53" s="555"/>
      <c r="H53" s="555"/>
      <c r="J53" s="556"/>
      <c r="L53" s="556"/>
    </row>
    <row r="54" spans="1:12">
      <c r="E54" s="549"/>
      <c r="F54" s="549"/>
      <c r="G54" s="549"/>
    </row>
    <row r="55" spans="1:12">
      <c r="E55" s="549"/>
      <c r="F55" s="549"/>
      <c r="G55" s="549"/>
    </row>
    <row r="56" spans="1:12">
      <c r="E56" s="555"/>
    </row>
  </sheetData>
  <mergeCells count="7">
    <mergeCell ref="A47:L47"/>
    <mergeCell ref="B3:D3"/>
    <mergeCell ref="E3:I3"/>
    <mergeCell ref="K3:L3"/>
    <mergeCell ref="B5:D5"/>
    <mergeCell ref="E5:I5"/>
    <mergeCell ref="K5:L5"/>
  </mergeCells>
  <printOptions horizontalCentered="1"/>
  <pageMargins left="1" right="1" top="1" bottom="1" header="0.5" footer="0.5"/>
  <pageSetup scale="70" orientation="landscape" r:id="rId1"/>
  <headerFooter scaleWithDoc="0" alignWithMargins="0">
    <oddHeader xml:space="preserve">&amp;C&amp;14Table 19.2
Supply, Disposition, and Select Prices of Petroleum Products in Utah&amp;10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57"/>
  <sheetViews>
    <sheetView showGridLines="0" view="pageLayout" topLeftCell="A20" zoomScaleNormal="85" zoomScaleSheetLayoutView="100" workbookViewId="0">
      <selection activeCell="A6" sqref="A6:R41"/>
    </sheetView>
  </sheetViews>
  <sheetFormatPr defaultColWidth="8" defaultRowHeight="12.75"/>
  <cols>
    <col min="1" max="1" width="10.7109375" style="530" customWidth="1"/>
    <col min="2" max="2" width="11.140625" style="530" bestFit="1" customWidth="1"/>
    <col min="3" max="3" width="11.85546875" style="530" bestFit="1" customWidth="1"/>
    <col min="4" max="4" width="8.7109375" style="530" customWidth="1"/>
    <col min="5" max="5" width="11.7109375" style="530" customWidth="1"/>
    <col min="6" max="6" width="10.7109375" style="530" customWidth="1"/>
    <col min="7" max="7" width="11.42578125" style="530" bestFit="1" customWidth="1"/>
    <col min="8" max="8" width="8" style="530" customWidth="1"/>
    <col min="9" max="9" width="10" style="530" customWidth="1"/>
    <col min="10" max="10" width="8.42578125" style="530" customWidth="1"/>
    <col min="11" max="11" width="8.7109375" style="530" customWidth="1"/>
    <col min="12" max="13" width="9.28515625" style="530" customWidth="1"/>
    <col min="14" max="14" width="11" style="530" customWidth="1"/>
    <col min="15" max="15" width="11.85546875" style="530" customWidth="1"/>
    <col min="16" max="16" width="10.42578125" style="530" customWidth="1"/>
    <col min="17" max="17" width="8" style="530" customWidth="1"/>
    <col min="18" max="18" width="11.28515625" style="530" customWidth="1"/>
    <col min="19" max="19" width="14.7109375" style="530" bestFit="1" customWidth="1"/>
    <col min="20" max="16384" width="8" style="530"/>
  </cols>
  <sheetData>
    <row r="1" spans="1:19" ht="14.25" hidden="1">
      <c r="A1" s="500" t="s">
        <v>617</v>
      </c>
    </row>
    <row r="2" spans="1:19" ht="7.5" customHeight="1">
      <c r="A2" s="531"/>
      <c r="B2" s="531"/>
      <c r="C2" s="531"/>
      <c r="D2" s="531"/>
      <c r="E2" s="531"/>
      <c r="F2" s="531"/>
      <c r="G2" s="531"/>
      <c r="H2" s="531"/>
      <c r="I2" s="531"/>
      <c r="J2" s="531"/>
      <c r="K2" s="531"/>
      <c r="L2" s="531"/>
    </row>
    <row r="3" spans="1:19" s="559" customFormat="1">
      <c r="A3" s="557"/>
      <c r="B3" s="1513" t="s">
        <v>618</v>
      </c>
      <c r="C3" s="1514"/>
      <c r="D3" s="1514"/>
      <c r="E3" s="1515"/>
      <c r="F3" s="1513" t="s">
        <v>619</v>
      </c>
      <c r="G3" s="1514"/>
      <c r="H3" s="1514"/>
      <c r="I3" s="1514"/>
      <c r="J3" s="1514"/>
      <c r="K3" s="1514"/>
      <c r="L3" s="1516"/>
      <c r="M3" s="1513" t="s">
        <v>599</v>
      </c>
      <c r="N3" s="1517"/>
      <c r="O3" s="1517"/>
      <c r="P3" s="1517"/>
      <c r="Q3" s="1515"/>
      <c r="R3" s="558" t="s">
        <v>576</v>
      </c>
    </row>
    <row r="4" spans="1:19" s="559" customFormat="1" ht="40.5">
      <c r="A4" s="1171" t="s">
        <v>1</v>
      </c>
      <c r="B4" s="1170" t="s">
        <v>620</v>
      </c>
      <c r="C4" s="1172" t="s">
        <v>621</v>
      </c>
      <c r="D4" s="1172" t="s">
        <v>622</v>
      </c>
      <c r="E4" s="1173" t="s">
        <v>623</v>
      </c>
      <c r="F4" s="1168" t="s">
        <v>548</v>
      </c>
      <c r="G4" s="1166" t="s">
        <v>624</v>
      </c>
      <c r="H4" s="1166" t="s">
        <v>625</v>
      </c>
      <c r="I4" s="1166" t="s">
        <v>626</v>
      </c>
      <c r="J4" s="1166" t="s">
        <v>627</v>
      </c>
      <c r="K4" s="1166" t="s">
        <v>628</v>
      </c>
      <c r="L4" s="1166" t="s">
        <v>68</v>
      </c>
      <c r="M4" s="1168" t="s">
        <v>585</v>
      </c>
      <c r="N4" s="1166" t="s">
        <v>629</v>
      </c>
      <c r="O4" s="1166" t="s">
        <v>630</v>
      </c>
      <c r="P4" s="1166" t="s">
        <v>631</v>
      </c>
      <c r="Q4" s="1174" t="s">
        <v>632</v>
      </c>
      <c r="R4" s="1170" t="s">
        <v>633</v>
      </c>
    </row>
    <row r="5" spans="1:19" s="559" customFormat="1" ht="12" customHeight="1">
      <c r="A5" s="560"/>
      <c r="B5" s="1518" t="s">
        <v>634</v>
      </c>
      <c r="C5" s="1519"/>
      <c r="D5" s="1519"/>
      <c r="E5" s="561" t="s">
        <v>635</v>
      </c>
      <c r="F5" s="1518" t="s">
        <v>634</v>
      </c>
      <c r="G5" s="1520"/>
      <c r="H5" s="1520"/>
      <c r="I5" s="1520"/>
      <c r="J5" s="1520"/>
      <c r="K5" s="1520"/>
      <c r="L5" s="1520"/>
      <c r="M5" s="1518" t="s">
        <v>636</v>
      </c>
      <c r="N5" s="1521"/>
      <c r="O5" s="1521"/>
      <c r="P5" s="1521"/>
      <c r="Q5" s="561" t="s">
        <v>637</v>
      </c>
      <c r="R5" s="562" t="s">
        <v>589</v>
      </c>
    </row>
    <row r="6" spans="1:19" s="559" customFormat="1" ht="11.25" customHeight="1">
      <c r="A6" s="563">
        <v>1980</v>
      </c>
      <c r="B6" s="539">
        <v>87766</v>
      </c>
      <c r="C6" s="564">
        <v>87766</v>
      </c>
      <c r="D6" s="538" t="s">
        <v>13</v>
      </c>
      <c r="E6" s="565" t="s">
        <v>13</v>
      </c>
      <c r="F6" s="539">
        <v>45735</v>
      </c>
      <c r="G6" s="538">
        <v>12234</v>
      </c>
      <c r="H6" s="538">
        <v>0</v>
      </c>
      <c r="I6" s="538">
        <v>43545</v>
      </c>
      <c r="J6" s="538">
        <v>5132.8779999999997</v>
      </c>
      <c r="K6" s="538">
        <v>8445</v>
      </c>
      <c r="L6" s="538">
        <v>115091.878</v>
      </c>
      <c r="M6" s="566">
        <v>1.1200000000000001</v>
      </c>
      <c r="N6" s="567">
        <v>2.74</v>
      </c>
      <c r="O6" s="567">
        <v>5.59</v>
      </c>
      <c r="P6" s="568">
        <v>2.2599999999999998</v>
      </c>
      <c r="Q6" s="569" t="s">
        <v>13</v>
      </c>
      <c r="R6" s="570">
        <v>98.297920000000019</v>
      </c>
      <c r="S6" s="546"/>
    </row>
    <row r="7" spans="1:19" s="559" customFormat="1" ht="11.25" customHeight="1">
      <c r="A7" s="563">
        <v>1981</v>
      </c>
      <c r="B7" s="539">
        <v>90936</v>
      </c>
      <c r="C7" s="564">
        <v>91191</v>
      </c>
      <c r="D7" s="538" t="s">
        <v>13</v>
      </c>
      <c r="E7" s="565" t="s">
        <v>13</v>
      </c>
      <c r="F7" s="539">
        <v>43497</v>
      </c>
      <c r="G7" s="538">
        <v>11635</v>
      </c>
      <c r="H7" s="538">
        <v>0</v>
      </c>
      <c r="I7" s="538">
        <v>42779</v>
      </c>
      <c r="J7" s="538">
        <v>3096.8119999999999</v>
      </c>
      <c r="K7" s="538">
        <v>1232</v>
      </c>
      <c r="L7" s="538">
        <v>102239.81200000001</v>
      </c>
      <c r="M7" s="566">
        <v>1.1000000000000001</v>
      </c>
      <c r="N7" s="567">
        <v>3.23</v>
      </c>
      <c r="O7" s="567">
        <v>5.35</v>
      </c>
      <c r="P7" s="568">
        <v>2.58</v>
      </c>
      <c r="Q7" s="569" t="s">
        <v>13</v>
      </c>
      <c r="R7" s="570">
        <v>100.31010000000002</v>
      </c>
      <c r="S7" s="546"/>
    </row>
    <row r="8" spans="1:19" s="559" customFormat="1" ht="11.25" customHeight="1">
      <c r="A8" s="563">
        <v>1982</v>
      </c>
      <c r="B8" s="539">
        <v>100628</v>
      </c>
      <c r="C8" s="564">
        <v>94255</v>
      </c>
      <c r="D8" s="538" t="s">
        <v>13</v>
      </c>
      <c r="E8" s="565" t="s">
        <v>13</v>
      </c>
      <c r="F8" s="539">
        <v>53482</v>
      </c>
      <c r="G8" s="538">
        <v>14306</v>
      </c>
      <c r="H8" s="538">
        <v>0</v>
      </c>
      <c r="I8" s="538">
        <v>39804</v>
      </c>
      <c r="J8" s="538">
        <v>3022.9580000000001</v>
      </c>
      <c r="K8" s="538">
        <v>7091</v>
      </c>
      <c r="L8" s="538">
        <v>117705.958</v>
      </c>
      <c r="M8" s="566">
        <v>3.06</v>
      </c>
      <c r="N8" s="567">
        <v>3.41</v>
      </c>
      <c r="O8" s="567">
        <v>3.43</v>
      </c>
      <c r="P8" s="568">
        <v>2.4500000000000002</v>
      </c>
      <c r="Q8" s="569" t="s">
        <v>13</v>
      </c>
      <c r="R8" s="570">
        <v>288.4203</v>
      </c>
      <c r="S8" s="546"/>
    </row>
    <row r="9" spans="1:19" s="559" customFormat="1" ht="11.25" customHeight="1">
      <c r="A9" s="563">
        <v>1983</v>
      </c>
      <c r="B9" s="539">
        <v>96933</v>
      </c>
      <c r="C9" s="564">
        <v>63158</v>
      </c>
      <c r="D9" s="538" t="s">
        <v>13</v>
      </c>
      <c r="E9" s="565" t="s">
        <v>13</v>
      </c>
      <c r="F9" s="539">
        <v>49645</v>
      </c>
      <c r="G9" s="538">
        <v>13279</v>
      </c>
      <c r="H9" s="538">
        <v>0</v>
      </c>
      <c r="I9" s="538">
        <v>40246</v>
      </c>
      <c r="J9" s="538">
        <v>1259.3130000000001</v>
      </c>
      <c r="K9" s="538">
        <v>5756</v>
      </c>
      <c r="L9" s="538">
        <v>110185.31299999999</v>
      </c>
      <c r="M9" s="566">
        <v>3.4</v>
      </c>
      <c r="N9" s="567">
        <v>4.26</v>
      </c>
      <c r="O9" s="567">
        <v>4.32</v>
      </c>
      <c r="P9" s="568">
        <v>3.15</v>
      </c>
      <c r="Q9" s="569" t="s">
        <v>13</v>
      </c>
      <c r="R9" s="570">
        <v>214.7372</v>
      </c>
      <c r="S9" s="546"/>
    </row>
    <row r="10" spans="1:19" s="559" customFormat="1" ht="11.25" customHeight="1">
      <c r="A10" s="563">
        <v>1984</v>
      </c>
      <c r="B10" s="539">
        <v>194448</v>
      </c>
      <c r="C10" s="564">
        <v>74698</v>
      </c>
      <c r="D10" s="538" t="s">
        <v>13</v>
      </c>
      <c r="E10" s="565" t="s">
        <v>13</v>
      </c>
      <c r="F10" s="539">
        <v>49869</v>
      </c>
      <c r="G10" s="538">
        <v>13339</v>
      </c>
      <c r="H10" s="538">
        <v>0</v>
      </c>
      <c r="I10" s="538">
        <v>42709</v>
      </c>
      <c r="J10" s="538">
        <v>271.43700000000001</v>
      </c>
      <c r="K10" s="538">
        <v>9390</v>
      </c>
      <c r="L10" s="538">
        <v>115578.43700000001</v>
      </c>
      <c r="M10" s="566">
        <v>4.08</v>
      </c>
      <c r="N10" s="567">
        <v>5.68</v>
      </c>
      <c r="O10" s="567">
        <v>4.96</v>
      </c>
      <c r="P10" s="568">
        <v>3.52</v>
      </c>
      <c r="Q10" s="569" t="s">
        <v>13</v>
      </c>
      <c r="R10" s="570">
        <v>304.76783999999998</v>
      </c>
      <c r="S10" s="546"/>
    </row>
    <row r="11" spans="1:19" s="559" customFormat="1" ht="11.25" customHeight="1">
      <c r="A11" s="563">
        <v>1985</v>
      </c>
      <c r="B11" s="539">
        <v>210267</v>
      </c>
      <c r="C11" s="564">
        <v>83405</v>
      </c>
      <c r="D11" s="538" t="s">
        <v>13</v>
      </c>
      <c r="E11" s="565" t="s">
        <v>13</v>
      </c>
      <c r="F11" s="539">
        <v>53043</v>
      </c>
      <c r="G11" s="538">
        <v>14189</v>
      </c>
      <c r="H11" s="538">
        <v>0</v>
      </c>
      <c r="I11" s="538">
        <v>37448</v>
      </c>
      <c r="J11" s="538">
        <v>234.68</v>
      </c>
      <c r="K11" s="538">
        <v>10202</v>
      </c>
      <c r="L11" s="538">
        <v>115116.68</v>
      </c>
      <c r="M11" s="566">
        <v>3.52</v>
      </c>
      <c r="N11" s="567">
        <v>4.8600000000000003</v>
      </c>
      <c r="O11" s="567">
        <v>4.91</v>
      </c>
      <c r="P11" s="568">
        <v>3.23</v>
      </c>
      <c r="Q11" s="569" t="s">
        <v>13</v>
      </c>
      <c r="R11" s="570">
        <v>293.5856</v>
      </c>
      <c r="S11" s="546"/>
    </row>
    <row r="12" spans="1:19" s="559" customFormat="1" ht="11.25" customHeight="1">
      <c r="A12" s="563">
        <v>1986</v>
      </c>
      <c r="B12" s="539">
        <v>239259</v>
      </c>
      <c r="C12" s="564">
        <v>90013</v>
      </c>
      <c r="D12" s="538" t="s">
        <v>13</v>
      </c>
      <c r="E12" s="565" t="s">
        <v>13</v>
      </c>
      <c r="F12" s="539">
        <v>49144</v>
      </c>
      <c r="G12" s="538">
        <v>13146</v>
      </c>
      <c r="H12" s="538">
        <v>0</v>
      </c>
      <c r="I12" s="538">
        <v>28264</v>
      </c>
      <c r="J12" s="538">
        <v>229.822</v>
      </c>
      <c r="K12" s="538">
        <v>14391</v>
      </c>
      <c r="L12" s="538">
        <v>105174.822</v>
      </c>
      <c r="M12" s="566">
        <v>2.9</v>
      </c>
      <c r="N12" s="567">
        <v>4.6399999999999997</v>
      </c>
      <c r="O12" s="567">
        <v>4.7300000000000004</v>
      </c>
      <c r="P12" s="568">
        <v>3</v>
      </c>
      <c r="Q12" s="569" t="s">
        <v>13</v>
      </c>
      <c r="R12" s="570">
        <v>261.03769999999997</v>
      </c>
      <c r="S12" s="546"/>
    </row>
    <row r="13" spans="1:19" s="559" customFormat="1" ht="11.25" customHeight="1">
      <c r="A13" s="563">
        <v>1987</v>
      </c>
      <c r="B13" s="539">
        <v>262084</v>
      </c>
      <c r="C13" s="564">
        <v>87158</v>
      </c>
      <c r="D13" s="538" t="s">
        <v>13</v>
      </c>
      <c r="E13" s="565" t="s">
        <v>13</v>
      </c>
      <c r="F13" s="539">
        <v>41536</v>
      </c>
      <c r="G13" s="538">
        <v>14811</v>
      </c>
      <c r="H13" s="538">
        <v>0</v>
      </c>
      <c r="I13" s="538">
        <v>23884</v>
      </c>
      <c r="J13" s="538">
        <v>263.22800000000001</v>
      </c>
      <c r="K13" s="538">
        <v>18493</v>
      </c>
      <c r="L13" s="538">
        <v>98987.228000000003</v>
      </c>
      <c r="M13" s="566">
        <v>1.88</v>
      </c>
      <c r="N13" s="567">
        <v>4.97</v>
      </c>
      <c r="O13" s="567">
        <v>4.9800000000000004</v>
      </c>
      <c r="P13" s="568">
        <v>3.2</v>
      </c>
      <c r="Q13" s="569" t="s">
        <v>13</v>
      </c>
      <c r="R13" s="570">
        <v>163.85704000000001</v>
      </c>
      <c r="S13" s="546"/>
    </row>
    <row r="14" spans="1:19" s="559" customFormat="1" ht="11.25" customHeight="1">
      <c r="A14" s="563">
        <v>1988</v>
      </c>
      <c r="B14" s="539">
        <v>278578</v>
      </c>
      <c r="C14" s="564">
        <v>101372</v>
      </c>
      <c r="D14" s="538" t="s">
        <v>13</v>
      </c>
      <c r="E14" s="565" t="s">
        <v>13</v>
      </c>
      <c r="F14" s="539">
        <v>42241</v>
      </c>
      <c r="G14" s="538">
        <v>17911</v>
      </c>
      <c r="H14" s="538">
        <v>0</v>
      </c>
      <c r="I14" s="538">
        <v>30354</v>
      </c>
      <c r="J14" s="538">
        <v>196.13300000000001</v>
      </c>
      <c r="K14" s="538">
        <v>18251</v>
      </c>
      <c r="L14" s="538">
        <v>108953.133</v>
      </c>
      <c r="M14" s="566">
        <v>2.39</v>
      </c>
      <c r="N14" s="567">
        <v>5.1100000000000003</v>
      </c>
      <c r="O14" s="567">
        <v>4.08</v>
      </c>
      <c r="P14" s="568">
        <v>3.1</v>
      </c>
      <c r="Q14" s="569" t="s">
        <v>13</v>
      </c>
      <c r="R14" s="570">
        <v>242.27907999999999</v>
      </c>
      <c r="S14" s="546"/>
    </row>
    <row r="15" spans="1:19" s="559" customFormat="1" ht="11.25" customHeight="1">
      <c r="A15" s="563">
        <v>1989</v>
      </c>
      <c r="B15" s="539">
        <v>278321</v>
      </c>
      <c r="C15" s="564">
        <v>120089</v>
      </c>
      <c r="D15" s="538" t="s">
        <v>13</v>
      </c>
      <c r="E15" s="565" t="s">
        <v>13</v>
      </c>
      <c r="F15" s="539">
        <v>45167.593000000001</v>
      </c>
      <c r="G15" s="538">
        <v>16521.822</v>
      </c>
      <c r="H15" s="538">
        <v>0</v>
      </c>
      <c r="I15" s="538">
        <v>33963</v>
      </c>
      <c r="J15" s="538">
        <v>636.32000000000005</v>
      </c>
      <c r="K15" s="538">
        <v>17248</v>
      </c>
      <c r="L15" s="538">
        <v>113536.73500000002</v>
      </c>
      <c r="M15" s="566">
        <v>1.58</v>
      </c>
      <c r="N15" s="567">
        <v>5.1349999999999998</v>
      </c>
      <c r="O15" s="567">
        <v>4.1619999999999999</v>
      </c>
      <c r="P15" s="568">
        <v>3.3</v>
      </c>
      <c r="Q15" s="569" t="s">
        <v>13</v>
      </c>
      <c r="R15" s="570">
        <v>189.74062000000001</v>
      </c>
      <c r="S15" s="546"/>
    </row>
    <row r="16" spans="1:19" s="559" customFormat="1" ht="11.25" customHeight="1">
      <c r="A16" s="563">
        <v>1990</v>
      </c>
      <c r="B16" s="539">
        <v>323028</v>
      </c>
      <c r="C16" s="564">
        <v>145875</v>
      </c>
      <c r="D16" s="538">
        <v>63336</v>
      </c>
      <c r="E16" s="565" t="s">
        <v>13</v>
      </c>
      <c r="F16" s="539">
        <v>43424.122000000003</v>
      </c>
      <c r="G16" s="538">
        <v>16220.255999999999</v>
      </c>
      <c r="H16" s="538">
        <v>1</v>
      </c>
      <c r="I16" s="538">
        <v>35502</v>
      </c>
      <c r="J16" s="538">
        <v>906.60900000000004</v>
      </c>
      <c r="K16" s="538">
        <v>20594</v>
      </c>
      <c r="L16" s="538">
        <v>116647.98699999999</v>
      </c>
      <c r="M16" s="566">
        <v>1.7</v>
      </c>
      <c r="N16" s="567">
        <v>5.282</v>
      </c>
      <c r="O16" s="567">
        <v>4.3019999999999996</v>
      </c>
      <c r="P16" s="568">
        <v>3.62</v>
      </c>
      <c r="Q16" s="569" t="s">
        <v>13</v>
      </c>
      <c r="R16" s="570">
        <v>247.98750000000001</v>
      </c>
      <c r="S16" s="546"/>
    </row>
    <row r="17" spans="1:21" s="559" customFormat="1" ht="11.25" customHeight="1">
      <c r="A17" s="563">
        <v>1991</v>
      </c>
      <c r="B17" s="539">
        <v>329464</v>
      </c>
      <c r="C17" s="564">
        <v>144817</v>
      </c>
      <c r="D17" s="538">
        <v>65288</v>
      </c>
      <c r="E17" s="565" t="s">
        <v>13</v>
      </c>
      <c r="F17" s="539">
        <v>50572.065999999999</v>
      </c>
      <c r="G17" s="538">
        <v>19275.879000000001</v>
      </c>
      <c r="H17" s="538">
        <v>6</v>
      </c>
      <c r="I17" s="538">
        <v>43120</v>
      </c>
      <c r="J17" s="538">
        <v>5190.3090000000002</v>
      </c>
      <c r="K17" s="538">
        <v>14602</v>
      </c>
      <c r="L17" s="538">
        <v>132766.25400000002</v>
      </c>
      <c r="M17" s="566">
        <v>1.54</v>
      </c>
      <c r="N17" s="567">
        <v>5.4349999999999996</v>
      </c>
      <c r="O17" s="567">
        <v>4.5010000000000003</v>
      </c>
      <c r="P17" s="568">
        <v>3.69</v>
      </c>
      <c r="Q17" s="569" t="s">
        <v>13</v>
      </c>
      <c r="R17" s="570">
        <v>223.01818</v>
      </c>
      <c r="S17" s="546"/>
    </row>
    <row r="18" spans="1:21" s="559" customFormat="1" ht="11.25" customHeight="1">
      <c r="A18" s="563">
        <v>1992</v>
      </c>
      <c r="B18" s="539">
        <v>317763</v>
      </c>
      <c r="C18" s="564">
        <v>171293</v>
      </c>
      <c r="D18" s="538">
        <v>94725</v>
      </c>
      <c r="E18" s="565" t="s">
        <v>13</v>
      </c>
      <c r="F18" s="539">
        <v>44701.324000000001</v>
      </c>
      <c r="G18" s="538">
        <v>16584.112000000001</v>
      </c>
      <c r="H18" s="538">
        <v>150.17872</v>
      </c>
      <c r="I18" s="538">
        <v>40878</v>
      </c>
      <c r="J18" s="538">
        <v>6576.3360000000002</v>
      </c>
      <c r="K18" s="538">
        <v>13895</v>
      </c>
      <c r="L18" s="538">
        <v>122784.95072000001</v>
      </c>
      <c r="M18" s="566">
        <v>1.63</v>
      </c>
      <c r="N18" s="567">
        <v>5.4349999999999996</v>
      </c>
      <c r="O18" s="567">
        <v>4.3959999999999999</v>
      </c>
      <c r="P18" s="568">
        <v>3.91</v>
      </c>
      <c r="Q18" s="569" t="s">
        <v>13</v>
      </c>
      <c r="R18" s="570">
        <v>279.20758999999998</v>
      </c>
      <c r="S18" s="546"/>
    </row>
    <row r="19" spans="1:21" s="559" customFormat="1" ht="11.25" customHeight="1">
      <c r="A19" s="563">
        <v>1993</v>
      </c>
      <c r="B19" s="539">
        <v>338276</v>
      </c>
      <c r="C19" s="564">
        <v>212100.96599999999</v>
      </c>
      <c r="D19" s="538">
        <v>137864</v>
      </c>
      <c r="E19" s="565">
        <v>5365.2296504761898</v>
      </c>
      <c r="F19" s="539">
        <v>51778.745000000003</v>
      </c>
      <c r="G19" s="538">
        <v>22588.044000000002</v>
      </c>
      <c r="H19" s="538">
        <v>188.00829999999999</v>
      </c>
      <c r="I19" s="538">
        <v>42300.392</v>
      </c>
      <c r="J19" s="538">
        <v>6304.732</v>
      </c>
      <c r="K19" s="538">
        <v>15039</v>
      </c>
      <c r="L19" s="538">
        <v>138198.92129999999</v>
      </c>
      <c r="M19" s="566">
        <v>1.8554171413513556</v>
      </c>
      <c r="N19" s="567">
        <v>5.133</v>
      </c>
      <c r="O19" s="567">
        <v>4.0579999999999998</v>
      </c>
      <c r="P19" s="568">
        <v>3.67</v>
      </c>
      <c r="Q19" s="569">
        <v>5.3483114538169279</v>
      </c>
      <c r="R19" s="570">
        <v>422.23068720558109</v>
      </c>
      <c r="S19" s="546"/>
    </row>
    <row r="20" spans="1:21" s="559" customFormat="1" ht="11.25" customHeight="1">
      <c r="A20" s="563">
        <v>1994</v>
      </c>
      <c r="B20" s="539">
        <v>348140</v>
      </c>
      <c r="C20" s="564">
        <v>257077.886</v>
      </c>
      <c r="D20" s="538">
        <v>160967</v>
      </c>
      <c r="E20" s="565">
        <v>5374.3235776190468</v>
      </c>
      <c r="F20" s="539">
        <v>48921.557999999997</v>
      </c>
      <c r="G20" s="538">
        <v>26501.034</v>
      </c>
      <c r="H20" s="538">
        <v>200.78638000000001</v>
      </c>
      <c r="I20" s="538">
        <v>36618.163999999997</v>
      </c>
      <c r="J20" s="538">
        <v>8900.3340000000007</v>
      </c>
      <c r="K20" s="538">
        <v>16080</v>
      </c>
      <c r="L20" s="538">
        <v>137221.87638</v>
      </c>
      <c r="M20" s="566">
        <v>1.5291159363746467</v>
      </c>
      <c r="N20" s="567">
        <v>4.9610000000000003</v>
      </c>
      <c r="O20" s="567">
        <v>3.8420000000000001</v>
      </c>
      <c r="P20" s="568">
        <v>2.74</v>
      </c>
      <c r="Q20" s="569">
        <v>6.0395465906762311</v>
      </c>
      <c r="R20" s="570">
        <v>425.56037001250473</v>
      </c>
      <c r="S20" s="546"/>
    </row>
    <row r="21" spans="1:21" s="559" customFormat="1" ht="11.25" customHeight="1">
      <c r="A21" s="563">
        <v>1995</v>
      </c>
      <c r="B21" s="539">
        <v>308695</v>
      </c>
      <c r="C21" s="564">
        <v>227610.95499999999</v>
      </c>
      <c r="D21" s="538">
        <v>164059</v>
      </c>
      <c r="E21" s="565">
        <v>6360.1622607142854</v>
      </c>
      <c r="F21" s="539">
        <v>48974.737000000001</v>
      </c>
      <c r="G21" s="538">
        <v>26824.944</v>
      </c>
      <c r="H21" s="538">
        <v>285.53861999999998</v>
      </c>
      <c r="I21" s="538">
        <v>42335.376999999993</v>
      </c>
      <c r="J21" s="538">
        <v>8707.4439999999995</v>
      </c>
      <c r="K21" s="538">
        <v>29843</v>
      </c>
      <c r="L21" s="538">
        <v>156971.04061999999</v>
      </c>
      <c r="M21" s="566">
        <v>1.138297563814896</v>
      </c>
      <c r="N21" s="567">
        <v>4.7389999999999999</v>
      </c>
      <c r="O21" s="567">
        <v>3.6419999999999999</v>
      </c>
      <c r="P21" s="568">
        <v>2.34</v>
      </c>
      <c r="Q21" s="569">
        <v>4.82143908944174</v>
      </c>
      <c r="R21" s="570">
        <v>289.75413051308192</v>
      </c>
      <c r="S21" s="546"/>
    </row>
    <row r="22" spans="1:21" s="559" customFormat="1" ht="11.25" customHeight="1">
      <c r="A22" s="563">
        <v>1996</v>
      </c>
      <c r="B22" s="539">
        <v>280439</v>
      </c>
      <c r="C22" s="564">
        <v>239796.89300000001</v>
      </c>
      <c r="D22" s="538">
        <v>179943</v>
      </c>
      <c r="E22" s="565">
        <v>7203.7923235714288</v>
      </c>
      <c r="F22" s="539">
        <v>54344.040999999997</v>
      </c>
      <c r="G22" s="538">
        <v>29543.423999999999</v>
      </c>
      <c r="H22" s="538">
        <v>377.84397000000001</v>
      </c>
      <c r="I22" s="538">
        <v>42212.782999999996</v>
      </c>
      <c r="J22" s="538">
        <v>4086.5259999999998</v>
      </c>
      <c r="K22" s="538">
        <v>30720</v>
      </c>
      <c r="L22" s="538">
        <v>161284.61796999999</v>
      </c>
      <c r="M22" s="566">
        <v>1.3860204764212773</v>
      </c>
      <c r="N22" s="567">
        <v>4.47</v>
      </c>
      <c r="O22" s="567">
        <v>3.3769999999999998</v>
      </c>
      <c r="P22" s="568">
        <v>2.1</v>
      </c>
      <c r="Q22" s="569">
        <v>6.6328070461936086</v>
      </c>
      <c r="R22" s="570">
        <v>380.14476836330203</v>
      </c>
      <c r="S22" s="546"/>
    </row>
    <row r="23" spans="1:21" s="559" customFormat="1" ht="11.25" customHeight="1">
      <c r="A23" s="563">
        <v>1997</v>
      </c>
      <c r="B23" s="539">
        <v>272554</v>
      </c>
      <c r="C23" s="564">
        <v>239267.45</v>
      </c>
      <c r="D23" s="538">
        <v>183427</v>
      </c>
      <c r="E23" s="565">
        <v>6007.0867850000004</v>
      </c>
      <c r="F23" s="539">
        <v>58107.777000000002</v>
      </c>
      <c r="G23" s="538">
        <v>31129</v>
      </c>
      <c r="H23" s="538">
        <v>273.49698999999998</v>
      </c>
      <c r="I23" s="538">
        <v>44161.637000000002</v>
      </c>
      <c r="J23" s="538">
        <v>4078.6750000000002</v>
      </c>
      <c r="K23" s="538">
        <v>27554</v>
      </c>
      <c r="L23" s="538">
        <v>165304.58598999999</v>
      </c>
      <c r="M23" s="566">
        <v>1.8491370452683391</v>
      </c>
      <c r="N23" s="567">
        <v>5.13</v>
      </c>
      <c r="O23" s="567">
        <v>3.92</v>
      </c>
      <c r="P23" s="568">
        <v>2.5499999999999998</v>
      </c>
      <c r="Q23" s="569">
        <v>6.9414741226016767</v>
      </c>
      <c r="R23" s="570">
        <v>484.13634299219007</v>
      </c>
      <c r="S23" s="546"/>
    </row>
    <row r="24" spans="1:21" s="559" customFormat="1" ht="11.25" customHeight="1">
      <c r="A24" s="563">
        <v>1998</v>
      </c>
      <c r="B24" s="539">
        <v>297503</v>
      </c>
      <c r="C24" s="564">
        <v>265539.47100000002</v>
      </c>
      <c r="D24" s="538">
        <v>201416</v>
      </c>
      <c r="E24" s="565">
        <v>5750.2046783333335</v>
      </c>
      <c r="F24" s="539">
        <v>56842.904000000002</v>
      </c>
      <c r="G24" s="538">
        <v>30955.14</v>
      </c>
      <c r="H24" s="538">
        <v>636.33347000000003</v>
      </c>
      <c r="I24" s="538">
        <v>45500.65</v>
      </c>
      <c r="J24" s="538">
        <v>5944.9690000000001</v>
      </c>
      <c r="K24" s="538">
        <v>30254</v>
      </c>
      <c r="L24" s="538">
        <v>170133.99647000001</v>
      </c>
      <c r="M24" s="566">
        <v>1.7274374261600931</v>
      </c>
      <c r="N24" s="567">
        <v>5.57</v>
      </c>
      <c r="O24" s="567">
        <v>4.3499999999999996</v>
      </c>
      <c r="P24" s="568">
        <v>3</v>
      </c>
      <c r="Q24" s="569">
        <v>4.2592668495756536</v>
      </c>
      <c r="R24" s="570">
        <v>483.19447649285269</v>
      </c>
      <c r="S24" s="546"/>
    </row>
    <row r="25" spans="1:21" s="559" customFormat="1" ht="11.25" customHeight="1">
      <c r="A25" s="563">
        <v>1999</v>
      </c>
      <c r="B25" s="539">
        <v>277494</v>
      </c>
      <c r="C25" s="564">
        <v>251206.55900000001</v>
      </c>
      <c r="D25" s="538">
        <v>205036</v>
      </c>
      <c r="E25" s="565">
        <v>5573.9559626190476</v>
      </c>
      <c r="F25" s="539">
        <v>55473.962</v>
      </c>
      <c r="G25" s="538">
        <v>30360.826000000001</v>
      </c>
      <c r="H25" s="538">
        <v>889.37972000000002</v>
      </c>
      <c r="I25" s="538">
        <v>40858.470999999998</v>
      </c>
      <c r="J25" s="538">
        <v>6477.5950000000003</v>
      </c>
      <c r="K25" s="538">
        <v>26370.923999999999</v>
      </c>
      <c r="L25" s="538">
        <v>160431.15771999999</v>
      </c>
      <c r="M25" s="566">
        <v>1.9209930622094791</v>
      </c>
      <c r="N25" s="567">
        <v>5.37</v>
      </c>
      <c r="O25" s="567">
        <v>4.13</v>
      </c>
      <c r="P25" s="568">
        <v>2.94</v>
      </c>
      <c r="Q25" s="569">
        <v>6.1803881875330182</v>
      </c>
      <c r="R25" s="570">
        <v>517.01526860971614</v>
      </c>
      <c r="S25" s="546"/>
    </row>
    <row r="26" spans="1:21" s="559" customFormat="1" ht="11.25" customHeight="1">
      <c r="A26" s="563">
        <v>2000</v>
      </c>
      <c r="B26" s="539">
        <v>281170.016</v>
      </c>
      <c r="C26" s="564">
        <v>256490</v>
      </c>
      <c r="D26" s="538">
        <v>225958</v>
      </c>
      <c r="E26" s="565">
        <v>5150.3096597619051</v>
      </c>
      <c r="F26" s="539">
        <v>55626.415999999997</v>
      </c>
      <c r="G26" s="538">
        <v>31282.394</v>
      </c>
      <c r="H26" s="538">
        <v>847.53782999999999</v>
      </c>
      <c r="I26" s="538">
        <v>39378.154999999999</v>
      </c>
      <c r="J26" s="538">
        <v>10544.468000000001</v>
      </c>
      <c r="K26" s="538">
        <v>27344.184000000001</v>
      </c>
      <c r="L26" s="538">
        <v>165023.15483000001</v>
      </c>
      <c r="M26" s="566">
        <v>3.3135822071750192</v>
      </c>
      <c r="N26" s="567">
        <v>6.2</v>
      </c>
      <c r="O26" s="567">
        <v>4.92</v>
      </c>
      <c r="P26" s="568">
        <v>3.93</v>
      </c>
      <c r="Q26" s="569">
        <v>11.308152737672945</v>
      </c>
      <c r="R26" s="570">
        <v>908.14118859722066</v>
      </c>
      <c r="S26" s="546"/>
    </row>
    <row r="27" spans="1:21" s="559" customFormat="1" ht="11.25" customHeight="1">
      <c r="A27" s="563">
        <v>2001</v>
      </c>
      <c r="B27" s="539">
        <v>300961.32299999997</v>
      </c>
      <c r="C27" s="564">
        <v>272534</v>
      </c>
      <c r="D27" s="538">
        <v>247056</v>
      </c>
      <c r="E27" s="565">
        <v>4641.3345669047621</v>
      </c>
      <c r="F27" s="539">
        <v>55007.71</v>
      </c>
      <c r="G27" s="538">
        <v>30916.62</v>
      </c>
      <c r="H27" s="538">
        <v>473.69799999999998</v>
      </c>
      <c r="I27" s="538">
        <v>33584.400999999998</v>
      </c>
      <c r="J27" s="538">
        <v>15140.878000000001</v>
      </c>
      <c r="K27" s="538">
        <v>24175.208999999999</v>
      </c>
      <c r="L27" s="538">
        <v>159298.516</v>
      </c>
      <c r="M27" s="566">
        <v>3.5370868465829917</v>
      </c>
      <c r="N27" s="567">
        <v>8.09</v>
      </c>
      <c r="O27" s="567">
        <v>6.78</v>
      </c>
      <c r="P27" s="568">
        <v>5.29</v>
      </c>
      <c r="Q27" s="569">
        <v>12.472458943485567</v>
      </c>
      <c r="R27" s="570">
        <v>1021.865281475349</v>
      </c>
      <c r="S27" s="546"/>
    </row>
    <row r="28" spans="1:21" s="559" customFormat="1" ht="11.25" customHeight="1">
      <c r="A28" s="563">
        <v>2002</v>
      </c>
      <c r="B28" s="539">
        <v>293030.07900000003</v>
      </c>
      <c r="C28" s="571">
        <v>271387</v>
      </c>
      <c r="D28" s="538">
        <v>247561</v>
      </c>
      <c r="E28" s="572">
        <v>3542.0107621428569</v>
      </c>
      <c r="F28" s="539">
        <v>59397.690999999999</v>
      </c>
      <c r="G28" s="538">
        <v>33500.904999999999</v>
      </c>
      <c r="H28" s="538">
        <v>482.41800000000001</v>
      </c>
      <c r="I28" s="538">
        <v>26878.669000000002</v>
      </c>
      <c r="J28" s="538">
        <v>15438.812</v>
      </c>
      <c r="K28" s="538">
        <v>27680.835999999999</v>
      </c>
      <c r="L28" s="538">
        <v>163379.33100000001</v>
      </c>
      <c r="M28" s="573">
        <v>1.9881983542771673</v>
      </c>
      <c r="N28" s="567">
        <v>6.39</v>
      </c>
      <c r="O28" s="567">
        <v>5.2</v>
      </c>
      <c r="P28" s="568">
        <v>3.91</v>
      </c>
      <c r="Q28" s="569">
        <v>8.9059733093571332</v>
      </c>
      <c r="R28" s="570">
        <v>571.11624008131764</v>
      </c>
      <c r="S28" s="546"/>
    </row>
    <row r="29" spans="1:21" s="559" customFormat="1" ht="11.25" customHeight="1">
      <c r="A29" s="563">
        <v>2003</v>
      </c>
      <c r="B29" s="539">
        <v>287141.23800000001</v>
      </c>
      <c r="C29" s="538">
        <v>264654</v>
      </c>
      <c r="D29" s="538">
        <v>242234</v>
      </c>
      <c r="E29" s="543">
        <v>3080.1645302380953</v>
      </c>
      <c r="F29" s="539">
        <v>54631.845000000001</v>
      </c>
      <c r="G29" s="538">
        <v>30994.171999999999</v>
      </c>
      <c r="H29" s="538">
        <v>589</v>
      </c>
      <c r="I29" s="538">
        <v>25200.224000000002</v>
      </c>
      <c r="J29" s="538">
        <v>14484.075999999999</v>
      </c>
      <c r="K29" s="538">
        <v>28225.772000000001</v>
      </c>
      <c r="L29" s="538">
        <v>154125.08900000001</v>
      </c>
      <c r="M29" s="574">
        <v>4.1160441443992424</v>
      </c>
      <c r="N29" s="567">
        <v>7.33</v>
      </c>
      <c r="O29" s="567">
        <v>5.95</v>
      </c>
      <c r="P29" s="568">
        <v>5.04</v>
      </c>
      <c r="Q29" s="569">
        <v>12.18016704763494</v>
      </c>
      <c r="R29" s="570">
        <v>1126.844465504337</v>
      </c>
      <c r="S29" s="546"/>
    </row>
    <row r="30" spans="1:21" s="559" customFormat="1" ht="11.25" customHeight="1">
      <c r="A30" s="563">
        <v>2004</v>
      </c>
      <c r="B30" s="539">
        <v>293807.62699999998</v>
      </c>
      <c r="C30" s="538">
        <v>274588</v>
      </c>
      <c r="D30" s="538">
        <v>251841</v>
      </c>
      <c r="E30" s="543">
        <v>3195.5656873809526</v>
      </c>
      <c r="F30" s="539">
        <v>60527</v>
      </c>
      <c r="G30" s="538">
        <v>31156</v>
      </c>
      <c r="H30" s="538">
        <v>661</v>
      </c>
      <c r="I30" s="538">
        <v>26674</v>
      </c>
      <c r="J30" s="538">
        <v>9423</v>
      </c>
      <c r="K30" s="538">
        <v>27450</v>
      </c>
      <c r="L30" s="538">
        <v>155891</v>
      </c>
      <c r="M30" s="574">
        <v>5.2155038331991452</v>
      </c>
      <c r="N30" s="567">
        <v>8.1199999999999992</v>
      </c>
      <c r="O30" s="567">
        <v>6.75</v>
      </c>
      <c r="P30" s="567">
        <v>5.9</v>
      </c>
      <c r="Q30" s="569">
        <v>19.663049485957668</v>
      </c>
      <c r="R30" s="570">
        <v>1494.9493327970868</v>
      </c>
      <c r="S30" s="546"/>
    </row>
    <row r="31" spans="1:21" s="559" customFormat="1" ht="11.25" customHeight="1">
      <c r="A31" s="563">
        <v>2005</v>
      </c>
      <c r="B31" s="539">
        <v>313491.23499999999</v>
      </c>
      <c r="C31" s="538">
        <v>298408</v>
      </c>
      <c r="D31" s="538">
        <v>275630</v>
      </c>
      <c r="E31" s="543">
        <v>2310.4226966666665</v>
      </c>
      <c r="F31" s="539">
        <v>58044</v>
      </c>
      <c r="G31" s="538">
        <v>34447</v>
      </c>
      <c r="H31" s="538">
        <v>187</v>
      </c>
      <c r="I31" s="538">
        <v>25370</v>
      </c>
      <c r="J31" s="538">
        <v>12239</v>
      </c>
      <c r="K31" s="538">
        <v>29989</v>
      </c>
      <c r="L31" s="538">
        <v>160276</v>
      </c>
      <c r="M31" s="574">
        <v>7.398812543766911</v>
      </c>
      <c r="N31" s="567">
        <v>9.7100000000000009</v>
      </c>
      <c r="O31" s="567">
        <v>8.23</v>
      </c>
      <c r="P31" s="575">
        <v>7.33</v>
      </c>
      <c r="Q31" s="569">
        <v>32.31254832352041</v>
      </c>
      <c r="R31" s="570">
        <v>2282.5204985941959</v>
      </c>
      <c r="S31" s="546"/>
    </row>
    <row r="32" spans="1:21" s="559" customFormat="1" ht="11.25" customHeight="1">
      <c r="A32" s="563">
        <v>2006</v>
      </c>
      <c r="B32" s="539">
        <v>356338.94500000001</v>
      </c>
      <c r="C32" s="538">
        <v>345409</v>
      </c>
      <c r="D32" s="538">
        <v>318714</v>
      </c>
      <c r="E32" s="543">
        <v>1924.9995264285712</v>
      </c>
      <c r="F32" s="539">
        <v>60017</v>
      </c>
      <c r="G32" s="538">
        <v>34051</v>
      </c>
      <c r="H32" s="538">
        <v>186</v>
      </c>
      <c r="I32" s="538">
        <v>29076</v>
      </c>
      <c r="J32" s="538">
        <v>28953</v>
      </c>
      <c r="K32" s="538">
        <v>35116</v>
      </c>
      <c r="L32" s="538">
        <v>187399</v>
      </c>
      <c r="M32" s="574">
        <v>5.686575744966472</v>
      </c>
      <c r="N32" s="567">
        <v>11.02</v>
      </c>
      <c r="O32" s="575">
        <v>9.61</v>
      </c>
      <c r="P32" s="575">
        <v>8.02</v>
      </c>
      <c r="Q32" s="569">
        <v>31.404223672957439</v>
      </c>
      <c r="R32" s="570">
        <v>2024.6475571914243</v>
      </c>
      <c r="S32" s="576"/>
      <c r="T32" s="577"/>
      <c r="U32" s="577"/>
    </row>
    <row r="33" spans="1:21" s="559" customFormat="1" ht="11.25" customHeight="1">
      <c r="A33" s="563">
        <v>2007</v>
      </c>
      <c r="B33" s="539">
        <v>385517.17800000001</v>
      </c>
      <c r="C33" s="538">
        <v>373680</v>
      </c>
      <c r="D33" s="538">
        <v>344534</v>
      </c>
      <c r="E33" s="543">
        <v>1768.5498252380951</v>
      </c>
      <c r="F33" s="539">
        <v>60563</v>
      </c>
      <c r="G33" s="538">
        <v>34447</v>
      </c>
      <c r="H33" s="538">
        <v>209</v>
      </c>
      <c r="I33" s="538">
        <v>31578</v>
      </c>
      <c r="J33" s="538">
        <v>56438</v>
      </c>
      <c r="K33" s="538">
        <v>36464</v>
      </c>
      <c r="L33" s="538">
        <v>219699</v>
      </c>
      <c r="M33" s="574">
        <v>4.1420670073948616</v>
      </c>
      <c r="N33" s="567">
        <v>9.44</v>
      </c>
      <c r="O33" s="575">
        <v>8.0299999999999994</v>
      </c>
      <c r="P33" s="575">
        <v>6.35</v>
      </c>
      <c r="Q33" s="569">
        <v>45.159211571801663</v>
      </c>
      <c r="R33" s="570">
        <v>1627.6739150565118</v>
      </c>
      <c r="S33" s="576"/>
      <c r="T33" s="577"/>
      <c r="U33" s="577"/>
    </row>
    <row r="34" spans="1:21" s="559" customFormat="1" ht="11.25" customHeight="1">
      <c r="A34" s="563">
        <v>2008</v>
      </c>
      <c r="B34" s="539">
        <v>442524.33500000002</v>
      </c>
      <c r="C34" s="538">
        <v>430286</v>
      </c>
      <c r="D34" s="538">
        <v>401964</v>
      </c>
      <c r="E34" s="543">
        <v>2564.025018095238</v>
      </c>
      <c r="F34" s="539">
        <v>65974</v>
      </c>
      <c r="G34" s="538">
        <v>37612</v>
      </c>
      <c r="H34" s="538">
        <v>208</v>
      </c>
      <c r="I34" s="538">
        <v>33112</v>
      </c>
      <c r="J34" s="538">
        <v>55374</v>
      </c>
      <c r="K34" s="538">
        <v>31907</v>
      </c>
      <c r="L34" s="538">
        <v>224187</v>
      </c>
      <c r="M34" s="574">
        <v>6.8198944381469717</v>
      </c>
      <c r="N34" s="567">
        <v>9</v>
      </c>
      <c r="O34" s="575">
        <v>7.74</v>
      </c>
      <c r="P34" s="575">
        <v>7.21</v>
      </c>
      <c r="Q34" s="578">
        <v>68.154911200093849</v>
      </c>
      <c r="R34" s="570">
        <v>3109.2559956356076</v>
      </c>
      <c r="S34" s="576"/>
      <c r="T34" s="577"/>
      <c r="U34" s="577"/>
    </row>
    <row r="35" spans="1:21" s="559" customFormat="1" ht="11.25" customHeight="1">
      <c r="A35" s="563">
        <v>2009</v>
      </c>
      <c r="B35" s="539">
        <v>449675.58500000002</v>
      </c>
      <c r="C35" s="538">
        <v>435673</v>
      </c>
      <c r="D35" s="538">
        <v>405621</v>
      </c>
      <c r="E35" s="543">
        <v>4817.1624249999995</v>
      </c>
      <c r="F35" s="539">
        <v>65184</v>
      </c>
      <c r="G35" s="538">
        <v>37024</v>
      </c>
      <c r="H35" s="538">
        <v>149</v>
      </c>
      <c r="I35" s="538">
        <v>29845</v>
      </c>
      <c r="J35" s="538">
        <v>49984</v>
      </c>
      <c r="K35" s="538">
        <v>32034</v>
      </c>
      <c r="L35" s="538">
        <v>214220</v>
      </c>
      <c r="M35" s="574">
        <v>3.3830436519774563</v>
      </c>
      <c r="N35" s="567">
        <v>8.9499999999999993</v>
      </c>
      <c r="O35" s="575">
        <v>7.57</v>
      </c>
      <c r="P35" s="575">
        <v>5.62</v>
      </c>
      <c r="Q35" s="578">
        <v>38.865638098138234</v>
      </c>
      <c r="R35" s="570">
        <v>1661.1228684579744</v>
      </c>
      <c r="S35" s="576"/>
      <c r="T35" s="577"/>
      <c r="U35" s="577"/>
    </row>
    <row r="36" spans="1:21" s="559" customFormat="1" ht="11.25" customHeight="1">
      <c r="A36" s="579">
        <v>2010</v>
      </c>
      <c r="B36" s="539">
        <v>439929.435</v>
      </c>
      <c r="C36" s="538">
        <v>422067</v>
      </c>
      <c r="D36" s="538">
        <v>389168</v>
      </c>
      <c r="E36" s="543">
        <v>5868.6255714285717</v>
      </c>
      <c r="F36" s="539">
        <v>66087</v>
      </c>
      <c r="G36" s="538">
        <v>38461</v>
      </c>
      <c r="H36" s="538">
        <v>203</v>
      </c>
      <c r="I36" s="538">
        <v>32079</v>
      </c>
      <c r="J36" s="538">
        <v>48399</v>
      </c>
      <c r="K36" s="538">
        <v>33985</v>
      </c>
      <c r="L36" s="538">
        <v>219214</v>
      </c>
      <c r="M36" s="574">
        <v>4.25</v>
      </c>
      <c r="N36" s="567">
        <v>8.2200000000000006</v>
      </c>
      <c r="O36" s="567">
        <v>6.83</v>
      </c>
      <c r="P36" s="567">
        <v>5.57</v>
      </c>
      <c r="Q36" s="578">
        <v>49.98</v>
      </c>
      <c r="R36" s="570">
        <v>2087.0986560599999</v>
      </c>
      <c r="S36" s="576"/>
      <c r="T36" s="577"/>
      <c r="U36" s="577"/>
    </row>
    <row r="37" spans="1:21" s="559" customFormat="1" ht="11.25" customHeight="1">
      <c r="A37" s="579">
        <v>2011</v>
      </c>
      <c r="B37" s="539">
        <v>462495.55300000001</v>
      </c>
      <c r="C37" s="538">
        <v>442615</v>
      </c>
      <c r="D37" s="538">
        <v>404233</v>
      </c>
      <c r="E37" s="543">
        <v>7570.8952142857142</v>
      </c>
      <c r="F37" s="539">
        <v>70076</v>
      </c>
      <c r="G37" s="538">
        <v>40444</v>
      </c>
      <c r="H37" s="538">
        <v>290</v>
      </c>
      <c r="I37" s="538">
        <v>33633</v>
      </c>
      <c r="J37" s="538">
        <v>40138</v>
      </c>
      <c r="K37" s="538">
        <v>37646</v>
      </c>
      <c r="L37" s="538">
        <v>222227</v>
      </c>
      <c r="M37" s="574">
        <v>3.9188375300798866</v>
      </c>
      <c r="N37" s="567">
        <v>8.44</v>
      </c>
      <c r="O37" s="567">
        <v>7.05</v>
      </c>
      <c r="P37" s="567">
        <v>5.5</v>
      </c>
      <c r="Q37" s="578">
        <v>60.986078944636603</v>
      </c>
      <c r="R37" s="570">
        <v>2196.2554865963089</v>
      </c>
      <c r="S37" s="576"/>
      <c r="T37" s="577"/>
      <c r="U37" s="577"/>
    </row>
    <row r="38" spans="1:21" s="559" customFormat="1" ht="11.25" customHeight="1">
      <c r="A38" s="579">
        <v>2012</v>
      </c>
      <c r="B38" s="539">
        <v>490428.58600000001</v>
      </c>
      <c r="C38" s="538">
        <v>474756</v>
      </c>
      <c r="D38" s="538">
        <v>436222</v>
      </c>
      <c r="E38" s="543">
        <v>8106.0458333333336</v>
      </c>
      <c r="F38" s="539">
        <v>59801</v>
      </c>
      <c r="G38" s="538">
        <v>35363</v>
      </c>
      <c r="H38" s="538">
        <v>289</v>
      </c>
      <c r="I38" s="538">
        <v>36350</v>
      </c>
      <c r="J38" s="538">
        <v>47138</v>
      </c>
      <c r="K38" s="538">
        <v>44098</v>
      </c>
      <c r="L38" s="538">
        <v>223039</v>
      </c>
      <c r="M38" s="574">
        <v>2.8214047911263287</v>
      </c>
      <c r="N38" s="567">
        <v>8.6999999999999993</v>
      </c>
      <c r="O38" s="567">
        <v>7</v>
      </c>
      <c r="P38" s="567">
        <v>4.6900000000000004</v>
      </c>
      <c r="Q38" s="578">
        <v>50.49492986294694</v>
      </c>
      <c r="R38" s="570">
        <v>1748.7930688359716</v>
      </c>
      <c r="S38" s="576"/>
      <c r="T38" s="577"/>
      <c r="U38" s="577"/>
    </row>
    <row r="39" spans="1:21" s="559" customFormat="1" ht="11.25" customHeight="1">
      <c r="A39" s="579">
        <v>2013</v>
      </c>
      <c r="B39" s="539">
        <v>470396.44500000001</v>
      </c>
      <c r="C39" s="538">
        <v>455454</v>
      </c>
      <c r="D39" s="538">
        <v>409497</v>
      </c>
      <c r="E39" s="543">
        <v>8132.1698333333343</v>
      </c>
      <c r="F39" s="539">
        <v>70491</v>
      </c>
      <c r="G39" s="538">
        <v>41398</v>
      </c>
      <c r="H39" s="538">
        <v>224</v>
      </c>
      <c r="I39" s="538">
        <v>38009</v>
      </c>
      <c r="J39" s="538">
        <v>49562</v>
      </c>
      <c r="K39" s="538">
        <v>47602</v>
      </c>
      <c r="L39" s="538">
        <v>247286</v>
      </c>
      <c r="M39" s="574">
        <v>3.69</v>
      </c>
      <c r="N39" s="567">
        <v>8.5500000000000007</v>
      </c>
      <c r="O39" s="567">
        <v>7.13</v>
      </c>
      <c r="P39" s="567">
        <v>5.22</v>
      </c>
      <c r="Q39" s="578">
        <v>54.03</v>
      </c>
      <c r="R39" s="570">
        <v>2120.0063960950001</v>
      </c>
      <c r="S39" s="580"/>
      <c r="T39" s="577"/>
      <c r="U39" s="577"/>
    </row>
    <row r="40" spans="1:21" s="559" customFormat="1" ht="11.25" customHeight="1">
      <c r="A40" s="579">
        <v>2014</v>
      </c>
      <c r="B40" s="539">
        <v>453370.58799999999</v>
      </c>
      <c r="C40" s="538">
        <v>434555</v>
      </c>
      <c r="D40" s="538">
        <v>385547</v>
      </c>
      <c r="E40" s="543">
        <v>9693.010214285714</v>
      </c>
      <c r="F40" s="539">
        <v>62458</v>
      </c>
      <c r="G40" s="538">
        <v>38156</v>
      </c>
      <c r="H40" s="538">
        <v>263</v>
      </c>
      <c r="I40" s="538">
        <v>38903</v>
      </c>
      <c r="J40" s="538">
        <v>58499</v>
      </c>
      <c r="K40" s="538">
        <v>44179</v>
      </c>
      <c r="L40" s="538">
        <v>242458</v>
      </c>
      <c r="M40" s="574">
        <v>4.34</v>
      </c>
      <c r="N40" s="567">
        <v>9.48</v>
      </c>
      <c r="O40" s="567">
        <v>7.71</v>
      </c>
      <c r="P40" s="567">
        <v>5.83</v>
      </c>
      <c r="Q40" s="578">
        <v>46.14</v>
      </c>
      <c r="R40" s="570">
        <v>2333.2041912871427</v>
      </c>
    </row>
    <row r="41" spans="1:21" s="559" customFormat="1" ht="11.25" customHeight="1">
      <c r="A41" s="579" t="s">
        <v>562</v>
      </c>
      <c r="B41" s="539">
        <v>420000</v>
      </c>
      <c r="C41" s="538">
        <v>405000</v>
      </c>
      <c r="D41" s="538">
        <v>362000</v>
      </c>
      <c r="E41" s="539">
        <v>7900</v>
      </c>
      <c r="F41" s="539">
        <v>57000</v>
      </c>
      <c r="G41" s="538">
        <v>34000</v>
      </c>
      <c r="H41" s="538">
        <v>250</v>
      </c>
      <c r="I41" s="538">
        <v>38000</v>
      </c>
      <c r="J41" s="538">
        <v>60000</v>
      </c>
      <c r="K41" s="538">
        <v>45000</v>
      </c>
      <c r="L41" s="538">
        <v>234250</v>
      </c>
      <c r="M41" s="574">
        <v>2.5</v>
      </c>
      <c r="N41" s="567">
        <v>10.1</v>
      </c>
      <c r="O41" s="567">
        <v>7.7</v>
      </c>
      <c r="P41" s="567">
        <v>5.8</v>
      </c>
      <c r="Q41" s="578">
        <v>23.2</v>
      </c>
      <c r="R41" s="570">
        <v>1195.78</v>
      </c>
    </row>
    <row r="42" spans="1:21" s="531" customFormat="1" ht="7.5" customHeight="1"/>
    <row r="43" spans="1:21" ht="12" customHeight="1">
      <c r="A43" s="530" t="s">
        <v>590</v>
      </c>
    </row>
    <row r="44" spans="1:21" ht="11.25" customHeight="1">
      <c r="A44" s="530" t="s">
        <v>638</v>
      </c>
      <c r="J44" s="581"/>
    </row>
    <row r="45" spans="1:21" ht="15">
      <c r="A45" s="582" t="s">
        <v>639</v>
      </c>
      <c r="J45" s="556"/>
    </row>
    <row r="46" spans="1:21" ht="7.5" customHeight="1">
      <c r="F46" s="583"/>
      <c r="G46" s="583"/>
      <c r="H46" s="583"/>
      <c r="I46" s="581"/>
      <c r="J46" s="581"/>
      <c r="L46" s="581"/>
      <c r="M46" s="584"/>
      <c r="N46" s="584"/>
    </row>
    <row r="47" spans="1:21" ht="11.25" customHeight="1">
      <c r="A47" s="530" t="s">
        <v>593</v>
      </c>
      <c r="L47" s="581"/>
    </row>
    <row r="48" spans="1:21" ht="7.5" customHeight="1">
      <c r="L48" s="581"/>
    </row>
    <row r="49" spans="1:19" ht="11.25" customHeight="1">
      <c r="A49" s="530" t="s">
        <v>640</v>
      </c>
      <c r="L49" s="581"/>
      <c r="M49" s="581"/>
      <c r="S49" s="585"/>
    </row>
    <row r="50" spans="1:19">
      <c r="L50" s="581"/>
    </row>
    <row r="51" spans="1:19">
      <c r="F51" s="586"/>
      <c r="G51" s="586"/>
      <c r="H51" s="586"/>
      <c r="I51" s="586"/>
      <c r="J51" s="586"/>
      <c r="K51" s="586"/>
      <c r="L51" s="581"/>
    </row>
    <row r="52" spans="1:19">
      <c r="D52" s="583"/>
      <c r="E52" s="583"/>
    </row>
    <row r="53" spans="1:19">
      <c r="D53" s="583"/>
    </row>
    <row r="54" spans="1:19">
      <c r="D54" s="583"/>
      <c r="L54" s="587"/>
    </row>
    <row r="55" spans="1:19">
      <c r="D55" s="583"/>
    </row>
    <row r="56" spans="1:19">
      <c r="D56" s="583"/>
    </row>
    <row r="57" spans="1:19">
      <c r="D57" s="583"/>
    </row>
  </sheetData>
  <mergeCells count="6">
    <mergeCell ref="B3:E3"/>
    <mergeCell ref="F3:L3"/>
    <mergeCell ref="M3:Q3"/>
    <mergeCell ref="B5:D5"/>
    <mergeCell ref="F5:L5"/>
    <mergeCell ref="M5:P5"/>
  </mergeCells>
  <printOptions horizontalCentered="1" verticalCentered="1"/>
  <pageMargins left="1" right="1" top="1" bottom="1" header="0.5" footer="0.5"/>
  <pageSetup scale="64" orientation="landscape" r:id="rId1"/>
  <headerFooter scaleWithDoc="0" alignWithMargins="0">
    <oddHeader xml:space="preserve">&amp;C&amp;14Table 19.3
Supply, Disposition, Prices, and Value of Natural Gas in Utah&amp;10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54"/>
  <sheetViews>
    <sheetView showGridLines="0" view="pageLayout" topLeftCell="A2" zoomScaleNormal="85" zoomScaleSheetLayoutView="100" workbookViewId="0">
      <selection activeCell="A6" sqref="A6:N41"/>
    </sheetView>
  </sheetViews>
  <sheetFormatPr defaultColWidth="8" defaultRowHeight="12.75"/>
  <cols>
    <col min="1" max="1" width="10.7109375" style="530" customWidth="1"/>
    <col min="2" max="2" width="11" style="530" customWidth="1"/>
    <col min="3" max="3" width="8" style="530" customWidth="1"/>
    <col min="4" max="4" width="18" style="530" customWidth="1"/>
    <col min="5" max="5" width="13.7109375" style="530" bestFit="1" customWidth="1"/>
    <col min="6" max="6" width="6.85546875" style="530" bestFit="1" customWidth="1"/>
    <col min="7" max="7" width="10.28515625" style="530" bestFit="1" customWidth="1"/>
    <col min="8" max="8" width="8.28515625" style="530" customWidth="1"/>
    <col min="9" max="9" width="8.140625" style="530" customWidth="1"/>
    <col min="10" max="10" width="9.5703125" style="530" bestFit="1" customWidth="1"/>
    <col min="11" max="11" width="11.5703125" style="530" bestFit="1" customWidth="1"/>
    <col min="12" max="12" width="8" style="530" customWidth="1"/>
    <col min="13" max="13" width="9.28515625" style="530" customWidth="1"/>
    <col min="14" max="14" width="10.28515625" style="530" customWidth="1"/>
    <col min="15" max="16384" width="8" style="530"/>
  </cols>
  <sheetData>
    <row r="1" spans="1:15" ht="14.25" hidden="1">
      <c r="A1" s="500" t="s">
        <v>641</v>
      </c>
    </row>
    <row r="2" spans="1:15" ht="7.5" customHeight="1"/>
    <row r="3" spans="1:15">
      <c r="A3" s="532"/>
      <c r="B3" s="1503" t="s">
        <v>596</v>
      </c>
      <c r="C3" s="1504"/>
      <c r="D3" s="533" t="s">
        <v>642</v>
      </c>
      <c r="E3" s="1503" t="s">
        <v>619</v>
      </c>
      <c r="F3" s="1504"/>
      <c r="G3" s="1504"/>
      <c r="H3" s="1504"/>
      <c r="I3" s="1504"/>
      <c r="J3" s="1503" t="s">
        <v>598</v>
      </c>
      <c r="K3" s="1522"/>
      <c r="L3" s="1503" t="s">
        <v>599</v>
      </c>
      <c r="M3" s="1523"/>
      <c r="N3" s="588" t="s">
        <v>576</v>
      </c>
    </row>
    <row r="4" spans="1:15" ht="38.25">
      <c r="A4" s="1164" t="s">
        <v>1</v>
      </c>
      <c r="B4" s="1165" t="s">
        <v>618</v>
      </c>
      <c r="C4" s="1167" t="s">
        <v>643</v>
      </c>
      <c r="D4" s="1175" t="s">
        <v>644</v>
      </c>
      <c r="E4" s="1165" t="s">
        <v>645</v>
      </c>
      <c r="F4" s="1167" t="s">
        <v>646</v>
      </c>
      <c r="G4" s="1167" t="s">
        <v>647</v>
      </c>
      <c r="H4" s="1167" t="s">
        <v>627</v>
      </c>
      <c r="I4" s="1167" t="s">
        <v>68</v>
      </c>
      <c r="J4" s="1165" t="s">
        <v>648</v>
      </c>
      <c r="K4" s="1167" t="s">
        <v>649</v>
      </c>
      <c r="L4" s="1165" t="s">
        <v>650</v>
      </c>
      <c r="M4" s="1176" t="s">
        <v>651</v>
      </c>
      <c r="N4" s="1177" t="s">
        <v>652</v>
      </c>
    </row>
    <row r="5" spans="1:15">
      <c r="A5" s="534"/>
      <c r="B5" s="1507" t="s">
        <v>653</v>
      </c>
      <c r="C5" s="1509"/>
      <c r="D5" s="589" t="s">
        <v>653</v>
      </c>
      <c r="E5" s="1507" t="s">
        <v>653</v>
      </c>
      <c r="F5" s="1508"/>
      <c r="G5" s="1508"/>
      <c r="H5" s="1508"/>
      <c r="I5" s="1509"/>
      <c r="J5" s="1507" t="s">
        <v>653</v>
      </c>
      <c r="K5" s="1508"/>
      <c r="L5" s="1512" t="s">
        <v>654</v>
      </c>
      <c r="M5" s="1510"/>
      <c r="N5" s="590" t="s">
        <v>589</v>
      </c>
    </row>
    <row r="6" spans="1:15" ht="11.25" customHeight="1">
      <c r="A6" s="536">
        <v>1980</v>
      </c>
      <c r="B6" s="591">
        <v>13236</v>
      </c>
      <c r="C6" s="592">
        <v>1214</v>
      </c>
      <c r="D6" s="593">
        <v>13014</v>
      </c>
      <c r="E6" s="591">
        <v>237</v>
      </c>
      <c r="F6" s="594">
        <v>1472.9557</v>
      </c>
      <c r="G6" s="594">
        <v>501</v>
      </c>
      <c r="H6" s="594">
        <v>4895</v>
      </c>
      <c r="I6" s="594">
        <v>7105.9557000000004</v>
      </c>
      <c r="J6" s="591">
        <v>6100</v>
      </c>
      <c r="K6" s="595">
        <v>776</v>
      </c>
      <c r="L6" s="596">
        <v>25.63</v>
      </c>
      <c r="M6" s="568">
        <v>26.105999999999995</v>
      </c>
      <c r="N6" s="597">
        <v>339.23867999999999</v>
      </c>
      <c r="O6" s="598"/>
    </row>
    <row r="7" spans="1:15" ht="11.25" customHeight="1">
      <c r="A7" s="536">
        <v>1981</v>
      </c>
      <c r="B7" s="591">
        <v>13808</v>
      </c>
      <c r="C7" s="592">
        <v>1136</v>
      </c>
      <c r="D7" s="593">
        <v>14627</v>
      </c>
      <c r="E7" s="591">
        <v>195.97478000000001</v>
      </c>
      <c r="F7" s="594">
        <v>1477.0035700000001</v>
      </c>
      <c r="G7" s="594">
        <v>804</v>
      </c>
      <c r="H7" s="594">
        <v>4956</v>
      </c>
      <c r="I7" s="594">
        <v>7432.9783500000003</v>
      </c>
      <c r="J7" s="591">
        <v>5369</v>
      </c>
      <c r="K7" s="594">
        <v>3472</v>
      </c>
      <c r="L7" s="596">
        <v>26.87</v>
      </c>
      <c r="M7" s="568">
        <v>28.877940000000002</v>
      </c>
      <c r="N7" s="597">
        <v>371.02096</v>
      </c>
      <c r="O7" s="598"/>
    </row>
    <row r="8" spans="1:15" ht="11.25" customHeight="1">
      <c r="A8" s="536">
        <v>1982</v>
      </c>
      <c r="B8" s="591">
        <v>16912</v>
      </c>
      <c r="C8" s="592">
        <v>798</v>
      </c>
      <c r="D8" s="593">
        <v>15397</v>
      </c>
      <c r="E8" s="591">
        <v>176.9982</v>
      </c>
      <c r="F8" s="594">
        <v>844.98735999999997</v>
      </c>
      <c r="G8" s="594">
        <v>818</v>
      </c>
      <c r="H8" s="594">
        <v>4947</v>
      </c>
      <c r="I8" s="594">
        <v>6786.9855600000001</v>
      </c>
      <c r="J8" s="591">
        <v>6044</v>
      </c>
      <c r="K8" s="594">
        <v>2177</v>
      </c>
      <c r="L8" s="596">
        <v>29.42</v>
      </c>
      <c r="M8" s="568">
        <v>32.54562</v>
      </c>
      <c r="N8" s="597">
        <v>497.55104</v>
      </c>
      <c r="O8" s="598"/>
    </row>
    <row r="9" spans="1:15" ht="11.25" customHeight="1">
      <c r="A9" s="536">
        <v>1983</v>
      </c>
      <c r="B9" s="591">
        <v>11829</v>
      </c>
      <c r="C9" s="592">
        <v>937</v>
      </c>
      <c r="D9" s="593">
        <v>12188</v>
      </c>
      <c r="E9" s="591">
        <v>190.99939000000001</v>
      </c>
      <c r="F9" s="594">
        <v>831.03462999999999</v>
      </c>
      <c r="G9" s="594">
        <v>627</v>
      </c>
      <c r="H9" s="594">
        <v>5223</v>
      </c>
      <c r="I9" s="594">
        <v>6872.0340200000001</v>
      </c>
      <c r="J9" s="591">
        <v>4818</v>
      </c>
      <c r="K9" s="594">
        <v>1346</v>
      </c>
      <c r="L9" s="596">
        <v>28.32</v>
      </c>
      <c r="M9" s="568">
        <v>30.869100000000003</v>
      </c>
      <c r="N9" s="597">
        <v>334.99727999999999</v>
      </c>
      <c r="O9" s="598"/>
    </row>
    <row r="10" spans="1:15" ht="11.25" customHeight="1">
      <c r="A10" s="536">
        <v>1984</v>
      </c>
      <c r="B10" s="591">
        <v>12259</v>
      </c>
      <c r="C10" s="592">
        <v>1539</v>
      </c>
      <c r="D10" s="593">
        <v>12074</v>
      </c>
      <c r="E10" s="591">
        <v>259.00207</v>
      </c>
      <c r="F10" s="594">
        <v>1325.9461899999999</v>
      </c>
      <c r="G10" s="594">
        <v>608</v>
      </c>
      <c r="H10" s="594">
        <v>5712</v>
      </c>
      <c r="I10" s="594">
        <v>7904.9482600000001</v>
      </c>
      <c r="J10" s="591">
        <v>5651</v>
      </c>
      <c r="K10" s="594">
        <v>849</v>
      </c>
      <c r="L10" s="596">
        <v>29.2</v>
      </c>
      <c r="M10" s="568">
        <v>30.625700000000002</v>
      </c>
      <c r="N10" s="597">
        <v>357.96280000000002</v>
      </c>
      <c r="O10" s="598"/>
    </row>
    <row r="11" spans="1:15" ht="11.25" customHeight="1">
      <c r="A11" s="536">
        <v>1985</v>
      </c>
      <c r="B11" s="591">
        <v>12831</v>
      </c>
      <c r="C11" s="592">
        <v>1580</v>
      </c>
      <c r="D11" s="593">
        <v>14361</v>
      </c>
      <c r="E11" s="591">
        <v>252.00130000000001</v>
      </c>
      <c r="F11" s="594">
        <v>1254.0131699999999</v>
      </c>
      <c r="G11" s="594">
        <v>472</v>
      </c>
      <c r="H11" s="594">
        <v>6325</v>
      </c>
      <c r="I11" s="594">
        <v>8303.0144700000001</v>
      </c>
      <c r="J11" s="591">
        <v>5901</v>
      </c>
      <c r="K11" s="594">
        <v>625</v>
      </c>
      <c r="L11" s="596">
        <v>27.69</v>
      </c>
      <c r="M11" s="568">
        <v>32.341590000000004</v>
      </c>
      <c r="N11" s="597">
        <v>355.29039</v>
      </c>
      <c r="O11" s="598"/>
    </row>
    <row r="12" spans="1:15" ht="11.25" customHeight="1">
      <c r="A12" s="536">
        <v>1986</v>
      </c>
      <c r="B12" s="591">
        <v>14269</v>
      </c>
      <c r="C12" s="592">
        <v>1145</v>
      </c>
      <c r="D12" s="593">
        <v>13243</v>
      </c>
      <c r="E12" s="591">
        <v>191</v>
      </c>
      <c r="F12" s="594">
        <v>785</v>
      </c>
      <c r="G12" s="594">
        <v>380</v>
      </c>
      <c r="H12" s="594">
        <v>6756</v>
      </c>
      <c r="I12" s="594">
        <v>8112</v>
      </c>
      <c r="J12" s="591">
        <v>4790</v>
      </c>
      <c r="K12" s="594">
        <v>551</v>
      </c>
      <c r="L12" s="596">
        <v>27.64</v>
      </c>
      <c r="M12" s="568">
        <v>32.394750000000002</v>
      </c>
      <c r="N12" s="597">
        <v>394.39515999999998</v>
      </c>
      <c r="O12" s="598"/>
    </row>
    <row r="13" spans="1:15" ht="11.25" customHeight="1">
      <c r="A13" s="536">
        <v>1987</v>
      </c>
      <c r="B13" s="591">
        <v>16521</v>
      </c>
      <c r="C13" s="592">
        <v>1358</v>
      </c>
      <c r="D13" s="593">
        <v>16989</v>
      </c>
      <c r="E13" s="591">
        <v>124</v>
      </c>
      <c r="F13" s="594">
        <v>0</v>
      </c>
      <c r="G13" s="594">
        <v>507</v>
      </c>
      <c r="H13" s="594">
        <v>11175</v>
      </c>
      <c r="I13" s="594">
        <v>11806</v>
      </c>
      <c r="J13" s="591">
        <v>5107</v>
      </c>
      <c r="K13" s="594">
        <v>555</v>
      </c>
      <c r="L13" s="596">
        <v>25.67</v>
      </c>
      <c r="M13" s="568">
        <v>29.046249999999997</v>
      </c>
      <c r="N13" s="597">
        <v>424.09406999999999</v>
      </c>
      <c r="O13" s="598"/>
    </row>
    <row r="14" spans="1:15" ht="11.25" customHeight="1">
      <c r="A14" s="536">
        <v>1988</v>
      </c>
      <c r="B14" s="591">
        <v>18164</v>
      </c>
      <c r="C14" s="592">
        <v>2191</v>
      </c>
      <c r="D14" s="593">
        <v>18204</v>
      </c>
      <c r="E14" s="591">
        <v>196</v>
      </c>
      <c r="F14" s="594">
        <v>1176</v>
      </c>
      <c r="G14" s="594">
        <v>597</v>
      </c>
      <c r="H14" s="594">
        <v>12544</v>
      </c>
      <c r="I14" s="594">
        <v>14513</v>
      </c>
      <c r="J14" s="591">
        <v>4973</v>
      </c>
      <c r="K14" s="594">
        <v>1044</v>
      </c>
      <c r="L14" s="596">
        <v>22.85</v>
      </c>
      <c r="M14" s="568">
        <v>28.956060000000001</v>
      </c>
      <c r="N14" s="597">
        <v>415.04739999999998</v>
      </c>
      <c r="O14" s="598"/>
    </row>
    <row r="15" spans="1:15" ht="11.25" customHeight="1">
      <c r="A15" s="536">
        <v>1989</v>
      </c>
      <c r="B15" s="591">
        <v>20517</v>
      </c>
      <c r="C15" s="592">
        <v>2344</v>
      </c>
      <c r="D15" s="593">
        <v>20289</v>
      </c>
      <c r="E15" s="591">
        <v>231</v>
      </c>
      <c r="F15" s="594">
        <v>1178.3</v>
      </c>
      <c r="G15" s="594">
        <v>686</v>
      </c>
      <c r="H15" s="594">
        <v>12949</v>
      </c>
      <c r="I15" s="594">
        <v>15044.3</v>
      </c>
      <c r="J15" s="591">
        <v>5108</v>
      </c>
      <c r="K15" s="594">
        <v>2175</v>
      </c>
      <c r="L15" s="596">
        <v>22.01</v>
      </c>
      <c r="M15" s="568">
        <v>28.485280000000003</v>
      </c>
      <c r="N15" s="597">
        <v>451.57917000000003</v>
      </c>
      <c r="O15" s="598"/>
    </row>
    <row r="16" spans="1:15" ht="11.25" customHeight="1">
      <c r="A16" s="536">
        <v>1990</v>
      </c>
      <c r="B16" s="591">
        <v>22012</v>
      </c>
      <c r="C16" s="592">
        <v>2121</v>
      </c>
      <c r="D16" s="593">
        <v>21507</v>
      </c>
      <c r="E16" s="591">
        <v>267</v>
      </c>
      <c r="F16" s="594">
        <v>1231</v>
      </c>
      <c r="G16" s="599">
        <v>676</v>
      </c>
      <c r="H16" s="594">
        <v>13563</v>
      </c>
      <c r="I16" s="594">
        <v>15737</v>
      </c>
      <c r="J16" s="591">
        <v>5649</v>
      </c>
      <c r="K16" s="594">
        <v>1751</v>
      </c>
      <c r="L16" s="596">
        <v>21.78</v>
      </c>
      <c r="M16" s="568">
        <v>26.912339999999997</v>
      </c>
      <c r="N16" s="597">
        <v>479.42135999999999</v>
      </c>
      <c r="O16" s="598"/>
    </row>
    <row r="17" spans="1:20" ht="11.25" customHeight="1">
      <c r="A17" s="536">
        <v>1991</v>
      </c>
      <c r="B17" s="591">
        <v>21875</v>
      </c>
      <c r="C17" s="592">
        <v>2014</v>
      </c>
      <c r="D17" s="593">
        <v>21435</v>
      </c>
      <c r="E17" s="591">
        <v>305</v>
      </c>
      <c r="F17" s="594">
        <v>1191.5999999999999</v>
      </c>
      <c r="G17" s="599">
        <v>508</v>
      </c>
      <c r="H17" s="594">
        <v>12829</v>
      </c>
      <c r="I17" s="594">
        <v>14833.6</v>
      </c>
      <c r="J17" s="591">
        <v>5744</v>
      </c>
      <c r="K17" s="594">
        <v>2086</v>
      </c>
      <c r="L17" s="596">
        <v>21.56</v>
      </c>
      <c r="M17" s="568">
        <v>27.235530000000001</v>
      </c>
      <c r="N17" s="597">
        <v>471.625</v>
      </c>
      <c r="O17" s="598"/>
    </row>
    <row r="18" spans="1:20" ht="11.25" customHeight="1">
      <c r="A18" s="536">
        <v>1992</v>
      </c>
      <c r="B18" s="591">
        <v>21015</v>
      </c>
      <c r="C18" s="592">
        <v>2672</v>
      </c>
      <c r="D18" s="593">
        <v>21036</v>
      </c>
      <c r="E18" s="591">
        <v>223</v>
      </c>
      <c r="F18" s="594">
        <v>1113.7</v>
      </c>
      <c r="G18" s="599">
        <v>525</v>
      </c>
      <c r="H18" s="594">
        <v>13857</v>
      </c>
      <c r="I18" s="594">
        <v>15718.7</v>
      </c>
      <c r="J18" s="591">
        <v>5741</v>
      </c>
      <c r="K18" s="594">
        <v>2260</v>
      </c>
      <c r="L18" s="596">
        <v>21.83</v>
      </c>
      <c r="M18" s="568">
        <v>27.586789999999997</v>
      </c>
      <c r="N18" s="597">
        <v>458.75744999999995</v>
      </c>
      <c r="O18" s="598"/>
    </row>
    <row r="19" spans="1:20" ht="11.25" customHeight="1">
      <c r="A19" s="536">
        <v>1993</v>
      </c>
      <c r="B19" s="591">
        <v>21723</v>
      </c>
      <c r="C19" s="592">
        <v>2076</v>
      </c>
      <c r="D19" s="593">
        <v>22221</v>
      </c>
      <c r="E19" s="591">
        <v>121</v>
      </c>
      <c r="F19" s="594">
        <v>1005</v>
      </c>
      <c r="G19" s="599">
        <v>727</v>
      </c>
      <c r="H19" s="594">
        <v>14210</v>
      </c>
      <c r="I19" s="594">
        <v>16063</v>
      </c>
      <c r="J19" s="591">
        <v>5844</v>
      </c>
      <c r="K19" s="594">
        <v>2959</v>
      </c>
      <c r="L19" s="596">
        <v>21.17</v>
      </c>
      <c r="M19" s="568">
        <v>27.147469999999998</v>
      </c>
      <c r="N19" s="597">
        <v>459.87591000000003</v>
      </c>
      <c r="O19" s="598"/>
    </row>
    <row r="20" spans="1:20" ht="11.25" customHeight="1">
      <c r="A20" s="536">
        <v>1994</v>
      </c>
      <c r="B20" s="539">
        <v>24422</v>
      </c>
      <c r="C20" s="564">
        <v>2427</v>
      </c>
      <c r="D20" s="565">
        <v>23196</v>
      </c>
      <c r="E20" s="539">
        <v>105</v>
      </c>
      <c r="F20" s="538">
        <v>1006.5</v>
      </c>
      <c r="G20" s="538">
        <v>835</v>
      </c>
      <c r="H20" s="538">
        <v>14656</v>
      </c>
      <c r="I20" s="538">
        <v>16602.5</v>
      </c>
      <c r="J20" s="539">
        <v>6912</v>
      </c>
      <c r="K20" s="538">
        <v>2698</v>
      </c>
      <c r="L20" s="574">
        <v>20.07</v>
      </c>
      <c r="M20" s="568">
        <v>25.847219999999997</v>
      </c>
      <c r="N20" s="600">
        <v>490.14954</v>
      </c>
      <c r="O20" s="598"/>
    </row>
    <row r="21" spans="1:20" ht="11.25" customHeight="1">
      <c r="A21" s="536">
        <v>1995</v>
      </c>
      <c r="B21" s="539">
        <v>25051</v>
      </c>
      <c r="C21" s="564">
        <v>1847</v>
      </c>
      <c r="D21" s="565">
        <v>25522</v>
      </c>
      <c r="E21" s="539">
        <v>77</v>
      </c>
      <c r="F21" s="538">
        <v>990</v>
      </c>
      <c r="G21" s="538">
        <v>915</v>
      </c>
      <c r="H21" s="538">
        <v>13693</v>
      </c>
      <c r="I21" s="538">
        <v>15675</v>
      </c>
      <c r="J21" s="539">
        <v>8837</v>
      </c>
      <c r="K21" s="538">
        <v>3930</v>
      </c>
      <c r="L21" s="574">
        <v>19.11</v>
      </c>
      <c r="M21" s="568">
        <v>24.840010000000003</v>
      </c>
      <c r="N21" s="600">
        <v>478.72460999999998</v>
      </c>
      <c r="O21" s="598"/>
    </row>
    <row r="22" spans="1:20" ht="11.25" customHeight="1">
      <c r="A22" s="536">
        <v>1996</v>
      </c>
      <c r="B22" s="539">
        <v>27071</v>
      </c>
      <c r="C22" s="564">
        <v>1785</v>
      </c>
      <c r="D22" s="565">
        <v>23861</v>
      </c>
      <c r="E22" s="539">
        <v>94.020099999999999</v>
      </c>
      <c r="F22" s="538">
        <v>1046.8499200000001</v>
      </c>
      <c r="G22" s="538">
        <v>512</v>
      </c>
      <c r="H22" s="538">
        <v>13963</v>
      </c>
      <c r="I22" s="538">
        <v>15615.87002</v>
      </c>
      <c r="J22" s="539">
        <v>9167</v>
      </c>
      <c r="K22" s="538">
        <v>5305</v>
      </c>
      <c r="L22" s="574">
        <v>18.5</v>
      </c>
      <c r="M22" s="568">
        <v>24.355340000000002</v>
      </c>
      <c r="N22" s="600">
        <v>500.81349999999998</v>
      </c>
      <c r="O22" s="598"/>
    </row>
    <row r="23" spans="1:20" ht="11.25" customHeight="1">
      <c r="A23" s="536">
        <v>1997</v>
      </c>
      <c r="B23" s="539">
        <v>26428</v>
      </c>
      <c r="C23" s="564">
        <v>2840</v>
      </c>
      <c r="D23" s="565">
        <v>26270</v>
      </c>
      <c r="E23" s="539">
        <v>123.02775</v>
      </c>
      <c r="F23" s="538">
        <v>1020.28751</v>
      </c>
      <c r="G23" s="538">
        <v>709</v>
      </c>
      <c r="H23" s="538">
        <v>14654</v>
      </c>
      <c r="I23" s="538">
        <v>16506.315259999999</v>
      </c>
      <c r="J23" s="539">
        <v>8898</v>
      </c>
      <c r="K23" s="538">
        <v>3436</v>
      </c>
      <c r="L23" s="574">
        <v>18.34</v>
      </c>
      <c r="M23" s="568">
        <v>24.865110000000001</v>
      </c>
      <c r="N23" s="600">
        <v>484.68952000000002</v>
      </c>
      <c r="P23" s="598"/>
      <c r="R23" s="598"/>
    </row>
    <row r="24" spans="1:20" ht="11.25" customHeight="1">
      <c r="A24" s="536">
        <v>1998</v>
      </c>
      <c r="B24" s="539">
        <v>26600</v>
      </c>
      <c r="C24" s="564">
        <v>2543</v>
      </c>
      <c r="D24" s="565">
        <v>26764</v>
      </c>
      <c r="E24" s="539">
        <v>113.00604999999999</v>
      </c>
      <c r="F24" s="538">
        <v>971.23985000000005</v>
      </c>
      <c r="G24" s="538">
        <v>1304</v>
      </c>
      <c r="H24" s="538">
        <v>15094</v>
      </c>
      <c r="I24" s="538">
        <v>17482.245900000002</v>
      </c>
      <c r="J24" s="539">
        <v>11698</v>
      </c>
      <c r="K24" s="538">
        <v>2535</v>
      </c>
      <c r="L24" s="574">
        <v>17.829999999999998</v>
      </c>
      <c r="M24" s="568">
        <v>25.657649999999997</v>
      </c>
      <c r="N24" s="600">
        <v>474.27799999999996</v>
      </c>
      <c r="P24" s="598"/>
      <c r="Q24" s="530" t="s">
        <v>12</v>
      </c>
    </row>
    <row r="25" spans="1:20" ht="11.25" customHeight="1">
      <c r="A25" s="536">
        <v>1999</v>
      </c>
      <c r="B25" s="539">
        <v>26491</v>
      </c>
      <c r="C25" s="564">
        <v>1938</v>
      </c>
      <c r="D25" s="565">
        <v>25716</v>
      </c>
      <c r="E25" s="539">
        <v>114</v>
      </c>
      <c r="F25" s="538">
        <v>741.43899999999996</v>
      </c>
      <c r="G25" s="538">
        <v>744</v>
      </c>
      <c r="H25" s="538">
        <v>15011</v>
      </c>
      <c r="I25" s="538">
        <v>16610.438999999998</v>
      </c>
      <c r="J25" s="539">
        <v>12424</v>
      </c>
      <c r="K25" s="538">
        <v>2313</v>
      </c>
      <c r="L25" s="574">
        <v>17.36</v>
      </c>
      <c r="M25" s="568">
        <v>23.596270000000001</v>
      </c>
      <c r="N25" s="600">
        <v>459.88376</v>
      </c>
      <c r="P25" s="598"/>
    </row>
    <row r="26" spans="1:20" ht="11.25" customHeight="1">
      <c r="A26" s="536">
        <v>2000</v>
      </c>
      <c r="B26" s="539">
        <v>26920</v>
      </c>
      <c r="C26" s="564">
        <v>2535</v>
      </c>
      <c r="D26" s="565">
        <v>27955</v>
      </c>
      <c r="E26" s="539">
        <v>58.710760000000001</v>
      </c>
      <c r="F26" s="538">
        <v>984.17440999999997</v>
      </c>
      <c r="G26" s="538">
        <v>1166</v>
      </c>
      <c r="H26" s="538">
        <v>15164</v>
      </c>
      <c r="I26" s="538">
        <v>17372.885170000001</v>
      </c>
      <c r="J26" s="539">
        <v>12553</v>
      </c>
      <c r="K26" s="538">
        <v>3073</v>
      </c>
      <c r="L26" s="574">
        <v>16.93</v>
      </c>
      <c r="M26" s="568">
        <v>23.155259999999998</v>
      </c>
      <c r="N26" s="600">
        <v>455.75560000000002</v>
      </c>
      <c r="P26" s="598"/>
      <c r="T26" s="598"/>
    </row>
    <row r="27" spans="1:20" ht="11.25" customHeight="1">
      <c r="A27" s="536">
        <v>2001</v>
      </c>
      <c r="B27" s="539">
        <v>27024</v>
      </c>
      <c r="C27" s="564">
        <v>3062</v>
      </c>
      <c r="D27" s="565">
        <v>26906</v>
      </c>
      <c r="E27" s="539">
        <v>59.628329999999998</v>
      </c>
      <c r="F27" s="538">
        <v>547.44155000000001</v>
      </c>
      <c r="G27" s="538">
        <v>1235</v>
      </c>
      <c r="H27" s="538">
        <v>14906</v>
      </c>
      <c r="I27" s="538">
        <v>16748.069879999999</v>
      </c>
      <c r="J27" s="539">
        <v>15920</v>
      </c>
      <c r="K27" s="538">
        <v>2144</v>
      </c>
      <c r="L27" s="574">
        <v>17.760000000000002</v>
      </c>
      <c r="M27" s="568">
        <v>25.477760000000004</v>
      </c>
      <c r="N27" s="600">
        <v>479.94624000000005</v>
      </c>
      <c r="P27" s="598"/>
      <c r="T27" s="598"/>
    </row>
    <row r="28" spans="1:20" ht="11.25" customHeight="1">
      <c r="A28" s="536">
        <v>2002</v>
      </c>
      <c r="B28" s="539">
        <v>25299</v>
      </c>
      <c r="C28" s="571">
        <v>2251</v>
      </c>
      <c r="D28" s="572">
        <v>24392</v>
      </c>
      <c r="E28" s="539">
        <v>198.25995</v>
      </c>
      <c r="F28" s="538">
        <v>0</v>
      </c>
      <c r="G28" s="538">
        <v>592</v>
      </c>
      <c r="H28" s="538">
        <v>15644</v>
      </c>
      <c r="I28" s="538">
        <v>16434.25995</v>
      </c>
      <c r="J28" s="539">
        <v>13170</v>
      </c>
      <c r="K28" s="538">
        <v>1142</v>
      </c>
      <c r="L28" s="574">
        <v>18.2</v>
      </c>
      <c r="M28" s="568">
        <v>21.842459999999999</v>
      </c>
      <c r="N28" s="600">
        <v>460.4418</v>
      </c>
      <c r="P28" s="598"/>
      <c r="T28" s="598"/>
    </row>
    <row r="29" spans="1:20" ht="11.25" customHeight="1">
      <c r="A29" s="536">
        <v>2003</v>
      </c>
      <c r="B29" s="539">
        <v>23069</v>
      </c>
      <c r="C29" s="538">
        <v>2039</v>
      </c>
      <c r="D29" s="543">
        <v>23551</v>
      </c>
      <c r="E29" s="539">
        <v>61.318539999999999</v>
      </c>
      <c r="F29" s="538">
        <v>0</v>
      </c>
      <c r="G29" s="538">
        <v>611</v>
      </c>
      <c r="H29" s="538">
        <v>16302</v>
      </c>
      <c r="I29" s="538">
        <v>16974.31854</v>
      </c>
      <c r="J29" s="539">
        <v>9584</v>
      </c>
      <c r="K29" s="538">
        <v>318</v>
      </c>
      <c r="L29" s="574">
        <v>16.36</v>
      </c>
      <c r="M29" s="568">
        <v>23.195120000000003</v>
      </c>
      <c r="N29" s="600">
        <v>377.40884</v>
      </c>
      <c r="O29" s="556"/>
      <c r="P29" s="598"/>
      <c r="T29" s="598"/>
    </row>
    <row r="30" spans="1:20" ht="11.25" customHeight="1">
      <c r="A30" s="536">
        <v>2004</v>
      </c>
      <c r="B30" s="539">
        <v>21818</v>
      </c>
      <c r="C30" s="538">
        <v>3032</v>
      </c>
      <c r="D30" s="543">
        <v>23145</v>
      </c>
      <c r="E30" s="539">
        <v>213.54519999999999</v>
      </c>
      <c r="F30" s="538">
        <v>0</v>
      </c>
      <c r="G30" s="538">
        <v>795</v>
      </c>
      <c r="H30" s="538">
        <v>16606</v>
      </c>
      <c r="I30" s="538">
        <v>17614.5452</v>
      </c>
      <c r="J30" s="539">
        <v>9294</v>
      </c>
      <c r="K30" s="538">
        <v>346</v>
      </c>
      <c r="L30" s="601">
        <v>16.82</v>
      </c>
      <c r="M30" s="568">
        <v>24.952659999999998</v>
      </c>
      <c r="N30" s="600">
        <v>366.97876000000002</v>
      </c>
      <c r="O30" s="556"/>
      <c r="P30" s="598"/>
      <c r="T30" s="598"/>
    </row>
    <row r="31" spans="1:20" ht="11.25" customHeight="1">
      <c r="A31" s="536">
        <v>2005</v>
      </c>
      <c r="B31" s="539">
        <v>24556</v>
      </c>
      <c r="C31" s="538">
        <v>2776</v>
      </c>
      <c r="D31" s="543">
        <v>23026</v>
      </c>
      <c r="E31" s="539">
        <v>44.848759999999999</v>
      </c>
      <c r="F31" s="538">
        <v>0</v>
      </c>
      <c r="G31" s="538">
        <v>800</v>
      </c>
      <c r="H31" s="538">
        <v>16484</v>
      </c>
      <c r="I31" s="538">
        <v>17328.848760000001</v>
      </c>
      <c r="J31" s="539">
        <v>8835</v>
      </c>
      <c r="K31" s="538">
        <v>351</v>
      </c>
      <c r="L31" s="601">
        <v>18.71</v>
      </c>
      <c r="M31" s="568">
        <v>24.522874751723329</v>
      </c>
      <c r="N31" s="600">
        <v>459.44276000000002</v>
      </c>
      <c r="O31" s="556"/>
      <c r="P31" s="556"/>
      <c r="T31" s="598"/>
    </row>
    <row r="32" spans="1:20" ht="11.25" customHeight="1">
      <c r="A32" s="536">
        <v>2006</v>
      </c>
      <c r="B32" s="539">
        <v>26131</v>
      </c>
      <c r="C32" s="538">
        <v>1925</v>
      </c>
      <c r="D32" s="539">
        <v>24518</v>
      </c>
      <c r="E32" s="539">
        <v>35.499000000000002</v>
      </c>
      <c r="F32" s="538">
        <v>0</v>
      </c>
      <c r="G32" s="538">
        <v>871</v>
      </c>
      <c r="H32" s="538">
        <v>16609</v>
      </c>
      <c r="I32" s="538">
        <v>17515.499</v>
      </c>
      <c r="J32" s="539">
        <v>9279</v>
      </c>
      <c r="K32" s="538">
        <v>55</v>
      </c>
      <c r="L32" s="601">
        <v>21.77</v>
      </c>
      <c r="M32" s="568">
        <v>27.338532121139142</v>
      </c>
      <c r="N32" s="600">
        <v>568.87186999999994</v>
      </c>
      <c r="O32" s="556"/>
      <c r="T32" s="598"/>
    </row>
    <row r="33" spans="1:20" ht="11.25" customHeight="1">
      <c r="A33" s="536">
        <v>2007</v>
      </c>
      <c r="B33" s="539">
        <v>24288</v>
      </c>
      <c r="C33" s="538">
        <v>1596</v>
      </c>
      <c r="D33" s="539">
        <v>24441</v>
      </c>
      <c r="E33" s="539">
        <v>22.548999999999999</v>
      </c>
      <c r="F33" s="538">
        <v>0</v>
      </c>
      <c r="G33" s="538">
        <v>870</v>
      </c>
      <c r="H33" s="538">
        <v>16593</v>
      </c>
      <c r="I33" s="538">
        <v>17485.548999999999</v>
      </c>
      <c r="J33" s="539">
        <v>8877</v>
      </c>
      <c r="K33" s="538">
        <v>0</v>
      </c>
      <c r="L33" s="601">
        <v>24.75</v>
      </c>
      <c r="M33" s="568">
        <v>30.333089857168687</v>
      </c>
      <c r="N33" s="600">
        <v>601.12800000000004</v>
      </c>
      <c r="O33" s="556"/>
      <c r="P33" s="598"/>
      <c r="T33" s="598"/>
    </row>
    <row r="34" spans="1:20" ht="11.25" customHeight="1">
      <c r="A34" s="536">
        <v>2008</v>
      </c>
      <c r="B34" s="539">
        <v>24275</v>
      </c>
      <c r="C34" s="538">
        <v>2528</v>
      </c>
      <c r="D34" s="539">
        <v>25425</v>
      </c>
      <c r="E34" s="539">
        <v>0</v>
      </c>
      <c r="F34" s="538">
        <v>0</v>
      </c>
      <c r="G34" s="538">
        <v>852</v>
      </c>
      <c r="H34" s="538">
        <v>16927</v>
      </c>
      <c r="I34" s="538">
        <v>17779</v>
      </c>
      <c r="J34" s="539">
        <v>9219</v>
      </c>
      <c r="K34" s="538">
        <v>541</v>
      </c>
      <c r="L34" s="601">
        <v>27.7</v>
      </c>
      <c r="M34" s="567">
        <v>30.658468718615225</v>
      </c>
      <c r="N34" s="600">
        <v>672.41750000000002</v>
      </c>
      <c r="O34" s="556"/>
      <c r="P34" s="598"/>
      <c r="T34" s="598"/>
    </row>
    <row r="35" spans="1:20" ht="11.25" customHeight="1">
      <c r="A35" s="536">
        <v>2009</v>
      </c>
      <c r="B35" s="539">
        <v>21927</v>
      </c>
      <c r="C35" s="538">
        <v>4251</v>
      </c>
      <c r="D35" s="539">
        <v>20489</v>
      </c>
      <c r="E35" s="539">
        <v>0</v>
      </c>
      <c r="F35" s="538">
        <v>0</v>
      </c>
      <c r="G35" s="538">
        <v>722</v>
      </c>
      <c r="H35" s="538">
        <v>15925</v>
      </c>
      <c r="I35" s="538">
        <v>16647</v>
      </c>
      <c r="J35" s="539">
        <v>6643</v>
      </c>
      <c r="K35" s="538">
        <v>148</v>
      </c>
      <c r="L35" s="601">
        <v>31.21</v>
      </c>
      <c r="M35" s="567">
        <v>33.957993720565149</v>
      </c>
      <c r="N35" s="600">
        <v>684.34167000000002</v>
      </c>
      <c r="O35" s="556"/>
      <c r="P35" s="598"/>
      <c r="T35" s="598"/>
    </row>
    <row r="36" spans="1:20" ht="11.25" customHeight="1">
      <c r="A36" s="545">
        <v>2010</v>
      </c>
      <c r="B36" s="539">
        <v>19406</v>
      </c>
      <c r="C36" s="538">
        <v>1775</v>
      </c>
      <c r="D36" s="539">
        <v>19220.099999999999</v>
      </c>
      <c r="E36" s="539">
        <v>0</v>
      </c>
      <c r="F36" s="538">
        <v>0</v>
      </c>
      <c r="G36" s="538">
        <v>743</v>
      </c>
      <c r="H36" s="538">
        <v>15233</v>
      </c>
      <c r="I36" s="538">
        <v>15976</v>
      </c>
      <c r="J36" s="539">
        <v>5807</v>
      </c>
      <c r="K36" s="538">
        <v>634.1</v>
      </c>
      <c r="L36" s="601">
        <v>30.89</v>
      </c>
      <c r="M36" s="567">
        <v>37.678246569946829</v>
      </c>
      <c r="N36" s="600">
        <v>599.45133999999996</v>
      </c>
      <c r="O36" s="556"/>
      <c r="P36" s="598"/>
    </row>
    <row r="37" spans="1:20" ht="11.25" customHeight="1">
      <c r="A37" s="545">
        <v>2011</v>
      </c>
      <c r="B37" s="539">
        <v>20073</v>
      </c>
      <c r="C37" s="538">
        <v>2020</v>
      </c>
      <c r="D37" s="539">
        <v>19037.7</v>
      </c>
      <c r="E37" s="539">
        <v>0</v>
      </c>
      <c r="F37" s="538">
        <v>0</v>
      </c>
      <c r="G37" s="538">
        <v>583</v>
      </c>
      <c r="H37" s="538">
        <v>15005</v>
      </c>
      <c r="I37" s="538">
        <v>15588</v>
      </c>
      <c r="J37" s="539">
        <v>4841</v>
      </c>
      <c r="K37" s="538">
        <v>1080.7</v>
      </c>
      <c r="L37" s="601">
        <v>32.89</v>
      </c>
      <c r="M37" s="567">
        <v>39.210365878040655</v>
      </c>
      <c r="N37" s="600">
        <v>660.20096999999998</v>
      </c>
      <c r="O37" s="556"/>
      <c r="P37" s="598"/>
    </row>
    <row r="38" spans="1:20" ht="11.25" customHeight="1">
      <c r="A38" s="545">
        <v>2012</v>
      </c>
      <c r="B38" s="539">
        <v>17155</v>
      </c>
      <c r="C38" s="538">
        <v>1707.6979999999999</v>
      </c>
      <c r="D38" s="539">
        <v>16139.802999999998</v>
      </c>
      <c r="E38" s="539">
        <v>0</v>
      </c>
      <c r="F38" s="538">
        <v>0</v>
      </c>
      <c r="G38" s="538">
        <v>588</v>
      </c>
      <c r="H38" s="538">
        <v>14084</v>
      </c>
      <c r="I38" s="538">
        <v>14672</v>
      </c>
      <c r="J38" s="539">
        <v>3012.393</v>
      </c>
      <c r="K38" s="538">
        <v>1080</v>
      </c>
      <c r="L38" s="601">
        <v>35.78</v>
      </c>
      <c r="M38" s="567">
        <v>42.059642147117295</v>
      </c>
      <c r="N38" s="600">
        <v>613.80589999999995</v>
      </c>
      <c r="O38" s="556"/>
      <c r="P38" s="598"/>
    </row>
    <row r="39" spans="1:20" ht="11.25" customHeight="1">
      <c r="A39" s="545">
        <v>2013</v>
      </c>
      <c r="B39" s="539">
        <v>16953</v>
      </c>
      <c r="C39" s="538">
        <v>1864</v>
      </c>
      <c r="D39" s="539">
        <v>16328</v>
      </c>
      <c r="E39" s="539">
        <v>0</v>
      </c>
      <c r="F39" s="538">
        <v>0</v>
      </c>
      <c r="G39" s="538">
        <v>645</v>
      </c>
      <c r="H39" s="538">
        <v>15528.65</v>
      </c>
      <c r="I39" s="538">
        <v>16173.65</v>
      </c>
      <c r="J39" s="539">
        <v>2673</v>
      </c>
      <c r="K39" s="538">
        <v>1110</v>
      </c>
      <c r="L39" s="601">
        <v>34.17</v>
      </c>
      <c r="M39" s="567">
        <v>44.732080623349866</v>
      </c>
      <c r="N39" s="600">
        <v>579.28400999999997</v>
      </c>
      <c r="O39" s="556"/>
      <c r="P39" s="598"/>
    </row>
    <row r="40" spans="1:20" ht="11.25" customHeight="1">
      <c r="A40" s="545" t="s">
        <v>610</v>
      </c>
      <c r="B40" s="539">
        <v>17933</v>
      </c>
      <c r="C40" s="538">
        <v>2000</v>
      </c>
      <c r="D40" s="539">
        <v>16000</v>
      </c>
      <c r="E40" s="539">
        <v>0</v>
      </c>
      <c r="F40" s="538">
        <v>0</v>
      </c>
      <c r="G40" s="538">
        <v>650</v>
      </c>
      <c r="H40" s="538">
        <v>15062.456</v>
      </c>
      <c r="I40" s="538">
        <v>15712.456</v>
      </c>
      <c r="J40" s="539">
        <v>2600</v>
      </c>
      <c r="K40" s="538">
        <v>2506</v>
      </c>
      <c r="L40" s="601">
        <v>33.479999999999997</v>
      </c>
      <c r="M40" s="567">
        <v>45.17</v>
      </c>
      <c r="N40" s="600">
        <v>600.39684</v>
      </c>
      <c r="O40" s="556"/>
      <c r="P40" s="598"/>
    </row>
    <row r="41" spans="1:20" ht="11.25" customHeight="1">
      <c r="A41" s="545" t="s">
        <v>562</v>
      </c>
      <c r="B41" s="539">
        <v>14400</v>
      </c>
      <c r="C41" s="538">
        <v>1900</v>
      </c>
      <c r="D41" s="539">
        <v>14000</v>
      </c>
      <c r="E41" s="539">
        <v>0</v>
      </c>
      <c r="F41" s="538">
        <v>0</v>
      </c>
      <c r="G41" s="538">
        <v>625</v>
      </c>
      <c r="H41" s="538">
        <v>15250</v>
      </c>
      <c r="I41" s="538">
        <v>15875</v>
      </c>
      <c r="J41" s="539">
        <v>2500</v>
      </c>
      <c r="K41" s="538">
        <v>2000</v>
      </c>
      <c r="L41" s="601">
        <v>32.21</v>
      </c>
      <c r="M41" s="567">
        <v>42.76</v>
      </c>
      <c r="N41" s="600">
        <v>463.82400000000001</v>
      </c>
      <c r="O41" s="556"/>
      <c r="P41" s="598"/>
    </row>
    <row r="42" spans="1:20" s="531" customFormat="1" ht="7.5" customHeight="1"/>
    <row r="43" spans="1:20" s="531" customFormat="1" ht="12" customHeight="1">
      <c r="A43" s="531" t="s">
        <v>655</v>
      </c>
    </row>
    <row r="44" spans="1:20" s="531" customFormat="1" ht="12" customHeight="1">
      <c r="A44" s="531" t="s">
        <v>590</v>
      </c>
      <c r="J44" s="602"/>
    </row>
    <row r="45" spans="1:20" s="531" customFormat="1" ht="7.5" customHeight="1"/>
    <row r="46" spans="1:20" ht="11.25" customHeight="1">
      <c r="A46" s="530" t="s">
        <v>593</v>
      </c>
      <c r="O46" s="584"/>
    </row>
    <row r="47" spans="1:20" ht="7.5" customHeight="1">
      <c r="G47" s="556"/>
      <c r="M47" s="584"/>
    </row>
    <row r="48" spans="1:20" ht="11.25" customHeight="1">
      <c r="A48" s="530" t="s">
        <v>656</v>
      </c>
      <c r="J48" s="556"/>
    </row>
    <row r="49" spans="2:11">
      <c r="I49" s="556"/>
      <c r="J49" s="556"/>
    </row>
    <row r="50" spans="2:11">
      <c r="B50" s="583"/>
      <c r="H50" s="556"/>
      <c r="J50" s="556"/>
    </row>
    <row r="51" spans="2:11">
      <c r="D51" s="556"/>
    </row>
    <row r="53" spans="2:11">
      <c r="B53" s="586"/>
      <c r="C53" s="586"/>
      <c r="D53" s="586"/>
      <c r="E53" s="586"/>
      <c r="F53" s="586"/>
      <c r="G53" s="586"/>
      <c r="H53" s="586"/>
      <c r="I53" s="586"/>
      <c r="J53" s="586"/>
      <c r="K53" s="586"/>
    </row>
    <row r="54" spans="2:11">
      <c r="H54" s="586"/>
    </row>
  </sheetData>
  <mergeCells count="8">
    <mergeCell ref="B3:C3"/>
    <mergeCell ref="E3:I3"/>
    <mergeCell ref="J3:K3"/>
    <mergeCell ref="L3:M3"/>
    <mergeCell ref="B5:C5"/>
    <mergeCell ref="E5:I5"/>
    <mergeCell ref="J5:K5"/>
    <mergeCell ref="L5:M5"/>
  </mergeCells>
  <printOptions horizontalCentered="1" verticalCentered="1"/>
  <pageMargins left="1" right="1" top="1" bottom="1" header="0.5" footer="0.5"/>
  <pageSetup scale="80" orientation="landscape" r:id="rId1"/>
  <headerFooter scaleWithDoc="0" alignWithMargins="0">
    <oddHeader xml:space="preserve">&amp;C&amp;14Table 19.4: 
Supply, Disposition, Price, and Value of Coal in Utah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58"/>
  <sheetViews>
    <sheetView showGridLines="0" view="pageLayout" topLeftCell="A2" zoomScaleNormal="85" zoomScaleSheetLayoutView="100" workbookViewId="0">
      <selection activeCell="A6" sqref="A6:S41"/>
    </sheetView>
  </sheetViews>
  <sheetFormatPr defaultColWidth="8" defaultRowHeight="12.75"/>
  <cols>
    <col min="1" max="1" width="10.7109375" style="530" customWidth="1"/>
    <col min="2" max="2" width="7.85546875" style="530" customWidth="1"/>
    <col min="3" max="3" width="10.85546875" style="530" bestFit="1" customWidth="1"/>
    <col min="4" max="4" width="8" style="530" customWidth="1"/>
    <col min="5" max="5" width="7.140625" style="530" customWidth="1"/>
    <col min="6" max="6" width="12.42578125" style="530" bestFit="1" customWidth="1"/>
    <col min="7" max="7" width="7.28515625" style="530" customWidth="1"/>
    <col min="8" max="8" width="13.42578125" style="530" customWidth="1"/>
    <col min="9" max="9" width="8" style="530" customWidth="1"/>
    <col min="10" max="10" width="8.42578125" style="530" customWidth="1"/>
    <col min="11" max="11" width="11.5703125" style="530" bestFit="1" customWidth="1"/>
    <col min="12" max="12" width="12.7109375" style="530" bestFit="1" customWidth="1"/>
    <col min="13" max="13" width="10.28515625" style="530" bestFit="1" customWidth="1"/>
    <col min="14" max="14" width="8.5703125" style="530" customWidth="1"/>
    <col min="15" max="15" width="13.85546875" style="530" bestFit="1" customWidth="1"/>
    <col min="16" max="16" width="11.5703125" style="530" bestFit="1" customWidth="1"/>
    <col min="17" max="17" width="12.7109375" style="530" bestFit="1" customWidth="1"/>
    <col min="18" max="18" width="10.28515625" style="530" bestFit="1" customWidth="1"/>
    <col min="19" max="19" width="10.85546875" style="530" customWidth="1"/>
    <col min="20" max="16384" width="8" style="530"/>
  </cols>
  <sheetData>
    <row r="1" spans="1:21" ht="14.25" hidden="1">
      <c r="A1" s="500" t="s">
        <v>657</v>
      </c>
    </row>
    <row r="2" spans="1:21" ht="7.5" customHeight="1"/>
    <row r="3" spans="1:21">
      <c r="A3" s="532"/>
      <c r="B3" s="1503" t="s">
        <v>658</v>
      </c>
      <c r="C3" s="1504"/>
      <c r="D3" s="1504"/>
      <c r="E3" s="1504"/>
      <c r="F3" s="1504"/>
      <c r="G3" s="1504"/>
      <c r="H3" s="1504"/>
      <c r="I3" s="1504"/>
      <c r="J3" s="1504"/>
      <c r="K3" s="1503" t="s">
        <v>619</v>
      </c>
      <c r="L3" s="1504"/>
      <c r="M3" s="1504"/>
      <c r="N3" s="1522"/>
      <c r="O3" s="603"/>
      <c r="P3" s="1503" t="s">
        <v>659</v>
      </c>
      <c r="Q3" s="1504"/>
      <c r="R3" s="1504"/>
      <c r="S3" s="1504"/>
    </row>
    <row r="4" spans="1:21" ht="38.25">
      <c r="A4" s="1164" t="s">
        <v>1</v>
      </c>
      <c r="B4" s="1165" t="s">
        <v>660</v>
      </c>
      <c r="C4" s="1167" t="s">
        <v>661</v>
      </c>
      <c r="D4" s="1167" t="s">
        <v>662</v>
      </c>
      <c r="E4" s="1167" t="s">
        <v>663</v>
      </c>
      <c r="F4" s="1167" t="s">
        <v>664</v>
      </c>
      <c r="G4" s="1167" t="s">
        <v>665</v>
      </c>
      <c r="H4" s="1167" t="s">
        <v>666</v>
      </c>
      <c r="I4" s="1167" t="s">
        <v>667</v>
      </c>
      <c r="J4" s="1167" t="s">
        <v>68</v>
      </c>
      <c r="K4" s="1165" t="s">
        <v>548</v>
      </c>
      <c r="L4" s="1167" t="s">
        <v>624</v>
      </c>
      <c r="M4" s="1167" t="s">
        <v>626</v>
      </c>
      <c r="N4" s="1167" t="s">
        <v>68</v>
      </c>
      <c r="O4" s="1175" t="s">
        <v>668</v>
      </c>
      <c r="P4" s="1165" t="s">
        <v>548</v>
      </c>
      <c r="Q4" s="1167" t="s">
        <v>624</v>
      </c>
      <c r="R4" s="1167" t="s">
        <v>626</v>
      </c>
      <c r="S4" s="1167" t="s">
        <v>669</v>
      </c>
    </row>
    <row r="5" spans="1:21">
      <c r="A5" s="534"/>
      <c r="B5" s="1507" t="s">
        <v>670</v>
      </c>
      <c r="C5" s="1508"/>
      <c r="D5" s="1508"/>
      <c r="E5" s="1508"/>
      <c r="F5" s="1508"/>
      <c r="G5" s="1508"/>
      <c r="H5" s="1508"/>
      <c r="I5" s="1508"/>
      <c r="J5" s="1509"/>
      <c r="K5" s="1507" t="s">
        <v>670</v>
      </c>
      <c r="L5" s="1508"/>
      <c r="M5" s="1508"/>
      <c r="N5" s="1508"/>
      <c r="O5" s="604" t="s">
        <v>671</v>
      </c>
      <c r="P5" s="1507" t="s">
        <v>672</v>
      </c>
      <c r="Q5" s="1524"/>
      <c r="R5" s="1524"/>
      <c r="S5" s="1524"/>
    </row>
    <row r="6" spans="1:21" ht="11.25" customHeight="1">
      <c r="A6" s="536">
        <v>1980</v>
      </c>
      <c r="B6" s="539">
        <v>10870</v>
      </c>
      <c r="C6" s="564">
        <v>63</v>
      </c>
      <c r="D6" s="564">
        <v>358</v>
      </c>
      <c r="E6" s="564">
        <v>821.46699999999998</v>
      </c>
      <c r="F6" s="564">
        <v>0</v>
      </c>
      <c r="G6" s="564">
        <v>0</v>
      </c>
      <c r="H6" s="564">
        <v>0</v>
      </c>
      <c r="I6" s="605">
        <v>0</v>
      </c>
      <c r="J6" s="564">
        <v>12112.467000000001</v>
      </c>
      <c r="K6" s="539">
        <v>3116</v>
      </c>
      <c r="L6" s="538">
        <v>3141</v>
      </c>
      <c r="M6" s="538">
        <v>4448</v>
      </c>
      <c r="N6" s="606">
        <v>10705</v>
      </c>
      <c r="O6" s="569">
        <v>2.1139755766621438</v>
      </c>
      <c r="P6" s="607">
        <v>5.53</v>
      </c>
      <c r="Q6" s="608">
        <v>4.33</v>
      </c>
      <c r="R6" s="608">
        <v>3.27</v>
      </c>
      <c r="S6" s="609">
        <v>4.29</v>
      </c>
      <c r="U6" s="610"/>
    </row>
    <row r="7" spans="1:21" ht="11.25" customHeight="1">
      <c r="A7" s="536">
        <v>1981</v>
      </c>
      <c r="B7" s="539">
        <v>10869</v>
      </c>
      <c r="C7" s="564">
        <v>40</v>
      </c>
      <c r="D7" s="564">
        <v>230</v>
      </c>
      <c r="E7" s="564">
        <v>623.00300000000004</v>
      </c>
      <c r="F7" s="564">
        <v>0</v>
      </c>
      <c r="G7" s="564">
        <v>0</v>
      </c>
      <c r="H7" s="564">
        <v>0</v>
      </c>
      <c r="I7" s="605">
        <v>0</v>
      </c>
      <c r="J7" s="564">
        <v>11762.003000000001</v>
      </c>
      <c r="K7" s="539">
        <v>3436</v>
      </c>
      <c r="L7" s="538">
        <v>2999</v>
      </c>
      <c r="M7" s="538">
        <v>5451</v>
      </c>
      <c r="N7" s="606">
        <v>11886</v>
      </c>
      <c r="O7" s="569">
        <v>2.2679867986798681</v>
      </c>
      <c r="P7" s="607">
        <v>5.95</v>
      </c>
      <c r="Q7" s="608">
        <v>4.95</v>
      </c>
      <c r="R7" s="608">
        <v>3.68</v>
      </c>
      <c r="S7" s="608">
        <v>4.7300000000000004</v>
      </c>
      <c r="U7" s="610"/>
    </row>
    <row r="8" spans="1:21" ht="11.25" customHeight="1">
      <c r="A8" s="536">
        <v>1982</v>
      </c>
      <c r="B8" s="539">
        <v>10635</v>
      </c>
      <c r="C8" s="564">
        <v>29</v>
      </c>
      <c r="D8" s="564">
        <v>203</v>
      </c>
      <c r="E8" s="564">
        <v>1024.4559999999999</v>
      </c>
      <c r="F8" s="564">
        <v>0</v>
      </c>
      <c r="G8" s="564">
        <v>0</v>
      </c>
      <c r="H8" s="564">
        <v>0</v>
      </c>
      <c r="I8" s="605">
        <v>0</v>
      </c>
      <c r="J8" s="564">
        <v>11891.456</v>
      </c>
      <c r="K8" s="539">
        <v>3785</v>
      </c>
      <c r="L8" s="538">
        <v>3207</v>
      </c>
      <c r="M8" s="538">
        <v>5399</v>
      </c>
      <c r="N8" s="606">
        <v>12391</v>
      </c>
      <c r="O8" s="569">
        <v>2.4293966623876764</v>
      </c>
      <c r="P8" s="607">
        <v>6.3</v>
      </c>
      <c r="Q8" s="608">
        <v>5.69</v>
      </c>
      <c r="R8" s="608">
        <v>4.22</v>
      </c>
      <c r="S8" s="608">
        <v>5.2</v>
      </c>
      <c r="U8" s="610"/>
    </row>
    <row r="9" spans="1:21" ht="11.25" customHeight="1">
      <c r="A9" s="536">
        <v>1983</v>
      </c>
      <c r="B9" s="539">
        <v>10921</v>
      </c>
      <c r="C9" s="564">
        <v>40</v>
      </c>
      <c r="D9" s="564">
        <v>69</v>
      </c>
      <c r="E9" s="564">
        <v>1393.787</v>
      </c>
      <c r="F9" s="564">
        <v>0</v>
      </c>
      <c r="G9" s="564">
        <v>0</v>
      </c>
      <c r="H9" s="564">
        <v>0</v>
      </c>
      <c r="I9" s="605">
        <v>0</v>
      </c>
      <c r="J9" s="564">
        <v>12423.787</v>
      </c>
      <c r="K9" s="539">
        <v>3804</v>
      </c>
      <c r="L9" s="538">
        <v>3350</v>
      </c>
      <c r="M9" s="538">
        <v>6040</v>
      </c>
      <c r="N9" s="606">
        <v>13194</v>
      </c>
      <c r="O9" s="569">
        <v>2.3849529780564263</v>
      </c>
      <c r="P9" s="607">
        <v>6.91</v>
      </c>
      <c r="Q9" s="608">
        <v>6.25</v>
      </c>
      <c r="R9" s="608">
        <v>4.3600000000000003</v>
      </c>
      <c r="S9" s="608">
        <v>5.64</v>
      </c>
      <c r="U9" s="610"/>
    </row>
    <row r="10" spans="1:21" ht="11.25" customHeight="1">
      <c r="A10" s="536">
        <v>1984</v>
      </c>
      <c r="B10" s="539">
        <v>12321</v>
      </c>
      <c r="C10" s="564">
        <v>30</v>
      </c>
      <c r="D10" s="564">
        <v>8</v>
      </c>
      <c r="E10" s="564">
        <v>1390.72</v>
      </c>
      <c r="F10" s="564">
        <v>38.299999999999997</v>
      </c>
      <c r="G10" s="564">
        <v>0</v>
      </c>
      <c r="H10" s="564">
        <v>0</v>
      </c>
      <c r="I10" s="605">
        <v>0</v>
      </c>
      <c r="J10" s="564">
        <v>13788.019999999999</v>
      </c>
      <c r="K10" s="539">
        <v>3856</v>
      </c>
      <c r="L10" s="538">
        <v>4269</v>
      </c>
      <c r="M10" s="538">
        <v>4592</v>
      </c>
      <c r="N10" s="606">
        <v>12717</v>
      </c>
      <c r="O10" s="569">
        <v>2.3773119605425399</v>
      </c>
      <c r="P10" s="607">
        <v>7.43</v>
      </c>
      <c r="Q10" s="608">
        <v>6.52</v>
      </c>
      <c r="R10" s="608">
        <v>4.5999999999999996</v>
      </c>
      <c r="S10" s="608">
        <v>6.01</v>
      </c>
      <c r="U10" s="610"/>
    </row>
    <row r="11" spans="1:21" ht="11.25" customHeight="1">
      <c r="A11" s="536">
        <v>1985</v>
      </c>
      <c r="B11" s="539">
        <v>14229</v>
      </c>
      <c r="C11" s="564">
        <v>40</v>
      </c>
      <c r="D11" s="564">
        <v>14</v>
      </c>
      <c r="E11" s="564">
        <v>1019.005</v>
      </c>
      <c r="F11" s="564">
        <v>109.515</v>
      </c>
      <c r="G11" s="564">
        <v>0</v>
      </c>
      <c r="H11" s="564">
        <v>0</v>
      </c>
      <c r="I11" s="605">
        <v>0</v>
      </c>
      <c r="J11" s="564">
        <v>15411.519999999999</v>
      </c>
      <c r="K11" s="539">
        <v>3985</v>
      </c>
      <c r="L11" s="538">
        <v>4596</v>
      </c>
      <c r="M11" s="538">
        <v>4458</v>
      </c>
      <c r="N11" s="606">
        <v>13039</v>
      </c>
      <c r="O11" s="569">
        <v>2.4254412659768714</v>
      </c>
      <c r="P11" s="607">
        <v>7.78</v>
      </c>
      <c r="Q11" s="608">
        <v>6.88</v>
      </c>
      <c r="R11" s="608">
        <v>4.9800000000000004</v>
      </c>
      <c r="S11" s="608">
        <v>6.42</v>
      </c>
      <c r="U11" s="610"/>
    </row>
    <row r="12" spans="1:21" ht="11.25" customHeight="1">
      <c r="A12" s="536">
        <v>1986</v>
      </c>
      <c r="B12" s="539">
        <v>15155</v>
      </c>
      <c r="C12" s="564">
        <v>74</v>
      </c>
      <c r="D12" s="564">
        <v>6</v>
      </c>
      <c r="E12" s="564">
        <v>1412.579</v>
      </c>
      <c r="F12" s="564">
        <v>171.60499999999999</v>
      </c>
      <c r="G12" s="564">
        <v>0</v>
      </c>
      <c r="H12" s="564">
        <v>0</v>
      </c>
      <c r="I12" s="605">
        <v>0</v>
      </c>
      <c r="J12" s="564">
        <v>16819.184000000001</v>
      </c>
      <c r="K12" s="539">
        <v>3989</v>
      </c>
      <c r="L12" s="538">
        <v>4682</v>
      </c>
      <c r="M12" s="538">
        <v>4318</v>
      </c>
      <c r="N12" s="606">
        <v>12989</v>
      </c>
      <c r="O12" s="569">
        <v>2.3986770895971135</v>
      </c>
      <c r="P12" s="607">
        <v>7.95</v>
      </c>
      <c r="Q12" s="608">
        <v>7.05</v>
      </c>
      <c r="R12" s="608">
        <v>5.16</v>
      </c>
      <c r="S12" s="608">
        <v>6.61</v>
      </c>
      <c r="U12" s="610"/>
    </row>
    <row r="13" spans="1:21" ht="11.25" customHeight="1">
      <c r="A13" s="536">
        <v>1987</v>
      </c>
      <c r="B13" s="539">
        <v>25221</v>
      </c>
      <c r="C13" s="564">
        <v>92</v>
      </c>
      <c r="D13" s="564">
        <v>13</v>
      </c>
      <c r="E13" s="564">
        <v>856.06799999999998</v>
      </c>
      <c r="F13" s="564">
        <v>163.876</v>
      </c>
      <c r="G13" s="564">
        <v>0</v>
      </c>
      <c r="H13" s="564">
        <v>0</v>
      </c>
      <c r="I13" s="605">
        <v>0</v>
      </c>
      <c r="J13" s="564">
        <v>26345.944</v>
      </c>
      <c r="K13" s="539">
        <v>3980</v>
      </c>
      <c r="L13" s="538">
        <v>4863</v>
      </c>
      <c r="M13" s="538">
        <v>4555</v>
      </c>
      <c r="N13" s="606">
        <v>13398</v>
      </c>
      <c r="O13" s="569">
        <v>2.3718712753277713</v>
      </c>
      <c r="P13" s="607">
        <v>7.95</v>
      </c>
      <c r="Q13" s="608">
        <v>7.05</v>
      </c>
      <c r="R13" s="608">
        <v>4.93</v>
      </c>
      <c r="S13" s="608">
        <v>6.5</v>
      </c>
      <c r="U13" s="610"/>
    </row>
    <row r="14" spans="1:21" ht="11.25" customHeight="1">
      <c r="A14" s="536">
        <v>1988</v>
      </c>
      <c r="B14" s="539">
        <v>28806</v>
      </c>
      <c r="C14" s="564">
        <v>59</v>
      </c>
      <c r="D14" s="564">
        <v>5</v>
      </c>
      <c r="E14" s="564">
        <v>593.10799999999995</v>
      </c>
      <c r="F14" s="564">
        <v>174.22499999999999</v>
      </c>
      <c r="G14" s="564">
        <v>0</v>
      </c>
      <c r="H14" s="564">
        <v>0</v>
      </c>
      <c r="I14" s="605">
        <v>0</v>
      </c>
      <c r="J14" s="564">
        <v>29637.332999999999</v>
      </c>
      <c r="K14" s="539">
        <v>4151</v>
      </c>
      <c r="L14" s="538">
        <v>5035</v>
      </c>
      <c r="M14" s="538">
        <v>5321</v>
      </c>
      <c r="N14" s="606">
        <v>14507</v>
      </c>
      <c r="O14" s="569">
        <v>2.4562130177514794</v>
      </c>
      <c r="P14" s="607">
        <v>7.81</v>
      </c>
      <c r="Q14" s="608">
        <v>6.96</v>
      </c>
      <c r="R14" s="608">
        <v>4.6100000000000003</v>
      </c>
      <c r="S14" s="608">
        <v>6.24</v>
      </c>
      <c r="U14" s="610"/>
    </row>
    <row r="15" spans="1:21" ht="11.25" customHeight="1">
      <c r="A15" s="536">
        <v>1989</v>
      </c>
      <c r="B15" s="539">
        <v>29676</v>
      </c>
      <c r="C15" s="564">
        <v>48</v>
      </c>
      <c r="D15" s="564">
        <v>37</v>
      </c>
      <c r="E15" s="564">
        <v>561.67499999999995</v>
      </c>
      <c r="F15" s="564">
        <v>173.15299999999999</v>
      </c>
      <c r="G15" s="564">
        <v>0</v>
      </c>
      <c r="H15" s="564">
        <v>0</v>
      </c>
      <c r="I15" s="605">
        <v>0</v>
      </c>
      <c r="J15" s="564">
        <v>30495.827999999998</v>
      </c>
      <c r="K15" s="539">
        <v>4163</v>
      </c>
      <c r="L15" s="538">
        <v>5173</v>
      </c>
      <c r="M15" s="538">
        <v>5629</v>
      </c>
      <c r="N15" s="606">
        <v>14965</v>
      </c>
      <c r="O15" s="569">
        <v>2.4402110199296598</v>
      </c>
      <c r="P15" s="607">
        <v>7.39</v>
      </c>
      <c r="Q15" s="608">
        <v>6.74</v>
      </c>
      <c r="R15" s="608">
        <v>4.1100000000000003</v>
      </c>
      <c r="S15" s="608">
        <v>5.79</v>
      </c>
      <c r="U15" s="610"/>
    </row>
    <row r="16" spans="1:21" ht="11.25" customHeight="1">
      <c r="A16" s="536">
        <v>1990</v>
      </c>
      <c r="B16" s="539">
        <v>31522.925999999999</v>
      </c>
      <c r="C16" s="564">
        <v>51.851999999999997</v>
      </c>
      <c r="D16" s="564">
        <v>146.488</v>
      </c>
      <c r="E16" s="564">
        <v>508.44299999999998</v>
      </c>
      <c r="F16" s="564">
        <v>151.82499999999999</v>
      </c>
      <c r="G16" s="564">
        <v>0</v>
      </c>
      <c r="H16" s="564">
        <v>0</v>
      </c>
      <c r="I16" s="605">
        <v>182.005</v>
      </c>
      <c r="J16" s="564">
        <v>32563.539000000001</v>
      </c>
      <c r="K16" s="539">
        <v>4246</v>
      </c>
      <c r="L16" s="538">
        <v>5388.7430000000004</v>
      </c>
      <c r="M16" s="611">
        <v>5766</v>
      </c>
      <c r="N16" s="606">
        <v>15400.743</v>
      </c>
      <c r="O16" s="569">
        <v>2.4554323984069182</v>
      </c>
      <c r="P16" s="607">
        <v>7.13</v>
      </c>
      <c r="Q16" s="608">
        <v>6.26</v>
      </c>
      <c r="R16" s="612">
        <v>3.8</v>
      </c>
      <c r="S16" s="608">
        <v>5.46</v>
      </c>
      <c r="U16" s="610"/>
    </row>
    <row r="17" spans="1:21" ht="11.25" customHeight="1">
      <c r="A17" s="536">
        <v>1991</v>
      </c>
      <c r="B17" s="539">
        <v>28887.599999999999</v>
      </c>
      <c r="C17" s="564">
        <v>51.314</v>
      </c>
      <c r="D17" s="564">
        <v>549.98299999999995</v>
      </c>
      <c r="E17" s="564">
        <v>626.96500000000003</v>
      </c>
      <c r="F17" s="564">
        <v>186.24100000000001</v>
      </c>
      <c r="G17" s="564">
        <v>0</v>
      </c>
      <c r="H17" s="564">
        <v>0</v>
      </c>
      <c r="I17" s="605">
        <v>203.80199999999999</v>
      </c>
      <c r="J17" s="564">
        <v>30505.904999999999</v>
      </c>
      <c r="K17" s="539">
        <v>4460</v>
      </c>
      <c r="L17" s="538">
        <v>5570.46</v>
      </c>
      <c r="M17" s="611">
        <v>5875</v>
      </c>
      <c r="N17" s="606">
        <v>15905.46</v>
      </c>
      <c r="O17" s="569">
        <v>2.504393919825703</v>
      </c>
      <c r="P17" s="607">
        <v>7.12</v>
      </c>
      <c r="Q17" s="608">
        <v>6.09</v>
      </c>
      <c r="R17" s="612">
        <v>3.85</v>
      </c>
      <c r="S17" s="612">
        <v>5.46</v>
      </c>
      <c r="U17" s="610"/>
    </row>
    <row r="18" spans="1:21" ht="11.25" customHeight="1">
      <c r="A18" s="536">
        <v>1992</v>
      </c>
      <c r="B18" s="539">
        <v>31552.99</v>
      </c>
      <c r="C18" s="564">
        <v>33.634999999999998</v>
      </c>
      <c r="D18" s="564">
        <v>631.43399999999997</v>
      </c>
      <c r="E18" s="564">
        <v>602.38400000000001</v>
      </c>
      <c r="F18" s="564">
        <v>233.393</v>
      </c>
      <c r="G18" s="564">
        <v>0</v>
      </c>
      <c r="H18" s="564">
        <v>0</v>
      </c>
      <c r="I18" s="605">
        <v>230.32599999999999</v>
      </c>
      <c r="J18" s="564">
        <v>33284.161999999997</v>
      </c>
      <c r="K18" s="539">
        <v>4505</v>
      </c>
      <c r="L18" s="538">
        <v>5849.1959999999999</v>
      </c>
      <c r="M18" s="611">
        <v>6211</v>
      </c>
      <c r="N18" s="606">
        <v>16565.196</v>
      </c>
      <c r="O18" s="569">
        <v>2.4508350520006812</v>
      </c>
      <c r="P18" s="607">
        <v>6.97</v>
      </c>
      <c r="Q18" s="608">
        <v>5.97</v>
      </c>
      <c r="R18" s="612">
        <v>3.68</v>
      </c>
      <c r="S18" s="612">
        <v>5.3</v>
      </c>
      <c r="U18" s="610"/>
    </row>
    <row r="19" spans="1:21" ht="11.25" customHeight="1">
      <c r="A19" s="536">
        <v>1993</v>
      </c>
      <c r="B19" s="539">
        <v>32125.793000000001</v>
      </c>
      <c r="C19" s="564">
        <v>36.585999999999999</v>
      </c>
      <c r="D19" s="564">
        <v>606.09900000000005</v>
      </c>
      <c r="E19" s="564">
        <v>860.01900000000001</v>
      </c>
      <c r="F19" s="564">
        <v>186.875</v>
      </c>
      <c r="G19" s="564">
        <v>0</v>
      </c>
      <c r="H19" s="564">
        <v>0</v>
      </c>
      <c r="I19" s="605">
        <v>281.45699999999999</v>
      </c>
      <c r="J19" s="564">
        <v>34096.829000000005</v>
      </c>
      <c r="K19" s="539">
        <v>4725</v>
      </c>
      <c r="L19" s="538">
        <v>5919.1</v>
      </c>
      <c r="M19" s="611">
        <v>6221</v>
      </c>
      <c r="N19" s="606">
        <v>16865.099999999999</v>
      </c>
      <c r="O19" s="569">
        <v>2.5008031680015752</v>
      </c>
      <c r="P19" s="607">
        <v>6.85</v>
      </c>
      <c r="Q19" s="608">
        <v>5.96</v>
      </c>
      <c r="R19" s="612">
        <v>3.78</v>
      </c>
      <c r="S19" s="612">
        <v>5.33</v>
      </c>
      <c r="U19" s="610"/>
    </row>
    <row r="20" spans="1:21" ht="11.25" customHeight="1">
      <c r="A20" s="536">
        <v>1994</v>
      </c>
      <c r="B20" s="539">
        <v>33130.663999999997</v>
      </c>
      <c r="C20" s="564">
        <v>33.1</v>
      </c>
      <c r="D20" s="564">
        <v>807.25900000000001</v>
      </c>
      <c r="E20" s="564">
        <v>750.43799999999999</v>
      </c>
      <c r="F20" s="564">
        <v>232.631</v>
      </c>
      <c r="G20" s="564">
        <v>0</v>
      </c>
      <c r="H20" s="564">
        <v>0</v>
      </c>
      <c r="I20" s="605">
        <v>280.56900000000002</v>
      </c>
      <c r="J20" s="564">
        <v>35234.661</v>
      </c>
      <c r="K20" s="539">
        <v>5008</v>
      </c>
      <c r="L20" s="538">
        <v>6339.65</v>
      </c>
      <c r="M20" s="611">
        <v>6497</v>
      </c>
      <c r="N20" s="606">
        <v>17844.650000000001</v>
      </c>
      <c r="O20" s="569">
        <v>2.5725309379207397</v>
      </c>
      <c r="P20" s="607">
        <v>6.91</v>
      </c>
      <c r="Q20" s="608">
        <v>5.87</v>
      </c>
      <c r="R20" s="612">
        <v>3.83</v>
      </c>
      <c r="S20" s="612">
        <v>5.36</v>
      </c>
      <c r="U20" s="610"/>
    </row>
    <row r="21" spans="1:21" ht="11.25" customHeight="1">
      <c r="A21" s="536">
        <v>1995</v>
      </c>
      <c r="B21" s="539">
        <v>30611.062999999998</v>
      </c>
      <c r="C21" s="564">
        <v>35.933</v>
      </c>
      <c r="D21" s="564">
        <v>791.21199999999999</v>
      </c>
      <c r="E21" s="564">
        <v>968.74300000000005</v>
      </c>
      <c r="F21" s="564">
        <v>168.16399999999999</v>
      </c>
      <c r="G21" s="564">
        <v>0</v>
      </c>
      <c r="H21" s="564">
        <v>0</v>
      </c>
      <c r="I21" s="605">
        <v>260.69400000000002</v>
      </c>
      <c r="J21" s="564">
        <v>32835.809000000001</v>
      </c>
      <c r="K21" s="539">
        <v>5040</v>
      </c>
      <c r="L21" s="538">
        <v>6461.7219999999998</v>
      </c>
      <c r="M21" s="611">
        <v>6957</v>
      </c>
      <c r="N21" s="606">
        <v>18458.722000000002</v>
      </c>
      <c r="O21" s="569">
        <v>2.5260271006621799</v>
      </c>
      <c r="P21" s="607">
        <v>6.94</v>
      </c>
      <c r="Q21" s="608">
        <v>5.92</v>
      </c>
      <c r="R21" s="612">
        <v>3.72</v>
      </c>
      <c r="S21" s="612">
        <v>5.3</v>
      </c>
      <c r="U21" s="610"/>
    </row>
    <row r="22" spans="1:21" ht="11.25" customHeight="1">
      <c r="A22" s="536">
        <v>1996</v>
      </c>
      <c r="B22" s="539">
        <v>31100.841</v>
      </c>
      <c r="C22" s="564">
        <v>47.418999999999997</v>
      </c>
      <c r="D22" s="564">
        <v>323.91399999999999</v>
      </c>
      <c r="E22" s="564">
        <v>1048.9570000000001</v>
      </c>
      <c r="F22" s="564">
        <v>223.31100000000001</v>
      </c>
      <c r="G22" s="564">
        <v>0</v>
      </c>
      <c r="H22" s="564">
        <v>0</v>
      </c>
      <c r="I22" s="605">
        <v>238.81700000000001</v>
      </c>
      <c r="J22" s="564">
        <v>32983.259000000005</v>
      </c>
      <c r="K22" s="539">
        <v>5481</v>
      </c>
      <c r="L22" s="538">
        <v>6716.7169999999996</v>
      </c>
      <c r="M22" s="611">
        <v>7659</v>
      </c>
      <c r="N22" s="606">
        <v>19856.717000000001</v>
      </c>
      <c r="O22" s="569">
        <v>2.6829599004940543</v>
      </c>
      <c r="P22" s="607">
        <v>6.96</v>
      </c>
      <c r="Q22" s="608">
        <v>5.9</v>
      </c>
      <c r="R22" s="612">
        <v>3.7</v>
      </c>
      <c r="S22" s="612">
        <v>5.28</v>
      </c>
      <c r="U22" s="610"/>
    </row>
    <row r="23" spans="1:21" ht="11.25" customHeight="1">
      <c r="A23" s="536">
        <v>1997</v>
      </c>
      <c r="B23" s="539">
        <v>32544.003000000001</v>
      </c>
      <c r="C23" s="564">
        <v>46.948</v>
      </c>
      <c r="D23" s="564">
        <v>327.565</v>
      </c>
      <c r="E23" s="564">
        <v>1344.1610000000001</v>
      </c>
      <c r="F23" s="564">
        <v>203.17500000000001</v>
      </c>
      <c r="G23" s="564">
        <v>0</v>
      </c>
      <c r="H23" s="564">
        <v>0</v>
      </c>
      <c r="I23" s="605">
        <v>281.01799999999997</v>
      </c>
      <c r="J23" s="564">
        <v>34746.870000000003</v>
      </c>
      <c r="K23" s="539">
        <v>5660</v>
      </c>
      <c r="L23" s="538">
        <v>7284.4179999999997</v>
      </c>
      <c r="M23" s="611">
        <v>7429</v>
      </c>
      <c r="N23" s="606">
        <v>20373.417999999998</v>
      </c>
      <c r="O23" s="569">
        <v>2.6959968257733484</v>
      </c>
      <c r="P23" s="607">
        <v>6.89</v>
      </c>
      <c r="Q23" s="608">
        <v>5.72</v>
      </c>
      <c r="R23" s="612">
        <v>3.49</v>
      </c>
      <c r="S23" s="612">
        <v>5.17</v>
      </c>
      <c r="U23" s="610"/>
    </row>
    <row r="24" spans="1:21" ht="11.25" customHeight="1">
      <c r="A24" s="536">
        <v>1998</v>
      </c>
      <c r="B24" s="539">
        <v>33587.673999999999</v>
      </c>
      <c r="C24" s="564">
        <v>34.948</v>
      </c>
      <c r="D24" s="564">
        <v>528.25699999999995</v>
      </c>
      <c r="E24" s="564">
        <v>1314.711</v>
      </c>
      <c r="F24" s="564">
        <v>194.55699999999999</v>
      </c>
      <c r="G24" s="564">
        <v>0</v>
      </c>
      <c r="H24" s="564">
        <v>0</v>
      </c>
      <c r="I24" s="605">
        <v>284.78300000000002</v>
      </c>
      <c r="J24" s="564">
        <v>35944.93</v>
      </c>
      <c r="K24" s="539">
        <v>5755</v>
      </c>
      <c r="L24" s="538">
        <v>7432.4589999999998</v>
      </c>
      <c r="M24" s="611">
        <v>7511</v>
      </c>
      <c r="N24" s="606">
        <v>20698.458999999999</v>
      </c>
      <c r="O24" s="569">
        <v>2.6872030302124736</v>
      </c>
      <c r="P24" s="607">
        <v>6.84</v>
      </c>
      <c r="Q24" s="608">
        <v>5.71</v>
      </c>
      <c r="R24" s="612">
        <v>3.45</v>
      </c>
      <c r="S24" s="612">
        <v>5.16</v>
      </c>
      <c r="U24" s="610"/>
    </row>
    <row r="25" spans="1:21" ht="11.25" customHeight="1">
      <c r="A25" s="536">
        <v>1999</v>
      </c>
      <c r="B25" s="539">
        <v>34533.781000000003</v>
      </c>
      <c r="C25" s="564">
        <v>30.664000000000001</v>
      </c>
      <c r="D25" s="564">
        <v>610.05700000000002</v>
      </c>
      <c r="E25" s="564">
        <v>1255.1420000000001</v>
      </c>
      <c r="F25" s="564">
        <v>185.92599999999999</v>
      </c>
      <c r="G25" s="564">
        <v>0</v>
      </c>
      <c r="H25" s="564">
        <v>8.1690000000000005</v>
      </c>
      <c r="I25" s="605">
        <v>191.285</v>
      </c>
      <c r="J25" s="564">
        <v>36815.024000000005</v>
      </c>
      <c r="K25" s="539">
        <v>6236</v>
      </c>
      <c r="L25" s="538">
        <v>8074.299</v>
      </c>
      <c r="M25" s="611">
        <v>7568</v>
      </c>
      <c r="N25" s="606">
        <v>21878.298999999999</v>
      </c>
      <c r="O25" s="569">
        <v>2.8435750980157901</v>
      </c>
      <c r="P25" s="607">
        <v>6.27</v>
      </c>
      <c r="Q25" s="608">
        <v>5.29</v>
      </c>
      <c r="R25" s="612">
        <v>3.36</v>
      </c>
      <c r="S25" s="612">
        <v>4.8600000000000003</v>
      </c>
      <c r="U25" s="610"/>
    </row>
    <row r="26" spans="1:21" ht="11.25" customHeight="1">
      <c r="A26" s="536">
        <v>2000</v>
      </c>
      <c r="B26" s="539">
        <v>34491.423999999999</v>
      </c>
      <c r="C26" s="564">
        <v>57.970999999999997</v>
      </c>
      <c r="D26" s="564">
        <v>890.22799999999995</v>
      </c>
      <c r="E26" s="564">
        <v>746.125</v>
      </c>
      <c r="F26" s="564">
        <v>186.46100000000001</v>
      </c>
      <c r="G26" s="564">
        <v>0</v>
      </c>
      <c r="H26" s="564">
        <v>9.11</v>
      </c>
      <c r="I26" s="605">
        <v>257.85700000000003</v>
      </c>
      <c r="J26" s="564">
        <v>36639.176000000007</v>
      </c>
      <c r="K26" s="539">
        <v>6513</v>
      </c>
      <c r="L26" s="538">
        <v>8754.2129999999997</v>
      </c>
      <c r="M26" s="611">
        <v>7917</v>
      </c>
      <c r="N26" s="606">
        <v>23184.213</v>
      </c>
      <c r="O26" s="569">
        <v>2.8992195128757761</v>
      </c>
      <c r="P26" s="607">
        <v>6.29</v>
      </c>
      <c r="Q26" s="608">
        <v>5.23</v>
      </c>
      <c r="R26" s="612">
        <v>3.35</v>
      </c>
      <c r="S26" s="612">
        <v>4.84</v>
      </c>
      <c r="U26" s="610"/>
    </row>
    <row r="27" spans="1:21" ht="11.25" customHeight="1">
      <c r="A27" s="536">
        <v>2001</v>
      </c>
      <c r="B27" s="539">
        <v>33679.305999999997</v>
      </c>
      <c r="C27" s="564">
        <v>57.576000000000001</v>
      </c>
      <c r="D27" s="564">
        <v>1446.078</v>
      </c>
      <c r="E27" s="564">
        <v>508.40499999999997</v>
      </c>
      <c r="F27" s="564">
        <v>185.989</v>
      </c>
      <c r="G27" s="564">
        <v>0</v>
      </c>
      <c r="H27" s="564">
        <v>5.4960000000000004</v>
      </c>
      <c r="I27" s="605">
        <v>4.1459999999999999</v>
      </c>
      <c r="J27" s="564">
        <v>35886.995999999999</v>
      </c>
      <c r="K27" s="539">
        <v>6692</v>
      </c>
      <c r="L27" s="538">
        <v>9112.768</v>
      </c>
      <c r="M27" s="611">
        <v>7411</v>
      </c>
      <c r="N27" s="606">
        <v>23215.768</v>
      </c>
      <c r="O27" s="569">
        <v>2.9214645915964104</v>
      </c>
      <c r="P27" s="607">
        <v>6.72</v>
      </c>
      <c r="Q27" s="608">
        <v>5.58</v>
      </c>
      <c r="R27" s="612">
        <v>3.53</v>
      </c>
      <c r="S27" s="612">
        <v>5.21</v>
      </c>
      <c r="U27" s="610"/>
    </row>
    <row r="28" spans="1:21" ht="11.25" customHeight="1">
      <c r="A28" s="536">
        <v>2002</v>
      </c>
      <c r="B28" s="539">
        <v>34487.722999999998</v>
      </c>
      <c r="C28" s="571">
        <v>53.518999999999998</v>
      </c>
      <c r="D28" s="571">
        <v>1380.181</v>
      </c>
      <c r="E28" s="571">
        <v>457.73200000000003</v>
      </c>
      <c r="F28" s="571">
        <v>217.65100000000001</v>
      </c>
      <c r="G28" s="571">
        <v>0</v>
      </c>
      <c r="H28" s="571">
        <v>6.27</v>
      </c>
      <c r="I28" s="605">
        <v>4.9269999999999996</v>
      </c>
      <c r="J28" s="564">
        <v>36608.002999999997</v>
      </c>
      <c r="K28" s="539">
        <v>6938</v>
      </c>
      <c r="L28" s="538">
        <v>9308.4940000000006</v>
      </c>
      <c r="M28" s="538">
        <v>7019</v>
      </c>
      <c r="N28" s="606">
        <v>23265.493999999999</v>
      </c>
      <c r="O28" s="569">
        <v>2.9753511305370566</v>
      </c>
      <c r="P28" s="607">
        <v>6.79</v>
      </c>
      <c r="Q28" s="608">
        <v>5.6</v>
      </c>
      <c r="R28" s="608">
        <v>3.84</v>
      </c>
      <c r="S28" s="612">
        <v>5.39</v>
      </c>
      <c r="U28" s="610"/>
    </row>
    <row r="29" spans="1:21" ht="11.25" customHeight="1">
      <c r="A29" s="536">
        <v>2003</v>
      </c>
      <c r="B29" s="539">
        <v>35978.648000000001</v>
      </c>
      <c r="C29" s="538">
        <v>32.866</v>
      </c>
      <c r="D29" s="538">
        <v>1383.107</v>
      </c>
      <c r="E29" s="538">
        <v>421.339</v>
      </c>
      <c r="F29" s="538">
        <v>198.465</v>
      </c>
      <c r="G29" s="538">
        <v>0</v>
      </c>
      <c r="H29" s="538">
        <v>5.0830000000000002</v>
      </c>
      <c r="I29" s="605">
        <v>4.1580000000000004</v>
      </c>
      <c r="J29" s="564">
        <v>38023.665999999997</v>
      </c>
      <c r="K29" s="539">
        <v>7166</v>
      </c>
      <c r="L29" s="538">
        <v>9047.6280000000006</v>
      </c>
      <c r="M29" s="538">
        <v>7645</v>
      </c>
      <c r="N29" s="606">
        <v>23858.628000000001</v>
      </c>
      <c r="O29" s="569">
        <v>3.0204973948363043</v>
      </c>
      <c r="P29" s="607">
        <v>6.9</v>
      </c>
      <c r="Q29" s="608">
        <v>5.59</v>
      </c>
      <c r="R29" s="608">
        <v>3.79</v>
      </c>
      <c r="S29" s="608">
        <v>5.41</v>
      </c>
      <c r="U29" s="610"/>
    </row>
    <row r="30" spans="1:21" ht="11.25" customHeight="1">
      <c r="A30" s="536">
        <v>2004</v>
      </c>
      <c r="B30" s="539">
        <v>36617.853999999999</v>
      </c>
      <c r="C30" s="538">
        <v>32.600999999999999</v>
      </c>
      <c r="D30" s="538">
        <v>909.85</v>
      </c>
      <c r="E30" s="538">
        <v>449.84800999999999</v>
      </c>
      <c r="F30" s="538">
        <v>194.876</v>
      </c>
      <c r="G30" s="538">
        <v>0</v>
      </c>
      <c r="H30" s="538">
        <v>3.8210000000000002</v>
      </c>
      <c r="I30" s="605">
        <v>3.1259999999999999</v>
      </c>
      <c r="J30" s="564">
        <v>38211.976009999998</v>
      </c>
      <c r="K30" s="539">
        <v>7324</v>
      </c>
      <c r="L30" s="538">
        <v>9370.3539999999994</v>
      </c>
      <c r="M30" s="538">
        <v>7816</v>
      </c>
      <c r="N30" s="606">
        <v>24510.353999999999</v>
      </c>
      <c r="O30" s="569">
        <v>3.0137134195069013</v>
      </c>
      <c r="P30" s="607">
        <v>7.21</v>
      </c>
      <c r="Q30" s="608">
        <v>5.9</v>
      </c>
      <c r="R30" s="608">
        <v>4.01</v>
      </c>
      <c r="S30" s="608">
        <v>5.69</v>
      </c>
      <c r="U30" s="610"/>
    </row>
    <row r="31" spans="1:21" ht="11.25" customHeight="1">
      <c r="A31" s="536">
        <v>2005</v>
      </c>
      <c r="B31" s="539">
        <v>35970.404999999999</v>
      </c>
      <c r="C31" s="538">
        <v>40.908999999999999</v>
      </c>
      <c r="D31" s="538">
        <v>1177.501</v>
      </c>
      <c r="E31" s="538">
        <v>784.46298999999999</v>
      </c>
      <c r="F31" s="538">
        <v>184.80199999999999</v>
      </c>
      <c r="G31" s="538">
        <v>0</v>
      </c>
      <c r="H31" s="538">
        <v>3.948</v>
      </c>
      <c r="I31" s="605">
        <v>3.1019999999999999</v>
      </c>
      <c r="J31" s="564">
        <v>38165.129989999994</v>
      </c>
      <c r="K31" s="539">
        <v>7567</v>
      </c>
      <c r="L31" s="538">
        <v>9442</v>
      </c>
      <c r="M31" s="538">
        <v>7990</v>
      </c>
      <c r="N31" s="606">
        <v>24999</v>
      </c>
      <c r="O31" s="569">
        <v>3.0197408438743794</v>
      </c>
      <c r="P31" s="607">
        <v>7.52</v>
      </c>
      <c r="Q31" s="608">
        <v>6.07</v>
      </c>
      <c r="R31" s="608">
        <v>4.24</v>
      </c>
      <c r="S31" s="608">
        <v>5.92</v>
      </c>
      <c r="U31" s="610"/>
    </row>
    <row r="32" spans="1:21" ht="11.25" customHeight="1">
      <c r="A32" s="536">
        <v>2006</v>
      </c>
      <c r="B32" s="539">
        <v>36855.550000000003</v>
      </c>
      <c r="C32" s="538">
        <v>62.125999999999998</v>
      </c>
      <c r="D32" s="538">
        <v>3388.55</v>
      </c>
      <c r="E32" s="538">
        <v>746.78300000000002</v>
      </c>
      <c r="F32" s="538">
        <v>190.608</v>
      </c>
      <c r="G32" s="538">
        <v>0</v>
      </c>
      <c r="H32" s="538">
        <v>14.868000000000002</v>
      </c>
      <c r="I32" s="605">
        <v>4.8380000000000001</v>
      </c>
      <c r="J32" s="564">
        <v>41263.323000000011</v>
      </c>
      <c r="K32" s="539">
        <v>8231</v>
      </c>
      <c r="L32" s="538">
        <v>9777</v>
      </c>
      <c r="M32" s="538">
        <v>8356</v>
      </c>
      <c r="N32" s="606">
        <v>26364</v>
      </c>
      <c r="O32" s="569">
        <v>3.1949814484881593</v>
      </c>
      <c r="P32" s="607">
        <v>7.59</v>
      </c>
      <c r="Q32" s="608">
        <v>6.15</v>
      </c>
      <c r="R32" s="608">
        <v>4.21</v>
      </c>
      <c r="S32" s="608">
        <v>5.99</v>
      </c>
      <c r="U32" s="610"/>
    </row>
    <row r="33" spans="1:21" ht="11.25" customHeight="1">
      <c r="A33" s="536">
        <v>2007</v>
      </c>
      <c r="B33" s="539">
        <v>37170.794000000002</v>
      </c>
      <c r="C33" s="538">
        <v>39.146999999999998</v>
      </c>
      <c r="D33" s="538">
        <v>7424.2179999999998</v>
      </c>
      <c r="E33" s="538">
        <v>538.78202999999996</v>
      </c>
      <c r="F33" s="538">
        <v>163.92500000000001</v>
      </c>
      <c r="G33" s="538">
        <v>0</v>
      </c>
      <c r="H33" s="538">
        <v>31.03</v>
      </c>
      <c r="I33" s="538">
        <v>4.6790000000000003</v>
      </c>
      <c r="J33" s="564">
        <v>45372.57503</v>
      </c>
      <c r="K33" s="539">
        <v>8751</v>
      </c>
      <c r="L33" s="538">
        <v>10277</v>
      </c>
      <c r="M33" s="538">
        <v>8760</v>
      </c>
      <c r="N33" s="606">
        <v>27788</v>
      </c>
      <c r="O33" s="569">
        <v>3.3197063773830817</v>
      </c>
      <c r="P33" s="607">
        <v>8.15</v>
      </c>
      <c r="Q33" s="608">
        <v>6.54</v>
      </c>
      <c r="R33" s="608">
        <v>4.5199999999999996</v>
      </c>
      <c r="S33" s="608">
        <v>6.41</v>
      </c>
      <c r="U33" s="610"/>
    </row>
    <row r="34" spans="1:21" ht="11.25" customHeight="1">
      <c r="A34" s="536">
        <v>2008</v>
      </c>
      <c r="B34" s="539">
        <v>38020.366000000002</v>
      </c>
      <c r="C34" s="538">
        <v>43.612000000000002</v>
      </c>
      <c r="D34" s="538">
        <v>7366.3069999999998</v>
      </c>
      <c r="E34" s="538">
        <v>668.08399999999995</v>
      </c>
      <c r="F34" s="538">
        <v>254.27699999999999</v>
      </c>
      <c r="G34" s="538">
        <v>23.9</v>
      </c>
      <c r="H34" s="538">
        <v>23.684999999999999</v>
      </c>
      <c r="I34" s="538">
        <v>178.53100000000001</v>
      </c>
      <c r="J34" s="564">
        <v>46578.76200000001</v>
      </c>
      <c r="K34" s="539">
        <v>8787</v>
      </c>
      <c r="L34" s="538">
        <v>10321</v>
      </c>
      <c r="M34" s="538">
        <v>9087</v>
      </c>
      <c r="N34" s="606">
        <v>28195</v>
      </c>
      <c r="O34" s="569">
        <v>3.2651813692193823</v>
      </c>
      <c r="P34" s="607">
        <v>8.26</v>
      </c>
      <c r="Q34" s="608">
        <v>6.66</v>
      </c>
      <c r="R34" s="608">
        <v>4.59</v>
      </c>
      <c r="S34" s="608">
        <v>6.49</v>
      </c>
      <c r="U34" s="610"/>
    </row>
    <row r="35" spans="1:21" ht="11.25" customHeight="1">
      <c r="A35" s="536">
        <v>2009</v>
      </c>
      <c r="B35" s="539">
        <v>35526.125999999997</v>
      </c>
      <c r="C35" s="538">
        <v>36.057000000000002</v>
      </c>
      <c r="D35" s="538">
        <v>6444.0420000000004</v>
      </c>
      <c r="E35" s="538">
        <v>835.25699999999995</v>
      </c>
      <c r="F35" s="538">
        <v>279.12099999999998</v>
      </c>
      <c r="G35" s="538">
        <v>159.53700000000001</v>
      </c>
      <c r="H35" s="538">
        <v>47.878</v>
      </c>
      <c r="I35" s="538">
        <v>214.92699999999999</v>
      </c>
      <c r="J35" s="564">
        <v>43542.944999999992</v>
      </c>
      <c r="K35" s="539">
        <v>8725</v>
      </c>
      <c r="L35" s="538">
        <v>10270</v>
      </c>
      <c r="M35" s="538">
        <v>8595</v>
      </c>
      <c r="N35" s="606">
        <v>27590</v>
      </c>
      <c r="O35" s="569">
        <v>3.1941472818809054</v>
      </c>
      <c r="P35" s="607">
        <v>8.48</v>
      </c>
      <c r="Q35" s="608">
        <v>6.96</v>
      </c>
      <c r="R35" s="608">
        <v>4.8099999999999996</v>
      </c>
      <c r="S35" s="608">
        <v>6.77</v>
      </c>
      <c r="U35" s="610"/>
    </row>
    <row r="36" spans="1:21" ht="11.25" customHeight="1">
      <c r="A36" s="545">
        <v>2010</v>
      </c>
      <c r="B36" s="539">
        <v>34057.264999999999</v>
      </c>
      <c r="C36" s="538">
        <v>50.356999999999999</v>
      </c>
      <c r="D36" s="538">
        <v>6455.3959999999997</v>
      </c>
      <c r="E36" s="538">
        <v>695.51199999999994</v>
      </c>
      <c r="F36" s="538">
        <v>276.94885999999997</v>
      </c>
      <c r="G36" s="538">
        <v>447.68</v>
      </c>
      <c r="H36" s="538">
        <v>56.337999999999994</v>
      </c>
      <c r="I36" s="538">
        <v>209.858</v>
      </c>
      <c r="J36" s="564">
        <v>42249.354860000007</v>
      </c>
      <c r="K36" s="539">
        <v>8836</v>
      </c>
      <c r="L36" s="538">
        <v>10406</v>
      </c>
      <c r="M36" s="538">
        <v>8808</v>
      </c>
      <c r="N36" s="538">
        <v>28050</v>
      </c>
      <c r="O36" s="569">
        <v>3.1848947463654498</v>
      </c>
      <c r="P36" s="607">
        <v>8.7100000000000009</v>
      </c>
      <c r="Q36" s="608">
        <v>7.15</v>
      </c>
      <c r="R36" s="608">
        <v>4.93</v>
      </c>
      <c r="S36" s="608">
        <v>6.94</v>
      </c>
      <c r="U36" s="610"/>
    </row>
    <row r="37" spans="1:21" ht="11.25" customHeight="1">
      <c r="A37" s="545">
        <v>2011</v>
      </c>
      <c r="B37" s="539">
        <v>33137.663260000001</v>
      </c>
      <c r="C37" s="538">
        <v>53.949160000000006</v>
      </c>
      <c r="D37" s="538">
        <v>5256.0463499999996</v>
      </c>
      <c r="E37" s="538">
        <v>1230.165</v>
      </c>
      <c r="F37" s="538">
        <v>330.18799999999999</v>
      </c>
      <c r="G37" s="538">
        <v>572.79</v>
      </c>
      <c r="H37" s="538">
        <v>58.006839999999997</v>
      </c>
      <c r="I37" s="538">
        <v>197.34141</v>
      </c>
      <c r="J37" s="564">
        <v>40836.150020000001</v>
      </c>
      <c r="K37" s="539">
        <v>8948</v>
      </c>
      <c r="L37" s="538">
        <v>10579</v>
      </c>
      <c r="M37" s="538">
        <v>9331</v>
      </c>
      <c r="N37" s="538">
        <v>28858</v>
      </c>
      <c r="O37" s="569">
        <v>3.1783197955190947</v>
      </c>
      <c r="P37" s="607">
        <v>8.9600000000000009</v>
      </c>
      <c r="Q37" s="608">
        <v>7.35</v>
      </c>
      <c r="R37" s="608">
        <v>5.0999999999999996</v>
      </c>
      <c r="S37" s="608">
        <v>7.13</v>
      </c>
      <c r="U37" s="610"/>
    </row>
    <row r="38" spans="1:21" ht="11.25" customHeight="1">
      <c r="A38" s="545">
        <v>2012</v>
      </c>
      <c r="B38" s="539">
        <v>30799.120449999999</v>
      </c>
      <c r="C38" s="538">
        <v>39.786769999999997</v>
      </c>
      <c r="D38" s="538">
        <v>6579.6040300000004</v>
      </c>
      <c r="E38" s="538">
        <v>747.78599999999994</v>
      </c>
      <c r="F38" s="538">
        <v>334.63799999999998</v>
      </c>
      <c r="G38" s="538">
        <v>703.91099999999994</v>
      </c>
      <c r="H38" s="538">
        <v>61.174999999999997</v>
      </c>
      <c r="I38" s="538">
        <v>136.93955</v>
      </c>
      <c r="J38" s="564">
        <v>39402.960800000001</v>
      </c>
      <c r="K38" s="539">
        <v>9188</v>
      </c>
      <c r="L38" s="538">
        <v>10839</v>
      </c>
      <c r="M38" s="538">
        <v>9694</v>
      </c>
      <c r="N38" s="538">
        <v>29721</v>
      </c>
      <c r="O38" s="569">
        <v>3.2179949943856703</v>
      </c>
      <c r="P38" s="607">
        <v>9.93</v>
      </c>
      <c r="Q38" s="608">
        <v>8.06</v>
      </c>
      <c r="R38" s="608">
        <v>5.62</v>
      </c>
      <c r="S38" s="608">
        <v>7.84</v>
      </c>
      <c r="U38" s="610"/>
    </row>
    <row r="39" spans="1:21" ht="11.25" customHeight="1">
      <c r="A39" s="545">
        <v>2013</v>
      </c>
      <c r="B39" s="539">
        <v>34284.956819999999</v>
      </c>
      <c r="C39" s="538">
        <v>26.00103</v>
      </c>
      <c r="D39" s="538">
        <v>6606.4228800000001</v>
      </c>
      <c r="E39" s="538">
        <v>504.99599999999998</v>
      </c>
      <c r="F39" s="538">
        <v>318.90800000000002</v>
      </c>
      <c r="G39" s="538">
        <v>539.80600000000004</v>
      </c>
      <c r="H39" s="538">
        <v>73.025999999999996</v>
      </c>
      <c r="I39" s="538">
        <v>162.63387</v>
      </c>
      <c r="J39" s="564">
        <v>42516.750599999992</v>
      </c>
      <c r="K39" s="539">
        <v>9403</v>
      </c>
      <c r="L39" s="538">
        <v>11061</v>
      </c>
      <c r="M39" s="538">
        <v>10010</v>
      </c>
      <c r="N39" s="538">
        <v>30474</v>
      </c>
      <c r="O39" s="569">
        <v>3.2393007134178293</v>
      </c>
      <c r="P39" s="607">
        <v>10.37</v>
      </c>
      <c r="Q39" s="608">
        <v>8.32</v>
      </c>
      <c r="R39" s="608">
        <v>5.87</v>
      </c>
      <c r="S39" s="608">
        <v>8.15</v>
      </c>
      <c r="U39" s="610"/>
    </row>
    <row r="40" spans="1:21" ht="11.25" customHeight="1">
      <c r="A40" s="545">
        <v>2014</v>
      </c>
      <c r="B40" s="539">
        <v>33376.687680000003</v>
      </c>
      <c r="C40" s="538">
        <v>24.317599999999999</v>
      </c>
      <c r="D40" s="538">
        <v>8376.4200400000009</v>
      </c>
      <c r="E40" s="538">
        <v>632.82299999999998</v>
      </c>
      <c r="F40" s="538">
        <v>521.58199999999999</v>
      </c>
      <c r="G40" s="538">
        <v>659.95100000000002</v>
      </c>
      <c r="H40" s="538">
        <v>74.765000000000001</v>
      </c>
      <c r="I40" s="538">
        <v>117.97939</v>
      </c>
      <c r="J40" s="564">
        <v>43784.525710000009</v>
      </c>
      <c r="K40" s="539">
        <v>8963.9709999999995</v>
      </c>
      <c r="L40" s="538">
        <v>11113.933000000001</v>
      </c>
      <c r="M40" s="538">
        <v>9965.1149999999998</v>
      </c>
      <c r="N40" s="538">
        <v>30043.019</v>
      </c>
      <c r="O40" s="569">
        <v>3.0459631343483404</v>
      </c>
      <c r="P40" s="607">
        <v>10.65</v>
      </c>
      <c r="Q40" s="608">
        <v>8.5299999999999994</v>
      </c>
      <c r="R40" s="608">
        <v>6.08</v>
      </c>
      <c r="S40" s="608">
        <v>8.35</v>
      </c>
      <c r="U40" s="610"/>
    </row>
    <row r="41" spans="1:21" ht="11.25" customHeight="1">
      <c r="A41" s="545" t="s">
        <v>562</v>
      </c>
      <c r="B41" s="539">
        <v>32700</v>
      </c>
      <c r="C41" s="538">
        <v>20</v>
      </c>
      <c r="D41" s="538">
        <v>7900</v>
      </c>
      <c r="E41" s="538">
        <v>530</v>
      </c>
      <c r="F41" s="538">
        <v>510</v>
      </c>
      <c r="G41" s="538">
        <v>620</v>
      </c>
      <c r="H41" s="538">
        <v>90</v>
      </c>
      <c r="I41" s="538">
        <v>84</v>
      </c>
      <c r="J41" s="564">
        <v>42454</v>
      </c>
      <c r="K41" s="539">
        <v>8970</v>
      </c>
      <c r="L41" s="538">
        <v>11240</v>
      </c>
      <c r="M41" s="538">
        <v>9660</v>
      </c>
      <c r="N41" s="538">
        <v>29870</v>
      </c>
      <c r="O41" s="574">
        <v>3.0059287893901483</v>
      </c>
      <c r="P41" s="607">
        <v>11.1</v>
      </c>
      <c r="Q41" s="608">
        <v>8.86</v>
      </c>
      <c r="R41" s="608">
        <v>6.35</v>
      </c>
      <c r="S41" s="608">
        <v>8.74</v>
      </c>
      <c r="U41" s="610"/>
    </row>
    <row r="42" spans="1:21" s="531" customFormat="1" ht="7.5" customHeight="1">
      <c r="J42" s="592"/>
      <c r="K42" s="613"/>
      <c r="L42" s="613"/>
      <c r="M42" s="613"/>
    </row>
    <row r="43" spans="1:21" s="531" customFormat="1" ht="12" customHeight="1">
      <c r="A43" s="531" t="s">
        <v>590</v>
      </c>
      <c r="J43" s="614"/>
      <c r="K43" s="613"/>
      <c r="L43" s="613"/>
      <c r="M43" s="613"/>
    </row>
    <row r="44" spans="1:21" ht="15">
      <c r="A44" s="548" t="s">
        <v>673</v>
      </c>
      <c r="B44" s="536"/>
      <c r="J44" s="552"/>
      <c r="K44" s="615"/>
      <c r="L44" s="615"/>
      <c r="M44" s="615"/>
      <c r="N44" s="584"/>
      <c r="P44" s="552"/>
      <c r="Q44" s="552"/>
      <c r="R44" s="552"/>
      <c r="S44" s="552"/>
    </row>
    <row r="45" spans="1:21" ht="15">
      <c r="A45" s="548" t="s">
        <v>674</v>
      </c>
      <c r="B45" s="536"/>
      <c r="J45" s="556"/>
      <c r="K45" s="615"/>
      <c r="L45" s="615"/>
      <c r="M45" s="615"/>
      <c r="P45" s="552"/>
      <c r="Q45" s="552"/>
      <c r="R45" s="552"/>
      <c r="S45" s="552"/>
    </row>
    <row r="46" spans="1:21" ht="7.5" customHeight="1">
      <c r="B46" s="536"/>
      <c r="Q46" s="556"/>
    </row>
    <row r="47" spans="1:21" ht="11.25" customHeight="1">
      <c r="A47" s="530" t="s">
        <v>615</v>
      </c>
    </row>
    <row r="48" spans="1:21" ht="7.5" customHeight="1">
      <c r="J48" s="584"/>
    </row>
    <row r="49" spans="1:15" ht="11.25" customHeight="1">
      <c r="A49" s="530" t="s">
        <v>656</v>
      </c>
      <c r="B49" s="536"/>
      <c r="I49" s="556"/>
      <c r="J49" s="584"/>
    </row>
    <row r="50" spans="1:15">
      <c r="B50" s="616"/>
      <c r="C50" s="556"/>
      <c r="J50" s="584"/>
    </row>
    <row r="51" spans="1:15">
      <c r="B51" s="617"/>
      <c r="C51" s="617"/>
      <c r="D51" s="617"/>
      <c r="E51" s="617"/>
      <c r="F51" s="617"/>
      <c r="G51" s="617"/>
      <c r="H51" s="617"/>
      <c r="I51" s="617"/>
      <c r="J51" s="584"/>
    </row>
    <row r="52" spans="1:15">
      <c r="B52" s="584"/>
      <c r="C52" s="584"/>
      <c r="D52" s="584"/>
      <c r="E52" s="584"/>
      <c r="F52" s="584"/>
      <c r="G52" s="584"/>
      <c r="H52" s="584"/>
      <c r="I52" s="554"/>
      <c r="J52" s="584"/>
      <c r="K52" s="552"/>
    </row>
    <row r="53" spans="1:15">
      <c r="B53" s="549"/>
      <c r="C53" s="585"/>
      <c r="D53" s="586"/>
      <c r="E53" s="552"/>
      <c r="F53" s="549"/>
      <c r="G53" s="549"/>
      <c r="H53" s="549"/>
      <c r="I53" s="549"/>
      <c r="J53" s="584"/>
    </row>
    <row r="54" spans="1:15">
      <c r="B54" s="586"/>
      <c r="C54" s="586"/>
      <c r="D54" s="586"/>
      <c r="E54" s="586"/>
      <c r="F54" s="586"/>
      <c r="G54" s="586"/>
      <c r="H54" s="586"/>
      <c r="I54" s="586"/>
      <c r="J54" s="584"/>
      <c r="K54" s="586"/>
      <c r="L54" s="586"/>
      <c r="M54" s="586"/>
      <c r="N54" s="586"/>
      <c r="O54" s="586"/>
    </row>
    <row r="55" spans="1:15">
      <c r="J55" s="584"/>
    </row>
    <row r="56" spans="1:15">
      <c r="F56" s="556"/>
      <c r="G56" s="556"/>
      <c r="H56" s="584"/>
      <c r="J56" s="584"/>
    </row>
    <row r="57" spans="1:15">
      <c r="J57" s="584"/>
    </row>
    <row r="58" spans="1:15">
      <c r="J58" s="584"/>
    </row>
  </sheetData>
  <mergeCells count="6">
    <mergeCell ref="B3:J3"/>
    <mergeCell ref="K3:N3"/>
    <mergeCell ref="P3:S3"/>
    <mergeCell ref="B5:J5"/>
    <mergeCell ref="K5:N5"/>
    <mergeCell ref="P5:S5"/>
  </mergeCells>
  <printOptions horizontalCentered="1" verticalCentered="1"/>
  <pageMargins left="1" right="1" top="1" bottom="1" header="0.5" footer="0.5"/>
  <pageSetup scale="59" orientation="landscape" r:id="rId1"/>
  <headerFooter scaleWithDoc="0" alignWithMargins="0">
    <oddHeader xml:space="preserve">&amp;C&amp;14Table 19.5
Supply, Disposition, and Price of Electricity in Utah&amp;10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4"/>
  <sheetViews>
    <sheetView showGridLines="0" view="pageLayout" zoomScaleNormal="100" workbookViewId="0"/>
  </sheetViews>
  <sheetFormatPr defaultRowHeight="11.25"/>
  <cols>
    <col min="1" max="1" width="6.28515625" style="1179" customWidth="1"/>
    <col min="2" max="2" width="12.85546875" style="1179" customWidth="1"/>
    <col min="3" max="3" width="11.42578125" style="1179" customWidth="1"/>
    <col min="4" max="4" width="10.28515625" style="1179" customWidth="1"/>
    <col min="5" max="5" width="9.7109375" style="1179" customWidth="1"/>
    <col min="6" max="6" width="12.28515625" style="1179" customWidth="1"/>
    <col min="7" max="7" width="9.140625" style="1179"/>
    <col min="8" max="8" width="9.7109375" style="1179" customWidth="1"/>
    <col min="9" max="9" width="11.5703125" style="1179" customWidth="1"/>
    <col min="10" max="10" width="12" style="1179" customWidth="1"/>
    <col min="11" max="11" width="13.42578125" style="1179" customWidth="1"/>
    <col min="12" max="12" width="12.5703125" style="1179" customWidth="1"/>
    <col min="13" max="13" width="13" style="1179" customWidth="1"/>
    <col min="14" max="14" width="12.7109375" style="1179" customWidth="1"/>
    <col min="15" max="15" width="13.85546875" style="1179" customWidth="1"/>
    <col min="16" max="16384" width="9.140625" style="1178"/>
  </cols>
  <sheetData>
    <row r="2" spans="1:15" ht="12.75" hidden="1">
      <c r="A2" s="1185" t="s">
        <v>1209</v>
      </c>
      <c r="B2" s="1186"/>
      <c r="C2" s="1186"/>
      <c r="D2" s="1186"/>
      <c r="E2" s="1186"/>
      <c r="F2" s="1186"/>
      <c r="G2" s="1186"/>
      <c r="H2" s="1186"/>
      <c r="I2" s="1186"/>
      <c r="J2" s="1186"/>
      <c r="K2" s="1186"/>
      <c r="L2" s="1186"/>
      <c r="M2" s="1186"/>
      <c r="N2" s="1186"/>
      <c r="O2" s="1186"/>
    </row>
    <row r="3" spans="1:15">
      <c r="A3" s="1186"/>
      <c r="B3" s="1186"/>
      <c r="C3" s="1186"/>
      <c r="D3" s="1186"/>
      <c r="E3" s="1186"/>
      <c r="F3" s="1186"/>
      <c r="G3" s="1186"/>
      <c r="H3" s="1186"/>
      <c r="I3" s="1186"/>
      <c r="J3" s="1186"/>
      <c r="K3" s="1186"/>
      <c r="L3" s="1186"/>
      <c r="M3" s="1186"/>
      <c r="N3" s="1186"/>
      <c r="O3" s="1186"/>
    </row>
    <row r="4" spans="1:15" ht="12.75">
      <c r="A4" s="1186"/>
      <c r="B4" s="1527" t="s">
        <v>1208</v>
      </c>
      <c r="C4" s="1528"/>
      <c r="D4" s="1529"/>
      <c r="E4" s="1528" t="s">
        <v>662</v>
      </c>
      <c r="F4" s="1528"/>
      <c r="G4" s="1528"/>
      <c r="H4" s="1527" t="s">
        <v>660</v>
      </c>
      <c r="I4" s="1528"/>
      <c r="J4" s="1529"/>
      <c r="K4" s="1525" t="s">
        <v>1207</v>
      </c>
      <c r="L4" s="1526"/>
      <c r="M4" s="1526"/>
      <c r="N4" s="1526"/>
      <c r="O4" s="1526"/>
    </row>
    <row r="5" spans="1:15" ht="33.75" customHeight="1">
      <c r="A5" s="1214" t="s">
        <v>1</v>
      </c>
      <c r="B5" s="1215" t="s">
        <v>618</v>
      </c>
      <c r="C5" s="1216" t="s">
        <v>1202</v>
      </c>
      <c r="D5" s="1217" t="s">
        <v>1205</v>
      </c>
      <c r="E5" s="1218" t="s">
        <v>1206</v>
      </c>
      <c r="F5" s="1219" t="s">
        <v>1202</v>
      </c>
      <c r="G5" s="1220" t="s">
        <v>1205</v>
      </c>
      <c r="H5" s="1218" t="s">
        <v>618</v>
      </c>
      <c r="I5" s="1219" t="s">
        <v>1202</v>
      </c>
      <c r="J5" s="1220" t="s">
        <v>1204</v>
      </c>
      <c r="K5" s="1218" t="s">
        <v>1210</v>
      </c>
      <c r="L5" s="1219" t="s">
        <v>1211</v>
      </c>
      <c r="M5" s="1219" t="s">
        <v>1203</v>
      </c>
      <c r="N5" s="1219" t="s">
        <v>1202</v>
      </c>
      <c r="O5" s="1219" t="s">
        <v>1201</v>
      </c>
    </row>
    <row r="6" spans="1:15" ht="31.5">
      <c r="A6" s="995"/>
      <c r="B6" s="535" t="s">
        <v>587</v>
      </c>
      <c r="C6" s="1187" t="s">
        <v>587</v>
      </c>
      <c r="D6" s="1188" t="s">
        <v>588</v>
      </c>
      <c r="E6" s="1187" t="s">
        <v>634</v>
      </c>
      <c r="F6" s="1187" t="s">
        <v>634</v>
      </c>
      <c r="G6" s="1188" t="s">
        <v>636</v>
      </c>
      <c r="H6" s="535" t="s">
        <v>1200</v>
      </c>
      <c r="I6" s="1187" t="s">
        <v>1200</v>
      </c>
      <c r="J6" s="1188" t="s">
        <v>1199</v>
      </c>
      <c r="K6" s="535" t="s">
        <v>670</v>
      </c>
      <c r="L6" s="1187" t="s">
        <v>670</v>
      </c>
      <c r="M6" s="1187" t="s">
        <v>670</v>
      </c>
      <c r="N6" s="1187" t="s">
        <v>670</v>
      </c>
      <c r="O6" s="1187" t="s">
        <v>672</v>
      </c>
    </row>
    <row r="7" spans="1:15">
      <c r="A7" s="1189">
        <v>1980</v>
      </c>
      <c r="B7" s="1190">
        <v>24978.653999999999</v>
      </c>
      <c r="C7" s="1191">
        <v>35983.57</v>
      </c>
      <c r="D7" s="1192">
        <v>19.79</v>
      </c>
      <c r="E7" s="1193">
        <v>87766</v>
      </c>
      <c r="F7" s="1194">
        <v>115091.878</v>
      </c>
      <c r="G7" s="1195">
        <v>1.1200000000000001</v>
      </c>
      <c r="H7" s="1196">
        <v>13236</v>
      </c>
      <c r="I7" s="1194">
        <v>7105.9557000000004</v>
      </c>
      <c r="J7" s="1197">
        <v>25.63</v>
      </c>
      <c r="K7" s="1198">
        <v>11291</v>
      </c>
      <c r="L7" s="1194">
        <v>821.46699999999998</v>
      </c>
      <c r="M7" s="1194">
        <v>12112.467000000001</v>
      </c>
      <c r="N7" s="1194">
        <v>10705</v>
      </c>
      <c r="O7" s="1186">
        <v>5.53</v>
      </c>
    </row>
    <row r="8" spans="1:15">
      <c r="A8" s="1189">
        <v>1981</v>
      </c>
      <c r="B8" s="1190">
        <v>24309.494999999999</v>
      </c>
      <c r="C8" s="1191">
        <v>30812.226279999999</v>
      </c>
      <c r="D8" s="1192">
        <v>34.14</v>
      </c>
      <c r="E8" s="1193">
        <v>91191</v>
      </c>
      <c r="F8" s="1194">
        <v>102239.81200000001</v>
      </c>
      <c r="G8" s="1195">
        <v>1.1000000000000001</v>
      </c>
      <c r="H8" s="1196">
        <v>13808</v>
      </c>
      <c r="I8" s="1194">
        <v>7432.9783500000003</v>
      </c>
      <c r="J8" s="1197">
        <v>26.87</v>
      </c>
      <c r="K8" s="1198">
        <v>11139</v>
      </c>
      <c r="L8" s="1194">
        <v>623.00300000000004</v>
      </c>
      <c r="M8" s="1194">
        <v>11762.003000000001</v>
      </c>
      <c r="N8" s="1194">
        <v>11886</v>
      </c>
      <c r="O8" s="1186">
        <v>5.95</v>
      </c>
    </row>
    <row r="9" spans="1:15">
      <c r="A9" s="1189">
        <v>1982</v>
      </c>
      <c r="B9" s="1190">
        <v>23595.260999999999</v>
      </c>
      <c r="C9" s="1191">
        <v>30562.915499999999</v>
      </c>
      <c r="D9" s="1192">
        <v>30.5</v>
      </c>
      <c r="E9" s="1193">
        <v>94255</v>
      </c>
      <c r="F9" s="1194">
        <v>117705.958</v>
      </c>
      <c r="G9" s="1195">
        <v>3.06</v>
      </c>
      <c r="H9" s="1196">
        <v>16912</v>
      </c>
      <c r="I9" s="1194">
        <v>6786.9855600000001</v>
      </c>
      <c r="J9" s="1197">
        <v>29.42</v>
      </c>
      <c r="K9" s="1198">
        <v>10867</v>
      </c>
      <c r="L9" s="1194">
        <v>1024.4559999999999</v>
      </c>
      <c r="M9" s="1194">
        <v>11891.456</v>
      </c>
      <c r="N9" s="1194">
        <v>12391</v>
      </c>
      <c r="O9" s="1186">
        <v>6.3</v>
      </c>
    </row>
    <row r="10" spans="1:15">
      <c r="A10" s="1189">
        <v>1983</v>
      </c>
      <c r="B10" s="1190">
        <v>31045.199000000001</v>
      </c>
      <c r="C10" s="1191">
        <v>32316.336790000001</v>
      </c>
      <c r="D10" s="1192">
        <v>28.12</v>
      </c>
      <c r="E10" s="1193">
        <v>63158</v>
      </c>
      <c r="F10" s="1194">
        <v>110185.31299999999</v>
      </c>
      <c r="G10" s="1195">
        <v>3.4</v>
      </c>
      <c r="H10" s="1196">
        <v>11829</v>
      </c>
      <c r="I10" s="1194">
        <v>6872.0340200000001</v>
      </c>
      <c r="J10" s="1197">
        <v>28.32</v>
      </c>
      <c r="K10" s="1198">
        <v>11030</v>
      </c>
      <c r="L10" s="1194">
        <v>1393.787</v>
      </c>
      <c r="M10" s="1194">
        <v>12423.787</v>
      </c>
      <c r="N10" s="1194">
        <v>13194</v>
      </c>
      <c r="O10" s="1186">
        <v>6.91</v>
      </c>
    </row>
    <row r="11" spans="1:15">
      <c r="A11" s="1189">
        <v>1984</v>
      </c>
      <c r="B11" s="1190">
        <v>38053.870999999999</v>
      </c>
      <c r="C11" s="1191">
        <v>32101.076260000002</v>
      </c>
      <c r="D11" s="1192">
        <v>27.21</v>
      </c>
      <c r="E11" s="1193">
        <v>74698</v>
      </c>
      <c r="F11" s="1194">
        <v>115578.43700000001</v>
      </c>
      <c r="G11" s="1195">
        <v>4.08</v>
      </c>
      <c r="H11" s="1196">
        <v>12259</v>
      </c>
      <c r="I11" s="1194">
        <v>7904.9482600000001</v>
      </c>
      <c r="J11" s="1197">
        <v>29.2</v>
      </c>
      <c r="K11" s="1198">
        <v>12359</v>
      </c>
      <c r="L11" s="1194">
        <v>1429.02</v>
      </c>
      <c r="M11" s="1194">
        <v>13788.019999999999</v>
      </c>
      <c r="N11" s="1194">
        <v>12717</v>
      </c>
      <c r="O11" s="1186">
        <v>7.43</v>
      </c>
    </row>
    <row r="12" spans="1:15">
      <c r="A12" s="1189">
        <v>1985</v>
      </c>
      <c r="B12" s="1190">
        <v>41079.870999999999</v>
      </c>
      <c r="C12" s="1191">
        <v>31809.067429999999</v>
      </c>
      <c r="D12" s="1192">
        <v>23.98</v>
      </c>
      <c r="E12" s="1193">
        <v>83405</v>
      </c>
      <c r="F12" s="1194">
        <v>115116.68</v>
      </c>
      <c r="G12" s="1195">
        <v>3.52</v>
      </c>
      <c r="H12" s="1196">
        <v>12831</v>
      </c>
      <c r="I12" s="1194">
        <v>8303.0144700000001</v>
      </c>
      <c r="J12" s="1197">
        <v>27.69</v>
      </c>
      <c r="K12" s="1198">
        <v>14283</v>
      </c>
      <c r="L12" s="1194">
        <v>1128.52</v>
      </c>
      <c r="M12" s="1194">
        <v>15411.519999999999</v>
      </c>
      <c r="N12" s="1194">
        <v>13039</v>
      </c>
      <c r="O12" s="1186">
        <v>7.78</v>
      </c>
    </row>
    <row r="13" spans="1:15">
      <c r="A13" s="1189">
        <v>1986</v>
      </c>
      <c r="B13" s="1190">
        <v>39243.487000000001</v>
      </c>
      <c r="C13" s="1191">
        <v>34406.009830000003</v>
      </c>
      <c r="D13" s="1192">
        <v>13.33</v>
      </c>
      <c r="E13" s="1193">
        <v>90013</v>
      </c>
      <c r="F13" s="1194">
        <v>105174.822</v>
      </c>
      <c r="G13" s="1195">
        <v>2.9</v>
      </c>
      <c r="H13" s="1196">
        <v>14269</v>
      </c>
      <c r="I13" s="1194">
        <v>8112</v>
      </c>
      <c r="J13" s="1197">
        <v>27.64</v>
      </c>
      <c r="K13" s="1198">
        <v>15235</v>
      </c>
      <c r="L13" s="1194">
        <v>1584.184</v>
      </c>
      <c r="M13" s="1194">
        <v>16819.184000000001</v>
      </c>
      <c r="N13" s="1194">
        <v>12989</v>
      </c>
      <c r="O13" s="1186">
        <v>7.95</v>
      </c>
    </row>
    <row r="14" spans="1:15">
      <c r="A14" s="1189">
        <v>1987</v>
      </c>
      <c r="B14" s="1190">
        <v>35828.536</v>
      </c>
      <c r="C14" s="1191">
        <v>35171.760990000002</v>
      </c>
      <c r="D14" s="1192">
        <v>17.22</v>
      </c>
      <c r="E14" s="1193">
        <v>87158</v>
      </c>
      <c r="F14" s="1194">
        <v>98987.228000000003</v>
      </c>
      <c r="G14" s="1195">
        <v>1.88</v>
      </c>
      <c r="H14" s="1196">
        <v>16521</v>
      </c>
      <c r="I14" s="1194">
        <v>11806</v>
      </c>
      <c r="J14" s="1197">
        <v>25.67</v>
      </c>
      <c r="K14" s="1198">
        <v>25326</v>
      </c>
      <c r="L14" s="1194">
        <v>1019.944</v>
      </c>
      <c r="M14" s="1194">
        <v>26345.944</v>
      </c>
      <c r="N14" s="1194">
        <v>13398</v>
      </c>
      <c r="O14" s="1186">
        <v>7.95</v>
      </c>
    </row>
    <row r="15" spans="1:15">
      <c r="A15" s="1189">
        <v>1988</v>
      </c>
      <c r="B15" s="1190">
        <v>33364.938000000002</v>
      </c>
      <c r="C15" s="1191">
        <v>35971.321790000002</v>
      </c>
      <c r="D15" s="1192">
        <v>14.24</v>
      </c>
      <c r="E15" s="1193">
        <v>101372</v>
      </c>
      <c r="F15" s="1194">
        <v>108953.133</v>
      </c>
      <c r="G15" s="1195">
        <v>2.39</v>
      </c>
      <c r="H15" s="1196">
        <v>18164</v>
      </c>
      <c r="I15" s="1194">
        <v>14513</v>
      </c>
      <c r="J15" s="1197">
        <v>22.85</v>
      </c>
      <c r="K15" s="1198">
        <v>28870</v>
      </c>
      <c r="L15" s="1194">
        <v>767.33299999999997</v>
      </c>
      <c r="M15" s="1194">
        <v>29637.332999999999</v>
      </c>
      <c r="N15" s="1194">
        <v>14507</v>
      </c>
      <c r="O15" s="1186">
        <v>7.81</v>
      </c>
    </row>
    <row r="16" spans="1:15">
      <c r="A16" s="1189">
        <v>1989</v>
      </c>
      <c r="B16" s="1190">
        <v>28504.075000000001</v>
      </c>
      <c r="C16" s="1191">
        <v>34694.295469999997</v>
      </c>
      <c r="D16" s="1192">
        <v>18.63</v>
      </c>
      <c r="E16" s="1193">
        <v>120089</v>
      </c>
      <c r="F16" s="1194">
        <v>113536.73500000002</v>
      </c>
      <c r="G16" s="1195">
        <v>1.58</v>
      </c>
      <c r="H16" s="1196">
        <v>20517</v>
      </c>
      <c r="I16" s="1194">
        <v>15044.3</v>
      </c>
      <c r="J16" s="1197">
        <v>22.01</v>
      </c>
      <c r="K16" s="1198">
        <v>29761</v>
      </c>
      <c r="L16" s="1194">
        <v>734.82799999999997</v>
      </c>
      <c r="M16" s="1194">
        <v>30495.827999999998</v>
      </c>
      <c r="N16" s="1194">
        <v>14965</v>
      </c>
      <c r="O16" s="1186">
        <v>7.39</v>
      </c>
    </row>
    <row r="17" spans="1:15">
      <c r="A17" s="1189">
        <v>1990</v>
      </c>
      <c r="B17" s="1190">
        <v>27705.047999999999</v>
      </c>
      <c r="C17" s="1191">
        <v>35082.191509999997</v>
      </c>
      <c r="D17" s="1192">
        <v>22.61</v>
      </c>
      <c r="E17" s="1193">
        <v>145875</v>
      </c>
      <c r="F17" s="1194">
        <v>116647.98699999999</v>
      </c>
      <c r="G17" s="1195">
        <v>1.7</v>
      </c>
      <c r="H17" s="1196">
        <v>22012</v>
      </c>
      <c r="I17" s="1194">
        <v>15737</v>
      </c>
      <c r="J17" s="1197">
        <v>21.78</v>
      </c>
      <c r="K17" s="1198">
        <v>31903.271000000001</v>
      </c>
      <c r="L17" s="1194">
        <v>660.26800000000003</v>
      </c>
      <c r="M17" s="1194">
        <v>32563.539000000001</v>
      </c>
      <c r="N17" s="1194">
        <v>15400.743</v>
      </c>
      <c r="O17" s="1186">
        <v>7.13</v>
      </c>
    </row>
    <row r="18" spans="1:15">
      <c r="A18" s="1189">
        <v>1991</v>
      </c>
      <c r="B18" s="1190">
        <v>25927.638999999999</v>
      </c>
      <c r="C18" s="1191">
        <v>36933.017079999998</v>
      </c>
      <c r="D18" s="1192">
        <v>19.989999999999998</v>
      </c>
      <c r="E18" s="1193">
        <v>144817</v>
      </c>
      <c r="F18" s="1194">
        <v>132766.25400000002</v>
      </c>
      <c r="G18" s="1195">
        <v>1.54</v>
      </c>
      <c r="H18" s="1196">
        <v>21875</v>
      </c>
      <c r="I18" s="1194">
        <v>14833.6</v>
      </c>
      <c r="J18" s="1197">
        <v>21.56</v>
      </c>
      <c r="K18" s="1198">
        <v>29692.698999999997</v>
      </c>
      <c r="L18" s="1194">
        <v>813.20600000000002</v>
      </c>
      <c r="M18" s="1194">
        <v>30505.904999999999</v>
      </c>
      <c r="N18" s="1194">
        <v>15905.46</v>
      </c>
      <c r="O18" s="1186">
        <v>7.12</v>
      </c>
    </row>
    <row r="19" spans="1:15">
      <c r="A19" s="1189">
        <v>1992</v>
      </c>
      <c r="B19" s="1190">
        <v>24073.573</v>
      </c>
      <c r="C19" s="1191">
        <v>36523.99727</v>
      </c>
      <c r="D19" s="1192">
        <v>19.39</v>
      </c>
      <c r="E19" s="1193">
        <v>171293</v>
      </c>
      <c r="F19" s="1194">
        <v>122784.95072000001</v>
      </c>
      <c r="G19" s="1195">
        <v>1.63</v>
      </c>
      <c r="H19" s="1196">
        <v>21015</v>
      </c>
      <c r="I19" s="1194">
        <v>15718.7</v>
      </c>
      <c r="J19" s="1197">
        <v>21.83</v>
      </c>
      <c r="K19" s="1198">
        <v>32448.385000000002</v>
      </c>
      <c r="L19" s="1194">
        <v>835.77700000000004</v>
      </c>
      <c r="M19" s="1194">
        <v>33284.161999999997</v>
      </c>
      <c r="N19" s="1194">
        <v>16565.196</v>
      </c>
      <c r="O19" s="1186">
        <v>6.97</v>
      </c>
    </row>
    <row r="20" spans="1:15">
      <c r="A20" s="1189">
        <v>1993</v>
      </c>
      <c r="B20" s="1190">
        <v>21825.986000000001</v>
      </c>
      <c r="C20" s="1191">
        <v>37421.627910000003</v>
      </c>
      <c r="D20" s="1192">
        <v>17.48</v>
      </c>
      <c r="E20" s="1193">
        <v>212100.96599999999</v>
      </c>
      <c r="F20" s="1194">
        <v>138198.92129999999</v>
      </c>
      <c r="G20" s="1195">
        <v>1.8554171413513556</v>
      </c>
      <c r="H20" s="1196">
        <v>21723</v>
      </c>
      <c r="I20" s="1194">
        <v>16063</v>
      </c>
      <c r="J20" s="1197">
        <v>21.17</v>
      </c>
      <c r="K20" s="1198">
        <v>33049.935000000005</v>
      </c>
      <c r="L20" s="1194">
        <v>1046.894</v>
      </c>
      <c r="M20" s="1194">
        <v>34096.829000000005</v>
      </c>
      <c r="N20" s="1194">
        <v>16865.099999999999</v>
      </c>
      <c r="O20" s="1186">
        <v>6.85</v>
      </c>
    </row>
    <row r="21" spans="1:15">
      <c r="A21" s="1189">
        <v>1994</v>
      </c>
      <c r="B21" s="1190">
        <v>20667.620999999999</v>
      </c>
      <c r="C21" s="1191">
        <v>38274.963499999998</v>
      </c>
      <c r="D21" s="1192">
        <v>16.38</v>
      </c>
      <c r="E21" s="1193">
        <v>257077.886</v>
      </c>
      <c r="F21" s="1194">
        <v>137221.87638</v>
      </c>
      <c r="G21" s="1195">
        <v>1.5291159363746467</v>
      </c>
      <c r="H21" s="1196">
        <v>24422</v>
      </c>
      <c r="I21" s="1194">
        <v>16602.5</v>
      </c>
      <c r="J21" s="1197">
        <v>20.07</v>
      </c>
      <c r="K21" s="1198">
        <v>34251.591999999997</v>
      </c>
      <c r="L21" s="1194">
        <v>983.06899999999996</v>
      </c>
      <c r="M21" s="1194">
        <v>35234.661</v>
      </c>
      <c r="N21" s="1194">
        <v>17844.650000000001</v>
      </c>
      <c r="O21" s="1186">
        <v>6.91</v>
      </c>
    </row>
    <row r="22" spans="1:15">
      <c r="A22" s="1189">
        <v>1995</v>
      </c>
      <c r="B22" s="1190">
        <v>19975.648000000001</v>
      </c>
      <c r="C22" s="1191">
        <v>41718.217689999998</v>
      </c>
      <c r="D22" s="1192">
        <v>17.71</v>
      </c>
      <c r="E22" s="1193">
        <v>227610.95499999999</v>
      </c>
      <c r="F22" s="1194">
        <v>156971.04061999999</v>
      </c>
      <c r="G22" s="1195">
        <v>1.138297563814896</v>
      </c>
      <c r="H22" s="1196">
        <v>25051</v>
      </c>
      <c r="I22" s="1194">
        <v>15675</v>
      </c>
      <c r="J22" s="1197">
        <v>19.11</v>
      </c>
      <c r="K22" s="1198">
        <v>31698.901999999998</v>
      </c>
      <c r="L22" s="1194">
        <v>1136.9070000000002</v>
      </c>
      <c r="M22" s="1194">
        <v>32835.809000000001</v>
      </c>
      <c r="N22" s="1194">
        <v>18458.722000000002</v>
      </c>
      <c r="O22" s="1186">
        <v>6.94</v>
      </c>
    </row>
    <row r="23" spans="1:15">
      <c r="A23" s="1189">
        <v>1996</v>
      </c>
      <c r="B23" s="1190">
        <v>19528.78</v>
      </c>
      <c r="C23" s="1191">
        <v>44628.308259999998</v>
      </c>
      <c r="D23" s="1192">
        <v>21.1</v>
      </c>
      <c r="E23" s="1193">
        <v>239796.89300000001</v>
      </c>
      <c r="F23" s="1194">
        <v>161284.61796999999</v>
      </c>
      <c r="G23" s="1195">
        <v>1.3860204764212773</v>
      </c>
      <c r="H23" s="1196">
        <v>27071</v>
      </c>
      <c r="I23" s="1194">
        <v>15615.87002</v>
      </c>
      <c r="J23" s="1197">
        <v>18.5</v>
      </c>
      <c r="K23" s="1198">
        <v>31710.991000000002</v>
      </c>
      <c r="L23" s="1194">
        <v>1272.268</v>
      </c>
      <c r="M23" s="1194">
        <v>32983.259000000005</v>
      </c>
      <c r="N23" s="1194">
        <v>19856.717000000001</v>
      </c>
      <c r="O23" s="1186">
        <v>6.96</v>
      </c>
    </row>
    <row r="24" spans="1:15">
      <c r="A24" s="1189">
        <v>1997</v>
      </c>
      <c r="B24" s="1190">
        <v>19592.547999999999</v>
      </c>
      <c r="C24" s="1191">
        <v>44528.908380000001</v>
      </c>
      <c r="D24" s="1192">
        <v>18.57</v>
      </c>
      <c r="E24" s="1193">
        <v>239267.45</v>
      </c>
      <c r="F24" s="1194">
        <v>165304.58598999999</v>
      </c>
      <c r="G24" s="1195">
        <v>1.8491370452683391</v>
      </c>
      <c r="H24" s="1196">
        <v>26428</v>
      </c>
      <c r="I24" s="1194">
        <v>16506.315259999999</v>
      </c>
      <c r="J24" s="1197">
        <v>18.34</v>
      </c>
      <c r="K24" s="1198">
        <v>33199.534</v>
      </c>
      <c r="L24" s="1194">
        <v>1547.336</v>
      </c>
      <c r="M24" s="1194">
        <v>34746.870000000003</v>
      </c>
      <c r="N24" s="1194">
        <v>20373.417999999998</v>
      </c>
      <c r="O24" s="1186">
        <v>6.89</v>
      </c>
    </row>
    <row r="25" spans="1:15">
      <c r="A25" s="1189">
        <v>1998</v>
      </c>
      <c r="B25" s="1190">
        <v>19218.109</v>
      </c>
      <c r="C25" s="1191">
        <v>45451.660199999998</v>
      </c>
      <c r="D25" s="1192">
        <v>12.52</v>
      </c>
      <c r="E25" s="1193">
        <v>265539.47100000002</v>
      </c>
      <c r="F25" s="1194">
        <v>170133.99647000001</v>
      </c>
      <c r="G25" s="1195">
        <v>1.7274374261600931</v>
      </c>
      <c r="H25" s="1196">
        <v>26600</v>
      </c>
      <c r="I25" s="1194">
        <v>17482.245900000002</v>
      </c>
      <c r="J25" s="1197">
        <v>17.829999999999998</v>
      </c>
      <c r="K25" s="1198">
        <v>34435.661999999997</v>
      </c>
      <c r="L25" s="1194">
        <v>1509.268</v>
      </c>
      <c r="M25" s="1194">
        <v>35944.93</v>
      </c>
      <c r="N25" s="1194">
        <v>20698.458999999999</v>
      </c>
      <c r="O25" s="1186">
        <v>6.84</v>
      </c>
    </row>
    <row r="26" spans="1:15">
      <c r="A26" s="1189">
        <v>1999</v>
      </c>
      <c r="B26" s="1190">
        <v>16361.752</v>
      </c>
      <c r="C26" s="1191">
        <v>46805.972170000001</v>
      </c>
      <c r="D26" s="1192">
        <v>17.690000000000001</v>
      </c>
      <c r="E26" s="1193">
        <v>251206.55900000001</v>
      </c>
      <c r="F26" s="1194">
        <v>160431.15771999999</v>
      </c>
      <c r="G26" s="1195">
        <v>1.9209930622094791</v>
      </c>
      <c r="H26" s="1196">
        <v>26491</v>
      </c>
      <c r="I26" s="1194">
        <v>16610.438999999998</v>
      </c>
      <c r="J26" s="1197">
        <v>17.36</v>
      </c>
      <c r="K26" s="1198">
        <v>35365.787000000004</v>
      </c>
      <c r="L26" s="1194">
        <v>1449.2370000000001</v>
      </c>
      <c r="M26" s="1194">
        <v>36815.024000000005</v>
      </c>
      <c r="N26" s="1194">
        <v>21878.298999999999</v>
      </c>
      <c r="O26" s="1186">
        <v>6.27</v>
      </c>
    </row>
    <row r="27" spans="1:15">
      <c r="A27" s="1189">
        <v>2000</v>
      </c>
      <c r="B27" s="1190">
        <v>15609.03</v>
      </c>
      <c r="C27" s="1191">
        <v>49179</v>
      </c>
      <c r="D27" s="1192">
        <v>28.53</v>
      </c>
      <c r="E27" s="1193">
        <v>256490</v>
      </c>
      <c r="F27" s="1194">
        <v>165023.15483000001</v>
      </c>
      <c r="G27" s="1195">
        <v>3.3135822071750192</v>
      </c>
      <c r="H27" s="1196">
        <v>26920</v>
      </c>
      <c r="I27" s="1194">
        <v>17372.885170000001</v>
      </c>
      <c r="J27" s="1197">
        <v>16.93</v>
      </c>
      <c r="K27" s="1198">
        <v>35697.480000000003</v>
      </c>
      <c r="L27" s="1194">
        <v>941.69600000000003</v>
      </c>
      <c r="M27" s="1194">
        <v>36639.176000000007</v>
      </c>
      <c r="N27" s="1194">
        <v>23184.213</v>
      </c>
      <c r="O27" s="1186">
        <v>6.29</v>
      </c>
    </row>
    <row r="28" spans="1:15">
      <c r="A28" s="1189">
        <v>2001</v>
      </c>
      <c r="B28" s="1190">
        <v>15268.862999999999</v>
      </c>
      <c r="C28" s="1191">
        <v>48013</v>
      </c>
      <c r="D28" s="1192">
        <v>24.09</v>
      </c>
      <c r="E28" s="1193">
        <v>272534</v>
      </c>
      <c r="F28" s="1194">
        <v>159298.516</v>
      </c>
      <c r="G28" s="1195">
        <v>3.5370868465829917</v>
      </c>
      <c r="H28" s="1196">
        <v>27024</v>
      </c>
      <c r="I28" s="1194">
        <v>16748.069879999999</v>
      </c>
      <c r="J28" s="1197">
        <v>17.760000000000002</v>
      </c>
      <c r="K28" s="1198">
        <v>35187.106</v>
      </c>
      <c r="L28" s="1194">
        <v>699.89</v>
      </c>
      <c r="M28" s="1194">
        <v>35886.995999999999</v>
      </c>
      <c r="N28" s="1194">
        <v>23215.768</v>
      </c>
      <c r="O28" s="1186">
        <v>6.72</v>
      </c>
    </row>
    <row r="29" spans="1:15">
      <c r="A29" s="1189">
        <v>2002</v>
      </c>
      <c r="B29" s="1190">
        <v>13770.851000000001</v>
      </c>
      <c r="C29" s="1191">
        <v>47450</v>
      </c>
      <c r="D29" s="1199">
        <v>23.87</v>
      </c>
      <c r="E29" s="1200">
        <v>271387</v>
      </c>
      <c r="F29" s="1194">
        <v>163379.33100000001</v>
      </c>
      <c r="G29" s="1201">
        <v>1.9881983542771673</v>
      </c>
      <c r="H29" s="1196">
        <v>25299</v>
      </c>
      <c r="I29" s="1194">
        <v>16434.25995</v>
      </c>
      <c r="J29" s="1197">
        <v>18.2</v>
      </c>
      <c r="K29" s="1198">
        <v>35926.35</v>
      </c>
      <c r="L29" s="1194">
        <v>681.65300000000002</v>
      </c>
      <c r="M29" s="1194">
        <v>36608.002999999997</v>
      </c>
      <c r="N29" s="1194">
        <v>23265.493999999999</v>
      </c>
      <c r="O29" s="1186">
        <v>6.79</v>
      </c>
    </row>
    <row r="30" spans="1:15">
      <c r="A30" s="1189">
        <v>2003</v>
      </c>
      <c r="B30" s="1190">
        <v>13097.337</v>
      </c>
      <c r="C30" s="1191">
        <v>50082</v>
      </c>
      <c r="D30" s="1197">
        <v>28.88</v>
      </c>
      <c r="E30" s="1202">
        <v>264654</v>
      </c>
      <c r="F30" s="1194">
        <v>154125.08900000001</v>
      </c>
      <c r="G30" s="1203">
        <v>4.1160441443992424</v>
      </c>
      <c r="H30" s="1196">
        <v>23069</v>
      </c>
      <c r="I30" s="1194">
        <v>16974.31854</v>
      </c>
      <c r="J30" s="1197">
        <v>16.36</v>
      </c>
      <c r="K30" s="1198">
        <v>37398.779000000002</v>
      </c>
      <c r="L30" s="1194">
        <v>624.88699999999994</v>
      </c>
      <c r="M30" s="1194">
        <v>38023.665999999997</v>
      </c>
      <c r="N30" s="1194">
        <v>23858.628000000001</v>
      </c>
      <c r="O30" s="1186">
        <v>6.9</v>
      </c>
    </row>
    <row r="31" spans="1:15">
      <c r="A31" s="1189">
        <v>2004</v>
      </c>
      <c r="B31" s="1190">
        <v>14743.775</v>
      </c>
      <c r="C31" s="1191">
        <v>50434</v>
      </c>
      <c r="D31" s="1204">
        <v>39.35</v>
      </c>
      <c r="E31" s="1202">
        <v>274588</v>
      </c>
      <c r="F31" s="1194">
        <v>155891</v>
      </c>
      <c r="G31" s="1203">
        <v>5.2155038331991452</v>
      </c>
      <c r="H31" s="1196">
        <v>21818</v>
      </c>
      <c r="I31" s="1194">
        <v>17614.5452</v>
      </c>
      <c r="J31" s="1205">
        <v>16.82</v>
      </c>
      <c r="K31" s="1198">
        <v>37563.430999999997</v>
      </c>
      <c r="L31" s="1194">
        <v>648.54501000000005</v>
      </c>
      <c r="M31" s="1194">
        <v>38211.976009999998</v>
      </c>
      <c r="N31" s="1194">
        <v>24510.353999999999</v>
      </c>
      <c r="O31" s="1186">
        <v>7.21</v>
      </c>
    </row>
    <row r="32" spans="1:15">
      <c r="A32" s="1189">
        <v>2005</v>
      </c>
      <c r="B32" s="1190">
        <v>16676.169000000002</v>
      </c>
      <c r="C32" s="1191">
        <v>52803</v>
      </c>
      <c r="D32" s="1205">
        <v>53.98</v>
      </c>
      <c r="E32" s="1202">
        <v>298408</v>
      </c>
      <c r="F32" s="1194">
        <v>160276</v>
      </c>
      <c r="G32" s="1203">
        <v>7.398812543766911</v>
      </c>
      <c r="H32" s="1196">
        <v>24556</v>
      </c>
      <c r="I32" s="1194">
        <v>17328.848760000001</v>
      </c>
      <c r="J32" s="1205">
        <v>18.71</v>
      </c>
      <c r="K32" s="1198">
        <v>37191.916999999994</v>
      </c>
      <c r="L32" s="1194">
        <v>973.21298999999999</v>
      </c>
      <c r="M32" s="1194">
        <v>38165.129989999994</v>
      </c>
      <c r="N32" s="1194">
        <v>24999</v>
      </c>
      <c r="O32" s="1186">
        <v>7.52</v>
      </c>
    </row>
    <row r="33" spans="1:15">
      <c r="A33" s="1189">
        <v>2006</v>
      </c>
      <c r="B33" s="1190">
        <v>17926.971000000001</v>
      </c>
      <c r="C33" s="1191">
        <v>56863</v>
      </c>
      <c r="D33" s="1205">
        <v>59.7</v>
      </c>
      <c r="E33" s="1202">
        <v>345409</v>
      </c>
      <c r="F33" s="1194">
        <v>187399</v>
      </c>
      <c r="G33" s="1203">
        <v>5.686575744966472</v>
      </c>
      <c r="H33" s="1196">
        <v>26131</v>
      </c>
      <c r="I33" s="1194">
        <v>17515.499</v>
      </c>
      <c r="J33" s="1205">
        <v>21.77</v>
      </c>
      <c r="K33" s="1198">
        <v>40311.064000000006</v>
      </c>
      <c r="L33" s="1194">
        <v>952.25900000000013</v>
      </c>
      <c r="M33" s="1194">
        <v>41263.323000000011</v>
      </c>
      <c r="N33" s="1194">
        <v>26364</v>
      </c>
      <c r="O33" s="1186">
        <v>7.59</v>
      </c>
    </row>
    <row r="34" spans="1:15">
      <c r="A34" s="1189">
        <v>2007</v>
      </c>
      <c r="B34" s="1190">
        <v>19535.306</v>
      </c>
      <c r="C34" s="1191">
        <v>55550</v>
      </c>
      <c r="D34" s="1205">
        <v>62.48</v>
      </c>
      <c r="E34" s="1202">
        <v>373680</v>
      </c>
      <c r="F34" s="1194">
        <v>219699</v>
      </c>
      <c r="G34" s="1203">
        <v>4.1420670073948616</v>
      </c>
      <c r="H34" s="1196">
        <v>24288</v>
      </c>
      <c r="I34" s="1194">
        <v>17485.548999999999</v>
      </c>
      <c r="J34" s="1205">
        <v>24.75</v>
      </c>
      <c r="K34" s="1198">
        <v>44638.837999999996</v>
      </c>
      <c r="L34" s="1194">
        <v>733.73703</v>
      </c>
      <c r="M34" s="1194">
        <v>45372.57503</v>
      </c>
      <c r="N34" s="1194">
        <v>27788</v>
      </c>
      <c r="O34" s="1186">
        <v>8.15</v>
      </c>
    </row>
    <row r="35" spans="1:15">
      <c r="A35" s="1189">
        <v>2008</v>
      </c>
      <c r="B35" s="1190">
        <v>22040.679</v>
      </c>
      <c r="C35" s="1191">
        <v>52136</v>
      </c>
      <c r="D35" s="1205">
        <v>86.58</v>
      </c>
      <c r="E35" s="1202">
        <v>430286</v>
      </c>
      <c r="F35" s="1194">
        <v>224187</v>
      </c>
      <c r="G35" s="1203">
        <v>6.8198944381469717</v>
      </c>
      <c r="H35" s="1196">
        <v>24275</v>
      </c>
      <c r="I35" s="1194">
        <v>17779</v>
      </c>
      <c r="J35" s="1205">
        <v>27.7</v>
      </c>
      <c r="K35" s="1198">
        <v>45608.816000000006</v>
      </c>
      <c r="L35" s="1194">
        <v>969.9459999999998</v>
      </c>
      <c r="M35" s="1194">
        <v>46578.76200000001</v>
      </c>
      <c r="N35" s="1194">
        <v>28195</v>
      </c>
      <c r="O35" s="1186">
        <v>8.26</v>
      </c>
    </row>
    <row r="36" spans="1:15">
      <c r="A36" s="1189">
        <v>2009</v>
      </c>
      <c r="B36" s="1206">
        <v>22941.968000000001</v>
      </c>
      <c r="C36" s="1202">
        <v>49831</v>
      </c>
      <c r="D36" s="1207">
        <v>50.22</v>
      </c>
      <c r="E36" s="1202">
        <v>435673</v>
      </c>
      <c r="F36" s="1208">
        <v>214220</v>
      </c>
      <c r="G36" s="1203">
        <v>3.3830436519774563</v>
      </c>
      <c r="H36" s="1209">
        <v>21927</v>
      </c>
      <c r="I36" s="1208">
        <v>16647</v>
      </c>
      <c r="J36" s="1207">
        <v>31.21</v>
      </c>
      <c r="K36" s="1193">
        <v>42221.152000000002</v>
      </c>
      <c r="L36" s="1208">
        <v>1321.7929999999999</v>
      </c>
      <c r="M36" s="1194">
        <v>43542.944999999992</v>
      </c>
      <c r="N36" s="1208">
        <v>27590</v>
      </c>
      <c r="O36" s="1210">
        <v>8.48</v>
      </c>
    </row>
    <row r="37" spans="1:15">
      <c r="A37" s="1189">
        <v>2010</v>
      </c>
      <c r="B37" s="1206">
        <v>24666.654999999999</v>
      </c>
      <c r="C37" s="1202">
        <v>49414</v>
      </c>
      <c r="D37" s="1207">
        <v>68.09</v>
      </c>
      <c r="E37" s="1202">
        <v>422067</v>
      </c>
      <c r="F37" s="1208">
        <v>219214</v>
      </c>
      <c r="G37" s="1203">
        <v>4.25</v>
      </c>
      <c r="H37" s="1209">
        <v>19406</v>
      </c>
      <c r="I37" s="1208">
        <v>15976</v>
      </c>
      <c r="J37" s="1207">
        <v>30.89</v>
      </c>
      <c r="K37" s="1193">
        <v>40772.876000000004</v>
      </c>
      <c r="L37" s="1208">
        <v>1476.4788599999999</v>
      </c>
      <c r="M37" s="1194">
        <v>42249.354860000007</v>
      </c>
      <c r="N37" s="1208">
        <v>28050</v>
      </c>
      <c r="O37" s="1210">
        <v>8.7100000000000009</v>
      </c>
    </row>
    <row r="38" spans="1:15">
      <c r="A38" s="1189">
        <v>2011</v>
      </c>
      <c r="B38" s="1211">
        <v>26277.505000000001</v>
      </c>
      <c r="C38" s="1202">
        <v>53113</v>
      </c>
      <c r="D38" s="1207">
        <v>82.53</v>
      </c>
      <c r="E38" s="1202">
        <v>442615</v>
      </c>
      <c r="F38" s="1208">
        <v>222227</v>
      </c>
      <c r="G38" s="1203">
        <v>3.9188375300798866</v>
      </c>
      <c r="H38" s="1209">
        <v>20073</v>
      </c>
      <c r="I38" s="1208">
        <v>15588</v>
      </c>
      <c r="J38" s="1207">
        <v>32.89</v>
      </c>
      <c r="K38" s="1193">
        <v>38645.000179999995</v>
      </c>
      <c r="L38" s="1208">
        <v>2191.14984</v>
      </c>
      <c r="M38" s="1194">
        <v>40836.150020000001</v>
      </c>
      <c r="N38" s="1208">
        <v>28858</v>
      </c>
      <c r="O38" s="1210">
        <v>8.9600000000000009</v>
      </c>
    </row>
    <row r="39" spans="1:15">
      <c r="A39" s="1189">
        <v>2012</v>
      </c>
      <c r="B39" s="1211">
        <v>30204.365000000002</v>
      </c>
      <c r="C39" s="1202">
        <v>51789</v>
      </c>
      <c r="D39" s="1212">
        <v>82.73</v>
      </c>
      <c r="E39" s="1209">
        <v>474756</v>
      </c>
      <c r="F39" s="1208">
        <v>223039</v>
      </c>
      <c r="G39" s="1213">
        <v>2.8214047911263287</v>
      </c>
      <c r="H39" s="1209">
        <v>17155</v>
      </c>
      <c r="I39" s="1208">
        <v>14672</v>
      </c>
      <c r="J39" s="1212">
        <v>35.78</v>
      </c>
      <c r="K39" s="1206">
        <v>37555.450799999999</v>
      </c>
      <c r="L39" s="1208">
        <v>1847.51</v>
      </c>
      <c r="M39" s="1194">
        <v>39402.960800000001</v>
      </c>
      <c r="N39" s="1208">
        <v>29721</v>
      </c>
      <c r="O39" s="1210">
        <v>9.93</v>
      </c>
    </row>
    <row r="40" spans="1:15">
      <c r="A40" s="1189">
        <v>2013</v>
      </c>
      <c r="B40" s="1211">
        <v>35005.413999999997</v>
      </c>
      <c r="C40" s="1202">
        <v>53729</v>
      </c>
      <c r="D40" s="1212">
        <v>84.79</v>
      </c>
      <c r="E40" s="1209">
        <v>455454</v>
      </c>
      <c r="F40" s="1208">
        <v>247286</v>
      </c>
      <c r="G40" s="1213">
        <v>3.69</v>
      </c>
      <c r="H40" s="1209">
        <v>16953</v>
      </c>
      <c r="I40" s="1208">
        <v>16173.65</v>
      </c>
      <c r="J40" s="1212">
        <v>34.17</v>
      </c>
      <c r="K40" s="1206">
        <v>41080.014599999995</v>
      </c>
      <c r="L40" s="1208">
        <v>1436.7360000000001</v>
      </c>
      <c r="M40" s="1194">
        <v>42516.750599999992</v>
      </c>
      <c r="N40" s="1208">
        <v>30474</v>
      </c>
      <c r="O40" s="1210">
        <v>10.37</v>
      </c>
    </row>
    <row r="41" spans="1:15">
      <c r="A41" s="1189">
        <v>2014</v>
      </c>
      <c r="B41" s="1211">
        <v>40910.692000000003</v>
      </c>
      <c r="C41" s="1202">
        <v>54416</v>
      </c>
      <c r="D41" s="1212">
        <v>79.040000000000006</v>
      </c>
      <c r="E41" s="1209">
        <v>434555</v>
      </c>
      <c r="F41" s="1208">
        <v>242458</v>
      </c>
      <c r="G41" s="1213">
        <v>4.34</v>
      </c>
      <c r="H41" s="1209">
        <v>17933</v>
      </c>
      <c r="I41" s="1208">
        <v>15712.456</v>
      </c>
      <c r="J41" s="1212">
        <v>33.479999999999997</v>
      </c>
      <c r="K41" s="1206">
        <v>41895.40471000001</v>
      </c>
      <c r="L41" s="1208">
        <v>1889.1210000000001</v>
      </c>
      <c r="M41" s="1208">
        <v>43784.525710000009</v>
      </c>
      <c r="N41" s="1208">
        <v>30043.019</v>
      </c>
      <c r="O41" s="1210">
        <v>10.65</v>
      </c>
    </row>
    <row r="42" spans="1:15">
      <c r="A42" s="1189" t="s">
        <v>562</v>
      </c>
      <c r="B42" s="1211">
        <v>37000</v>
      </c>
      <c r="C42" s="1202">
        <v>56650</v>
      </c>
      <c r="D42" s="1212">
        <v>39.9</v>
      </c>
      <c r="E42" s="1209">
        <v>405000</v>
      </c>
      <c r="F42" s="1208">
        <v>234250</v>
      </c>
      <c r="G42" s="1213">
        <v>2.5</v>
      </c>
      <c r="H42" s="1209">
        <v>14800</v>
      </c>
      <c r="I42" s="1208">
        <v>15875</v>
      </c>
      <c r="J42" s="1212">
        <v>32.21</v>
      </c>
      <c r="K42" s="1206">
        <v>40704</v>
      </c>
      <c r="L42" s="1208">
        <v>1750</v>
      </c>
      <c r="M42" s="1208">
        <v>42454</v>
      </c>
      <c r="N42" s="1208">
        <v>29870</v>
      </c>
      <c r="O42" s="1210">
        <v>11.1</v>
      </c>
    </row>
    <row r="43" spans="1:15">
      <c r="A43" s="1184"/>
    </row>
    <row r="44" spans="1:15">
      <c r="A44" s="1186" t="s">
        <v>1198</v>
      </c>
      <c r="B44" s="1186"/>
      <c r="C44" s="1221"/>
      <c r="D44" s="1221"/>
      <c r="E44" s="1186"/>
      <c r="F44" s="1186"/>
      <c r="G44" s="1221"/>
      <c r="H44" s="1186"/>
      <c r="L44" s="1181"/>
    </row>
    <row r="45" spans="1:15">
      <c r="A45" s="1222" t="s">
        <v>1212</v>
      </c>
      <c r="B45" s="1186"/>
      <c r="C45" s="1186"/>
      <c r="D45" s="1186"/>
      <c r="E45" s="1186"/>
      <c r="F45" s="1186"/>
      <c r="G45" s="1186"/>
      <c r="H45" s="1186"/>
      <c r="L45" s="1180"/>
      <c r="N45" s="1180"/>
    </row>
    <row r="46" spans="1:15" ht="12">
      <c r="A46" s="1223" t="s">
        <v>1213</v>
      </c>
      <c r="B46" s="1186"/>
      <c r="C46" s="1186"/>
      <c r="D46" s="1186"/>
      <c r="E46" s="1186"/>
      <c r="F46" s="1186"/>
      <c r="G46" s="1186"/>
      <c r="H46" s="1186"/>
      <c r="K46" s="1180"/>
      <c r="L46" s="1180"/>
      <c r="M46" s="1180"/>
    </row>
    <row r="47" spans="1:15">
      <c r="A47" s="1186"/>
      <c r="B47" s="1186"/>
      <c r="C47" s="1186"/>
      <c r="D47" s="1186"/>
      <c r="E47" s="1186"/>
      <c r="F47" s="1186"/>
      <c r="G47" s="1186"/>
      <c r="H47" s="1186"/>
    </row>
    <row r="48" spans="1:15" s="1183" customFormat="1">
      <c r="A48" s="1224" t="s">
        <v>1197</v>
      </c>
      <c r="B48" s="1224"/>
      <c r="C48" s="1224"/>
      <c r="D48" s="1224"/>
      <c r="E48" s="1224"/>
      <c r="F48" s="1224"/>
      <c r="G48" s="1224"/>
      <c r="H48" s="1224"/>
    </row>
    <row r="49" spans="1:8" s="1183" customFormat="1">
      <c r="A49" s="1224" t="s">
        <v>1196</v>
      </c>
      <c r="B49" s="1225"/>
      <c r="C49" s="1224"/>
      <c r="D49" s="1224"/>
      <c r="E49" s="1224"/>
      <c r="F49" s="1224"/>
      <c r="G49" s="1224"/>
      <c r="H49" s="1224"/>
    </row>
    <row r="50" spans="1:8" s="1179" customFormat="1"/>
    <row r="51" spans="1:8">
      <c r="D51" s="1180"/>
    </row>
    <row r="52" spans="1:8">
      <c r="B52" s="1182"/>
      <c r="C52" s="1180"/>
      <c r="D52" s="1181"/>
    </row>
    <row r="53" spans="1:8">
      <c r="B53" s="1180"/>
    </row>
    <row r="54" spans="1:8">
      <c r="B54" s="1180"/>
    </row>
  </sheetData>
  <mergeCells count="4">
    <mergeCell ref="K4:O4"/>
    <mergeCell ref="B4:D4"/>
    <mergeCell ref="E4:G4"/>
    <mergeCell ref="H4:J4"/>
  </mergeCells>
  <pageMargins left="1" right="1" top="1" bottom="1" header="0.5" footer="0.5"/>
  <pageSetup scale="67" orientation="landscape" r:id="rId1"/>
  <headerFooter scaleWithDoc="0" alignWithMargins="0">
    <oddHeader>&amp;C&amp;14Table 19.6
Production, Consumption, and Seclected Priced for Energy Sources in Utah</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N59"/>
  <sheetViews>
    <sheetView view="pageLayout" topLeftCell="A11" zoomScaleNormal="100" zoomScaleSheetLayoutView="100" workbookViewId="0"/>
  </sheetViews>
  <sheetFormatPr defaultColWidth="9.140625" defaultRowHeight="10.5"/>
  <cols>
    <col min="1" max="1" width="7.7109375" style="271" customWidth="1"/>
    <col min="2" max="2" width="9.5703125" style="619" bestFit="1" customWidth="1"/>
    <col min="3" max="3" width="0.28515625" style="619" customWidth="1"/>
    <col min="4" max="4" width="8.7109375" style="620" customWidth="1"/>
    <col min="5" max="5" width="11.140625" style="620" customWidth="1"/>
    <col min="6" max="6" width="10" style="620" customWidth="1"/>
    <col min="7" max="7" width="11.5703125" style="620" bestFit="1" customWidth="1"/>
    <col min="8" max="8" width="10.140625" style="620" customWidth="1"/>
    <col min="9" max="9" width="10" style="620" bestFit="1" customWidth="1"/>
    <col min="10" max="10" width="11.28515625" style="620" bestFit="1" customWidth="1"/>
    <col min="11" max="12" width="8.7109375" style="619" bestFit="1" customWidth="1"/>
    <col min="13" max="13" width="10.85546875" style="271" bestFit="1" customWidth="1"/>
    <col min="14" max="16384" width="9.140625" style="271"/>
  </cols>
  <sheetData>
    <row r="1" spans="2:13" hidden="1">
      <c r="B1" s="618" t="s">
        <v>675</v>
      </c>
      <c r="K1" s="620"/>
    </row>
    <row r="2" spans="2:13">
      <c r="K2" s="620"/>
    </row>
    <row r="3" spans="2:13">
      <c r="K3" s="620" t="s">
        <v>676</v>
      </c>
      <c r="L3" s="620"/>
      <c r="M3" s="272" t="s">
        <v>676</v>
      </c>
    </row>
    <row r="4" spans="2:13">
      <c r="D4" s="620" t="s">
        <v>677</v>
      </c>
      <c r="E4" s="620" t="s">
        <v>678</v>
      </c>
      <c r="G4" s="620" t="s">
        <v>90</v>
      </c>
      <c r="I4" s="620" t="s">
        <v>677</v>
      </c>
      <c r="J4" s="620" t="s">
        <v>676</v>
      </c>
      <c r="K4" s="620" t="s">
        <v>679</v>
      </c>
      <c r="L4" s="620" t="s">
        <v>680</v>
      </c>
      <c r="M4" s="272" t="s">
        <v>681</v>
      </c>
    </row>
    <row r="5" spans="2:13">
      <c r="D5" s="620" t="s">
        <v>682</v>
      </c>
      <c r="E5" s="620" t="s">
        <v>683</v>
      </c>
      <c r="F5" s="620" t="s">
        <v>684</v>
      </c>
      <c r="G5" s="620" t="s">
        <v>685</v>
      </c>
      <c r="I5" s="620" t="s">
        <v>686</v>
      </c>
      <c r="J5" s="620" t="s">
        <v>679</v>
      </c>
      <c r="K5" s="621" t="s">
        <v>687</v>
      </c>
      <c r="L5" s="620" t="s">
        <v>688</v>
      </c>
      <c r="M5" s="272" t="s">
        <v>689</v>
      </c>
    </row>
    <row r="6" spans="2:13">
      <c r="B6" s="622" t="s">
        <v>1</v>
      </c>
      <c r="C6" s="623"/>
      <c r="D6" s="274" t="s">
        <v>334</v>
      </c>
      <c r="E6" s="274" t="s">
        <v>690</v>
      </c>
      <c r="F6" s="274" t="s">
        <v>690</v>
      </c>
      <c r="G6" s="274" t="s">
        <v>691</v>
      </c>
      <c r="H6" s="274" t="s">
        <v>692</v>
      </c>
      <c r="I6" s="274" t="s">
        <v>108</v>
      </c>
      <c r="J6" s="274" t="s">
        <v>693</v>
      </c>
      <c r="K6" s="274" t="s">
        <v>334</v>
      </c>
      <c r="L6" s="274" t="s">
        <v>334</v>
      </c>
      <c r="M6" s="273" t="s">
        <v>334</v>
      </c>
    </row>
    <row r="7" spans="2:13">
      <c r="B7" s="624"/>
      <c r="C7" s="625"/>
      <c r="D7" s="626"/>
      <c r="E7" s="626"/>
      <c r="F7" s="626"/>
      <c r="G7" s="626"/>
      <c r="H7" s="626"/>
      <c r="I7" s="626"/>
      <c r="J7" s="626"/>
      <c r="K7" s="626"/>
      <c r="L7" s="626"/>
    </row>
    <row r="8" spans="2:13">
      <c r="B8" s="627">
        <v>1983</v>
      </c>
      <c r="C8" s="628"/>
      <c r="D8" s="629">
        <v>140.72887699999998</v>
      </c>
      <c r="E8" s="630">
        <v>2465294</v>
      </c>
      <c r="F8" s="630">
        <v>5214498</v>
      </c>
      <c r="G8" s="630">
        <v>7059964</v>
      </c>
      <c r="H8" s="630">
        <v>2038544</v>
      </c>
      <c r="I8" s="630" t="s">
        <v>13</v>
      </c>
      <c r="J8" s="630" t="s">
        <v>13</v>
      </c>
      <c r="K8" s="630"/>
      <c r="L8" s="630" t="s">
        <v>13</v>
      </c>
      <c r="M8" s="630" t="s">
        <v>13</v>
      </c>
    </row>
    <row r="9" spans="2:13">
      <c r="B9" s="627">
        <v>1984</v>
      </c>
      <c r="C9" s="628"/>
      <c r="D9" s="629">
        <v>161.21779699999999</v>
      </c>
      <c r="E9" s="630">
        <v>2616301</v>
      </c>
      <c r="F9" s="630">
        <v>4400103</v>
      </c>
      <c r="G9" s="630">
        <v>7514113</v>
      </c>
      <c r="H9" s="630">
        <v>2317255</v>
      </c>
      <c r="I9" s="630" t="s">
        <v>13</v>
      </c>
      <c r="J9" s="630" t="s">
        <v>13</v>
      </c>
      <c r="K9" s="630"/>
      <c r="L9" s="630" t="s">
        <v>13</v>
      </c>
      <c r="M9" s="630" t="s">
        <v>13</v>
      </c>
    </row>
    <row r="10" spans="2:13">
      <c r="B10" s="627">
        <v>1985</v>
      </c>
      <c r="C10" s="628"/>
      <c r="D10" s="629">
        <v>165.280248</v>
      </c>
      <c r="E10" s="630">
        <v>2804693</v>
      </c>
      <c r="F10" s="630">
        <v>4846637</v>
      </c>
      <c r="G10" s="630">
        <v>8984780</v>
      </c>
      <c r="H10" s="630">
        <v>2369901</v>
      </c>
      <c r="I10" s="630" t="s">
        <v>13</v>
      </c>
      <c r="J10" s="630" t="s">
        <v>13</v>
      </c>
      <c r="K10" s="630"/>
      <c r="L10" s="630" t="s">
        <v>13</v>
      </c>
      <c r="M10" s="630" t="s">
        <v>13</v>
      </c>
    </row>
    <row r="11" spans="2:13">
      <c r="B11" s="627">
        <v>1986</v>
      </c>
      <c r="C11" s="628"/>
      <c r="D11" s="629">
        <v>175.807344</v>
      </c>
      <c r="E11" s="630">
        <v>3224694</v>
      </c>
      <c r="F11" s="630">
        <v>5387791</v>
      </c>
      <c r="G11" s="630">
        <v>9990986</v>
      </c>
      <c r="H11" s="630">
        <v>2436544</v>
      </c>
      <c r="I11" s="630" t="s">
        <v>13</v>
      </c>
      <c r="J11" s="630" t="s">
        <v>13</v>
      </c>
      <c r="K11" s="630"/>
      <c r="L11" s="630" t="s">
        <v>13</v>
      </c>
      <c r="M11" s="630" t="s">
        <v>13</v>
      </c>
    </row>
    <row r="12" spans="2:13">
      <c r="B12" s="627">
        <v>1987</v>
      </c>
      <c r="C12" s="628"/>
      <c r="D12" s="629">
        <v>196.960612</v>
      </c>
      <c r="E12" s="630">
        <v>3566069</v>
      </c>
      <c r="F12" s="630">
        <v>5489539</v>
      </c>
      <c r="G12" s="630">
        <v>10163883</v>
      </c>
      <c r="H12" s="630">
        <v>2491191</v>
      </c>
      <c r="I12" s="630" t="s">
        <v>13</v>
      </c>
      <c r="J12" s="630" t="s">
        <v>13</v>
      </c>
      <c r="K12" s="630"/>
      <c r="L12" s="630" t="s">
        <v>13</v>
      </c>
      <c r="M12" s="630" t="s">
        <v>13</v>
      </c>
    </row>
    <row r="13" spans="2:13">
      <c r="B13" s="627">
        <v>1988</v>
      </c>
      <c r="C13" s="628"/>
      <c r="D13" s="629">
        <v>220.68769399999999</v>
      </c>
      <c r="E13" s="630">
        <v>3941791</v>
      </c>
      <c r="F13" s="630">
        <v>5072123</v>
      </c>
      <c r="G13" s="630">
        <v>10408233</v>
      </c>
      <c r="H13" s="630">
        <v>2440668</v>
      </c>
      <c r="I13" s="630" t="s">
        <v>13</v>
      </c>
      <c r="J13" s="630" t="s">
        <v>13</v>
      </c>
      <c r="K13" s="630"/>
      <c r="L13" s="630" t="s">
        <v>13</v>
      </c>
      <c r="M13" s="630" t="s">
        <v>13</v>
      </c>
    </row>
    <row r="14" spans="2:13">
      <c r="B14" s="627">
        <v>1989</v>
      </c>
      <c r="C14" s="628"/>
      <c r="D14" s="629">
        <v>240.95909499999999</v>
      </c>
      <c r="E14" s="630">
        <v>4135399</v>
      </c>
      <c r="F14" s="630">
        <v>4917615</v>
      </c>
      <c r="G14" s="630">
        <v>11898847</v>
      </c>
      <c r="H14" s="630">
        <v>2368985</v>
      </c>
      <c r="I14" s="630" t="s">
        <v>13</v>
      </c>
      <c r="J14" s="630" t="s">
        <v>13</v>
      </c>
      <c r="K14" s="630"/>
      <c r="L14" s="630" t="s">
        <v>13</v>
      </c>
      <c r="M14" s="630" t="s">
        <v>13</v>
      </c>
    </row>
    <row r="15" spans="2:13">
      <c r="B15" s="627">
        <v>1990</v>
      </c>
      <c r="C15" s="628"/>
      <c r="D15" s="629">
        <v>261.01707899999997</v>
      </c>
      <c r="E15" s="630">
        <v>4425086</v>
      </c>
      <c r="F15" s="630">
        <v>5033776</v>
      </c>
      <c r="G15" s="630">
        <v>11982276</v>
      </c>
      <c r="H15" s="630">
        <v>2572154</v>
      </c>
      <c r="I15" s="631">
        <v>0.63800000000000001</v>
      </c>
      <c r="J15" s="630" t="s">
        <v>13</v>
      </c>
      <c r="K15" s="630"/>
      <c r="L15" s="630" t="s">
        <v>13</v>
      </c>
      <c r="M15" s="630" t="s">
        <v>13</v>
      </c>
    </row>
    <row r="16" spans="2:13">
      <c r="B16" s="627">
        <v>1991</v>
      </c>
      <c r="C16" s="628"/>
      <c r="D16" s="629">
        <v>295.49032399999999</v>
      </c>
      <c r="E16" s="630">
        <v>4829317</v>
      </c>
      <c r="F16" s="630">
        <v>5425129</v>
      </c>
      <c r="G16" s="630">
        <v>12477926</v>
      </c>
      <c r="H16" s="630">
        <v>2500134</v>
      </c>
      <c r="I16" s="631">
        <v>0.69399999999999995</v>
      </c>
      <c r="J16" s="630" t="s">
        <v>13</v>
      </c>
      <c r="K16" s="630"/>
      <c r="L16" s="630" t="s">
        <v>13</v>
      </c>
      <c r="M16" s="630" t="s">
        <v>13</v>
      </c>
    </row>
    <row r="17" spans="2:13">
      <c r="B17" s="627">
        <v>1992</v>
      </c>
      <c r="C17" s="628"/>
      <c r="D17" s="629">
        <v>312.89596699999998</v>
      </c>
      <c r="E17" s="630">
        <v>5280166</v>
      </c>
      <c r="F17" s="630">
        <v>5908000</v>
      </c>
      <c r="G17" s="630">
        <v>13870609</v>
      </c>
      <c r="H17" s="630">
        <v>2751551</v>
      </c>
      <c r="I17" s="631">
        <v>0.70299999999999996</v>
      </c>
      <c r="J17" s="630" t="s">
        <v>13</v>
      </c>
      <c r="K17" s="630"/>
      <c r="L17" s="630" t="s">
        <v>13</v>
      </c>
      <c r="M17" s="630" t="s">
        <v>13</v>
      </c>
    </row>
    <row r="18" spans="2:13">
      <c r="B18" s="627">
        <v>1993</v>
      </c>
      <c r="C18" s="628"/>
      <c r="D18" s="629">
        <v>352.44569100000001</v>
      </c>
      <c r="E18" s="630">
        <v>5319760</v>
      </c>
      <c r="F18" s="630">
        <v>6950063</v>
      </c>
      <c r="G18" s="630">
        <v>15894404</v>
      </c>
      <c r="H18" s="630">
        <v>2560805</v>
      </c>
      <c r="I18" s="631">
        <v>0.71899999999999997</v>
      </c>
      <c r="J18" s="630" t="s">
        <v>13</v>
      </c>
      <c r="K18" s="630"/>
      <c r="L18" s="630" t="s">
        <v>13</v>
      </c>
      <c r="M18" s="630" t="s">
        <v>13</v>
      </c>
    </row>
    <row r="19" spans="2:13">
      <c r="B19" s="627">
        <v>1994</v>
      </c>
      <c r="C19" s="628"/>
      <c r="D19" s="629">
        <v>378.02454699999998</v>
      </c>
      <c r="E19" s="630">
        <v>5111428</v>
      </c>
      <c r="F19" s="630">
        <v>6953400</v>
      </c>
      <c r="G19" s="630">
        <v>17564149</v>
      </c>
      <c r="H19" s="630">
        <v>2850000</v>
      </c>
      <c r="I19" s="631">
        <v>0.73699999999999999</v>
      </c>
      <c r="J19" s="630" t="s">
        <v>13</v>
      </c>
      <c r="K19" s="630"/>
      <c r="L19" s="630" t="s">
        <v>13</v>
      </c>
      <c r="M19" s="630" t="s">
        <v>13</v>
      </c>
    </row>
    <row r="20" spans="2:13">
      <c r="B20" s="627">
        <v>1995</v>
      </c>
      <c r="C20" s="628"/>
      <c r="D20" s="629">
        <v>429.18904499999996</v>
      </c>
      <c r="E20" s="630">
        <v>5381717</v>
      </c>
      <c r="F20" s="630">
        <v>7070702</v>
      </c>
      <c r="G20" s="630">
        <v>18460000</v>
      </c>
      <c r="H20" s="630">
        <v>2800000</v>
      </c>
      <c r="I20" s="631">
        <v>0.73499999999999999</v>
      </c>
      <c r="J20" s="630" t="s">
        <v>13</v>
      </c>
      <c r="K20" s="630"/>
      <c r="L20" s="630" t="s">
        <v>13</v>
      </c>
      <c r="M20" s="630" t="s">
        <v>13</v>
      </c>
    </row>
    <row r="21" spans="2:13">
      <c r="B21" s="627">
        <v>1996</v>
      </c>
      <c r="C21" s="628"/>
      <c r="D21" s="629">
        <v>477.40957699999996</v>
      </c>
      <c r="E21" s="630">
        <v>5749156</v>
      </c>
      <c r="F21" s="630">
        <v>7478764</v>
      </c>
      <c r="G21" s="630">
        <v>21088482</v>
      </c>
      <c r="H21" s="630">
        <v>3113800</v>
      </c>
      <c r="I21" s="631">
        <v>0.73099999999999998</v>
      </c>
      <c r="J21" s="630" t="s">
        <v>13</v>
      </c>
      <c r="K21" s="630"/>
      <c r="L21" s="630" t="s">
        <v>13</v>
      </c>
      <c r="M21" s="630" t="s">
        <v>13</v>
      </c>
    </row>
    <row r="22" spans="2:13">
      <c r="B22" s="627">
        <v>1997</v>
      </c>
      <c r="C22" s="628"/>
      <c r="D22" s="629">
        <v>519.16018099999997</v>
      </c>
      <c r="E22" s="630">
        <v>5537260</v>
      </c>
      <c r="F22" s="630">
        <v>7184639</v>
      </c>
      <c r="G22" s="630">
        <v>21068314</v>
      </c>
      <c r="H22" s="630">
        <v>2954690</v>
      </c>
      <c r="I22" s="631">
        <v>0.68</v>
      </c>
      <c r="J22" s="630" t="s">
        <v>13</v>
      </c>
      <c r="K22" s="630"/>
      <c r="L22" s="630" t="s">
        <v>13</v>
      </c>
      <c r="M22" s="630" t="s">
        <v>13</v>
      </c>
    </row>
    <row r="23" spans="2:13">
      <c r="B23" s="627">
        <v>1998</v>
      </c>
      <c r="C23" s="628"/>
      <c r="D23" s="629">
        <v>540.42418199999997</v>
      </c>
      <c r="E23" s="630">
        <v>5466090</v>
      </c>
      <c r="F23" s="630">
        <v>6943780</v>
      </c>
      <c r="G23" s="630">
        <v>20297371</v>
      </c>
      <c r="H23" s="630">
        <v>3042767</v>
      </c>
      <c r="I23" s="631">
        <v>0.63800000000000001</v>
      </c>
      <c r="J23" s="630" t="s">
        <v>13</v>
      </c>
      <c r="K23" s="630"/>
      <c r="L23" s="630" t="s">
        <v>13</v>
      </c>
      <c r="M23" s="630" t="s">
        <v>13</v>
      </c>
    </row>
    <row r="24" spans="2:13">
      <c r="B24" s="627">
        <v>1999</v>
      </c>
      <c r="C24" s="628"/>
      <c r="D24" s="629">
        <v>545.32887499999993</v>
      </c>
      <c r="E24" s="630">
        <v>5527478</v>
      </c>
      <c r="F24" s="630">
        <v>6768016</v>
      </c>
      <c r="G24" s="630">
        <v>19944556</v>
      </c>
      <c r="H24" s="630">
        <v>3095347</v>
      </c>
      <c r="I24" s="631">
        <v>0.61599999999999999</v>
      </c>
      <c r="J24" s="630" t="s">
        <v>13</v>
      </c>
      <c r="K24" s="630"/>
      <c r="L24" s="630" t="s">
        <v>13</v>
      </c>
      <c r="M24" s="630" t="s">
        <v>13</v>
      </c>
    </row>
    <row r="25" spans="2:13">
      <c r="B25" s="627">
        <v>2000</v>
      </c>
      <c r="C25" s="628"/>
      <c r="D25" s="629">
        <v>567.70895399999995</v>
      </c>
      <c r="E25" s="630">
        <v>5332266</v>
      </c>
      <c r="F25" s="630">
        <v>6555299</v>
      </c>
      <c r="G25" s="630">
        <v>19900770</v>
      </c>
      <c r="H25" s="630">
        <v>3278291</v>
      </c>
      <c r="I25" s="631">
        <v>0.57099999999999995</v>
      </c>
      <c r="J25" s="630" t="s">
        <v>13</v>
      </c>
      <c r="K25" s="630"/>
      <c r="L25" s="630" t="s">
        <v>13</v>
      </c>
      <c r="M25" s="630" t="s">
        <v>13</v>
      </c>
    </row>
    <row r="26" spans="2:13">
      <c r="B26" s="627">
        <v>2001</v>
      </c>
      <c r="C26" s="628"/>
      <c r="D26" s="629">
        <v>578.44570499999998</v>
      </c>
      <c r="E26" s="630">
        <v>4946487</v>
      </c>
      <c r="F26" s="630">
        <v>6075456</v>
      </c>
      <c r="G26" s="630">
        <v>18367961</v>
      </c>
      <c r="H26" s="630">
        <v>2984574</v>
      </c>
      <c r="I26" s="631">
        <v>0.56000000000000005</v>
      </c>
      <c r="J26" s="630" t="s">
        <v>13</v>
      </c>
      <c r="K26" s="630"/>
      <c r="L26" s="630" t="s">
        <v>13</v>
      </c>
      <c r="M26" s="630" t="s">
        <v>13</v>
      </c>
    </row>
    <row r="27" spans="2:13">
      <c r="B27" s="627">
        <v>2002</v>
      </c>
      <c r="C27" s="628"/>
      <c r="D27" s="629">
        <v>666.71867399999996</v>
      </c>
      <c r="E27" s="630">
        <v>5147950</v>
      </c>
      <c r="F27" s="630">
        <v>5755782</v>
      </c>
      <c r="G27" s="630">
        <v>18662030</v>
      </c>
      <c r="H27" s="630">
        <v>3141212</v>
      </c>
      <c r="I27" s="631">
        <v>0.57299999999999995</v>
      </c>
      <c r="J27" s="630" t="s">
        <v>13</v>
      </c>
      <c r="K27" s="630"/>
      <c r="L27" s="630" t="s">
        <v>13</v>
      </c>
      <c r="M27" s="630" t="s">
        <v>13</v>
      </c>
    </row>
    <row r="28" spans="2:13">
      <c r="B28" s="627">
        <v>2003</v>
      </c>
      <c r="C28" s="628"/>
      <c r="D28" s="629">
        <v>599.476406</v>
      </c>
      <c r="E28" s="630">
        <v>5042756</v>
      </c>
      <c r="F28" s="630">
        <v>4570393</v>
      </c>
      <c r="G28" s="630">
        <v>18466756</v>
      </c>
      <c r="H28" s="630">
        <v>3429141</v>
      </c>
      <c r="I28" s="631">
        <v>0.54200000000000004</v>
      </c>
      <c r="J28" s="630" t="s">
        <v>13</v>
      </c>
      <c r="K28" s="630"/>
      <c r="L28" s="630" t="s">
        <v>13</v>
      </c>
      <c r="M28" s="630" t="s">
        <v>13</v>
      </c>
    </row>
    <row r="29" spans="2:13">
      <c r="B29" s="627">
        <v>2004</v>
      </c>
      <c r="C29" s="628"/>
      <c r="D29" s="629">
        <v>660.60650899999996</v>
      </c>
      <c r="E29" s="630">
        <v>5318157</v>
      </c>
      <c r="F29" s="630">
        <v>4413702</v>
      </c>
      <c r="G29" s="630">
        <v>18352495</v>
      </c>
      <c r="H29" s="630">
        <v>3895578</v>
      </c>
      <c r="I29" s="631">
        <v>0.56599999999999995</v>
      </c>
      <c r="J29" s="630">
        <v>127739</v>
      </c>
      <c r="K29" s="630"/>
      <c r="L29" s="629">
        <v>5648</v>
      </c>
      <c r="M29" s="629">
        <v>758</v>
      </c>
    </row>
    <row r="30" spans="2:13">
      <c r="B30" s="627">
        <v>2005</v>
      </c>
      <c r="C30" s="628"/>
      <c r="D30" s="629">
        <v>753.68969900000002</v>
      </c>
      <c r="E30" s="630">
        <v>5329931</v>
      </c>
      <c r="F30" s="630">
        <v>4377041</v>
      </c>
      <c r="G30" s="630">
        <v>22237936</v>
      </c>
      <c r="H30" s="630">
        <v>4062188</v>
      </c>
      <c r="I30" s="631">
        <v>0.60699999999999998</v>
      </c>
      <c r="J30" s="630">
        <v>126151</v>
      </c>
      <c r="K30" s="630"/>
      <c r="L30" s="629">
        <v>5779</v>
      </c>
      <c r="M30" s="629">
        <v>772</v>
      </c>
    </row>
    <row r="31" spans="2:13">
      <c r="B31" s="627">
        <v>2006</v>
      </c>
      <c r="C31" s="628"/>
      <c r="D31" s="629">
        <v>739.62149299999999</v>
      </c>
      <c r="E31" s="630">
        <v>5165498</v>
      </c>
      <c r="F31" s="630">
        <v>4494990</v>
      </c>
      <c r="G31" s="630">
        <v>21557646</v>
      </c>
      <c r="H31" s="630">
        <v>4082094</v>
      </c>
      <c r="I31" s="631">
        <v>0.63400000000000001</v>
      </c>
      <c r="J31" s="630">
        <v>124482</v>
      </c>
      <c r="K31" s="630"/>
      <c r="L31" s="629">
        <v>5908</v>
      </c>
      <c r="M31" s="629">
        <v>785</v>
      </c>
    </row>
    <row r="32" spans="2:13">
      <c r="B32" s="627">
        <v>2007</v>
      </c>
      <c r="C32" s="628"/>
      <c r="D32" s="629">
        <v>819.803181</v>
      </c>
      <c r="E32" s="630">
        <v>5445591</v>
      </c>
      <c r="F32" s="630">
        <v>4925277</v>
      </c>
      <c r="G32" s="630">
        <v>22044533</v>
      </c>
      <c r="H32" s="630">
        <v>4258900</v>
      </c>
      <c r="I32" s="631">
        <v>0.63700000000000001</v>
      </c>
      <c r="J32" s="630">
        <v>138848</v>
      </c>
      <c r="K32" s="630"/>
      <c r="L32" s="629">
        <v>6769</v>
      </c>
      <c r="M32" s="629">
        <v>905</v>
      </c>
    </row>
    <row r="33" spans="2:14">
      <c r="B33" s="627">
        <v>2008</v>
      </c>
      <c r="C33" s="628"/>
      <c r="D33" s="629">
        <v>1002.6648369999999</v>
      </c>
      <c r="E33" s="630">
        <v>5670851</v>
      </c>
      <c r="F33" s="630">
        <v>4564770</v>
      </c>
      <c r="G33" s="630">
        <v>20790400</v>
      </c>
      <c r="H33" s="630">
        <v>3972984</v>
      </c>
      <c r="I33" s="631">
        <v>0.59399999999999997</v>
      </c>
      <c r="J33" s="630">
        <v>136893</v>
      </c>
      <c r="K33" s="630"/>
      <c r="L33" s="629">
        <v>6925</v>
      </c>
      <c r="M33" s="629">
        <v>908</v>
      </c>
    </row>
    <row r="34" spans="2:14">
      <c r="B34" s="627">
        <v>2009</v>
      </c>
      <c r="C34" s="269"/>
      <c r="D34" s="632">
        <v>909.33322799999996</v>
      </c>
      <c r="E34" s="630">
        <v>6002104</v>
      </c>
      <c r="F34" s="630">
        <v>4820930</v>
      </c>
      <c r="G34" s="630">
        <v>20432218</v>
      </c>
      <c r="H34" s="630">
        <v>4048153</v>
      </c>
      <c r="I34" s="631">
        <v>0.53100000000000003</v>
      </c>
      <c r="J34" s="633">
        <v>125380</v>
      </c>
      <c r="K34" s="634">
        <v>3151</v>
      </c>
      <c r="L34" s="629">
        <v>5689</v>
      </c>
      <c r="M34" s="629">
        <v>771</v>
      </c>
    </row>
    <row r="35" spans="2:14">
      <c r="B35" s="627">
        <v>2010</v>
      </c>
      <c r="C35" s="628"/>
      <c r="D35" s="629">
        <v>1015.2805139999999</v>
      </c>
      <c r="E35" s="630">
        <v>6072900</v>
      </c>
      <c r="F35" s="630">
        <v>4842891</v>
      </c>
      <c r="G35" s="630">
        <v>21016686</v>
      </c>
      <c r="H35" s="630">
        <v>4223064</v>
      </c>
      <c r="I35" s="631">
        <v>0.56100000000000005</v>
      </c>
      <c r="J35" s="633">
        <v>124952</v>
      </c>
      <c r="K35" s="634">
        <v>3263</v>
      </c>
      <c r="L35" s="629">
        <v>6317</v>
      </c>
      <c r="M35" s="629">
        <v>867</v>
      </c>
    </row>
    <row r="36" spans="2:14">
      <c r="B36" s="627">
        <v>2011</v>
      </c>
      <c r="C36" s="628"/>
      <c r="D36" s="629">
        <v>1160.8455309999999</v>
      </c>
      <c r="E36" s="630">
        <v>6304838</v>
      </c>
      <c r="F36" s="630">
        <v>4803876</v>
      </c>
      <c r="G36" s="630">
        <v>20389474</v>
      </c>
      <c r="H36" s="630">
        <v>3802536</v>
      </c>
      <c r="I36" s="631">
        <v>0.57799999999999996</v>
      </c>
      <c r="J36" s="633">
        <v>126821</v>
      </c>
      <c r="K36" s="634">
        <v>3413</v>
      </c>
      <c r="L36" s="629">
        <v>6955</v>
      </c>
      <c r="M36" s="629">
        <v>942</v>
      </c>
    </row>
    <row r="37" spans="2:14">
      <c r="B37" s="627">
        <v>2012</v>
      </c>
      <c r="C37" s="628"/>
      <c r="D37" s="629">
        <v>1248.3130799999999</v>
      </c>
      <c r="E37" s="630">
        <v>6555833</v>
      </c>
      <c r="F37" s="630">
        <v>5093740</v>
      </c>
      <c r="G37" s="630">
        <v>20096549</v>
      </c>
      <c r="H37" s="630">
        <v>4031621</v>
      </c>
      <c r="I37" s="631">
        <v>0.59</v>
      </c>
      <c r="J37" s="633">
        <v>129592</v>
      </c>
      <c r="K37" s="634">
        <v>3523</v>
      </c>
      <c r="L37" s="629">
        <v>7318</v>
      </c>
      <c r="M37" s="629">
        <v>989</v>
      </c>
    </row>
    <row r="38" spans="2:14">
      <c r="B38" s="627">
        <v>2013</v>
      </c>
      <c r="C38" s="628"/>
      <c r="D38" s="629">
        <v>1322.7911039999999</v>
      </c>
      <c r="E38" s="630">
        <v>6328040</v>
      </c>
      <c r="F38" s="630">
        <v>4063382</v>
      </c>
      <c r="G38" s="630">
        <v>20186474</v>
      </c>
      <c r="H38" s="630">
        <v>4161585</v>
      </c>
      <c r="I38" s="631">
        <v>0.59099999999999997</v>
      </c>
      <c r="J38" s="633">
        <v>132681</v>
      </c>
      <c r="K38" s="634">
        <v>3722</v>
      </c>
      <c r="L38" s="629">
        <v>7507</v>
      </c>
      <c r="M38" s="629">
        <v>1017</v>
      </c>
    </row>
    <row r="39" spans="2:14">
      <c r="B39" s="627">
        <v>2014</v>
      </c>
      <c r="C39" s="269"/>
      <c r="D39" s="632">
        <v>1405.6508269999999</v>
      </c>
      <c r="E39" s="630">
        <v>7239149</v>
      </c>
      <c r="F39" s="630">
        <v>3740896</v>
      </c>
      <c r="G39" s="630">
        <v>21141610</v>
      </c>
      <c r="H39" s="630">
        <v>3946762</v>
      </c>
      <c r="I39" s="631">
        <v>0.60099999999999998</v>
      </c>
      <c r="J39" s="633">
        <v>137192</v>
      </c>
      <c r="K39" s="634">
        <v>3936</v>
      </c>
      <c r="L39" s="629">
        <v>7805</v>
      </c>
      <c r="M39" s="629">
        <v>1073</v>
      </c>
    </row>
    <row r="40" spans="2:14">
      <c r="B40" s="627"/>
      <c r="C40" s="269"/>
      <c r="D40" s="630"/>
      <c r="E40" s="630"/>
      <c r="F40" s="630"/>
      <c r="G40" s="630"/>
      <c r="H40" s="630"/>
      <c r="I40" s="631"/>
      <c r="J40" s="630"/>
      <c r="K40" s="629"/>
      <c r="L40" s="270"/>
      <c r="M40" s="270"/>
    </row>
    <row r="41" spans="2:14">
      <c r="B41" s="635" t="s">
        <v>102</v>
      </c>
      <c r="C41" s="635"/>
      <c r="D41" s="636"/>
      <c r="E41" s="636" t="s">
        <v>12</v>
      </c>
      <c r="F41" s="636"/>
      <c r="G41" s="636"/>
      <c r="H41" s="636"/>
      <c r="I41" s="636"/>
      <c r="J41" s="636"/>
      <c r="K41" s="637"/>
      <c r="L41" s="270"/>
      <c r="M41" s="270"/>
    </row>
    <row r="42" spans="2:14">
      <c r="B42" s="638" t="s">
        <v>165</v>
      </c>
      <c r="C42" s="639"/>
      <c r="D42" s="631">
        <f t="shared" ref="D42:M42" si="0">(D39-D38)/D38</f>
        <v>6.2640066711546344E-2</v>
      </c>
      <c r="E42" s="631">
        <f t="shared" si="0"/>
        <v>0.14397965246743066</v>
      </c>
      <c r="F42" s="631">
        <f t="shared" si="0"/>
        <v>-7.9363938709183637E-2</v>
      </c>
      <c r="G42" s="631">
        <f t="shared" si="0"/>
        <v>4.7315643138073543E-2</v>
      </c>
      <c r="H42" s="631">
        <f t="shared" si="0"/>
        <v>-5.162047633293565E-2</v>
      </c>
      <c r="I42" s="631">
        <f t="shared" si="0"/>
        <v>1.6920473773265669E-2</v>
      </c>
      <c r="J42" s="631">
        <f t="shared" si="0"/>
        <v>3.3998839321379849E-2</v>
      </c>
      <c r="K42" s="640">
        <f t="shared" si="0"/>
        <v>5.7495969908651259E-2</v>
      </c>
      <c r="L42" s="640">
        <f t="shared" si="0"/>
        <v>3.9696283468762486E-2</v>
      </c>
      <c r="M42" s="640">
        <f t="shared" si="0"/>
        <v>5.5063913470993119E-2</v>
      </c>
    </row>
    <row r="43" spans="2:14">
      <c r="B43" s="270"/>
      <c r="C43" s="270"/>
      <c r="D43" s="641"/>
      <c r="E43" s="641"/>
      <c r="F43" s="641"/>
      <c r="G43" s="641"/>
      <c r="H43" s="641"/>
      <c r="I43" s="641"/>
      <c r="J43" s="641"/>
      <c r="K43" s="641"/>
      <c r="L43" s="270"/>
      <c r="M43" s="270"/>
    </row>
    <row r="44" spans="2:14">
      <c r="B44" s="635" t="s">
        <v>694</v>
      </c>
      <c r="C44" s="635"/>
      <c r="D44" s="636"/>
      <c r="E44" s="636"/>
      <c r="F44" s="636"/>
      <c r="G44" s="636"/>
      <c r="H44" s="636"/>
      <c r="I44" s="636"/>
      <c r="J44" s="636"/>
      <c r="K44" s="636"/>
      <c r="L44" s="270"/>
      <c r="M44" s="270"/>
    </row>
    <row r="45" spans="2:14">
      <c r="B45" s="638" t="s">
        <v>695</v>
      </c>
      <c r="C45" s="639"/>
      <c r="D45" s="642">
        <f>((D39/D8)^(1/(2014-1983)))-1</f>
        <v>7.7064593171242368E-2</v>
      </c>
      <c r="E45" s="642">
        <f>((E39/E8)^(1/(2014-1983)))-1</f>
        <v>3.5358918742781409E-2</v>
      </c>
      <c r="F45" s="642">
        <f>((F39/F8)^(1/(2014-1983)))-1</f>
        <v>-1.0656288309447093E-2</v>
      </c>
      <c r="G45" s="642">
        <f>((G39/G8)^(1/(2014-1983)))-1</f>
        <v>3.601409387945198E-2</v>
      </c>
      <c r="H45" s="642">
        <f>((H39/H8)^(1/(2014-1983)))-1</f>
        <v>2.1540316264142767E-2</v>
      </c>
      <c r="I45" s="642">
        <f>((I39/I15)^(1/(2014-1990)))-1</f>
        <v>-2.4862104470116941E-3</v>
      </c>
      <c r="J45" s="642">
        <f>((J39/J29)^(1/(2014-2004)))-1</f>
        <v>7.1647735313875582E-3</v>
      </c>
      <c r="K45" s="642">
        <f>((K39/K34)^(1/(2014-2009)))-1</f>
        <v>4.5493500561162081E-2</v>
      </c>
      <c r="L45" s="640">
        <f>((L39/L34)^(1/(2014-2004)))-1</f>
        <v>3.2128326610738833E-2</v>
      </c>
      <c r="M45" s="640">
        <f>((M39/M34)^(1/(2014-2004)))-1</f>
        <v>3.3604840215983645E-2</v>
      </c>
    </row>
    <row r="46" spans="2:14" s="619" customFormat="1">
      <c r="B46" s="270"/>
      <c r="C46" s="270"/>
      <c r="D46" s="643"/>
      <c r="E46" s="643"/>
      <c r="F46" s="643"/>
      <c r="G46" s="643"/>
      <c r="H46" s="643"/>
      <c r="I46" s="643"/>
      <c r="J46" s="643"/>
      <c r="K46" s="643"/>
      <c r="L46" s="270"/>
      <c r="M46" s="270"/>
      <c r="N46" s="271"/>
    </row>
    <row r="47" spans="2:14" s="619" customFormat="1">
      <c r="B47" s="270" t="s">
        <v>696</v>
      </c>
      <c r="C47" s="270"/>
      <c r="D47" s="643"/>
      <c r="E47" s="643"/>
      <c r="F47" s="643"/>
      <c r="G47" s="643"/>
      <c r="H47" s="643"/>
      <c r="I47" s="643"/>
      <c r="J47" s="643"/>
      <c r="K47" s="643"/>
      <c r="L47" s="270"/>
      <c r="M47" s="270"/>
      <c r="N47" s="271"/>
    </row>
    <row r="48" spans="2:14" s="619" customFormat="1">
      <c r="B48" s="270"/>
      <c r="C48" s="270"/>
      <c r="D48" s="643"/>
      <c r="E48" s="643"/>
      <c r="F48" s="643"/>
      <c r="G48" s="643"/>
      <c r="H48" s="643"/>
      <c r="I48" s="643"/>
      <c r="J48" s="643"/>
      <c r="K48" s="643"/>
      <c r="L48" s="270"/>
      <c r="M48" s="270"/>
      <c r="N48" s="271"/>
    </row>
    <row r="49" spans="2:14" s="619" customFormat="1">
      <c r="B49" s="270" t="s">
        <v>697</v>
      </c>
      <c r="C49" s="270"/>
      <c r="D49" s="643"/>
      <c r="E49" s="643"/>
      <c r="F49" s="643"/>
      <c r="G49" s="643"/>
      <c r="H49" s="643"/>
      <c r="I49" s="643"/>
      <c r="J49" s="643"/>
      <c r="K49" s="643"/>
      <c r="L49" s="644"/>
      <c r="M49" s="644"/>
      <c r="N49" s="271"/>
    </row>
    <row r="50" spans="2:14" s="619" customFormat="1">
      <c r="B50" s="270" t="s">
        <v>698</v>
      </c>
      <c r="C50" s="270"/>
      <c r="D50" s="643"/>
      <c r="E50" s="643"/>
      <c r="F50" s="643"/>
      <c r="G50" s="643"/>
      <c r="H50" s="643"/>
      <c r="I50" s="643"/>
      <c r="J50" s="643"/>
      <c r="K50" s="643"/>
      <c r="L50" s="644"/>
      <c r="M50" s="644"/>
      <c r="N50" s="271"/>
    </row>
    <row r="51" spans="2:14">
      <c r="B51" s="270" t="s">
        <v>699</v>
      </c>
      <c r="C51" s="270"/>
      <c r="D51" s="643"/>
      <c r="E51" s="643"/>
      <c r="F51" s="643"/>
      <c r="G51" s="643"/>
      <c r="H51" s="643"/>
      <c r="I51" s="643"/>
      <c r="J51" s="643"/>
      <c r="K51" s="643"/>
      <c r="L51" s="644"/>
      <c r="M51" s="644"/>
    </row>
    <row r="52" spans="2:14">
      <c r="B52" s="270" t="s">
        <v>1214</v>
      </c>
      <c r="C52" s="270"/>
      <c r="D52" s="643"/>
      <c r="E52" s="643"/>
      <c r="F52" s="643"/>
      <c r="G52" s="643"/>
      <c r="H52" s="643"/>
      <c r="I52" s="643"/>
      <c r="J52" s="643"/>
      <c r="K52" s="643"/>
      <c r="L52" s="644"/>
      <c r="M52" s="644"/>
    </row>
    <row r="53" spans="2:14">
      <c r="B53" s="270"/>
      <c r="C53" s="270"/>
      <c r="D53" s="643"/>
      <c r="E53" s="643"/>
      <c r="F53" s="643"/>
      <c r="G53" s="643"/>
      <c r="H53" s="643"/>
      <c r="I53" s="643"/>
      <c r="J53" s="643"/>
      <c r="K53" s="270"/>
      <c r="L53" s="644"/>
      <c r="M53" s="644"/>
    </row>
    <row r="54" spans="2:14">
      <c r="B54" s="270" t="s">
        <v>700</v>
      </c>
      <c r="C54" s="270"/>
      <c r="D54" s="643"/>
      <c r="E54" s="643"/>
      <c r="F54" s="643"/>
      <c r="G54" s="643"/>
      <c r="H54" s="643"/>
      <c r="I54" s="643"/>
      <c r="J54" s="643"/>
      <c r="K54" s="270"/>
      <c r="L54" s="644"/>
      <c r="M54" s="644"/>
    </row>
    <row r="55" spans="2:14" s="619" customFormat="1">
      <c r="B55" s="270" t="s">
        <v>701</v>
      </c>
      <c r="C55" s="270"/>
      <c r="D55" s="643"/>
      <c r="E55" s="643"/>
      <c r="F55" s="643"/>
      <c r="G55" s="643"/>
      <c r="H55" s="643"/>
      <c r="I55" s="643"/>
      <c r="J55" s="643"/>
      <c r="K55" s="270"/>
      <c r="L55" s="644"/>
      <c r="M55" s="644"/>
      <c r="N55" s="271"/>
    </row>
    <row r="56" spans="2:14">
      <c r="B56" s="270" t="s">
        <v>702</v>
      </c>
      <c r="C56" s="270"/>
      <c r="D56" s="643"/>
      <c r="E56" s="643"/>
      <c r="F56" s="643"/>
      <c r="G56" s="643"/>
      <c r="H56" s="643"/>
      <c r="I56" s="643"/>
      <c r="J56" s="643"/>
      <c r="K56" s="270"/>
      <c r="L56" s="644"/>
      <c r="M56" s="644"/>
    </row>
    <row r="57" spans="2:14">
      <c r="B57" s="270" t="s">
        <v>703</v>
      </c>
      <c r="C57" s="270"/>
      <c r="D57" s="643"/>
      <c r="E57" s="643"/>
      <c r="F57" s="643"/>
      <c r="G57" s="643"/>
      <c r="H57" s="643"/>
      <c r="I57" s="643"/>
      <c r="J57" s="643"/>
      <c r="K57" s="270"/>
      <c r="L57" s="644"/>
      <c r="M57" s="644"/>
    </row>
    <row r="58" spans="2:14">
      <c r="B58" s="270" t="s">
        <v>704</v>
      </c>
      <c r="C58" s="270"/>
      <c r="D58" s="643"/>
      <c r="E58" s="643"/>
      <c r="F58" s="643"/>
      <c r="G58" s="643"/>
      <c r="H58" s="643"/>
      <c r="I58" s="643"/>
      <c r="J58" s="643"/>
      <c r="K58" s="270"/>
      <c r="L58" s="644"/>
      <c r="M58" s="644"/>
    </row>
    <row r="59" spans="2:14">
      <c r="B59" s="270" t="s">
        <v>705</v>
      </c>
      <c r="C59" s="270"/>
      <c r="D59" s="643"/>
      <c r="E59" s="643"/>
      <c r="F59" s="643"/>
      <c r="G59" s="643"/>
      <c r="H59" s="643"/>
      <c r="I59" s="643"/>
      <c r="J59" s="643"/>
      <c r="K59" s="270"/>
      <c r="L59" s="644"/>
      <c r="M59" s="644"/>
    </row>
  </sheetData>
  <printOptions horizontalCentered="1"/>
  <pageMargins left="1" right="1" top="1" bottom="1" header="0.5" footer="0.5"/>
  <pageSetup scale="79" orientation="landscape" r:id="rId1"/>
  <headerFooter scaleWithDoc="0" alignWithMargins="0">
    <oddHeader xml:space="preserve">&amp;C&amp;14Table 21.1
Utah Tourism Indicators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6"/>
  <sheetViews>
    <sheetView view="pageLayout" topLeftCell="A2" zoomScaleNormal="100" zoomScaleSheetLayoutView="100" workbookViewId="0"/>
  </sheetViews>
  <sheetFormatPr defaultColWidth="9.140625" defaultRowHeight="12.75"/>
  <cols>
    <col min="1" max="1" width="34" style="647" customWidth="1"/>
    <col min="2" max="2" width="13.7109375" style="647" customWidth="1"/>
    <col min="3" max="3" width="15.7109375" style="652" customWidth="1"/>
    <col min="4" max="4" width="17.7109375" style="652" bestFit="1" customWidth="1"/>
    <col min="5" max="5" width="18.85546875" style="653" bestFit="1" customWidth="1"/>
    <col min="6" max="6" width="20.7109375" style="653" bestFit="1" customWidth="1"/>
    <col min="7" max="7" width="18.85546875" style="653" bestFit="1" customWidth="1"/>
    <col min="8" max="8" width="20.7109375" style="653" bestFit="1" customWidth="1"/>
    <col min="9" max="9" width="14.85546875" style="647" customWidth="1"/>
    <col min="10" max="16384" width="9.140625" style="647"/>
  </cols>
  <sheetData>
    <row r="1" spans="1:8" hidden="1">
      <c r="A1" s="663" t="s">
        <v>706</v>
      </c>
      <c r="B1" s="646"/>
      <c r="C1" s="646"/>
      <c r="D1" s="646"/>
      <c r="E1" s="645"/>
      <c r="F1" s="646"/>
      <c r="G1" s="646"/>
      <c r="H1" s="646"/>
    </row>
    <row r="2" spans="1:8">
      <c r="A2" s="645"/>
      <c r="B2" s="646"/>
      <c r="C2" s="646"/>
      <c r="D2" s="646"/>
      <c r="E2" s="645"/>
      <c r="F2" s="646"/>
      <c r="G2" s="646"/>
      <c r="H2" s="646"/>
    </row>
    <row r="3" spans="1:8" s="649" customFormat="1" ht="38.25">
      <c r="A3" s="648" t="s">
        <v>707</v>
      </c>
      <c r="B3" s="1227" t="s">
        <v>708</v>
      </c>
      <c r="C3" s="1227" t="s">
        <v>709</v>
      </c>
      <c r="D3" s="1227" t="s">
        <v>710</v>
      </c>
      <c r="E3" s="1227" t="s">
        <v>193</v>
      </c>
      <c r="F3" s="1227" t="s">
        <v>711</v>
      </c>
      <c r="G3" s="1227" t="s">
        <v>712</v>
      </c>
      <c r="H3" s="1227" t="s">
        <v>713</v>
      </c>
    </row>
    <row r="4" spans="1:8">
      <c r="A4" s="650" t="s">
        <v>1215</v>
      </c>
      <c r="B4" s="1228">
        <v>280</v>
      </c>
      <c r="C4" s="1226">
        <v>107084536</v>
      </c>
      <c r="D4" s="1226">
        <v>1303227</v>
      </c>
      <c r="E4" s="1226">
        <v>4238767</v>
      </c>
      <c r="F4" s="1226">
        <v>68487127</v>
      </c>
      <c r="G4" s="1226">
        <v>10443988</v>
      </c>
      <c r="H4" s="1226">
        <v>191557645</v>
      </c>
    </row>
    <row r="5" spans="1:8">
      <c r="A5" s="650" t="s">
        <v>517</v>
      </c>
      <c r="B5" s="1228">
        <v>331</v>
      </c>
      <c r="C5" s="1226">
        <v>366765469</v>
      </c>
      <c r="D5" s="1226">
        <v>2382814</v>
      </c>
      <c r="E5" s="1226">
        <v>6213434</v>
      </c>
      <c r="F5" s="1226">
        <v>437221107</v>
      </c>
      <c r="G5" s="1226">
        <v>30353778</v>
      </c>
      <c r="H5" s="1226">
        <v>842936602</v>
      </c>
    </row>
    <row r="6" spans="1:8">
      <c r="A6" s="650" t="s">
        <v>714</v>
      </c>
      <c r="B6" s="1228">
        <v>135</v>
      </c>
      <c r="C6" s="1226">
        <v>123907115</v>
      </c>
      <c r="D6" s="1226">
        <v>2295748</v>
      </c>
      <c r="E6" s="1226">
        <v>1235479</v>
      </c>
      <c r="F6" s="1226">
        <v>33889193</v>
      </c>
      <c r="G6" s="1226">
        <v>7238189</v>
      </c>
      <c r="H6" s="1226">
        <v>168565724</v>
      </c>
    </row>
    <row r="7" spans="1:8">
      <c r="A7" s="650" t="s">
        <v>715</v>
      </c>
      <c r="B7" s="1228">
        <v>245</v>
      </c>
      <c r="C7" s="1226">
        <v>236268439</v>
      </c>
      <c r="D7" s="1226">
        <v>3204472</v>
      </c>
      <c r="E7" s="1226">
        <v>86393480</v>
      </c>
      <c r="F7" s="1226">
        <v>5398927999</v>
      </c>
      <c r="G7" s="1226">
        <v>206649155</v>
      </c>
      <c r="H7" s="1226">
        <v>5931443545</v>
      </c>
    </row>
    <row r="8" spans="1:8">
      <c r="A8" s="650" t="s">
        <v>716</v>
      </c>
      <c r="B8" s="1228">
        <v>677</v>
      </c>
      <c r="C8" s="1226">
        <v>429562329</v>
      </c>
      <c r="D8" s="1226">
        <v>4986709</v>
      </c>
      <c r="E8" s="1226">
        <v>9469189</v>
      </c>
      <c r="F8" s="1226">
        <v>242753726</v>
      </c>
      <c r="G8" s="1226">
        <v>28743534</v>
      </c>
      <c r="H8" s="1226">
        <v>715515487</v>
      </c>
    </row>
    <row r="9" spans="1:8">
      <c r="A9" s="650" t="s">
        <v>717</v>
      </c>
      <c r="B9" s="1228">
        <v>79</v>
      </c>
      <c r="C9" s="1226">
        <v>49903713</v>
      </c>
      <c r="D9" s="1226">
        <v>649335</v>
      </c>
      <c r="E9" s="1226">
        <v>53158</v>
      </c>
      <c r="F9" s="1226">
        <v>10345765</v>
      </c>
      <c r="G9" s="1226">
        <v>-200047</v>
      </c>
      <c r="H9" s="1226">
        <v>60751924</v>
      </c>
    </row>
    <row r="10" spans="1:8">
      <c r="A10" s="650" t="s">
        <v>718</v>
      </c>
      <c r="B10" s="1228">
        <v>2</v>
      </c>
      <c r="C10" s="1226">
        <v>108246</v>
      </c>
      <c r="D10" s="1226">
        <v>-1814</v>
      </c>
      <c r="E10" s="1226">
        <v>0</v>
      </c>
      <c r="F10" s="1226">
        <v>73601</v>
      </c>
      <c r="G10" s="1226">
        <v>104</v>
      </c>
      <c r="H10" s="1226">
        <v>180137</v>
      </c>
    </row>
    <row r="11" spans="1:8" s="651" customFormat="1" ht="14.25">
      <c r="A11" s="650" t="s">
        <v>719</v>
      </c>
      <c r="B11" s="1228">
        <v>239</v>
      </c>
      <c r="C11" s="1226">
        <v>99125476</v>
      </c>
      <c r="D11" s="1226">
        <v>2203285</v>
      </c>
      <c r="E11" s="1226">
        <v>3785959</v>
      </c>
      <c r="F11" s="1226">
        <v>206824818</v>
      </c>
      <c r="G11" s="1226">
        <v>4759729</v>
      </c>
      <c r="H11" s="1226">
        <v>316699267</v>
      </c>
    </row>
    <row r="12" spans="1:8">
      <c r="A12" s="650" t="s">
        <v>720</v>
      </c>
      <c r="B12" s="1228">
        <v>79</v>
      </c>
      <c r="C12" s="1226">
        <v>11573692</v>
      </c>
      <c r="D12" s="1226">
        <v>87826</v>
      </c>
      <c r="E12" s="1226">
        <v>1678663</v>
      </c>
      <c r="F12" s="1226">
        <v>3556034</v>
      </c>
      <c r="G12" s="1226">
        <v>3298134</v>
      </c>
      <c r="H12" s="1226">
        <v>20194349</v>
      </c>
    </row>
    <row r="13" spans="1:8">
      <c r="A13" s="650" t="s">
        <v>721</v>
      </c>
      <c r="B13" s="1228">
        <v>1</v>
      </c>
      <c r="C13" s="1226">
        <v>21431</v>
      </c>
      <c r="D13" s="1226">
        <v>0</v>
      </c>
      <c r="E13" s="1226">
        <v>188</v>
      </c>
      <c r="F13" s="1226">
        <v>240</v>
      </c>
      <c r="G13" s="1226">
        <v>0</v>
      </c>
      <c r="H13" s="1226">
        <v>21859</v>
      </c>
    </row>
    <row r="14" spans="1:8">
      <c r="A14" s="650" t="s">
        <v>722</v>
      </c>
      <c r="B14" s="1228">
        <f t="shared" ref="B14:H14" si="0">SUM(B4:B13)</f>
        <v>2068</v>
      </c>
      <c r="C14" s="1226">
        <f t="shared" si="0"/>
        <v>1424320446</v>
      </c>
      <c r="D14" s="1226">
        <f t="shared" si="0"/>
        <v>17111602</v>
      </c>
      <c r="E14" s="1226">
        <f t="shared" si="0"/>
        <v>113068317</v>
      </c>
      <c r="F14" s="1226">
        <f t="shared" si="0"/>
        <v>6402079610</v>
      </c>
      <c r="G14" s="1226">
        <f t="shared" si="0"/>
        <v>291286564</v>
      </c>
      <c r="H14" s="1226">
        <f t="shared" si="0"/>
        <v>8247866539</v>
      </c>
    </row>
    <row r="15" spans="1:8" ht="14.25">
      <c r="H15" s="654"/>
    </row>
    <row r="16" spans="1:8" ht="14.25">
      <c r="A16" s="655" t="s">
        <v>426</v>
      </c>
      <c r="H16" s="654"/>
    </row>
    <row r="17" spans="1:8" s="656" customFormat="1" ht="10.5">
      <c r="A17" s="656" t="s">
        <v>723</v>
      </c>
      <c r="C17" s="657"/>
      <c r="D17" s="657"/>
      <c r="E17" s="658"/>
      <c r="F17" s="658"/>
      <c r="G17" s="658"/>
      <c r="H17" s="659"/>
    </row>
    <row r="18" spans="1:8" s="656" customFormat="1" ht="10.5">
      <c r="A18" s="660" t="s">
        <v>724</v>
      </c>
      <c r="C18" s="657"/>
      <c r="D18" s="657"/>
      <c r="E18" s="658"/>
      <c r="F18" s="658"/>
      <c r="G18" s="658"/>
      <c r="H18" s="659"/>
    </row>
    <row r="19" spans="1:8" s="656" customFormat="1" ht="10.5">
      <c r="A19" s="661" t="s">
        <v>725</v>
      </c>
      <c r="B19" s="662"/>
      <c r="C19" s="662"/>
      <c r="D19" s="662"/>
      <c r="E19" s="662"/>
      <c r="F19" s="662"/>
      <c r="G19" s="662"/>
      <c r="H19" s="662"/>
    </row>
    <row r="20" spans="1:8" s="656" customFormat="1" ht="10.5">
      <c r="A20" s="661" t="s">
        <v>726</v>
      </c>
      <c r="B20" s="662"/>
      <c r="C20" s="662"/>
      <c r="D20" s="662"/>
      <c r="E20" s="662"/>
      <c r="F20" s="662"/>
      <c r="G20" s="662"/>
      <c r="H20" s="662"/>
    </row>
    <row r="21" spans="1:8" s="656" customFormat="1" ht="10.5">
      <c r="A21" s="661" t="s">
        <v>727</v>
      </c>
      <c r="B21" s="662"/>
      <c r="C21" s="662"/>
      <c r="D21" s="662"/>
      <c r="E21" s="662"/>
      <c r="F21" s="662"/>
      <c r="G21" s="662"/>
      <c r="H21" s="662"/>
    </row>
    <row r="22" spans="1:8" s="656" customFormat="1" ht="10.5">
      <c r="A22" s="656" t="s">
        <v>728</v>
      </c>
      <c r="C22" s="657"/>
      <c r="D22" s="657"/>
      <c r="E22" s="658"/>
      <c r="F22" s="658"/>
      <c r="G22" s="658"/>
      <c r="H22" s="658"/>
    </row>
    <row r="23" spans="1:8" s="656" customFormat="1" ht="10.5">
      <c r="A23" s="656" t="s">
        <v>729</v>
      </c>
      <c r="C23" s="657"/>
      <c r="D23" s="657"/>
      <c r="E23" s="658"/>
      <c r="F23" s="658"/>
      <c r="G23" s="658"/>
      <c r="H23" s="658"/>
    </row>
    <row r="24" spans="1:8" s="656" customFormat="1" ht="10.5">
      <c r="A24" s="656" t="s">
        <v>730</v>
      </c>
      <c r="C24" s="657"/>
      <c r="D24" s="657"/>
      <c r="E24" s="658"/>
      <c r="F24" s="658"/>
      <c r="G24" s="658"/>
      <c r="H24" s="658"/>
    </row>
    <row r="26" spans="1:8">
      <c r="A26" s="656" t="s">
        <v>1216</v>
      </c>
    </row>
  </sheetData>
  <pageMargins left="1" right="1" top="1" bottom="1" header="0.5" footer="0.5"/>
  <pageSetup scale="65" orientation="landscape" r:id="rId1"/>
  <headerFooter scaleWithDoc="0" alignWithMargins="0">
    <oddHeader xml:space="preserve">&amp;C&amp;14Table 22.1
Revenue Sources of Reporting 501(c)3 Public Charities&amp;10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1"/>
  <sheetViews>
    <sheetView view="pageLayout" topLeftCell="A2" zoomScaleNormal="100" zoomScaleSheetLayoutView="100" workbookViewId="0"/>
  </sheetViews>
  <sheetFormatPr defaultColWidth="8" defaultRowHeight="12.75"/>
  <cols>
    <col min="1" max="1" width="85.42578125" style="664" bestFit="1" customWidth="1"/>
    <col min="2" max="2" width="10.28515625" style="664" customWidth="1"/>
    <col min="3" max="3" width="8.28515625" style="670" bestFit="1" customWidth="1"/>
    <col min="4" max="4" width="8.7109375" style="664" customWidth="1"/>
    <col min="5" max="5" width="8.7109375" style="670" customWidth="1"/>
    <col min="6" max="6" width="8.28515625" style="670" bestFit="1" customWidth="1"/>
    <col min="7" max="16384" width="8" style="664"/>
  </cols>
  <sheetData>
    <row r="1" spans="1:6" hidden="1">
      <c r="A1" s="663" t="s">
        <v>731</v>
      </c>
      <c r="B1" s="646"/>
      <c r="C1" s="646"/>
      <c r="D1" s="646"/>
      <c r="E1" s="645"/>
      <c r="F1" s="646"/>
    </row>
    <row r="2" spans="1:6" ht="25.5">
      <c r="A2" s="645"/>
      <c r="B2" s="1531">
        <v>2005</v>
      </c>
      <c r="C2" s="1531"/>
      <c r="D2" s="1531">
        <v>2015</v>
      </c>
      <c r="E2" s="1531"/>
      <c r="F2" s="648" t="s">
        <v>732</v>
      </c>
    </row>
    <row r="3" spans="1:6" ht="38.25">
      <c r="A3" s="645"/>
      <c r="B3" s="1229" t="s">
        <v>733</v>
      </c>
      <c r="C3" s="1229" t="s">
        <v>734</v>
      </c>
      <c r="D3" s="1229" t="s">
        <v>733</v>
      </c>
      <c r="E3" s="1229" t="s">
        <v>734</v>
      </c>
      <c r="F3" s="1229" t="s">
        <v>102</v>
      </c>
    </row>
    <row r="4" spans="1:6" s="666" customFormat="1" ht="14.1" customHeight="1">
      <c r="A4" s="1230" t="s">
        <v>735</v>
      </c>
      <c r="B4" s="1228">
        <v>7931</v>
      </c>
      <c r="C4" s="665">
        <f>B4/B4</f>
        <v>1</v>
      </c>
      <c r="D4" s="650">
        <v>8844</v>
      </c>
      <c r="E4" s="665">
        <f>D4/D4</f>
        <v>1</v>
      </c>
      <c r="F4" s="665">
        <f t="shared" ref="F4:F21" si="0">(D4/B4)-1</f>
        <v>0.11511789181692089</v>
      </c>
    </row>
    <row r="5" spans="1:6" ht="14.1" customHeight="1">
      <c r="A5" s="650" t="s">
        <v>736</v>
      </c>
      <c r="B5" s="1228">
        <v>4831</v>
      </c>
      <c r="C5" s="665">
        <f>B5/B4</f>
        <v>0.60912873534232759</v>
      </c>
      <c r="D5" s="650">
        <v>6094</v>
      </c>
      <c r="E5" s="665">
        <f>D5/D4</f>
        <v>0.68905472636815923</v>
      </c>
      <c r="F5" s="665">
        <f t="shared" si="0"/>
        <v>0.26143655557855516</v>
      </c>
    </row>
    <row r="6" spans="1:6" ht="14.1" customHeight="1">
      <c r="A6" s="650" t="s">
        <v>737</v>
      </c>
      <c r="B6" s="1228">
        <v>776</v>
      </c>
      <c r="C6" s="665">
        <f>B6/B4</f>
        <v>9.7843903669146387E-2</v>
      </c>
      <c r="D6" s="650">
        <v>895</v>
      </c>
      <c r="E6" s="665">
        <f>D6/D4</f>
        <v>0.10119855269109</v>
      </c>
      <c r="F6" s="665">
        <f t="shared" si="0"/>
        <v>0.15335051546391743</v>
      </c>
    </row>
    <row r="7" spans="1:6" ht="14.1" customHeight="1">
      <c r="A7" s="650" t="s">
        <v>738</v>
      </c>
      <c r="B7" s="1228">
        <v>2324</v>
      </c>
      <c r="C7" s="665">
        <f>B7/B4</f>
        <v>0.29302736098852605</v>
      </c>
      <c r="D7" s="650">
        <v>1855</v>
      </c>
      <c r="E7" s="665">
        <f>D7/D4</f>
        <v>0.20974672094075078</v>
      </c>
      <c r="F7" s="665">
        <f t="shared" si="0"/>
        <v>-0.20180722891566261</v>
      </c>
    </row>
    <row r="8" spans="1:6" s="667" customFormat="1" ht="14.1" customHeight="1">
      <c r="A8" s="650" t="s">
        <v>739</v>
      </c>
      <c r="B8" s="1228">
        <v>4831</v>
      </c>
      <c r="C8" s="665"/>
      <c r="D8" s="650">
        <v>6094</v>
      </c>
      <c r="E8" s="665"/>
      <c r="F8" s="665">
        <f t="shared" si="0"/>
        <v>0.26143655557855516</v>
      </c>
    </row>
    <row r="9" spans="1:6" ht="14.1" customHeight="1">
      <c r="A9" s="650" t="s">
        <v>740</v>
      </c>
      <c r="B9" s="1228">
        <v>1554</v>
      </c>
      <c r="C9" s="665">
        <f>B9/B4</f>
        <v>0.19593998234774934</v>
      </c>
      <c r="D9" s="650">
        <v>2078</v>
      </c>
      <c r="E9" s="665">
        <f>D9/D4</f>
        <v>0.23496155585707826</v>
      </c>
      <c r="F9" s="665">
        <f t="shared" si="0"/>
        <v>0.33719433719433711</v>
      </c>
    </row>
    <row r="10" spans="1:6" ht="14.1" customHeight="1">
      <c r="A10" s="650" t="s">
        <v>741</v>
      </c>
      <c r="B10" s="1228">
        <v>3277</v>
      </c>
      <c r="C10" s="665">
        <f>B10/B4</f>
        <v>0.41318875299457825</v>
      </c>
      <c r="D10" s="650">
        <v>4016</v>
      </c>
      <c r="E10" s="665">
        <f>D10/D4</f>
        <v>0.45409317051108095</v>
      </c>
      <c r="F10" s="665">
        <f t="shared" si="0"/>
        <v>0.22551113823619162</v>
      </c>
    </row>
    <row r="11" spans="1:6" s="666" customFormat="1" ht="14.1" customHeight="1">
      <c r="A11" s="650" t="s">
        <v>737</v>
      </c>
      <c r="B11" s="1228">
        <v>776</v>
      </c>
      <c r="C11" s="665">
        <f>B11/B4</f>
        <v>9.7843903669146387E-2</v>
      </c>
      <c r="D11" s="650">
        <v>895</v>
      </c>
      <c r="E11" s="665">
        <f>D11/D4</f>
        <v>0.10119855269109</v>
      </c>
      <c r="F11" s="665">
        <f t="shared" si="0"/>
        <v>0.15335051546391743</v>
      </c>
    </row>
    <row r="12" spans="1:6" ht="14.1" customHeight="1">
      <c r="A12" s="650" t="s">
        <v>742</v>
      </c>
      <c r="B12" s="1228">
        <v>716</v>
      </c>
      <c r="C12" s="665">
        <f>B12/B4</f>
        <v>9.0278653385449506E-2</v>
      </c>
      <c r="D12" s="650">
        <v>795</v>
      </c>
      <c r="E12" s="665">
        <f>D12/D4</f>
        <v>8.9891451831750332E-2</v>
      </c>
      <c r="F12" s="665">
        <f t="shared" si="0"/>
        <v>0.11033519553072635</v>
      </c>
    </row>
    <row r="13" spans="1:6" ht="14.1" customHeight="1">
      <c r="A13" s="650" t="s">
        <v>743</v>
      </c>
      <c r="B13" s="1228">
        <v>60</v>
      </c>
      <c r="C13" s="665">
        <f>B13/B4</f>
        <v>7.5652502836968854E-3</v>
      </c>
      <c r="D13" s="650">
        <v>100</v>
      </c>
      <c r="E13" s="665">
        <f>D13/D4</f>
        <v>1.1307100859339666E-2</v>
      </c>
      <c r="F13" s="665">
        <f t="shared" si="0"/>
        <v>0.66666666666666674</v>
      </c>
    </row>
    <row r="14" spans="1:6" s="666" customFormat="1" ht="14.1" customHeight="1">
      <c r="A14" s="650" t="s">
        <v>738</v>
      </c>
      <c r="B14" s="1228">
        <v>2324</v>
      </c>
      <c r="C14" s="665">
        <f>B14/B4</f>
        <v>0.29302736098852605</v>
      </c>
      <c r="D14" s="650">
        <v>1855</v>
      </c>
      <c r="E14" s="665">
        <f>D14/D4</f>
        <v>0.20974672094075078</v>
      </c>
      <c r="F14" s="665">
        <f t="shared" si="0"/>
        <v>-0.20180722891566261</v>
      </c>
    </row>
    <row r="15" spans="1:6" ht="14.1" customHeight="1">
      <c r="A15" s="650" t="s">
        <v>744</v>
      </c>
      <c r="B15" s="1228">
        <v>490</v>
      </c>
      <c r="C15" s="665">
        <f>B15/B4</f>
        <v>6.1782877316857901E-2</v>
      </c>
      <c r="D15" s="650">
        <v>308</v>
      </c>
      <c r="E15" s="665">
        <f>D15/D4</f>
        <v>3.482587064676617E-2</v>
      </c>
      <c r="F15" s="665">
        <f t="shared" si="0"/>
        <v>-0.37142857142857144</v>
      </c>
    </row>
    <row r="16" spans="1:6" ht="14.1" customHeight="1">
      <c r="A16" s="650" t="s">
        <v>745</v>
      </c>
      <c r="B16" s="1228">
        <v>153</v>
      </c>
      <c r="C16" s="665">
        <f>B16/B4</f>
        <v>1.9291388223427058E-2</v>
      </c>
      <c r="D16" s="650">
        <v>193</v>
      </c>
      <c r="E16" s="665">
        <f>D16/D4</f>
        <v>2.1822704658525555E-2</v>
      </c>
      <c r="F16" s="665">
        <f t="shared" si="0"/>
        <v>0.26143790849673199</v>
      </c>
    </row>
    <row r="17" spans="1:6" ht="14.1" customHeight="1">
      <c r="A17" s="650" t="s">
        <v>746</v>
      </c>
      <c r="B17" s="1228">
        <v>530</v>
      </c>
      <c r="C17" s="665">
        <f>B17/B4</f>
        <v>6.682637750598916E-2</v>
      </c>
      <c r="D17" s="650">
        <v>516</v>
      </c>
      <c r="E17" s="665">
        <f>D17/D4</f>
        <v>5.8344640434192671E-2</v>
      </c>
      <c r="F17" s="665">
        <f t="shared" si="0"/>
        <v>-2.6415094339622636E-2</v>
      </c>
    </row>
    <row r="18" spans="1:6" ht="14.1" customHeight="1">
      <c r="A18" s="650" t="s">
        <v>747</v>
      </c>
      <c r="B18" s="1228">
        <v>263</v>
      </c>
      <c r="C18" s="665">
        <f>B18/B4</f>
        <v>3.3161013743538012E-2</v>
      </c>
      <c r="D18" s="650">
        <v>201</v>
      </c>
      <c r="E18" s="665">
        <f>D18/D4</f>
        <v>2.2727272727272728E-2</v>
      </c>
      <c r="F18" s="665">
        <f t="shared" si="0"/>
        <v>-0.23574144486692017</v>
      </c>
    </row>
    <row r="19" spans="1:6" ht="14.1" customHeight="1">
      <c r="A19" s="650" t="s">
        <v>748</v>
      </c>
      <c r="B19" s="1228">
        <v>174</v>
      </c>
      <c r="C19" s="665">
        <f>B19/B4</f>
        <v>2.1939225822720967E-2</v>
      </c>
      <c r="D19" s="650">
        <v>136</v>
      </c>
      <c r="E19" s="665">
        <f>D19/D4</f>
        <v>1.5377657168701944E-2</v>
      </c>
      <c r="F19" s="665">
        <f t="shared" si="0"/>
        <v>-0.2183908045977011</v>
      </c>
    </row>
    <row r="20" spans="1:6" ht="14.1" customHeight="1">
      <c r="A20" s="650" t="s">
        <v>749</v>
      </c>
      <c r="B20" s="1228">
        <v>217</v>
      </c>
      <c r="C20" s="665">
        <f>B20/B4</f>
        <v>2.7360988526037071E-2</v>
      </c>
      <c r="D20" s="650">
        <v>125</v>
      </c>
      <c r="E20" s="665">
        <f>D20/D4</f>
        <v>1.4133876074174581E-2</v>
      </c>
      <c r="F20" s="665">
        <f t="shared" si="0"/>
        <v>-0.42396313364055305</v>
      </c>
    </row>
    <row r="21" spans="1:6" ht="14.1" customHeight="1">
      <c r="A21" s="650" t="s">
        <v>750</v>
      </c>
      <c r="B21" s="1228">
        <v>497</v>
      </c>
      <c r="C21" s="665">
        <f>B21/B4</f>
        <v>6.2665489849955874E-2</v>
      </c>
      <c r="D21" s="650">
        <v>376</v>
      </c>
      <c r="E21" s="665">
        <f>D21/D4</f>
        <v>4.2514699231117142E-2</v>
      </c>
      <c r="F21" s="665">
        <f t="shared" si="0"/>
        <v>-0.24346076458752519</v>
      </c>
    </row>
    <row r="22" spans="1:6" ht="14.1" customHeight="1">
      <c r="A22" s="656"/>
      <c r="B22" s="656"/>
      <c r="C22" s="657"/>
      <c r="D22" s="657"/>
      <c r="E22" s="658"/>
      <c r="F22" s="658"/>
    </row>
    <row r="23" spans="1:6" ht="14.1" customHeight="1">
      <c r="A23" s="1530" t="s">
        <v>751</v>
      </c>
      <c r="B23" s="1530"/>
      <c r="C23" s="1530"/>
      <c r="D23" s="1530"/>
      <c r="E23" s="1530"/>
      <c r="F23" s="653"/>
    </row>
    <row r="24" spans="1:6">
      <c r="A24" s="1530"/>
      <c r="B24" s="1530"/>
      <c r="C24" s="1530"/>
      <c r="D24" s="1530"/>
      <c r="E24" s="1530"/>
      <c r="F24" s="653"/>
    </row>
    <row r="25" spans="1:6">
      <c r="A25" s="1530"/>
      <c r="B25" s="1530"/>
      <c r="C25" s="1530"/>
      <c r="D25" s="1530"/>
      <c r="E25" s="1530"/>
      <c r="F25" s="653"/>
    </row>
    <row r="26" spans="1:6">
      <c r="A26" s="668"/>
      <c r="B26" s="668"/>
      <c r="C26" s="668"/>
      <c r="D26" s="668"/>
      <c r="E26" s="668"/>
      <c r="F26" s="653"/>
    </row>
    <row r="27" spans="1:6">
      <c r="A27" s="669"/>
      <c r="D27" s="669"/>
    </row>
    <row r="28" spans="1:6">
      <c r="A28" s="669"/>
    </row>
    <row r="29" spans="1:6">
      <c r="A29" s="669"/>
      <c r="D29" s="669"/>
    </row>
    <row r="30" spans="1:6">
      <c r="A30" s="669"/>
      <c r="D30" s="669"/>
    </row>
    <row r="31" spans="1:6">
      <c r="A31" s="669"/>
      <c r="D31" s="669"/>
    </row>
    <row r="32" spans="1:6">
      <c r="A32" s="669"/>
      <c r="D32" s="669"/>
    </row>
    <row r="33" spans="1:5">
      <c r="A33" s="669"/>
      <c r="D33" s="669"/>
    </row>
    <row r="34" spans="1:5">
      <c r="A34" s="669"/>
      <c r="D34" s="669"/>
    </row>
    <row r="35" spans="1:5">
      <c r="A35" s="669"/>
      <c r="D35" s="669"/>
    </row>
    <row r="36" spans="1:5">
      <c r="A36" s="669"/>
    </row>
    <row r="37" spans="1:5">
      <c r="A37" s="669"/>
      <c r="D37" s="671"/>
    </row>
    <row r="38" spans="1:5">
      <c r="A38" s="669"/>
      <c r="D38" s="671"/>
    </row>
    <row r="39" spans="1:5">
      <c r="A39" s="669"/>
      <c r="D39" s="671"/>
    </row>
    <row r="40" spans="1:5">
      <c r="D40" s="671"/>
    </row>
    <row r="41" spans="1:5" ht="15">
      <c r="A41" s="672"/>
      <c r="E41" s="673"/>
    </row>
  </sheetData>
  <mergeCells count="3">
    <mergeCell ref="A23:E25"/>
    <mergeCell ref="B2:C2"/>
    <mergeCell ref="D2:E2"/>
  </mergeCells>
  <printOptions horizontalCentered="1"/>
  <pageMargins left="1" right="1" top="1" bottom="1" header="0.5" footer="0.5"/>
  <pageSetup scale="80" firstPageNumber="0" orientation="landscape" r:id="rId1"/>
  <headerFooter scaleWithDoc="0" alignWithMargins="0">
    <oddHeader xml:space="preserve">&amp;C&amp;14Table 22.2
Number of Nonprofit Organizations in Utah: 2005-2015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Layout" topLeftCell="A2" zoomScaleNormal="100" workbookViewId="0">
      <selection activeCell="G20" sqref="G20"/>
    </sheetView>
  </sheetViews>
  <sheetFormatPr defaultRowHeight="12.75"/>
  <cols>
    <col min="1" max="1" width="5.7109375" style="760" customWidth="1"/>
    <col min="2" max="3" width="7.140625" style="760" customWidth="1"/>
    <col min="4" max="4" width="2.85546875" style="760" customWidth="1"/>
    <col min="5" max="5" width="5.7109375" style="760" customWidth="1"/>
    <col min="6" max="7" width="7.140625" style="760" customWidth="1"/>
    <col min="8" max="8" width="2.85546875" style="760" customWidth="1"/>
    <col min="9" max="9" width="5.7109375" style="760" customWidth="1"/>
    <col min="10" max="10" width="5.5703125" style="760" customWidth="1"/>
    <col min="11" max="11" width="7.140625" style="760" customWidth="1"/>
    <col min="12" max="16384" width="9.140625" style="760"/>
  </cols>
  <sheetData>
    <row r="1" spans="1:11" hidden="1">
      <c r="A1" s="797" t="s">
        <v>1177</v>
      </c>
    </row>
    <row r="4" spans="1:11">
      <c r="A4" s="883" t="s">
        <v>1</v>
      </c>
      <c r="B4" s="884" t="s">
        <v>9</v>
      </c>
      <c r="C4" s="884" t="s">
        <v>10</v>
      </c>
      <c r="D4" s="885"/>
      <c r="E4" s="883" t="s">
        <v>1</v>
      </c>
      <c r="F4" s="884" t="s">
        <v>9</v>
      </c>
      <c r="G4" s="884" t="s">
        <v>10</v>
      </c>
      <c r="H4" s="885"/>
      <c r="I4" s="883" t="s">
        <v>1</v>
      </c>
      <c r="J4" s="884" t="s">
        <v>9</v>
      </c>
      <c r="K4" s="884" t="s">
        <v>10</v>
      </c>
    </row>
    <row r="5" spans="1:11">
      <c r="A5" s="886">
        <v>1960</v>
      </c>
      <c r="B5" s="887">
        <v>4.3</v>
      </c>
      <c r="C5" s="887">
        <v>3.61</v>
      </c>
      <c r="D5" s="764"/>
      <c r="E5" s="886">
        <v>1979</v>
      </c>
      <c r="F5" s="887">
        <v>3.28</v>
      </c>
      <c r="G5" s="887">
        <v>1.8080000000000001</v>
      </c>
      <c r="H5" s="764"/>
      <c r="I5" s="886">
        <v>1998</v>
      </c>
      <c r="J5" s="887">
        <v>2.5914999999999999</v>
      </c>
      <c r="K5" s="887">
        <v>1.9990000000000001</v>
      </c>
    </row>
    <row r="6" spans="1:11">
      <c r="A6" s="886">
        <v>1961</v>
      </c>
      <c r="B6" s="887">
        <v>4.24</v>
      </c>
      <c r="C6" s="887">
        <v>3.56</v>
      </c>
      <c r="D6" s="764"/>
      <c r="E6" s="886">
        <v>1980</v>
      </c>
      <c r="F6" s="887">
        <v>3.1438999999999999</v>
      </c>
      <c r="G6" s="887">
        <v>1.8394999999999999</v>
      </c>
      <c r="H6" s="764"/>
      <c r="I6" s="886">
        <v>1999</v>
      </c>
      <c r="J6" s="887">
        <v>2.6110000000000002</v>
      </c>
      <c r="K6" s="887">
        <v>2.0074999999999998</v>
      </c>
    </row>
    <row r="7" spans="1:11">
      <c r="A7" s="886">
        <v>1962</v>
      </c>
      <c r="B7" s="887">
        <v>4.18</v>
      </c>
      <c r="C7" s="887">
        <v>3.42</v>
      </c>
      <c r="D7" s="764"/>
      <c r="E7" s="886">
        <v>1981</v>
      </c>
      <c r="F7" s="887">
        <v>3.06</v>
      </c>
      <c r="G7" s="887">
        <v>1.8120000000000001</v>
      </c>
      <c r="H7" s="764"/>
      <c r="I7" s="886">
        <v>2000</v>
      </c>
      <c r="J7" s="887">
        <v>2.6305000000000001</v>
      </c>
      <c r="K7" s="887">
        <v>2.056</v>
      </c>
    </row>
    <row r="8" spans="1:11">
      <c r="A8" s="886">
        <v>1963</v>
      </c>
      <c r="B8" s="887">
        <v>3.87</v>
      </c>
      <c r="C8" s="887">
        <v>3.3</v>
      </c>
      <c r="D8" s="764"/>
      <c r="E8" s="886">
        <v>1982</v>
      </c>
      <c r="F8" s="887">
        <v>2.99</v>
      </c>
      <c r="G8" s="887">
        <v>1.8274999999999999</v>
      </c>
      <c r="H8" s="764"/>
      <c r="I8" s="886">
        <v>2001</v>
      </c>
      <c r="J8" s="888">
        <v>2.5615000000000001</v>
      </c>
      <c r="K8" s="887">
        <v>2.0305</v>
      </c>
    </row>
    <row r="9" spans="1:11">
      <c r="A9" s="886">
        <v>1964</v>
      </c>
      <c r="B9" s="887">
        <v>3.55</v>
      </c>
      <c r="C9" s="887">
        <v>3.17</v>
      </c>
      <c r="D9" s="764"/>
      <c r="E9" s="886">
        <v>1983</v>
      </c>
      <c r="F9" s="887">
        <v>2.83</v>
      </c>
      <c r="G9" s="887">
        <v>1.7989999999999999</v>
      </c>
      <c r="H9" s="764"/>
      <c r="I9" s="886">
        <v>2002</v>
      </c>
      <c r="J9" s="888">
        <v>2.54</v>
      </c>
      <c r="K9" s="887">
        <v>2.0205000000000002</v>
      </c>
    </row>
    <row r="10" spans="1:11">
      <c r="A10" s="886">
        <v>1965</v>
      </c>
      <c r="B10" s="887">
        <v>3.24</v>
      </c>
      <c r="C10" s="887">
        <v>2.88</v>
      </c>
      <c r="D10" s="764"/>
      <c r="E10" s="886">
        <v>1984</v>
      </c>
      <c r="F10" s="887">
        <v>2.74</v>
      </c>
      <c r="G10" s="887">
        <v>1.8065</v>
      </c>
      <c r="H10" s="764"/>
      <c r="I10" s="886">
        <v>2003</v>
      </c>
      <c r="J10" s="888">
        <v>2.57</v>
      </c>
      <c r="K10" s="887">
        <v>2.0474999999999999</v>
      </c>
    </row>
    <row r="11" spans="1:11">
      <c r="A11" s="886">
        <v>1966</v>
      </c>
      <c r="B11" s="887">
        <v>3.17</v>
      </c>
      <c r="C11" s="887">
        <v>2.67</v>
      </c>
      <c r="D11" s="764"/>
      <c r="E11" s="886">
        <v>1985</v>
      </c>
      <c r="F11" s="887">
        <v>2.69</v>
      </c>
      <c r="G11" s="887">
        <v>1.8440000000000001</v>
      </c>
      <c r="H11" s="764"/>
      <c r="I11" s="886">
        <v>2004</v>
      </c>
      <c r="J11" s="888">
        <v>2.54</v>
      </c>
      <c r="K11" s="887">
        <v>2.0514999999999999</v>
      </c>
    </row>
    <row r="12" spans="1:11">
      <c r="A12" s="886">
        <v>1967</v>
      </c>
      <c r="B12" s="887">
        <v>3.12</v>
      </c>
      <c r="C12" s="887">
        <v>2.5299999999999998</v>
      </c>
      <c r="D12" s="764"/>
      <c r="E12" s="886">
        <v>1986</v>
      </c>
      <c r="F12" s="887">
        <v>2.59</v>
      </c>
      <c r="G12" s="887">
        <v>1.8374999999999999</v>
      </c>
      <c r="H12" s="764"/>
      <c r="I12" s="886">
        <v>2005</v>
      </c>
      <c r="J12" s="888">
        <v>2.4700000000000002</v>
      </c>
      <c r="K12" s="887">
        <v>2.0569999999999999</v>
      </c>
    </row>
    <row r="13" spans="1:11">
      <c r="A13" s="886">
        <v>1968</v>
      </c>
      <c r="B13" s="887">
        <v>3.04</v>
      </c>
      <c r="C13" s="887">
        <v>2.4300000000000002</v>
      </c>
      <c r="D13" s="764"/>
      <c r="E13" s="886">
        <v>1987</v>
      </c>
      <c r="F13" s="887">
        <v>2.48</v>
      </c>
      <c r="G13" s="887">
        <v>1.8720000000000001</v>
      </c>
      <c r="H13" s="764"/>
      <c r="I13" s="886">
        <v>2006</v>
      </c>
      <c r="J13" s="888">
        <v>2.63</v>
      </c>
      <c r="K13" s="887">
        <v>2.1080000000000001</v>
      </c>
    </row>
    <row r="14" spans="1:11">
      <c r="A14" s="886">
        <v>1969</v>
      </c>
      <c r="B14" s="887">
        <v>3.09</v>
      </c>
      <c r="C14" s="887">
        <v>2.42</v>
      </c>
      <c r="D14" s="764"/>
      <c r="E14" s="886">
        <v>1988</v>
      </c>
      <c r="F14" s="887">
        <v>2.52</v>
      </c>
      <c r="G14" s="887">
        <v>1.9339999999999999</v>
      </c>
      <c r="H14" s="764"/>
      <c r="I14" s="886">
        <v>2007</v>
      </c>
      <c r="J14" s="888">
        <v>2.629</v>
      </c>
      <c r="K14" s="887">
        <v>2.12</v>
      </c>
    </row>
    <row r="15" spans="1:11">
      <c r="A15" s="886">
        <v>1970</v>
      </c>
      <c r="B15" s="887">
        <v>3.3048999999999999</v>
      </c>
      <c r="C15" s="887">
        <v>2.48</v>
      </c>
      <c r="D15" s="764"/>
      <c r="E15" s="886">
        <v>1989</v>
      </c>
      <c r="F15" s="887">
        <v>2.5499999999999998</v>
      </c>
      <c r="G15" s="887">
        <v>2.0139999999999998</v>
      </c>
      <c r="H15" s="764"/>
      <c r="I15" s="886">
        <v>2008</v>
      </c>
      <c r="J15" s="888">
        <v>2.597</v>
      </c>
      <c r="K15" s="887">
        <v>2.0720000000000001</v>
      </c>
    </row>
    <row r="16" spans="1:11">
      <c r="A16" s="886">
        <v>1971</v>
      </c>
      <c r="B16" s="887">
        <v>3.14</v>
      </c>
      <c r="C16" s="887">
        <v>2.2665000000000002</v>
      </c>
      <c r="D16" s="764"/>
      <c r="E16" s="886">
        <v>1990</v>
      </c>
      <c r="F16" s="887">
        <v>2.649</v>
      </c>
      <c r="G16" s="887">
        <v>2.081</v>
      </c>
      <c r="H16" s="764"/>
      <c r="I16" s="886">
        <v>2009</v>
      </c>
      <c r="J16" s="888">
        <v>2.4740000000000002</v>
      </c>
      <c r="K16" s="888">
        <v>2.0019999999999998</v>
      </c>
    </row>
    <row r="17" spans="1:11">
      <c r="A17" s="886">
        <v>1972</v>
      </c>
      <c r="B17" s="887">
        <v>2.88</v>
      </c>
      <c r="C17" s="887">
        <v>2.0099999999999998</v>
      </c>
      <c r="D17" s="764"/>
      <c r="E17" s="886">
        <v>1991</v>
      </c>
      <c r="F17" s="887">
        <v>2.5325000000000002</v>
      </c>
      <c r="G17" s="887">
        <v>2.0625</v>
      </c>
      <c r="H17" s="764"/>
      <c r="I17" s="886">
        <v>2010</v>
      </c>
      <c r="J17" s="888">
        <v>2.4500000000000002</v>
      </c>
      <c r="K17" s="887">
        <v>1.931</v>
      </c>
    </row>
    <row r="18" spans="1:11">
      <c r="A18" s="886">
        <v>1973</v>
      </c>
      <c r="B18" s="887">
        <v>2.84</v>
      </c>
      <c r="C18" s="887">
        <v>1.879</v>
      </c>
      <c r="D18" s="764"/>
      <c r="E18" s="886">
        <v>1992</v>
      </c>
      <c r="F18" s="887">
        <v>2.5325000000000002</v>
      </c>
      <c r="G18" s="887">
        <v>2.0459999999999998</v>
      </c>
      <c r="H18" s="764"/>
      <c r="I18" s="886">
        <v>2011</v>
      </c>
      <c r="J18" s="888">
        <v>2.3774999999999999</v>
      </c>
      <c r="K18" s="887">
        <v>1.8945000000000001</v>
      </c>
    </row>
    <row r="19" spans="1:11">
      <c r="A19" s="886">
        <v>1974</v>
      </c>
      <c r="B19" s="887">
        <v>2.91</v>
      </c>
      <c r="C19" s="887">
        <v>1.835</v>
      </c>
      <c r="D19" s="764"/>
      <c r="E19" s="886">
        <v>1993</v>
      </c>
      <c r="F19" s="887">
        <v>2.4485000000000001</v>
      </c>
      <c r="G19" s="887">
        <v>2.0194999999999999</v>
      </c>
      <c r="H19" s="764"/>
      <c r="I19" s="886">
        <v>2012</v>
      </c>
      <c r="J19" s="888">
        <v>2.3734999999999999</v>
      </c>
      <c r="K19" s="887">
        <v>1.8805000000000001</v>
      </c>
    </row>
    <row r="20" spans="1:11">
      <c r="A20" s="886">
        <v>1975</v>
      </c>
      <c r="B20" s="887">
        <v>2.96</v>
      </c>
      <c r="C20" s="887">
        <v>1.774</v>
      </c>
      <c r="D20" s="764"/>
      <c r="E20" s="886">
        <v>1994</v>
      </c>
      <c r="F20" s="887">
        <v>2.444</v>
      </c>
      <c r="G20" s="887">
        <v>2.0015000000000001</v>
      </c>
      <c r="H20" s="764"/>
      <c r="I20" s="988">
        <v>2013</v>
      </c>
      <c r="J20" s="989">
        <v>2.34</v>
      </c>
      <c r="K20" s="989">
        <v>1.87</v>
      </c>
    </row>
    <row r="21" spans="1:11">
      <c r="A21" s="886">
        <v>1976</v>
      </c>
      <c r="B21" s="887">
        <v>3.19</v>
      </c>
      <c r="C21" s="887">
        <v>1.738</v>
      </c>
      <c r="D21" s="764"/>
      <c r="E21" s="886">
        <v>1995</v>
      </c>
      <c r="F21" s="888">
        <v>2.452</v>
      </c>
      <c r="G21" s="888">
        <v>1.978</v>
      </c>
      <c r="H21" s="764"/>
      <c r="I21" s="988">
        <v>2014</v>
      </c>
      <c r="J21" s="990">
        <v>2.3285</v>
      </c>
      <c r="K21" s="990">
        <v>1.8625</v>
      </c>
    </row>
    <row r="22" spans="1:11">
      <c r="A22" s="886">
        <v>1977</v>
      </c>
      <c r="B22" s="888">
        <v>3.3</v>
      </c>
      <c r="C22" s="888">
        <v>1.7895000000000001</v>
      </c>
      <c r="D22" s="764"/>
      <c r="E22" s="886">
        <v>1996</v>
      </c>
      <c r="F22" s="887">
        <v>2.5289999999999999</v>
      </c>
      <c r="G22" s="887">
        <v>1.976</v>
      </c>
      <c r="H22" s="764"/>
      <c r="I22" s="991"/>
      <c r="J22" s="992"/>
      <c r="K22" s="992"/>
    </row>
    <row r="23" spans="1:11">
      <c r="A23" s="883">
        <v>1978</v>
      </c>
      <c r="B23" s="889">
        <v>3.25</v>
      </c>
      <c r="C23" s="889">
        <v>1.76</v>
      </c>
      <c r="D23" s="764"/>
      <c r="E23" s="883">
        <v>1997</v>
      </c>
      <c r="F23" s="889">
        <v>2.5205000000000002</v>
      </c>
      <c r="G23" s="889">
        <v>1.9710000000000001</v>
      </c>
      <c r="H23" s="764"/>
      <c r="I23" s="993"/>
      <c r="J23" s="994"/>
      <c r="K23" s="994"/>
    </row>
    <row r="24" spans="1:11">
      <c r="D24" s="764"/>
      <c r="H24" s="764"/>
    </row>
    <row r="25" spans="1:11">
      <c r="A25" s="769" t="s">
        <v>843</v>
      </c>
      <c r="D25" s="764"/>
      <c r="H25" s="764"/>
    </row>
    <row r="26" spans="1:11">
      <c r="D26" s="764"/>
      <c r="H26" s="764"/>
    </row>
    <row r="27" spans="1:11">
      <c r="D27" s="769"/>
      <c r="H27" s="769"/>
      <c r="I27" s="769"/>
      <c r="J27" s="769"/>
      <c r="K27" s="769"/>
    </row>
    <row r="28" spans="1:11">
      <c r="D28" s="769"/>
      <c r="E28" s="769"/>
      <c r="F28" s="769"/>
      <c r="G28" s="769"/>
      <c r="H28" s="769"/>
    </row>
    <row r="29" spans="1:11">
      <c r="D29" s="769"/>
      <c r="H29" s="769"/>
    </row>
    <row r="30" spans="1:11">
      <c r="D30" s="769"/>
      <c r="H30" s="769"/>
    </row>
    <row r="32" spans="1:11">
      <c r="D32" s="769"/>
      <c r="H32" s="769"/>
    </row>
    <row r="33" spans="2:3">
      <c r="B33" s="769"/>
      <c r="C33" s="769"/>
    </row>
  </sheetData>
  <printOptions horizontalCentered="1"/>
  <pageMargins left="1" right="1" top="1" bottom="1" header="0.5" footer="0.5"/>
  <pageSetup paperSize="128" orientation="portrait" r:id="rId1"/>
  <headerFooter scaleWithDoc="0" alignWithMargins="0">
    <oddHeader xml:space="preserve">&amp;C&amp;14Table 4.6
Total Fertility Rates for Utah and the United States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view="pageLayout" topLeftCell="A23" zoomScaleNormal="100" zoomScaleSheetLayoutView="82" workbookViewId="0">
      <selection activeCell="G20" sqref="G20"/>
    </sheetView>
  </sheetViews>
  <sheetFormatPr defaultRowHeight="12.75"/>
  <cols>
    <col min="1" max="1" width="19.5703125" style="760" customWidth="1"/>
    <col min="2" max="3" width="13.5703125" style="760" customWidth="1"/>
    <col min="4" max="4" width="10.5703125" style="760" bestFit="1" customWidth="1"/>
    <col min="5" max="5" width="5.28515625" style="760" customWidth="1"/>
    <col min="6" max="7" width="15.42578125" style="760" customWidth="1"/>
    <col min="8" max="8" width="10.5703125" style="760" bestFit="1" customWidth="1"/>
    <col min="9" max="9" width="6.28515625" style="760" customWidth="1"/>
    <col min="10" max="10" width="8.28515625" style="760" customWidth="1"/>
    <col min="11" max="11" width="12.5703125" style="760" customWidth="1"/>
    <col min="12" max="16384" width="9.140625" style="760"/>
  </cols>
  <sheetData>
    <row r="1" spans="1:12" hidden="1">
      <c r="A1" s="890" t="s">
        <v>1178</v>
      </c>
      <c r="B1" s="890"/>
      <c r="C1" s="890"/>
      <c r="D1" s="890"/>
      <c r="E1" s="890"/>
      <c r="F1" s="890"/>
    </row>
    <row r="4" spans="1:12">
      <c r="A4" s="891"/>
      <c r="E4" s="801"/>
      <c r="I4" s="801"/>
      <c r="J4" s="892" t="s">
        <v>852</v>
      </c>
      <c r="K4" s="892"/>
    </row>
    <row r="5" spans="1:12">
      <c r="A5" s="891"/>
      <c r="B5" s="893">
        <v>2010</v>
      </c>
      <c r="C5" s="894"/>
      <c r="D5" s="894"/>
      <c r="E5" s="895"/>
      <c r="F5" s="893">
        <v>2014</v>
      </c>
      <c r="G5" s="894"/>
      <c r="H5" s="894"/>
      <c r="I5" s="895"/>
      <c r="J5" s="896" t="s">
        <v>102</v>
      </c>
      <c r="K5" s="896"/>
    </row>
    <row r="6" spans="1:12">
      <c r="A6" s="891"/>
      <c r="B6" s="897" t="s">
        <v>68</v>
      </c>
      <c r="C6" s="897"/>
      <c r="D6" s="897" t="s">
        <v>67</v>
      </c>
      <c r="E6" s="898"/>
      <c r="F6" s="897" t="s">
        <v>68</v>
      </c>
      <c r="G6" s="897"/>
      <c r="H6" s="897" t="s">
        <v>67</v>
      </c>
      <c r="I6" s="899"/>
      <c r="J6" s="897" t="s">
        <v>68</v>
      </c>
      <c r="K6" s="897"/>
    </row>
    <row r="7" spans="1:12">
      <c r="A7" s="891"/>
      <c r="B7" s="897" t="s">
        <v>850</v>
      </c>
      <c r="C7" s="897" t="s">
        <v>68</v>
      </c>
      <c r="D7" s="897" t="s">
        <v>851</v>
      </c>
      <c r="E7" s="899"/>
      <c r="F7" s="897" t="s">
        <v>850</v>
      </c>
      <c r="G7" s="897" t="s">
        <v>68</v>
      </c>
      <c r="H7" s="897" t="s">
        <v>851</v>
      </c>
      <c r="I7" s="899"/>
      <c r="J7" s="798" t="s">
        <v>850</v>
      </c>
      <c r="K7" s="897" t="s">
        <v>68</v>
      </c>
    </row>
    <row r="8" spans="1:12">
      <c r="A8" s="900" t="s">
        <v>849</v>
      </c>
      <c r="B8" s="901" t="s">
        <v>103</v>
      </c>
      <c r="C8" s="901" t="s">
        <v>69</v>
      </c>
      <c r="D8" s="901" t="s">
        <v>848</v>
      </c>
      <c r="E8" s="902" t="s">
        <v>11</v>
      </c>
      <c r="F8" s="901" t="s">
        <v>103</v>
      </c>
      <c r="G8" s="901" t="s">
        <v>69</v>
      </c>
      <c r="H8" s="901" t="s">
        <v>848</v>
      </c>
      <c r="I8" s="902" t="s">
        <v>11</v>
      </c>
      <c r="J8" s="901" t="s">
        <v>847</v>
      </c>
      <c r="K8" s="901" t="s">
        <v>69</v>
      </c>
    </row>
    <row r="9" spans="1:12">
      <c r="A9" s="891" t="s">
        <v>65</v>
      </c>
      <c r="B9" s="763">
        <v>131704730</v>
      </c>
      <c r="C9" s="763">
        <v>116716292</v>
      </c>
      <c r="D9" s="903">
        <v>2.58</v>
      </c>
      <c r="E9" s="899" t="s">
        <v>101</v>
      </c>
      <c r="F9" s="904">
        <v>133962970</v>
      </c>
      <c r="G9" s="905">
        <v>117259427</v>
      </c>
      <c r="H9" s="906">
        <v>2.65</v>
      </c>
      <c r="I9" s="899" t="s">
        <v>101</v>
      </c>
      <c r="J9" s="762">
        <f t="shared" ref="J9:J40" si="0">F9/B9-1</f>
        <v>1.7146233092767416E-2</v>
      </c>
      <c r="K9" s="762">
        <f t="shared" ref="K9:K40" si="1">G9/C9-1</f>
        <v>4.6534634599255664E-3</v>
      </c>
    </row>
    <row r="10" spans="1:12">
      <c r="A10" s="891" t="s">
        <v>14</v>
      </c>
      <c r="B10" s="763">
        <v>2171853</v>
      </c>
      <c r="C10" s="907">
        <v>1883791</v>
      </c>
      <c r="D10" s="903">
        <v>2.48</v>
      </c>
      <c r="E10" s="891">
        <v>27</v>
      </c>
      <c r="F10" s="905">
        <v>2208030</v>
      </c>
      <c r="G10" s="905">
        <v>1841217</v>
      </c>
      <c r="H10" s="906">
        <v>2.57</v>
      </c>
      <c r="I10" s="801">
        <f t="shared" ref="I10:I41" si="2">RANK(H10,H$10:H$60)</f>
        <v>22</v>
      </c>
      <c r="J10" s="762">
        <f t="shared" si="0"/>
        <v>1.6657204700318173E-2</v>
      </c>
      <c r="K10" s="762">
        <f t="shared" si="1"/>
        <v>-2.2600171675095537E-2</v>
      </c>
      <c r="L10" s="908"/>
    </row>
    <row r="11" spans="1:12">
      <c r="A11" s="891" t="s">
        <v>15</v>
      </c>
      <c r="B11" s="763">
        <v>306967</v>
      </c>
      <c r="C11" s="907">
        <v>258058</v>
      </c>
      <c r="D11" s="903">
        <v>2.65</v>
      </c>
      <c r="E11" s="891">
        <v>7</v>
      </c>
      <c r="F11" s="904">
        <v>308571</v>
      </c>
      <c r="G11" s="905">
        <v>249659</v>
      </c>
      <c r="H11" s="906">
        <v>2.84</v>
      </c>
      <c r="I11" s="801">
        <f t="shared" si="2"/>
        <v>4</v>
      </c>
      <c r="J11" s="762">
        <f t="shared" si="0"/>
        <v>5.22531737939258E-3</v>
      </c>
      <c r="K11" s="762">
        <f t="shared" si="1"/>
        <v>-3.2546946810406929E-2</v>
      </c>
      <c r="L11" s="908"/>
    </row>
    <row r="12" spans="1:12">
      <c r="A12" s="891" t="s">
        <v>16</v>
      </c>
      <c r="B12" s="763">
        <v>2844526</v>
      </c>
      <c r="C12" s="907">
        <v>2380990</v>
      </c>
      <c r="D12" s="903">
        <v>2.63</v>
      </c>
      <c r="E12" s="891">
        <v>9</v>
      </c>
      <c r="F12" s="904">
        <v>2909336</v>
      </c>
      <c r="G12" s="905">
        <v>2428743</v>
      </c>
      <c r="H12" s="906">
        <v>2.71</v>
      </c>
      <c r="I12" s="801">
        <f t="shared" si="2"/>
        <v>9</v>
      </c>
      <c r="J12" s="762">
        <f t="shared" si="0"/>
        <v>2.2784112361778464E-2</v>
      </c>
      <c r="K12" s="762">
        <f t="shared" si="1"/>
        <v>2.0055943116098707E-2</v>
      </c>
      <c r="L12" s="908"/>
    </row>
    <row r="13" spans="1:12">
      <c r="A13" s="891" t="s">
        <v>17</v>
      </c>
      <c r="B13" s="763">
        <v>1316299</v>
      </c>
      <c r="C13" s="907">
        <v>1147084</v>
      </c>
      <c r="D13" s="903">
        <v>2.4700000000000002</v>
      </c>
      <c r="E13" s="891">
        <v>33</v>
      </c>
      <c r="F13" s="904">
        <v>1341081</v>
      </c>
      <c r="G13" s="905">
        <v>1131288</v>
      </c>
      <c r="H13" s="906">
        <v>2.5499999999999998</v>
      </c>
      <c r="I13" s="801">
        <f t="shared" si="2"/>
        <v>28</v>
      </c>
      <c r="J13" s="762">
        <f t="shared" si="0"/>
        <v>1.8827029421127017E-2</v>
      </c>
      <c r="K13" s="762">
        <f t="shared" si="1"/>
        <v>-1.3770569548524736E-2</v>
      </c>
      <c r="L13" s="908"/>
    </row>
    <row r="14" spans="1:12">
      <c r="A14" s="891" t="s">
        <v>18</v>
      </c>
      <c r="B14" s="763">
        <v>13680081</v>
      </c>
      <c r="C14" s="907">
        <v>12577498</v>
      </c>
      <c r="D14" s="903">
        <v>2.9</v>
      </c>
      <c r="E14" s="891">
        <v>2</v>
      </c>
      <c r="F14" s="904">
        <v>13901594</v>
      </c>
      <c r="G14" s="905">
        <v>12758648</v>
      </c>
      <c r="H14" s="906">
        <v>2.98</v>
      </c>
      <c r="I14" s="801">
        <f t="shared" si="2"/>
        <v>3</v>
      </c>
      <c r="J14" s="762">
        <f t="shared" si="0"/>
        <v>1.6192374884330007E-2</v>
      </c>
      <c r="K14" s="762">
        <f t="shared" si="1"/>
        <v>1.4402705530145887E-2</v>
      </c>
      <c r="L14" s="908"/>
    </row>
    <row r="15" spans="1:12">
      <c r="A15" s="891" t="s">
        <v>19</v>
      </c>
      <c r="B15" s="763">
        <v>2212898</v>
      </c>
      <c r="C15" s="907">
        <v>1972868</v>
      </c>
      <c r="D15" s="903">
        <v>2.4900000000000002</v>
      </c>
      <c r="E15" s="891">
        <v>22</v>
      </c>
      <c r="F15" s="904">
        <v>2276280</v>
      </c>
      <c r="G15" s="905">
        <v>2039592</v>
      </c>
      <c r="H15" s="906">
        <v>2.57</v>
      </c>
      <c r="I15" s="801">
        <f t="shared" si="2"/>
        <v>22</v>
      </c>
      <c r="J15" s="762">
        <f t="shared" si="0"/>
        <v>2.8642079300537082E-2</v>
      </c>
      <c r="K15" s="762">
        <f t="shared" si="1"/>
        <v>3.3820813151209217E-2</v>
      </c>
      <c r="L15" s="908"/>
    </row>
    <row r="16" spans="1:12">
      <c r="A16" s="891" t="s">
        <v>20</v>
      </c>
      <c r="B16" s="763">
        <v>1487891</v>
      </c>
      <c r="C16" s="907">
        <v>1371087</v>
      </c>
      <c r="D16" s="903">
        <v>2.52</v>
      </c>
      <c r="E16" s="891">
        <v>19</v>
      </c>
      <c r="F16" s="904">
        <v>1493632</v>
      </c>
      <c r="G16" s="905">
        <v>1355817</v>
      </c>
      <c r="H16" s="906">
        <v>2.57</v>
      </c>
      <c r="I16" s="801">
        <f t="shared" si="2"/>
        <v>22</v>
      </c>
      <c r="J16" s="762">
        <f t="shared" si="0"/>
        <v>3.858481568878469E-3</v>
      </c>
      <c r="K16" s="762">
        <f t="shared" si="1"/>
        <v>-1.1137148846134481E-2</v>
      </c>
      <c r="L16" s="908"/>
    </row>
    <row r="17" spans="1:12">
      <c r="A17" s="891" t="s">
        <v>21</v>
      </c>
      <c r="B17" s="763">
        <v>405885</v>
      </c>
      <c r="C17" s="907">
        <v>342297</v>
      </c>
      <c r="D17" s="903">
        <v>2.5499999999999998</v>
      </c>
      <c r="E17" s="891">
        <v>15</v>
      </c>
      <c r="F17" s="904">
        <v>417413</v>
      </c>
      <c r="G17" s="905">
        <v>349743</v>
      </c>
      <c r="H17" s="906">
        <v>2.6</v>
      </c>
      <c r="I17" s="801">
        <f t="shared" si="2"/>
        <v>19</v>
      </c>
      <c r="J17" s="762">
        <f t="shared" si="0"/>
        <v>2.8402133609273461E-2</v>
      </c>
      <c r="K17" s="762">
        <f t="shared" si="1"/>
        <v>2.1753039027511134E-2</v>
      </c>
      <c r="L17" s="908"/>
    </row>
    <row r="18" spans="1:12">
      <c r="A18" s="891" t="s">
        <v>22</v>
      </c>
      <c r="B18" s="763">
        <v>296719</v>
      </c>
      <c r="C18" s="907">
        <v>266707</v>
      </c>
      <c r="D18" s="903">
        <v>2.11</v>
      </c>
      <c r="E18" s="891">
        <v>51</v>
      </c>
      <c r="F18" s="904">
        <v>306184</v>
      </c>
      <c r="G18" s="905">
        <v>277378</v>
      </c>
      <c r="H18" s="906">
        <v>2.23</v>
      </c>
      <c r="I18" s="801">
        <f t="shared" si="2"/>
        <v>51</v>
      </c>
      <c r="J18" s="762">
        <f t="shared" si="0"/>
        <v>3.1898867278468801E-2</v>
      </c>
      <c r="K18" s="762">
        <f t="shared" si="1"/>
        <v>4.0010198457483215E-2</v>
      </c>
      <c r="L18" s="908"/>
    </row>
    <row r="19" spans="1:12">
      <c r="A19" s="891" t="s">
        <v>23</v>
      </c>
      <c r="B19" s="763">
        <v>8989580</v>
      </c>
      <c r="C19" s="907">
        <v>7420802</v>
      </c>
      <c r="D19" s="903">
        <v>2.48</v>
      </c>
      <c r="E19" s="891">
        <v>27</v>
      </c>
      <c r="F19" s="904">
        <v>9144650</v>
      </c>
      <c r="G19" s="905">
        <v>7328046</v>
      </c>
      <c r="H19" s="906">
        <v>2.66</v>
      </c>
      <c r="I19" s="801">
        <f t="shared" si="2"/>
        <v>13</v>
      </c>
      <c r="J19" s="762">
        <f t="shared" si="0"/>
        <v>1.7249971633825023E-2</v>
      </c>
      <c r="K19" s="762">
        <f t="shared" si="1"/>
        <v>-1.2499457605795183E-2</v>
      </c>
      <c r="L19" s="908"/>
    </row>
    <row r="20" spans="1:12">
      <c r="A20" s="891" t="s">
        <v>24</v>
      </c>
      <c r="B20" s="763">
        <v>4088801</v>
      </c>
      <c r="C20" s="907">
        <v>3585584</v>
      </c>
      <c r="D20" s="903">
        <v>2.63</v>
      </c>
      <c r="E20" s="891">
        <v>9</v>
      </c>
      <c r="F20" s="904">
        <v>4151387</v>
      </c>
      <c r="G20" s="905">
        <v>3587521</v>
      </c>
      <c r="H20" s="906">
        <v>2.74</v>
      </c>
      <c r="I20" s="801">
        <f t="shared" si="2"/>
        <v>6</v>
      </c>
      <c r="J20" s="762">
        <f t="shared" si="0"/>
        <v>1.5306687706249322E-2</v>
      </c>
      <c r="K20" s="762">
        <f t="shared" si="1"/>
        <v>5.4021883185551012E-4</v>
      </c>
      <c r="L20" s="908"/>
    </row>
    <row r="21" spans="1:12">
      <c r="A21" s="891" t="s">
        <v>25</v>
      </c>
      <c r="B21" s="763">
        <v>519508</v>
      </c>
      <c r="C21" s="907">
        <v>455338</v>
      </c>
      <c r="D21" s="903">
        <v>2.89</v>
      </c>
      <c r="E21" s="891">
        <v>3</v>
      </c>
      <c r="F21" s="904">
        <v>530118</v>
      </c>
      <c r="G21" s="905">
        <v>450769</v>
      </c>
      <c r="H21" s="906">
        <v>3.05</v>
      </c>
      <c r="I21" s="801">
        <f t="shared" si="2"/>
        <v>2</v>
      </c>
      <c r="J21" s="762">
        <f t="shared" si="0"/>
        <v>2.042316961432733E-2</v>
      </c>
      <c r="K21" s="762">
        <f t="shared" si="1"/>
        <v>-1.0034304187219178E-2</v>
      </c>
      <c r="L21" s="908"/>
    </row>
    <row r="22" spans="1:12">
      <c r="A22" s="891" t="s">
        <v>26</v>
      </c>
      <c r="B22" s="763">
        <v>667796</v>
      </c>
      <c r="C22" s="907">
        <v>579408</v>
      </c>
      <c r="D22" s="903">
        <v>2.66</v>
      </c>
      <c r="E22" s="891">
        <v>6</v>
      </c>
      <c r="F22" s="904">
        <v>685098</v>
      </c>
      <c r="G22" s="905">
        <v>591587</v>
      </c>
      <c r="H22" s="906">
        <v>2.71</v>
      </c>
      <c r="I22" s="801">
        <f t="shared" si="2"/>
        <v>9</v>
      </c>
      <c r="J22" s="762">
        <f t="shared" si="0"/>
        <v>2.5909109967714672E-2</v>
      </c>
      <c r="K22" s="762">
        <f t="shared" si="1"/>
        <v>2.101973048352801E-2</v>
      </c>
      <c r="L22" s="908"/>
    </row>
    <row r="23" spans="1:12">
      <c r="A23" s="891" t="s">
        <v>66</v>
      </c>
      <c r="B23" s="763">
        <v>5296715</v>
      </c>
      <c r="C23" s="907">
        <v>4836972</v>
      </c>
      <c r="D23" s="903">
        <v>2.59</v>
      </c>
      <c r="E23" s="891">
        <v>12</v>
      </c>
      <c r="F23" s="904">
        <v>5307508</v>
      </c>
      <c r="G23" s="905">
        <v>4772421</v>
      </c>
      <c r="H23" s="906">
        <v>2.64</v>
      </c>
      <c r="I23" s="801">
        <f t="shared" si="2"/>
        <v>14</v>
      </c>
      <c r="J23" s="762">
        <f t="shared" si="0"/>
        <v>2.0376780702755504E-3</v>
      </c>
      <c r="K23" s="762">
        <f t="shared" si="1"/>
        <v>-1.334533257583459E-2</v>
      </c>
      <c r="L23" s="908"/>
    </row>
    <row r="24" spans="1:12">
      <c r="A24" s="891" t="s">
        <v>27</v>
      </c>
      <c r="B24" s="763">
        <v>2795541</v>
      </c>
      <c r="C24" s="907">
        <v>2502154</v>
      </c>
      <c r="D24" s="903">
        <v>2.52</v>
      </c>
      <c r="E24" s="891">
        <v>19</v>
      </c>
      <c r="F24" s="904">
        <v>2829630</v>
      </c>
      <c r="G24" s="905">
        <v>2502739</v>
      </c>
      <c r="H24" s="906">
        <v>2.56</v>
      </c>
      <c r="I24" s="801">
        <f t="shared" si="2"/>
        <v>26</v>
      </c>
      <c r="J24" s="762">
        <f t="shared" si="0"/>
        <v>1.2194061900719699E-2</v>
      </c>
      <c r="K24" s="762">
        <f t="shared" si="1"/>
        <v>2.3379855916139114E-4</v>
      </c>
      <c r="L24" s="908"/>
    </row>
    <row r="25" spans="1:12">
      <c r="A25" s="891" t="s">
        <v>28</v>
      </c>
      <c r="B25" s="763">
        <v>1336417</v>
      </c>
      <c r="C25" s="907">
        <v>1221576</v>
      </c>
      <c r="D25" s="903">
        <v>2.41</v>
      </c>
      <c r="E25" s="891">
        <v>45</v>
      </c>
      <c r="F25" s="904">
        <v>1362034</v>
      </c>
      <c r="G25" s="905">
        <v>1241471</v>
      </c>
      <c r="H25" s="906">
        <v>2.42</v>
      </c>
      <c r="I25" s="801">
        <f t="shared" si="2"/>
        <v>46</v>
      </c>
      <c r="J25" s="762">
        <f t="shared" si="0"/>
        <v>1.9168418240713692E-2</v>
      </c>
      <c r="K25" s="762">
        <f t="shared" si="1"/>
        <v>1.6286338303961534E-2</v>
      </c>
      <c r="L25" s="908"/>
    </row>
    <row r="26" spans="1:12">
      <c r="A26" s="891" t="s">
        <v>29</v>
      </c>
      <c r="B26" s="763">
        <v>1233215</v>
      </c>
      <c r="C26" s="907">
        <v>1112096</v>
      </c>
      <c r="D26" s="903">
        <v>2.4900000000000002</v>
      </c>
      <c r="E26" s="891">
        <v>22</v>
      </c>
      <c r="F26" s="904">
        <v>1248861</v>
      </c>
      <c r="G26" s="905">
        <v>1109280</v>
      </c>
      <c r="H26" s="906">
        <v>2.5499999999999998</v>
      </c>
      <c r="I26" s="801">
        <f t="shared" si="2"/>
        <v>28</v>
      </c>
      <c r="J26" s="762">
        <f t="shared" si="0"/>
        <v>1.2687163227823151E-2</v>
      </c>
      <c r="K26" s="762">
        <f t="shared" si="1"/>
        <v>-2.5321554973671834E-3</v>
      </c>
      <c r="L26" s="908"/>
    </row>
    <row r="27" spans="1:12">
      <c r="A27" s="891" t="s">
        <v>30</v>
      </c>
      <c r="B27" s="763">
        <v>1927164</v>
      </c>
      <c r="C27" s="907">
        <v>1719965</v>
      </c>
      <c r="D27" s="903">
        <v>2.4500000000000002</v>
      </c>
      <c r="E27" s="891">
        <v>37</v>
      </c>
      <c r="F27" s="904">
        <v>1950504</v>
      </c>
      <c r="G27" s="905">
        <v>1712094</v>
      </c>
      <c r="H27" s="906">
        <v>2.5</v>
      </c>
      <c r="I27" s="801">
        <f t="shared" si="2"/>
        <v>34</v>
      </c>
      <c r="J27" s="762">
        <f t="shared" si="0"/>
        <v>1.211106060511713E-2</v>
      </c>
      <c r="K27" s="762">
        <f t="shared" si="1"/>
        <v>-4.5762559121842461E-3</v>
      </c>
      <c r="L27" s="908"/>
    </row>
    <row r="28" spans="1:12">
      <c r="A28" s="891" t="s">
        <v>31</v>
      </c>
      <c r="B28" s="763">
        <v>1964981</v>
      </c>
      <c r="C28" s="907">
        <v>1728360</v>
      </c>
      <c r="D28" s="903">
        <v>2.5499999999999998</v>
      </c>
      <c r="E28" s="891">
        <v>15</v>
      </c>
      <c r="F28" s="904">
        <v>2011037</v>
      </c>
      <c r="G28" s="905">
        <v>1718194</v>
      </c>
      <c r="H28" s="906">
        <v>2.63</v>
      </c>
      <c r="I28" s="801">
        <f t="shared" si="2"/>
        <v>16</v>
      </c>
      <c r="J28" s="762">
        <f t="shared" si="0"/>
        <v>2.3438394569718524E-2</v>
      </c>
      <c r="K28" s="762">
        <f t="shared" si="1"/>
        <v>-5.8818764609225305E-3</v>
      </c>
      <c r="L28" s="908"/>
    </row>
    <row r="29" spans="1:12">
      <c r="A29" s="891" t="s">
        <v>32</v>
      </c>
      <c r="B29" s="763">
        <v>721830</v>
      </c>
      <c r="C29" s="907">
        <v>557219</v>
      </c>
      <c r="D29" s="903">
        <v>2.3199999999999998</v>
      </c>
      <c r="E29" s="891">
        <v>49</v>
      </c>
      <c r="F29" s="904">
        <v>727693</v>
      </c>
      <c r="G29" s="905">
        <v>549841</v>
      </c>
      <c r="H29" s="906">
        <v>2.35</v>
      </c>
      <c r="I29" s="801">
        <f t="shared" si="2"/>
        <v>48</v>
      </c>
      <c r="J29" s="762">
        <f t="shared" si="0"/>
        <v>8.1224110940250061E-3</v>
      </c>
      <c r="K29" s="762">
        <f t="shared" si="1"/>
        <v>-1.3240754532777954E-2</v>
      </c>
      <c r="L29" s="908"/>
    </row>
    <row r="30" spans="1:12">
      <c r="A30" s="891" t="s">
        <v>33</v>
      </c>
      <c r="B30" s="763">
        <v>2378814</v>
      </c>
      <c r="C30" s="907">
        <v>2156411</v>
      </c>
      <c r="D30" s="903">
        <v>2.61</v>
      </c>
      <c r="E30" s="891">
        <v>11</v>
      </c>
      <c r="F30" s="904">
        <v>2422317</v>
      </c>
      <c r="G30" s="905">
        <v>2165438</v>
      </c>
      <c r="H30" s="906">
        <v>2.7</v>
      </c>
      <c r="I30" s="801">
        <f t="shared" si="2"/>
        <v>11</v>
      </c>
      <c r="J30" s="762">
        <f t="shared" si="0"/>
        <v>1.8287684535234883E-2</v>
      </c>
      <c r="K30" s="762">
        <f t="shared" si="1"/>
        <v>4.1861222188164238E-3</v>
      </c>
      <c r="L30" s="908"/>
    </row>
    <row r="31" spans="1:12">
      <c r="A31" s="891" t="s">
        <v>34</v>
      </c>
      <c r="B31" s="763">
        <v>2808254</v>
      </c>
      <c r="C31" s="907">
        <v>2547075</v>
      </c>
      <c r="D31" s="903">
        <v>2.48</v>
      </c>
      <c r="E31" s="891">
        <v>27</v>
      </c>
      <c r="F31" s="904">
        <v>2828592</v>
      </c>
      <c r="G31" s="905">
        <v>2549336</v>
      </c>
      <c r="H31" s="906">
        <v>2.5499999999999998</v>
      </c>
      <c r="I31" s="801">
        <f t="shared" si="2"/>
        <v>28</v>
      </c>
      <c r="J31" s="762">
        <f t="shared" si="0"/>
        <v>7.2422223915642459E-3</v>
      </c>
      <c r="K31" s="762">
        <f t="shared" si="1"/>
        <v>8.8768489345625312E-4</v>
      </c>
      <c r="L31" s="908"/>
    </row>
    <row r="32" spans="1:12">
      <c r="A32" s="891" t="s">
        <v>35</v>
      </c>
      <c r="B32" s="763">
        <v>4532233</v>
      </c>
      <c r="C32" s="907">
        <v>3872508</v>
      </c>
      <c r="D32" s="903">
        <v>2.4900000000000002</v>
      </c>
      <c r="E32" s="891">
        <v>22</v>
      </c>
      <c r="F32" s="904">
        <v>4540088</v>
      </c>
      <c r="G32" s="905">
        <v>3834574</v>
      </c>
      <c r="H32" s="906">
        <v>2.5299999999999998</v>
      </c>
      <c r="I32" s="801">
        <f t="shared" si="2"/>
        <v>32</v>
      </c>
      <c r="J32" s="762">
        <f t="shared" si="0"/>
        <v>1.7331412573007299E-3</v>
      </c>
      <c r="K32" s="762">
        <f t="shared" si="1"/>
        <v>-9.7957189500964548E-3</v>
      </c>
      <c r="L32" s="908"/>
    </row>
    <row r="33" spans="1:12">
      <c r="A33" s="891" t="s">
        <v>36</v>
      </c>
      <c r="B33" s="763">
        <v>2347201</v>
      </c>
      <c r="C33" s="907">
        <v>2087227</v>
      </c>
      <c r="D33" s="903">
        <v>2.48</v>
      </c>
      <c r="E33" s="891">
        <v>27</v>
      </c>
      <c r="F33" s="904">
        <v>2385261</v>
      </c>
      <c r="G33" s="905">
        <v>2129195</v>
      </c>
      <c r="H33" s="906">
        <v>2.5</v>
      </c>
      <c r="I33" s="801">
        <f t="shared" si="2"/>
        <v>34</v>
      </c>
      <c r="J33" s="762">
        <f t="shared" si="0"/>
        <v>1.6215057849753745E-2</v>
      </c>
      <c r="K33" s="762">
        <f t="shared" si="1"/>
        <v>2.0107060707819535E-2</v>
      </c>
      <c r="L33" s="908"/>
    </row>
    <row r="34" spans="1:12">
      <c r="A34" s="891" t="s">
        <v>37</v>
      </c>
      <c r="B34" s="763">
        <v>1274719</v>
      </c>
      <c r="C34" s="907">
        <v>1115768</v>
      </c>
      <c r="D34" s="903">
        <v>2.58</v>
      </c>
      <c r="E34" s="891">
        <v>13</v>
      </c>
      <c r="F34" s="904">
        <v>1294738</v>
      </c>
      <c r="G34" s="905">
        <v>1095823</v>
      </c>
      <c r="H34" s="906">
        <v>2.64</v>
      </c>
      <c r="I34" s="801">
        <f t="shared" si="2"/>
        <v>14</v>
      </c>
      <c r="J34" s="762">
        <f t="shared" si="0"/>
        <v>1.5704637649552655E-2</v>
      </c>
      <c r="K34" s="762">
        <f t="shared" si="1"/>
        <v>-1.7875579869650271E-2</v>
      </c>
      <c r="L34" s="908"/>
    </row>
    <row r="35" spans="1:12">
      <c r="A35" s="891" t="s">
        <v>38</v>
      </c>
      <c r="B35" s="763">
        <v>2712729</v>
      </c>
      <c r="C35" s="907">
        <v>2375611</v>
      </c>
      <c r="D35" s="903">
        <v>2.4500000000000002</v>
      </c>
      <c r="E35" s="891">
        <v>37</v>
      </c>
      <c r="F35" s="904">
        <v>2735803</v>
      </c>
      <c r="G35" s="905">
        <v>2354809</v>
      </c>
      <c r="H35" s="906">
        <v>2.5</v>
      </c>
      <c r="I35" s="801">
        <f t="shared" si="2"/>
        <v>34</v>
      </c>
      <c r="J35" s="762">
        <f t="shared" si="0"/>
        <v>8.5058256832879486E-3</v>
      </c>
      <c r="K35" s="762">
        <f t="shared" si="1"/>
        <v>-8.7564841213481071E-3</v>
      </c>
      <c r="L35" s="908"/>
    </row>
    <row r="36" spans="1:12">
      <c r="A36" s="891" t="s">
        <v>39</v>
      </c>
      <c r="B36" s="763">
        <v>482825</v>
      </c>
      <c r="C36" s="907">
        <v>409607</v>
      </c>
      <c r="D36" s="903">
        <v>2.35</v>
      </c>
      <c r="E36" s="891">
        <v>47</v>
      </c>
      <c r="F36" s="904">
        <v>491515</v>
      </c>
      <c r="G36" s="905">
        <v>410962</v>
      </c>
      <c r="H36" s="906">
        <v>2.42</v>
      </c>
      <c r="I36" s="801">
        <f t="shared" si="2"/>
        <v>46</v>
      </c>
      <c r="J36" s="762">
        <f t="shared" si="0"/>
        <v>1.7998239527779125E-2</v>
      </c>
      <c r="K36" s="762">
        <f t="shared" si="1"/>
        <v>3.3080489347105946E-3</v>
      </c>
      <c r="L36" s="908"/>
    </row>
    <row r="37" spans="1:12">
      <c r="A37" s="891" t="s">
        <v>40</v>
      </c>
      <c r="B37" s="763">
        <v>796793</v>
      </c>
      <c r="C37" s="907">
        <v>721130</v>
      </c>
      <c r="D37" s="903">
        <v>2.46</v>
      </c>
      <c r="E37" s="891">
        <v>35</v>
      </c>
      <c r="F37" s="904">
        <v>814957</v>
      </c>
      <c r="G37" s="905">
        <v>740765</v>
      </c>
      <c r="H37" s="906">
        <v>2.4700000000000002</v>
      </c>
      <c r="I37" s="801">
        <f t="shared" si="2"/>
        <v>38</v>
      </c>
      <c r="J37" s="762">
        <f t="shared" si="0"/>
        <v>2.2796385008402531E-2</v>
      </c>
      <c r="K37" s="762">
        <f t="shared" si="1"/>
        <v>2.7228100342518102E-2</v>
      </c>
      <c r="L37" s="908"/>
    </row>
    <row r="38" spans="1:12">
      <c r="A38" s="891" t="s">
        <v>41</v>
      </c>
      <c r="B38" s="763">
        <v>1173814</v>
      </c>
      <c r="C38" s="907">
        <v>1006250</v>
      </c>
      <c r="D38" s="903">
        <v>2.65</v>
      </c>
      <c r="E38" s="891">
        <v>7</v>
      </c>
      <c r="F38" s="904">
        <v>1198969</v>
      </c>
      <c r="G38" s="905">
        <v>1021519</v>
      </c>
      <c r="H38" s="906">
        <v>2.74</v>
      </c>
      <c r="I38" s="801">
        <f t="shared" si="2"/>
        <v>6</v>
      </c>
      <c r="J38" s="762">
        <f t="shared" si="0"/>
        <v>2.1430141402300595E-2</v>
      </c>
      <c r="K38" s="762">
        <f t="shared" si="1"/>
        <v>1.5174161490683291E-2</v>
      </c>
      <c r="L38" s="908"/>
    </row>
    <row r="39" spans="1:12">
      <c r="A39" s="891" t="s">
        <v>42</v>
      </c>
      <c r="B39" s="763">
        <v>614754</v>
      </c>
      <c r="C39" s="907">
        <v>518973</v>
      </c>
      <c r="D39" s="903">
        <v>2.46</v>
      </c>
      <c r="E39" s="891">
        <v>35</v>
      </c>
      <c r="F39" s="904">
        <v>619865</v>
      </c>
      <c r="G39" s="905">
        <v>519756</v>
      </c>
      <c r="H39" s="906">
        <v>2.4700000000000002</v>
      </c>
      <c r="I39" s="801">
        <f t="shared" si="2"/>
        <v>38</v>
      </c>
      <c r="J39" s="762">
        <f t="shared" si="0"/>
        <v>8.3138946635565869E-3</v>
      </c>
      <c r="K39" s="762">
        <f t="shared" si="1"/>
        <v>1.5087490100640366E-3</v>
      </c>
      <c r="L39" s="908"/>
    </row>
    <row r="40" spans="1:12">
      <c r="A40" s="891" t="s">
        <v>43</v>
      </c>
      <c r="B40" s="763">
        <v>3553562</v>
      </c>
      <c r="C40" s="907">
        <v>3214360</v>
      </c>
      <c r="D40" s="903">
        <v>2.68</v>
      </c>
      <c r="E40" s="891">
        <v>5</v>
      </c>
      <c r="F40" s="904">
        <v>3591847</v>
      </c>
      <c r="G40" s="905">
        <v>3194844</v>
      </c>
      <c r="H40" s="906">
        <v>2.74</v>
      </c>
      <c r="I40" s="801">
        <f t="shared" si="2"/>
        <v>6</v>
      </c>
      <c r="J40" s="762">
        <f t="shared" si="0"/>
        <v>1.0773696927195875E-2</v>
      </c>
      <c r="K40" s="762">
        <f t="shared" si="1"/>
        <v>-6.0715041252380475E-3</v>
      </c>
      <c r="L40" s="908"/>
    </row>
    <row r="41" spans="1:12">
      <c r="A41" s="891" t="s">
        <v>44</v>
      </c>
      <c r="B41" s="763">
        <v>901388</v>
      </c>
      <c r="C41" s="907">
        <v>791395</v>
      </c>
      <c r="D41" s="903">
        <v>2.5499999999999998</v>
      </c>
      <c r="E41" s="891">
        <v>15</v>
      </c>
      <c r="F41" s="904">
        <v>912910</v>
      </c>
      <c r="G41" s="905">
        <v>760916</v>
      </c>
      <c r="H41" s="906">
        <v>2.68</v>
      </c>
      <c r="I41" s="801">
        <f t="shared" si="2"/>
        <v>12</v>
      </c>
      <c r="J41" s="762">
        <f t="shared" ref="J41:J60" si="3">F41/B41-1</f>
        <v>1.2782508753167443E-2</v>
      </c>
      <c r="K41" s="762">
        <f t="shared" ref="K41:K60" si="4">G41/C41-1</f>
        <v>-3.8513005515576904E-2</v>
      </c>
      <c r="L41" s="908"/>
    </row>
    <row r="42" spans="1:12">
      <c r="A42" s="891" t="s">
        <v>45</v>
      </c>
      <c r="B42" s="763">
        <v>8108103</v>
      </c>
      <c r="C42" s="907">
        <v>7317755</v>
      </c>
      <c r="D42" s="903">
        <v>2.57</v>
      </c>
      <c r="E42" s="891">
        <v>14</v>
      </c>
      <c r="F42" s="904">
        <v>8191528</v>
      </c>
      <c r="G42" s="905">
        <v>7282398</v>
      </c>
      <c r="H42" s="906">
        <v>2.63</v>
      </c>
      <c r="I42" s="801">
        <f t="shared" ref="I42:I60" si="5">RANK(H42,H$10:H$60)</f>
        <v>16</v>
      </c>
      <c r="J42" s="762">
        <f t="shared" si="3"/>
        <v>1.0289089815459951E-2</v>
      </c>
      <c r="K42" s="762">
        <f t="shared" si="4"/>
        <v>-4.8316731019281134E-3</v>
      </c>
      <c r="L42" s="908"/>
    </row>
    <row r="43" spans="1:12">
      <c r="A43" s="891" t="s">
        <v>46</v>
      </c>
      <c r="B43" s="763">
        <v>4327528</v>
      </c>
      <c r="C43" s="907">
        <v>3745155</v>
      </c>
      <c r="D43" s="903">
        <v>2.48</v>
      </c>
      <c r="E43" s="891">
        <v>27</v>
      </c>
      <c r="F43" s="904">
        <v>4452464</v>
      </c>
      <c r="G43" s="905">
        <v>3790620</v>
      </c>
      <c r="H43" s="906">
        <v>2.56</v>
      </c>
      <c r="I43" s="801">
        <f t="shared" si="5"/>
        <v>26</v>
      </c>
      <c r="J43" s="762">
        <f t="shared" si="3"/>
        <v>2.8870061614852727E-2</v>
      </c>
      <c r="K43" s="762">
        <f t="shared" si="4"/>
        <v>1.2139684472338264E-2</v>
      </c>
      <c r="L43" s="908"/>
    </row>
    <row r="44" spans="1:12">
      <c r="A44" s="891" t="s">
        <v>47</v>
      </c>
      <c r="B44" s="763">
        <v>317498</v>
      </c>
      <c r="C44" s="907">
        <v>281192</v>
      </c>
      <c r="D44" s="903">
        <v>2.2999999999999998</v>
      </c>
      <c r="E44" s="891">
        <v>50</v>
      </c>
      <c r="F44" s="904">
        <v>350534</v>
      </c>
      <c r="G44" s="905">
        <v>305431</v>
      </c>
      <c r="H44" s="906">
        <v>2.33</v>
      </c>
      <c r="I44" s="801">
        <f t="shared" si="5"/>
        <v>50</v>
      </c>
      <c r="J44" s="762">
        <f t="shared" si="3"/>
        <v>0.10405104914046692</v>
      </c>
      <c r="K44" s="762">
        <f t="shared" si="4"/>
        <v>8.6200887649719782E-2</v>
      </c>
      <c r="L44" s="908"/>
    </row>
    <row r="45" spans="1:12">
      <c r="A45" s="891" t="s">
        <v>48</v>
      </c>
      <c r="B45" s="763">
        <v>5127508</v>
      </c>
      <c r="C45" s="907">
        <v>4603435</v>
      </c>
      <c r="D45" s="903">
        <v>2.44</v>
      </c>
      <c r="E45" s="891">
        <v>40</v>
      </c>
      <c r="F45" s="904">
        <v>5147282</v>
      </c>
      <c r="G45" s="905">
        <v>4593172</v>
      </c>
      <c r="H45" s="906">
        <v>2.46</v>
      </c>
      <c r="I45" s="801">
        <f t="shared" si="5"/>
        <v>41</v>
      </c>
      <c r="J45" s="762">
        <f t="shared" si="3"/>
        <v>3.8564542463903617E-3</v>
      </c>
      <c r="K45" s="762">
        <f t="shared" si="4"/>
        <v>-2.2294221597567443E-3</v>
      </c>
      <c r="L45" s="908"/>
    </row>
    <row r="46" spans="1:12">
      <c r="A46" s="891" t="s">
        <v>49</v>
      </c>
      <c r="B46" s="763">
        <v>1664378</v>
      </c>
      <c r="C46" s="907">
        <v>1460450</v>
      </c>
      <c r="D46" s="903">
        <v>2.4900000000000002</v>
      </c>
      <c r="E46" s="891">
        <v>22</v>
      </c>
      <c r="F46" s="904">
        <v>1699556</v>
      </c>
      <c r="G46" s="905">
        <v>1459759</v>
      </c>
      <c r="H46" s="906">
        <v>2.58</v>
      </c>
      <c r="I46" s="801">
        <f t="shared" si="5"/>
        <v>20</v>
      </c>
      <c r="J46" s="762">
        <f t="shared" si="3"/>
        <v>2.1135823713122948E-2</v>
      </c>
      <c r="K46" s="762">
        <f t="shared" si="4"/>
        <v>-4.7314183984392688E-4</v>
      </c>
      <c r="L46" s="908"/>
    </row>
    <row r="47" spans="1:12">
      <c r="A47" s="891" t="s">
        <v>50</v>
      </c>
      <c r="B47" s="763">
        <v>1675562</v>
      </c>
      <c r="C47" s="907">
        <v>1518938</v>
      </c>
      <c r="D47" s="903">
        <v>2.4700000000000002</v>
      </c>
      <c r="E47" s="891">
        <v>33</v>
      </c>
      <c r="F47" s="904">
        <v>1700611</v>
      </c>
      <c r="G47" s="905">
        <v>1535511</v>
      </c>
      <c r="H47" s="906">
        <v>2.5299999999999998</v>
      </c>
      <c r="I47" s="801">
        <f t="shared" si="5"/>
        <v>32</v>
      </c>
      <c r="J47" s="762">
        <f t="shared" si="3"/>
        <v>1.4949610936509705E-2</v>
      </c>
      <c r="K47" s="762">
        <f t="shared" si="4"/>
        <v>1.0910912756149305E-2</v>
      </c>
      <c r="L47" s="908"/>
    </row>
    <row r="48" spans="1:12">
      <c r="A48" s="891" t="s">
        <v>51</v>
      </c>
      <c r="B48" s="763">
        <v>5567315</v>
      </c>
      <c r="C48" s="907">
        <v>5018904</v>
      </c>
      <c r="D48" s="903">
        <v>2.4500000000000002</v>
      </c>
      <c r="E48" s="891">
        <v>37</v>
      </c>
      <c r="F48" s="904">
        <v>5590712</v>
      </c>
      <c r="G48" s="905">
        <v>4945972</v>
      </c>
      <c r="H48" s="906">
        <v>2.5</v>
      </c>
      <c r="I48" s="801">
        <f t="shared" si="5"/>
        <v>34</v>
      </c>
      <c r="J48" s="762">
        <f t="shared" si="3"/>
        <v>4.2025644318670619E-3</v>
      </c>
      <c r="K48" s="762">
        <f t="shared" si="4"/>
        <v>-1.4531459458080875E-2</v>
      </c>
      <c r="L48" s="908"/>
    </row>
    <row r="49" spans="1:12">
      <c r="A49" s="891" t="s">
        <v>52</v>
      </c>
      <c r="B49" s="763">
        <v>463388</v>
      </c>
      <c r="C49" s="907">
        <v>413600</v>
      </c>
      <c r="D49" s="903">
        <v>2.44</v>
      </c>
      <c r="E49" s="891">
        <v>40</v>
      </c>
      <c r="F49" s="904">
        <v>462630</v>
      </c>
      <c r="G49" s="905">
        <v>409654</v>
      </c>
      <c r="H49" s="906">
        <v>2.4700000000000002</v>
      </c>
      <c r="I49" s="801">
        <f t="shared" si="5"/>
        <v>38</v>
      </c>
      <c r="J49" s="762">
        <f t="shared" si="3"/>
        <v>-1.635778224727491E-3</v>
      </c>
      <c r="K49" s="762">
        <f t="shared" si="4"/>
        <v>-9.5406189555126142E-3</v>
      </c>
      <c r="L49" s="908"/>
    </row>
    <row r="50" spans="1:12">
      <c r="A50" s="891" t="s">
        <v>53</v>
      </c>
      <c r="B50" s="763">
        <v>2137683</v>
      </c>
      <c r="C50" s="907">
        <v>1801181</v>
      </c>
      <c r="D50" s="903">
        <v>2.4900000000000002</v>
      </c>
      <c r="E50" s="891">
        <v>22</v>
      </c>
      <c r="F50" s="904">
        <v>2188258</v>
      </c>
      <c r="G50" s="905">
        <v>1826914</v>
      </c>
      <c r="H50" s="906">
        <v>2.57</v>
      </c>
      <c r="I50" s="801">
        <f t="shared" si="5"/>
        <v>22</v>
      </c>
      <c r="J50" s="762">
        <f t="shared" si="3"/>
        <v>2.3658793188700011E-2</v>
      </c>
      <c r="K50" s="762">
        <f t="shared" si="4"/>
        <v>1.4286737423945706E-2</v>
      </c>
      <c r="L50" s="908"/>
    </row>
    <row r="51" spans="1:12">
      <c r="A51" s="891" t="s">
        <v>54</v>
      </c>
      <c r="B51" s="763">
        <v>363438</v>
      </c>
      <c r="C51" s="907">
        <v>322282</v>
      </c>
      <c r="D51" s="903">
        <v>2.42</v>
      </c>
      <c r="E51" s="891">
        <v>43</v>
      </c>
      <c r="F51" s="904">
        <v>376347</v>
      </c>
      <c r="G51" s="905">
        <v>334475</v>
      </c>
      <c r="H51" s="906">
        <v>2.4500000000000002</v>
      </c>
      <c r="I51" s="801">
        <f t="shared" si="5"/>
        <v>42</v>
      </c>
      <c r="J51" s="762">
        <f t="shared" si="3"/>
        <v>3.5519125683060038E-2</v>
      </c>
      <c r="K51" s="762">
        <f t="shared" si="4"/>
        <v>3.7833326093297259E-2</v>
      </c>
      <c r="L51" s="908"/>
    </row>
    <row r="52" spans="1:12">
      <c r="A52" s="891" t="s">
        <v>55</v>
      </c>
      <c r="B52" s="763">
        <v>2812133</v>
      </c>
      <c r="C52" s="907">
        <v>2493552</v>
      </c>
      <c r="D52" s="903">
        <v>2.48</v>
      </c>
      <c r="E52" s="891">
        <v>27</v>
      </c>
      <c r="F52" s="904">
        <v>2869419</v>
      </c>
      <c r="G52" s="905">
        <v>2509665</v>
      </c>
      <c r="H52" s="906">
        <v>2.5499999999999998</v>
      </c>
      <c r="I52" s="801">
        <f t="shared" si="5"/>
        <v>28</v>
      </c>
      <c r="J52" s="762">
        <f t="shared" si="3"/>
        <v>2.0371013746504962E-2</v>
      </c>
      <c r="K52" s="762">
        <f t="shared" si="4"/>
        <v>6.4618664459372699E-3</v>
      </c>
      <c r="L52" s="908"/>
    </row>
    <row r="53" spans="1:12">
      <c r="A53" s="891" t="s">
        <v>56</v>
      </c>
      <c r="B53" s="763">
        <v>9977436</v>
      </c>
      <c r="C53" s="907">
        <v>8922933</v>
      </c>
      <c r="D53" s="903">
        <v>2.75</v>
      </c>
      <c r="E53" s="891">
        <v>4</v>
      </c>
      <c r="F53" s="904">
        <v>10426760</v>
      </c>
      <c r="G53" s="905">
        <v>9277197</v>
      </c>
      <c r="H53" s="906">
        <v>2.84</v>
      </c>
      <c r="I53" s="801">
        <f t="shared" si="5"/>
        <v>4</v>
      </c>
      <c r="J53" s="762">
        <f t="shared" si="3"/>
        <v>4.5034014750883866E-2</v>
      </c>
      <c r="K53" s="762">
        <f t="shared" si="4"/>
        <v>3.9702640376208187E-2</v>
      </c>
      <c r="L53" s="908"/>
    </row>
    <row r="54" spans="1:12" s="797" customFormat="1">
      <c r="A54" s="891" t="s">
        <v>9</v>
      </c>
      <c r="B54" s="763">
        <v>979709</v>
      </c>
      <c r="C54" s="907">
        <v>877692</v>
      </c>
      <c r="D54" s="903">
        <v>3.1</v>
      </c>
      <c r="E54" s="891">
        <v>1</v>
      </c>
      <c r="F54" s="904">
        <v>1022593</v>
      </c>
      <c r="G54" s="905">
        <v>918370</v>
      </c>
      <c r="H54" s="906">
        <v>3.16</v>
      </c>
      <c r="I54" s="801">
        <f t="shared" si="5"/>
        <v>1</v>
      </c>
      <c r="J54" s="762">
        <f t="shared" si="3"/>
        <v>4.3772181331395377E-2</v>
      </c>
      <c r="K54" s="762">
        <f t="shared" si="4"/>
        <v>4.6346554372148852E-2</v>
      </c>
      <c r="L54" s="909"/>
    </row>
    <row r="55" spans="1:12">
      <c r="A55" s="891" t="s">
        <v>57</v>
      </c>
      <c r="B55" s="763">
        <v>322539</v>
      </c>
      <c r="C55" s="907">
        <v>256442</v>
      </c>
      <c r="D55" s="903">
        <v>2.34</v>
      </c>
      <c r="E55" s="891">
        <v>48</v>
      </c>
      <c r="F55" s="904">
        <v>325774</v>
      </c>
      <c r="G55" s="905">
        <v>257229</v>
      </c>
      <c r="H55" s="906">
        <v>2.34</v>
      </c>
      <c r="I55" s="801">
        <f t="shared" si="5"/>
        <v>49</v>
      </c>
      <c r="J55" s="762">
        <f t="shared" si="3"/>
        <v>1.0029794846514672E-2</v>
      </c>
      <c r="K55" s="762">
        <f t="shared" si="4"/>
        <v>3.0689200676956574E-3</v>
      </c>
      <c r="L55" s="908"/>
    </row>
    <row r="56" spans="1:12">
      <c r="A56" s="891" t="s">
        <v>58</v>
      </c>
      <c r="B56" s="763">
        <v>3364939</v>
      </c>
      <c r="C56" s="907">
        <v>3056058</v>
      </c>
      <c r="D56" s="903">
        <v>2.54</v>
      </c>
      <c r="E56" s="891">
        <v>18</v>
      </c>
      <c r="F56" s="904">
        <v>3446585</v>
      </c>
      <c r="G56" s="905">
        <v>3083820</v>
      </c>
      <c r="H56" s="906">
        <v>2.62</v>
      </c>
      <c r="I56" s="801">
        <f t="shared" si="5"/>
        <v>18</v>
      </c>
      <c r="J56" s="762">
        <f t="shared" si="3"/>
        <v>2.4263738510564403E-2</v>
      </c>
      <c r="K56" s="762">
        <f t="shared" si="4"/>
        <v>9.0842516732339007E-3</v>
      </c>
      <c r="L56" s="908"/>
    </row>
    <row r="57" spans="1:12">
      <c r="A57" s="891" t="s">
        <v>59</v>
      </c>
      <c r="B57" s="763">
        <v>2885677</v>
      </c>
      <c r="C57" s="907">
        <v>2620076</v>
      </c>
      <c r="D57" s="903">
        <v>2.5099999999999998</v>
      </c>
      <c r="E57" s="891">
        <v>21</v>
      </c>
      <c r="F57" s="904">
        <v>2963293</v>
      </c>
      <c r="G57" s="905">
        <v>2679601</v>
      </c>
      <c r="H57" s="906">
        <v>2.58</v>
      </c>
      <c r="I57" s="801">
        <f t="shared" si="5"/>
        <v>20</v>
      </c>
      <c r="J57" s="762">
        <f t="shared" si="3"/>
        <v>2.6896981193667902E-2</v>
      </c>
      <c r="K57" s="762">
        <f t="shared" si="4"/>
        <v>2.2718806630036781E-2</v>
      </c>
      <c r="L57" s="908"/>
    </row>
    <row r="58" spans="1:12">
      <c r="A58" s="891" t="s">
        <v>60</v>
      </c>
      <c r="B58" s="763">
        <v>881917</v>
      </c>
      <c r="C58" s="907">
        <v>763831</v>
      </c>
      <c r="D58" s="903">
        <v>2.36</v>
      </c>
      <c r="E58" s="891">
        <v>46</v>
      </c>
      <c r="F58" s="904">
        <v>884574</v>
      </c>
      <c r="G58" s="905">
        <v>735375</v>
      </c>
      <c r="H58" s="906">
        <v>2.4500000000000002</v>
      </c>
      <c r="I58" s="801">
        <f t="shared" si="5"/>
        <v>42</v>
      </c>
      <c r="J58" s="762">
        <f t="shared" si="3"/>
        <v>3.012755168570358E-3</v>
      </c>
      <c r="K58" s="762">
        <f t="shared" si="4"/>
        <v>-3.7254314108749131E-2</v>
      </c>
      <c r="L58" s="908"/>
    </row>
    <row r="59" spans="1:12">
      <c r="A59" s="891" t="s">
        <v>61</v>
      </c>
      <c r="B59" s="763">
        <v>2624358</v>
      </c>
      <c r="C59" s="907">
        <v>2279768</v>
      </c>
      <c r="D59" s="903">
        <v>2.4300000000000002</v>
      </c>
      <c r="E59" s="891">
        <v>42</v>
      </c>
      <c r="F59" s="904">
        <v>2648342</v>
      </c>
      <c r="G59" s="905">
        <v>2307685</v>
      </c>
      <c r="H59" s="906">
        <v>2.4300000000000002</v>
      </c>
      <c r="I59" s="801">
        <f t="shared" si="5"/>
        <v>45</v>
      </c>
      <c r="J59" s="762">
        <f t="shared" si="3"/>
        <v>9.1389970423243483E-3</v>
      </c>
      <c r="K59" s="762">
        <f t="shared" si="4"/>
        <v>1.224554428345348E-2</v>
      </c>
      <c r="L59" s="908"/>
    </row>
    <row r="60" spans="1:12">
      <c r="A60" s="900" t="s">
        <v>62</v>
      </c>
      <c r="B60" s="910">
        <v>261868</v>
      </c>
      <c r="C60" s="911">
        <v>226879</v>
      </c>
      <c r="D60" s="912">
        <v>2.42</v>
      </c>
      <c r="E60" s="900">
        <v>43</v>
      </c>
      <c r="F60" s="913">
        <v>268205</v>
      </c>
      <c r="G60" s="914">
        <v>232594</v>
      </c>
      <c r="H60" s="915">
        <v>2.4500000000000002</v>
      </c>
      <c r="I60" s="802">
        <f t="shared" si="5"/>
        <v>42</v>
      </c>
      <c r="J60" s="916">
        <f t="shared" si="3"/>
        <v>2.4199214871614805E-2</v>
      </c>
      <c r="K60" s="916">
        <f t="shared" si="4"/>
        <v>2.5189638529788949E-2</v>
      </c>
      <c r="L60" s="908"/>
    </row>
    <row r="61" spans="1:12">
      <c r="A61" s="769"/>
      <c r="B61" s="769"/>
      <c r="C61" s="917"/>
      <c r="D61" s="769"/>
      <c r="E61" s="769"/>
      <c r="F61" s="750"/>
      <c r="G61" s="905"/>
      <c r="H61" s="769"/>
      <c r="I61" s="769"/>
      <c r="J61" s="762"/>
      <c r="K61" s="769"/>
    </row>
    <row r="62" spans="1:12">
      <c r="A62" s="769" t="s">
        <v>846</v>
      </c>
      <c r="B62" s="769"/>
      <c r="C62" s="769"/>
      <c r="D62" s="769"/>
      <c r="E62" s="769"/>
      <c r="F62" s="769"/>
      <c r="G62" s="769"/>
      <c r="H62" s="769"/>
      <c r="I62" s="769"/>
      <c r="J62" s="769"/>
      <c r="K62" s="769"/>
    </row>
    <row r="63" spans="1:12">
      <c r="A63" s="769"/>
      <c r="B63" s="769"/>
      <c r="C63" s="769"/>
      <c r="D63" s="769"/>
      <c r="E63" s="769"/>
      <c r="F63" s="769"/>
      <c r="G63" s="769"/>
      <c r="H63" s="769"/>
      <c r="I63" s="769"/>
      <c r="J63" s="769"/>
      <c r="K63" s="769"/>
    </row>
    <row r="64" spans="1:12">
      <c r="A64" s="769" t="s">
        <v>70</v>
      </c>
      <c r="B64" s="769"/>
      <c r="C64" s="769"/>
      <c r="D64" s="769"/>
      <c r="E64" s="769"/>
      <c r="F64" s="769"/>
      <c r="G64" s="769"/>
      <c r="H64" s="769"/>
      <c r="I64" s="769"/>
      <c r="J64" s="769"/>
      <c r="K64" s="769"/>
    </row>
    <row r="65" spans="1:11">
      <c r="A65" s="765" t="s">
        <v>845</v>
      </c>
      <c r="B65" s="769"/>
      <c r="C65" s="769"/>
      <c r="D65" s="769"/>
      <c r="E65" s="769"/>
      <c r="F65" s="769"/>
      <c r="G65" s="769"/>
      <c r="H65" s="769"/>
      <c r="I65" s="769"/>
      <c r="J65" s="769"/>
      <c r="K65" s="769"/>
    </row>
    <row r="66" spans="1:11">
      <c r="A66" s="765" t="s">
        <v>844</v>
      </c>
      <c r="B66" s="769"/>
      <c r="C66" s="769"/>
      <c r="D66" s="769"/>
      <c r="E66" s="769"/>
      <c r="F66" s="769"/>
      <c r="G66" s="769"/>
      <c r="H66" s="769"/>
      <c r="J66" s="769"/>
      <c r="K66" s="769"/>
    </row>
    <row r="67" spans="1:11">
      <c r="F67" s="769"/>
      <c r="J67" s="769"/>
    </row>
  </sheetData>
  <printOptions horizontalCentered="1"/>
  <pageMargins left="1" right="1" top="1" bottom="1" header="0.5" footer="0.5"/>
  <pageSetup scale="64" orientation="portrait" r:id="rId1"/>
  <headerFooter scaleWithDoc="0" alignWithMargins="0">
    <oddHeader xml:space="preserve">&amp;C&amp;14Table 4.7
Housing Units, Households, and Persons Per Household by State
</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Layout" topLeftCell="A23" zoomScaleNormal="100" workbookViewId="0">
      <selection activeCell="G20" sqref="G20"/>
    </sheetView>
  </sheetViews>
  <sheetFormatPr defaultRowHeight="12.75"/>
  <cols>
    <col min="1" max="1" width="21" style="760" customWidth="1"/>
    <col min="2" max="3" width="10.42578125" style="760" customWidth="1"/>
    <col min="4" max="5" width="9.85546875" style="760" customWidth="1"/>
    <col min="6" max="6" width="8.85546875" style="760" customWidth="1"/>
    <col min="7" max="7" width="9.42578125" style="760" customWidth="1"/>
    <col min="8" max="8" width="9.5703125" style="760" customWidth="1"/>
    <col min="9" max="9" width="8.85546875" style="760" customWidth="1"/>
    <col min="10" max="10" width="8.5703125" style="760" customWidth="1"/>
    <col min="11" max="16384" width="9.140625" style="760"/>
  </cols>
  <sheetData>
    <row r="1" spans="1:10" hidden="1">
      <c r="A1" s="797" t="s">
        <v>1179</v>
      </c>
    </row>
    <row r="3" spans="1:10">
      <c r="H3" s="768"/>
      <c r="I3" s="768"/>
    </row>
    <row r="4" spans="1:10">
      <c r="A4" s="918"/>
      <c r="B4" s="919"/>
      <c r="C4" s="920" t="s">
        <v>862</v>
      </c>
      <c r="D4" s="920"/>
      <c r="E4" s="920"/>
      <c r="F4" s="920"/>
      <c r="G4" s="921"/>
      <c r="H4" s="1401" t="s">
        <v>861</v>
      </c>
      <c r="I4" s="919"/>
    </row>
    <row r="5" spans="1:10" ht="65.25" customHeight="1">
      <c r="A5" s="922" t="s">
        <v>860</v>
      </c>
      <c r="B5" s="974" t="s">
        <v>859</v>
      </c>
      <c r="C5" s="923" t="s">
        <v>71</v>
      </c>
      <c r="D5" s="923" t="s">
        <v>858</v>
      </c>
      <c r="E5" s="924" t="s">
        <v>857</v>
      </c>
      <c r="F5" s="923" t="s">
        <v>72</v>
      </c>
      <c r="G5" s="925" t="s">
        <v>856</v>
      </c>
      <c r="H5" s="1402"/>
      <c r="I5" s="974" t="s">
        <v>855</v>
      </c>
      <c r="J5" s="926" t="s">
        <v>854</v>
      </c>
    </row>
    <row r="6" spans="1:10">
      <c r="A6" s="927"/>
      <c r="B6" s="928"/>
      <c r="C6" s="918"/>
      <c r="D6" s="918"/>
      <c r="E6" s="929"/>
      <c r="F6" s="927"/>
      <c r="G6" s="930"/>
      <c r="H6" s="931"/>
      <c r="I6" s="919"/>
    </row>
    <row r="7" spans="1:10">
      <c r="A7" s="918" t="s">
        <v>817</v>
      </c>
      <c r="B7" s="932">
        <v>2942902</v>
      </c>
      <c r="C7" s="918">
        <v>2335011</v>
      </c>
      <c r="D7" s="918">
        <v>31051</v>
      </c>
      <c r="E7" s="918">
        <v>28583</v>
      </c>
      <c r="F7" s="918">
        <v>66837</v>
      </c>
      <c r="G7" s="930">
        <v>26769</v>
      </c>
      <c r="H7" s="930">
        <v>55891</v>
      </c>
      <c r="I7" s="919">
        <v>398760</v>
      </c>
      <c r="J7" s="750">
        <f>B7-C7</f>
        <v>607891</v>
      </c>
    </row>
    <row r="8" spans="1:10" s="768" customFormat="1">
      <c r="A8" s="933"/>
      <c r="B8" s="932"/>
      <c r="C8" s="934"/>
      <c r="D8" s="934"/>
      <c r="E8" s="934"/>
      <c r="F8" s="934"/>
      <c r="G8" s="935"/>
      <c r="H8" s="935"/>
      <c r="I8" s="919"/>
      <c r="J8" s="918"/>
    </row>
    <row r="9" spans="1:10">
      <c r="A9" s="918" t="s">
        <v>853</v>
      </c>
      <c r="B9" s="936">
        <f>B7/B7</f>
        <v>1</v>
      </c>
      <c r="C9" s="937">
        <f>C7/B7</f>
        <v>0.79343824565004206</v>
      </c>
      <c r="D9" s="937">
        <f>D7/B7</f>
        <v>1.0551149851405178E-2</v>
      </c>
      <c r="E9" s="937">
        <f>E7/B7</f>
        <v>9.7125218576765392E-3</v>
      </c>
      <c r="F9" s="937">
        <f>F7/B7</f>
        <v>2.2711255760470447E-2</v>
      </c>
      <c r="G9" s="938">
        <f>G7/B7</f>
        <v>9.0961234862730733E-3</v>
      </c>
      <c r="H9" s="938">
        <f>H7/B7</f>
        <v>1.8991797892012715E-2</v>
      </c>
      <c r="I9" s="936">
        <f>I7/B7</f>
        <v>0.13549890550212002</v>
      </c>
      <c r="J9" s="937">
        <f>J7/C7</f>
        <v>0.26033753160049355</v>
      </c>
    </row>
    <row r="10" spans="1:10">
      <c r="A10" s="918"/>
      <c r="B10" s="919"/>
      <c r="C10" s="918"/>
      <c r="D10" s="918"/>
      <c r="E10" s="929"/>
      <c r="F10" s="918"/>
      <c r="G10" s="930"/>
      <c r="H10" s="930"/>
      <c r="I10" s="919"/>
    </row>
    <row r="11" spans="1:10">
      <c r="A11" s="764" t="s">
        <v>73</v>
      </c>
      <c r="B11" s="919">
        <v>6461</v>
      </c>
      <c r="C11" s="918">
        <v>5511</v>
      </c>
      <c r="D11" s="918">
        <v>16</v>
      </c>
      <c r="E11" s="918">
        <v>54</v>
      </c>
      <c r="F11" s="918">
        <v>76</v>
      </c>
      <c r="G11" s="930">
        <v>26</v>
      </c>
      <c r="H11" s="930">
        <v>76</v>
      </c>
      <c r="I11" s="919">
        <v>702</v>
      </c>
      <c r="J11" s="750">
        <f t="shared" ref="J11:J39" si="0">B11-C11</f>
        <v>950</v>
      </c>
    </row>
    <row r="12" spans="1:10">
      <c r="A12" s="764" t="s">
        <v>74</v>
      </c>
      <c r="B12" s="919">
        <v>51518</v>
      </c>
      <c r="C12" s="918">
        <v>44945</v>
      </c>
      <c r="D12" s="918">
        <v>177</v>
      </c>
      <c r="E12" s="918">
        <v>370</v>
      </c>
      <c r="F12" s="918">
        <v>474</v>
      </c>
      <c r="G12" s="930">
        <v>74</v>
      </c>
      <c r="H12" s="930">
        <v>795</v>
      </c>
      <c r="I12" s="919">
        <v>4683</v>
      </c>
      <c r="J12" s="750">
        <f t="shared" si="0"/>
        <v>6573</v>
      </c>
    </row>
    <row r="13" spans="1:10">
      <c r="A13" s="764" t="s">
        <v>75</v>
      </c>
      <c r="B13" s="919">
        <v>118343</v>
      </c>
      <c r="C13" s="918">
        <v>99594</v>
      </c>
      <c r="D13" s="918">
        <v>723</v>
      </c>
      <c r="E13" s="918">
        <v>611</v>
      </c>
      <c r="F13" s="918">
        <v>2910</v>
      </c>
      <c r="G13" s="930">
        <v>439</v>
      </c>
      <c r="H13" s="930">
        <v>1681</v>
      </c>
      <c r="I13" s="919">
        <v>12385</v>
      </c>
      <c r="J13" s="750">
        <f t="shared" si="0"/>
        <v>18749</v>
      </c>
    </row>
    <row r="14" spans="1:10">
      <c r="A14" s="764" t="s">
        <v>76</v>
      </c>
      <c r="B14" s="919">
        <v>20660</v>
      </c>
      <c r="C14" s="918">
        <v>17190</v>
      </c>
      <c r="D14" s="918">
        <v>138</v>
      </c>
      <c r="E14" s="918">
        <v>194</v>
      </c>
      <c r="F14" s="918">
        <v>132</v>
      </c>
      <c r="G14" s="930">
        <v>23</v>
      </c>
      <c r="H14" s="930">
        <v>267</v>
      </c>
      <c r="I14" s="919">
        <v>2716</v>
      </c>
      <c r="J14" s="750">
        <f t="shared" si="0"/>
        <v>3470</v>
      </c>
    </row>
    <row r="15" spans="1:10">
      <c r="A15" s="764" t="s">
        <v>77</v>
      </c>
      <c r="B15" s="919">
        <v>1117</v>
      </c>
      <c r="C15" s="918">
        <v>1039</v>
      </c>
      <c r="D15" s="918">
        <v>4</v>
      </c>
      <c r="E15" s="918">
        <v>9</v>
      </c>
      <c r="F15" s="918">
        <v>5</v>
      </c>
      <c r="G15" s="930">
        <v>1</v>
      </c>
      <c r="H15" s="930">
        <v>12</v>
      </c>
      <c r="I15" s="919">
        <v>47</v>
      </c>
      <c r="J15" s="750">
        <f t="shared" si="0"/>
        <v>78</v>
      </c>
    </row>
    <row r="16" spans="1:10">
      <c r="A16" s="764" t="s">
        <v>78</v>
      </c>
      <c r="B16" s="919">
        <v>329692</v>
      </c>
      <c r="C16" s="918">
        <v>279273</v>
      </c>
      <c r="D16" s="918">
        <v>4067</v>
      </c>
      <c r="E16" s="918">
        <v>1327</v>
      </c>
      <c r="F16" s="918">
        <v>6070</v>
      </c>
      <c r="G16" s="930">
        <v>2155</v>
      </c>
      <c r="H16" s="930">
        <v>6947</v>
      </c>
      <c r="I16" s="919">
        <v>29853</v>
      </c>
      <c r="J16" s="750">
        <f t="shared" si="0"/>
        <v>50419</v>
      </c>
    </row>
    <row r="17" spans="1:10">
      <c r="A17" s="764" t="s">
        <v>79</v>
      </c>
      <c r="B17" s="919">
        <v>20380</v>
      </c>
      <c r="C17" s="918">
        <v>17369</v>
      </c>
      <c r="D17" s="918">
        <v>77</v>
      </c>
      <c r="E17" s="918">
        <v>712</v>
      </c>
      <c r="F17" s="918">
        <v>91</v>
      </c>
      <c r="G17" s="930">
        <v>69</v>
      </c>
      <c r="H17" s="930">
        <v>420</v>
      </c>
      <c r="I17" s="919">
        <v>1642</v>
      </c>
      <c r="J17" s="750">
        <f t="shared" si="0"/>
        <v>3011</v>
      </c>
    </row>
    <row r="18" spans="1:10">
      <c r="A18" s="764" t="s">
        <v>80</v>
      </c>
      <c r="B18" s="919">
        <v>10631</v>
      </c>
      <c r="C18" s="918">
        <v>9714</v>
      </c>
      <c r="D18" s="918">
        <v>38</v>
      </c>
      <c r="E18" s="918">
        <v>64</v>
      </c>
      <c r="F18" s="918">
        <v>46</v>
      </c>
      <c r="G18" s="930">
        <v>12</v>
      </c>
      <c r="H18" s="930">
        <v>92</v>
      </c>
      <c r="I18" s="919">
        <v>665</v>
      </c>
      <c r="J18" s="750">
        <f t="shared" si="0"/>
        <v>917</v>
      </c>
    </row>
    <row r="19" spans="1:10">
      <c r="A19" s="764" t="s">
        <v>81</v>
      </c>
      <c r="B19" s="919">
        <v>5024</v>
      </c>
      <c r="C19" s="918">
        <v>4519</v>
      </c>
      <c r="D19" s="918">
        <v>17</v>
      </c>
      <c r="E19" s="918">
        <v>90</v>
      </c>
      <c r="F19" s="918">
        <v>53</v>
      </c>
      <c r="G19" s="930">
        <v>13</v>
      </c>
      <c r="H19" s="930">
        <v>51</v>
      </c>
      <c r="I19" s="919">
        <v>281</v>
      </c>
      <c r="J19" s="750">
        <f t="shared" si="0"/>
        <v>505</v>
      </c>
    </row>
    <row r="20" spans="1:10">
      <c r="A20" s="764" t="s">
        <v>82</v>
      </c>
      <c r="B20" s="919">
        <v>9429</v>
      </c>
      <c r="C20" s="918">
        <v>7847</v>
      </c>
      <c r="D20" s="918">
        <v>50</v>
      </c>
      <c r="E20" s="918">
        <v>332</v>
      </c>
      <c r="F20" s="918">
        <v>94</v>
      </c>
      <c r="G20" s="930">
        <v>5</v>
      </c>
      <c r="H20" s="930">
        <v>157</v>
      </c>
      <c r="I20" s="919">
        <v>944</v>
      </c>
      <c r="J20" s="750">
        <f t="shared" si="0"/>
        <v>1582</v>
      </c>
    </row>
    <row r="21" spans="1:10">
      <c r="A21" s="764" t="s">
        <v>83</v>
      </c>
      <c r="B21" s="919">
        <v>47269</v>
      </c>
      <c r="C21" s="918">
        <v>40793</v>
      </c>
      <c r="D21" s="918">
        <v>282</v>
      </c>
      <c r="E21" s="918">
        <v>924</v>
      </c>
      <c r="F21" s="918">
        <v>392</v>
      </c>
      <c r="G21" s="930">
        <v>173</v>
      </c>
      <c r="H21" s="930">
        <v>790</v>
      </c>
      <c r="I21" s="919">
        <v>3915</v>
      </c>
      <c r="J21" s="750">
        <f t="shared" si="0"/>
        <v>6476</v>
      </c>
    </row>
    <row r="22" spans="1:10">
      <c r="A22" s="764" t="s">
        <v>84</v>
      </c>
      <c r="B22" s="919">
        <v>10486</v>
      </c>
      <c r="C22" s="918">
        <v>9717</v>
      </c>
      <c r="D22" s="918">
        <v>32</v>
      </c>
      <c r="E22" s="918">
        <v>73</v>
      </c>
      <c r="F22" s="918">
        <v>34</v>
      </c>
      <c r="G22" s="930">
        <v>17</v>
      </c>
      <c r="H22" s="930">
        <v>125</v>
      </c>
      <c r="I22" s="919">
        <v>488</v>
      </c>
      <c r="J22" s="750">
        <f t="shared" si="0"/>
        <v>769</v>
      </c>
    </row>
    <row r="23" spans="1:10">
      <c r="A23" s="764" t="s">
        <v>85</v>
      </c>
      <c r="B23" s="919">
        <v>7254</v>
      </c>
      <c r="C23" s="918">
        <v>6645</v>
      </c>
      <c r="D23" s="918">
        <v>28</v>
      </c>
      <c r="E23" s="918">
        <v>121</v>
      </c>
      <c r="F23" s="918">
        <v>34</v>
      </c>
      <c r="G23" s="930">
        <v>4</v>
      </c>
      <c r="H23" s="930">
        <v>95</v>
      </c>
      <c r="I23" s="919">
        <v>327</v>
      </c>
      <c r="J23" s="750">
        <f t="shared" si="0"/>
        <v>609</v>
      </c>
    </row>
    <row r="24" spans="1:10">
      <c r="A24" s="764" t="s">
        <v>86</v>
      </c>
      <c r="B24" s="919">
        <v>12606</v>
      </c>
      <c r="C24" s="918">
        <v>10604</v>
      </c>
      <c r="D24" s="918">
        <v>30</v>
      </c>
      <c r="E24" s="918">
        <v>111</v>
      </c>
      <c r="F24" s="918">
        <v>93</v>
      </c>
      <c r="G24" s="930">
        <v>27</v>
      </c>
      <c r="H24" s="930">
        <v>132</v>
      </c>
      <c r="I24" s="919">
        <v>1609</v>
      </c>
      <c r="J24" s="750">
        <f t="shared" si="0"/>
        <v>2002</v>
      </c>
    </row>
    <row r="25" spans="1:10">
      <c r="A25" s="764" t="s">
        <v>87</v>
      </c>
      <c r="B25" s="919">
        <v>10608</v>
      </c>
      <c r="C25" s="918">
        <v>10106</v>
      </c>
      <c r="D25" s="918">
        <v>26</v>
      </c>
      <c r="E25" s="918">
        <v>36</v>
      </c>
      <c r="F25" s="918">
        <v>65</v>
      </c>
      <c r="G25" s="930">
        <v>10</v>
      </c>
      <c r="H25" s="930">
        <v>80</v>
      </c>
      <c r="I25" s="919">
        <v>285</v>
      </c>
      <c r="J25" s="750">
        <f t="shared" si="0"/>
        <v>502</v>
      </c>
    </row>
    <row r="26" spans="1:10">
      <c r="A26" s="764" t="s">
        <v>88</v>
      </c>
      <c r="B26" s="919">
        <v>1484</v>
      </c>
      <c r="C26" s="918">
        <v>1339</v>
      </c>
      <c r="D26" s="918">
        <v>3</v>
      </c>
      <c r="E26" s="918">
        <v>6</v>
      </c>
      <c r="F26" s="918">
        <v>6</v>
      </c>
      <c r="G26" s="930">
        <v>2</v>
      </c>
      <c r="H26" s="930">
        <v>13</v>
      </c>
      <c r="I26" s="919">
        <v>115</v>
      </c>
      <c r="J26" s="750">
        <f t="shared" si="0"/>
        <v>145</v>
      </c>
    </row>
    <row r="27" spans="1:10">
      <c r="A27" s="764" t="s">
        <v>89</v>
      </c>
      <c r="B27" s="919">
        <v>2293</v>
      </c>
      <c r="C27" s="918">
        <v>2138</v>
      </c>
      <c r="D27" s="918">
        <v>6</v>
      </c>
      <c r="E27" s="918">
        <v>19</v>
      </c>
      <c r="F27" s="918">
        <v>2</v>
      </c>
      <c r="G27" s="930">
        <v>1</v>
      </c>
      <c r="H27" s="930">
        <v>22</v>
      </c>
      <c r="I27" s="919">
        <v>105</v>
      </c>
      <c r="J27" s="750">
        <f t="shared" si="0"/>
        <v>155</v>
      </c>
    </row>
    <row r="28" spans="1:10">
      <c r="A28" s="764" t="s">
        <v>90</v>
      </c>
      <c r="B28" s="919">
        <v>1091742</v>
      </c>
      <c r="C28" s="918">
        <v>793083</v>
      </c>
      <c r="D28" s="918">
        <v>17245</v>
      </c>
      <c r="E28" s="918">
        <v>7248</v>
      </c>
      <c r="F28" s="918">
        <v>41153</v>
      </c>
      <c r="G28" s="930">
        <v>16543</v>
      </c>
      <c r="H28" s="930">
        <v>22178</v>
      </c>
      <c r="I28" s="919">
        <v>194292</v>
      </c>
      <c r="J28" s="750">
        <f t="shared" si="0"/>
        <v>298659</v>
      </c>
    </row>
    <row r="29" spans="1:10">
      <c r="A29" s="764" t="s">
        <v>91</v>
      </c>
      <c r="B29" s="919">
        <v>15251</v>
      </c>
      <c r="C29" s="918">
        <v>7110</v>
      </c>
      <c r="D29" s="918">
        <v>57</v>
      </c>
      <c r="E29" s="918">
        <v>6900</v>
      </c>
      <c r="F29" s="918">
        <v>95</v>
      </c>
      <c r="G29" s="930">
        <v>14</v>
      </c>
      <c r="H29" s="930">
        <v>304</v>
      </c>
      <c r="I29" s="919">
        <v>771</v>
      </c>
      <c r="J29" s="750">
        <f t="shared" si="0"/>
        <v>8141</v>
      </c>
    </row>
    <row r="30" spans="1:10">
      <c r="A30" s="764" t="s">
        <v>92</v>
      </c>
      <c r="B30" s="919">
        <v>28477</v>
      </c>
      <c r="C30" s="918">
        <v>24473</v>
      </c>
      <c r="D30" s="918">
        <v>218</v>
      </c>
      <c r="E30" s="918">
        <v>262</v>
      </c>
      <c r="F30" s="918">
        <v>214</v>
      </c>
      <c r="G30" s="930">
        <v>156</v>
      </c>
      <c r="H30" s="930">
        <v>380</v>
      </c>
      <c r="I30" s="919">
        <v>2774</v>
      </c>
      <c r="J30" s="750">
        <f t="shared" si="0"/>
        <v>4004</v>
      </c>
    </row>
    <row r="31" spans="1:10">
      <c r="A31" s="764" t="s">
        <v>93</v>
      </c>
      <c r="B31" s="919">
        <v>20773</v>
      </c>
      <c r="C31" s="918">
        <v>19164</v>
      </c>
      <c r="D31" s="918">
        <v>47</v>
      </c>
      <c r="E31" s="918">
        <v>214</v>
      </c>
      <c r="F31" s="918">
        <v>77</v>
      </c>
      <c r="G31" s="930">
        <v>34</v>
      </c>
      <c r="H31" s="930">
        <v>212</v>
      </c>
      <c r="I31" s="919">
        <v>1025</v>
      </c>
      <c r="J31" s="750">
        <f t="shared" si="0"/>
        <v>1609</v>
      </c>
    </row>
    <row r="32" spans="1:10">
      <c r="A32" s="764" t="s">
        <v>94</v>
      </c>
      <c r="B32" s="919">
        <v>39105</v>
      </c>
      <c r="C32" s="918">
        <v>33124</v>
      </c>
      <c r="D32" s="918">
        <v>172</v>
      </c>
      <c r="E32" s="918">
        <v>102</v>
      </c>
      <c r="F32" s="918">
        <v>623</v>
      </c>
      <c r="G32" s="930">
        <v>50</v>
      </c>
      <c r="H32" s="930">
        <v>493</v>
      </c>
      <c r="I32" s="919">
        <v>4541</v>
      </c>
      <c r="J32" s="750">
        <f t="shared" si="0"/>
        <v>5981</v>
      </c>
    </row>
    <row r="33" spans="1:10">
      <c r="A33" s="764" t="s">
        <v>95</v>
      </c>
      <c r="B33" s="919">
        <v>61598</v>
      </c>
      <c r="C33" s="918">
        <v>51544</v>
      </c>
      <c r="D33" s="918">
        <v>469</v>
      </c>
      <c r="E33" s="918">
        <v>531</v>
      </c>
      <c r="F33" s="918">
        <v>442</v>
      </c>
      <c r="G33" s="930">
        <v>282</v>
      </c>
      <c r="H33" s="930">
        <v>1044</v>
      </c>
      <c r="I33" s="919">
        <v>7286</v>
      </c>
      <c r="J33" s="750">
        <f t="shared" si="0"/>
        <v>10054</v>
      </c>
    </row>
    <row r="34" spans="1:10">
      <c r="A34" s="764" t="s">
        <v>96</v>
      </c>
      <c r="B34" s="919">
        <v>36867</v>
      </c>
      <c r="C34" s="918">
        <v>30216</v>
      </c>
      <c r="D34" s="918">
        <v>163</v>
      </c>
      <c r="E34" s="918">
        <v>2533</v>
      </c>
      <c r="F34" s="918">
        <v>180</v>
      </c>
      <c r="G34" s="930">
        <v>129</v>
      </c>
      <c r="H34" s="930">
        <v>687</v>
      </c>
      <c r="I34" s="919">
        <v>2959</v>
      </c>
      <c r="J34" s="750">
        <f t="shared" si="0"/>
        <v>6651</v>
      </c>
    </row>
    <row r="35" spans="1:10">
      <c r="A35" s="764" t="s">
        <v>9</v>
      </c>
      <c r="B35" s="919">
        <v>560974</v>
      </c>
      <c r="C35" s="918">
        <v>467333</v>
      </c>
      <c r="D35" s="918">
        <v>3100</v>
      </c>
      <c r="E35" s="918">
        <v>2751</v>
      </c>
      <c r="F35" s="918">
        <v>8737</v>
      </c>
      <c r="G35" s="930">
        <v>4641</v>
      </c>
      <c r="H35" s="930">
        <v>11502</v>
      </c>
      <c r="I35" s="919">
        <v>62910</v>
      </c>
      <c r="J35" s="750">
        <f t="shared" si="0"/>
        <v>93641</v>
      </c>
    </row>
    <row r="36" spans="1:10">
      <c r="A36" s="764" t="s">
        <v>97</v>
      </c>
      <c r="B36" s="919">
        <v>27714</v>
      </c>
      <c r="C36" s="918">
        <v>23342</v>
      </c>
      <c r="D36" s="918">
        <v>80</v>
      </c>
      <c r="E36" s="918">
        <v>95</v>
      </c>
      <c r="F36" s="918">
        <v>286</v>
      </c>
      <c r="G36" s="930">
        <v>43</v>
      </c>
      <c r="H36" s="930">
        <v>306</v>
      </c>
      <c r="I36" s="919">
        <v>3562</v>
      </c>
      <c r="J36" s="750">
        <f t="shared" si="0"/>
        <v>4372</v>
      </c>
    </row>
    <row r="37" spans="1:10">
      <c r="A37" s="764" t="s">
        <v>59</v>
      </c>
      <c r="B37" s="919">
        <v>151948</v>
      </c>
      <c r="C37" s="918">
        <v>129468</v>
      </c>
      <c r="D37" s="918">
        <v>833</v>
      </c>
      <c r="E37" s="918">
        <v>1633</v>
      </c>
      <c r="F37" s="918">
        <v>1198</v>
      </c>
      <c r="G37" s="930">
        <v>1177</v>
      </c>
      <c r="H37" s="930">
        <v>2474</v>
      </c>
      <c r="I37" s="919">
        <v>15165</v>
      </c>
      <c r="J37" s="750">
        <f t="shared" si="0"/>
        <v>22480</v>
      </c>
    </row>
    <row r="38" spans="1:10">
      <c r="A38" s="764" t="s">
        <v>98</v>
      </c>
      <c r="B38" s="919">
        <v>2723</v>
      </c>
      <c r="C38" s="918">
        <v>2512</v>
      </c>
      <c r="D38" s="918">
        <v>4</v>
      </c>
      <c r="E38" s="918">
        <v>11</v>
      </c>
      <c r="F38" s="918">
        <v>20</v>
      </c>
      <c r="G38" s="930">
        <v>7</v>
      </c>
      <c r="H38" s="930">
        <v>37</v>
      </c>
      <c r="I38" s="919">
        <v>132</v>
      </c>
      <c r="J38" s="750">
        <f t="shared" si="0"/>
        <v>211</v>
      </c>
    </row>
    <row r="39" spans="1:10">
      <c r="A39" s="939" t="s">
        <v>99</v>
      </c>
      <c r="B39" s="940">
        <v>240475</v>
      </c>
      <c r="C39" s="910">
        <v>185299</v>
      </c>
      <c r="D39" s="910">
        <v>2949</v>
      </c>
      <c r="E39" s="910">
        <v>1250</v>
      </c>
      <c r="F39" s="910">
        <v>3235</v>
      </c>
      <c r="G39" s="941">
        <v>642</v>
      </c>
      <c r="H39" s="941">
        <v>4519</v>
      </c>
      <c r="I39" s="940">
        <v>42581</v>
      </c>
      <c r="J39" s="756">
        <f t="shared" si="0"/>
        <v>55176</v>
      </c>
    </row>
    <row r="40" spans="1:10">
      <c r="A40" s="764"/>
      <c r="B40" s="918"/>
      <c r="C40" s="918"/>
      <c r="D40" s="918"/>
      <c r="E40" s="918"/>
      <c r="F40" s="918"/>
      <c r="G40" s="918"/>
      <c r="H40" s="918"/>
      <c r="I40" s="918"/>
    </row>
    <row r="41" spans="1:10">
      <c r="A41" s="1403" t="s">
        <v>1181</v>
      </c>
      <c r="B41" s="1403"/>
      <c r="C41" s="1403"/>
      <c r="D41" s="1403"/>
      <c r="E41" s="1403"/>
      <c r="F41" s="1403"/>
      <c r="G41" s="1403"/>
      <c r="H41" s="1403"/>
      <c r="I41" s="1403"/>
      <c r="J41" s="1403"/>
    </row>
    <row r="42" spans="1:10">
      <c r="A42" s="1403"/>
      <c r="B42" s="1403"/>
      <c r="C42" s="1403"/>
      <c r="D42" s="1403"/>
      <c r="E42" s="1403"/>
      <c r="F42" s="1403"/>
      <c r="G42" s="1403"/>
      <c r="H42" s="1403"/>
      <c r="I42" s="1403"/>
      <c r="J42" s="1403"/>
    </row>
    <row r="43" spans="1:10">
      <c r="A43" s="1403"/>
      <c r="B43" s="1403"/>
      <c r="C43" s="1403"/>
      <c r="D43" s="1403"/>
      <c r="E43" s="1403"/>
      <c r="F43" s="1403"/>
      <c r="G43" s="1403"/>
      <c r="H43" s="1403"/>
      <c r="I43" s="1403"/>
      <c r="J43" s="1403"/>
    </row>
    <row r="44" spans="1:10">
      <c r="A44" s="1403"/>
      <c r="B44" s="1403"/>
      <c r="C44" s="1403"/>
      <c r="D44" s="1403"/>
      <c r="E44" s="1403"/>
      <c r="F44" s="1403"/>
      <c r="G44" s="1403"/>
      <c r="H44" s="1403"/>
      <c r="I44" s="1403"/>
      <c r="J44" s="1403"/>
    </row>
    <row r="45" spans="1:10" ht="18.75" customHeight="1">
      <c r="A45" s="1403"/>
      <c r="B45" s="1403"/>
      <c r="C45" s="1403"/>
      <c r="D45" s="1403"/>
      <c r="E45" s="1403"/>
      <c r="F45" s="1403"/>
      <c r="G45" s="1403"/>
      <c r="H45" s="1403"/>
      <c r="I45" s="1403"/>
      <c r="J45" s="1403"/>
    </row>
    <row r="46" spans="1:10">
      <c r="A46" s="942" t="s">
        <v>63</v>
      </c>
      <c r="B46" s="764"/>
      <c r="C46" s="764"/>
      <c r="D46" s="764"/>
      <c r="E46" s="764"/>
      <c r="F46" s="764"/>
      <c r="G46" s="764"/>
      <c r="H46" s="764"/>
      <c r="I46" s="764"/>
    </row>
  </sheetData>
  <mergeCells count="2">
    <mergeCell ref="H4:H5"/>
    <mergeCell ref="A41:J45"/>
  </mergeCells>
  <printOptions horizontalCentered="1"/>
  <pageMargins left="1" right="1" top="1" bottom="1" header="0.5" footer="0.5"/>
  <pageSetup scale="77" orientation="portrait" r:id="rId1"/>
  <headerFooter scaleWithDoc="0" alignWithMargins="0">
    <oddHeader xml:space="preserve">&amp;C&amp;14Table 4.8
Housing Units, Households, and Persons Per Household by State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5"/>
  <sheetViews>
    <sheetView view="pageLayout" topLeftCell="A2" zoomScaleNormal="100" workbookViewId="0">
      <selection activeCell="B8" sqref="B8"/>
    </sheetView>
  </sheetViews>
  <sheetFormatPr defaultRowHeight="12.75"/>
  <cols>
    <col min="1" max="1" width="28.7109375" style="124" customWidth="1"/>
    <col min="2" max="8" width="10.42578125" style="944" customWidth="1"/>
    <col min="9" max="9" width="8.140625" style="124" customWidth="1"/>
    <col min="10" max="10" width="8.5703125" style="124" customWidth="1"/>
    <col min="11" max="11" width="7.42578125" style="124" customWidth="1"/>
    <col min="12" max="12" width="8" style="124" customWidth="1"/>
    <col min="13" max="13" width="5.85546875" style="124" customWidth="1"/>
    <col min="14" max="14" width="28.42578125" style="124" customWidth="1"/>
    <col min="15" max="16384" width="9.140625" style="124"/>
  </cols>
  <sheetData>
    <row r="1" spans="1:13" hidden="1">
      <c r="A1" s="943" t="s">
        <v>1180</v>
      </c>
    </row>
    <row r="3" spans="1:13">
      <c r="D3" s="945"/>
      <c r="E3" s="945"/>
      <c r="F3" s="945"/>
      <c r="G3" s="945"/>
      <c r="H3" s="946"/>
    </row>
    <row r="4" spans="1:13">
      <c r="A4" s="132"/>
      <c r="B4" s="1404">
        <v>40269</v>
      </c>
      <c r="C4" s="1405"/>
      <c r="D4" s="947"/>
      <c r="E4" s="947"/>
      <c r="F4" s="947"/>
      <c r="G4" s="948"/>
      <c r="H4" s="949"/>
      <c r="I4" s="1406" t="s">
        <v>1170</v>
      </c>
      <c r="J4" s="1406"/>
      <c r="K4" s="1406" t="s">
        <v>1170</v>
      </c>
      <c r="L4" s="1406"/>
    </row>
    <row r="5" spans="1:13">
      <c r="A5" s="132"/>
      <c r="B5" s="950"/>
      <c r="C5" s="951" t="s">
        <v>1169</v>
      </c>
      <c r="D5" s="1407" t="s">
        <v>1168</v>
      </c>
      <c r="E5" s="1407"/>
      <c r="F5" s="1407"/>
      <c r="G5" s="1407"/>
      <c r="H5" s="1408"/>
      <c r="I5" s="1409" t="s">
        <v>1167</v>
      </c>
      <c r="J5" s="1409"/>
      <c r="K5" s="1409" t="s">
        <v>104</v>
      </c>
      <c r="L5" s="1409"/>
    </row>
    <row r="6" spans="1:13">
      <c r="A6" s="952"/>
      <c r="B6" s="953" t="s">
        <v>815</v>
      </c>
      <c r="C6" s="954" t="s">
        <v>1166</v>
      </c>
      <c r="D6" s="955">
        <v>2010</v>
      </c>
      <c r="E6" s="955">
        <v>2011</v>
      </c>
      <c r="F6" s="955">
        <v>2012</v>
      </c>
      <c r="G6" s="955">
        <v>2013</v>
      </c>
      <c r="H6" s="956">
        <v>2014</v>
      </c>
      <c r="I6" s="129" t="s">
        <v>0</v>
      </c>
      <c r="J6" s="129" t="s">
        <v>100</v>
      </c>
      <c r="K6" s="129" t="s">
        <v>0</v>
      </c>
      <c r="L6" s="129" t="s">
        <v>100</v>
      </c>
      <c r="M6" s="957"/>
    </row>
    <row r="7" spans="1:13">
      <c r="A7" s="958"/>
      <c r="B7" s="959"/>
      <c r="C7" s="960"/>
      <c r="D7" s="961"/>
      <c r="E7" s="961"/>
      <c r="F7" s="961"/>
      <c r="G7" s="961"/>
      <c r="H7" s="962"/>
      <c r="I7" s="963"/>
      <c r="J7" s="963"/>
      <c r="K7" s="963"/>
      <c r="L7" s="963"/>
      <c r="M7" s="963"/>
    </row>
    <row r="8" spans="1:13">
      <c r="A8" s="132" t="s">
        <v>9</v>
      </c>
      <c r="B8" s="964">
        <v>2763885</v>
      </c>
      <c r="C8" s="965">
        <v>2763885</v>
      </c>
      <c r="D8" s="137">
        <v>2774346</v>
      </c>
      <c r="E8" s="137">
        <v>2815324</v>
      </c>
      <c r="F8" s="137">
        <v>2855194</v>
      </c>
      <c r="G8" s="137">
        <v>2902787</v>
      </c>
      <c r="H8" s="965">
        <v>2942902</v>
      </c>
      <c r="I8" s="997">
        <f>H8/B8-1</f>
        <v>6.4770060983000421E-2</v>
      </c>
      <c r="J8" s="136">
        <f>H8-B8</f>
        <v>179017</v>
      </c>
      <c r="K8" s="997">
        <f>H8/G8-1</f>
        <v>1.3819477626157317E-2</v>
      </c>
      <c r="L8" s="136">
        <f>H8-G8</f>
        <v>40115</v>
      </c>
    </row>
    <row r="9" spans="1:13">
      <c r="A9" s="132"/>
      <c r="B9" s="964"/>
      <c r="C9" s="965"/>
      <c r="D9" s="137"/>
      <c r="E9" s="137"/>
      <c r="F9" s="137"/>
      <c r="G9" s="137"/>
      <c r="H9" s="965"/>
      <c r="I9" s="997"/>
      <c r="J9" s="136"/>
      <c r="K9" s="997"/>
      <c r="L9" s="136"/>
    </row>
    <row r="10" spans="1:13">
      <c r="A10" s="132" t="s">
        <v>1165</v>
      </c>
      <c r="B10" s="964">
        <v>6629</v>
      </c>
      <c r="C10" s="965">
        <v>6629</v>
      </c>
      <c r="D10" s="137">
        <v>6640</v>
      </c>
      <c r="E10" s="137">
        <v>6521</v>
      </c>
      <c r="F10" s="137">
        <v>6486</v>
      </c>
      <c r="G10" s="137">
        <v>6462</v>
      </c>
      <c r="H10" s="965">
        <v>6461</v>
      </c>
      <c r="I10" s="997">
        <f>H10/B10-1</f>
        <v>-2.5343189017951406E-2</v>
      </c>
      <c r="J10" s="136">
        <f>H10-B10</f>
        <v>-168</v>
      </c>
      <c r="K10" s="997">
        <f>H10/G10-1</f>
        <v>-1.5475085112970355E-4</v>
      </c>
      <c r="L10" s="136">
        <f>H10-G10</f>
        <v>-1</v>
      </c>
    </row>
    <row r="11" spans="1:13">
      <c r="A11" s="132" t="s">
        <v>1164</v>
      </c>
      <c r="B11" s="964">
        <v>3112</v>
      </c>
      <c r="C11" s="965">
        <v>3122</v>
      </c>
      <c r="D11" s="137">
        <v>3130</v>
      </c>
      <c r="E11" s="137">
        <v>3070</v>
      </c>
      <c r="F11" s="137">
        <v>3069</v>
      </c>
      <c r="G11" s="137">
        <v>3058</v>
      </c>
      <c r="H11" s="965">
        <v>3061</v>
      </c>
      <c r="I11" s="997">
        <f>H11/B11-1</f>
        <v>-1.6388174807197897E-2</v>
      </c>
      <c r="J11" s="136">
        <f>H11-B11</f>
        <v>-51</v>
      </c>
      <c r="K11" s="997">
        <f>H11/G11-1</f>
        <v>9.8103335513410883E-4</v>
      </c>
      <c r="L11" s="136">
        <f>H11-G11</f>
        <v>3</v>
      </c>
    </row>
    <row r="12" spans="1:13">
      <c r="A12" s="132" t="s">
        <v>1163</v>
      </c>
      <c r="B12" s="964">
        <v>1409</v>
      </c>
      <c r="C12" s="965">
        <v>1408</v>
      </c>
      <c r="D12" s="137">
        <v>1409</v>
      </c>
      <c r="E12" s="137">
        <v>1380</v>
      </c>
      <c r="F12" s="137">
        <v>1366</v>
      </c>
      <c r="G12" s="137">
        <v>1357</v>
      </c>
      <c r="H12" s="965">
        <v>1353</v>
      </c>
      <c r="I12" s="997">
        <f>H12/B12-1</f>
        <v>-3.9744499645138376E-2</v>
      </c>
      <c r="J12" s="136">
        <f>H12-B12</f>
        <v>-56</v>
      </c>
      <c r="K12" s="997">
        <f>H12/G12-1</f>
        <v>-2.9476787030213725E-3</v>
      </c>
      <c r="L12" s="136">
        <f>H12-G12</f>
        <v>-4</v>
      </c>
    </row>
    <row r="13" spans="1:13">
      <c r="A13" s="132" t="s">
        <v>1162</v>
      </c>
      <c r="B13" s="964">
        <v>907</v>
      </c>
      <c r="C13" s="965">
        <v>907</v>
      </c>
      <c r="D13" s="137">
        <v>907</v>
      </c>
      <c r="E13" s="137">
        <v>894</v>
      </c>
      <c r="F13" s="137">
        <v>885</v>
      </c>
      <c r="G13" s="137">
        <v>883</v>
      </c>
      <c r="H13" s="965">
        <v>882</v>
      </c>
      <c r="I13" s="997">
        <f>H13/B13-1</f>
        <v>-2.7563395810363822E-2</v>
      </c>
      <c r="J13" s="136">
        <f>H13-B13</f>
        <v>-25</v>
      </c>
      <c r="K13" s="997">
        <f>H13/G13-1</f>
        <v>-1.1325028312570984E-3</v>
      </c>
      <c r="L13" s="136">
        <f>H13-G13</f>
        <v>-1</v>
      </c>
    </row>
    <row r="14" spans="1:13">
      <c r="A14" s="132" t="s">
        <v>1161</v>
      </c>
      <c r="B14" s="964">
        <v>1201</v>
      </c>
      <c r="C14" s="965">
        <v>1192</v>
      </c>
      <c r="D14" s="137">
        <v>1194</v>
      </c>
      <c r="E14" s="137">
        <v>1177</v>
      </c>
      <c r="F14" s="137">
        <v>1166</v>
      </c>
      <c r="G14" s="137">
        <v>1164</v>
      </c>
      <c r="H14" s="965">
        <v>1165</v>
      </c>
      <c r="I14" s="997">
        <f>H14/B14-1</f>
        <v>-2.9975020815986686E-2</v>
      </c>
      <c r="J14" s="136">
        <f>H14-B14</f>
        <v>-36</v>
      </c>
      <c r="K14" s="997">
        <f>H14/G14-1</f>
        <v>8.5910652920961894E-4</v>
      </c>
      <c r="L14" s="136">
        <f>H14-G14</f>
        <v>1</v>
      </c>
    </row>
    <row r="15" spans="1:13">
      <c r="A15" s="132"/>
      <c r="B15" s="964"/>
      <c r="C15" s="965"/>
      <c r="D15" s="137"/>
      <c r="E15" s="137"/>
      <c r="F15" s="137"/>
      <c r="G15" s="137"/>
      <c r="H15" s="965"/>
      <c r="I15" s="997"/>
      <c r="J15" s="136"/>
      <c r="K15" s="997"/>
      <c r="L15" s="136"/>
    </row>
    <row r="16" spans="1:13">
      <c r="A16" s="132" t="s">
        <v>1160</v>
      </c>
      <c r="B16" s="964">
        <v>49975</v>
      </c>
      <c r="C16" s="965">
        <v>49975</v>
      </c>
      <c r="D16" s="137">
        <v>50153</v>
      </c>
      <c r="E16" s="137">
        <v>50262</v>
      </c>
      <c r="F16" s="137">
        <v>50269</v>
      </c>
      <c r="G16" s="137">
        <v>50864</v>
      </c>
      <c r="H16" s="965">
        <v>51518</v>
      </c>
      <c r="I16" s="997">
        <f t="shared" ref="I16:I33" si="0">H16/B16-1</f>
        <v>3.0875437718859366E-2</v>
      </c>
      <c r="J16" s="136">
        <f t="shared" ref="J16:J33" si="1">H16-B16</f>
        <v>1543</v>
      </c>
      <c r="K16" s="997">
        <f t="shared" ref="K16:K33" si="2">H16/G16-1</f>
        <v>1.2857816923560916E-2</v>
      </c>
      <c r="L16" s="136">
        <f t="shared" ref="L16:L33" si="3">H16-G16</f>
        <v>654</v>
      </c>
    </row>
    <row r="17" spans="1:12">
      <c r="A17" s="132" t="s">
        <v>1159</v>
      </c>
      <c r="B17" s="964">
        <v>853</v>
      </c>
      <c r="C17" s="965">
        <v>853</v>
      </c>
      <c r="D17" s="137">
        <v>854</v>
      </c>
      <c r="E17" s="137">
        <v>848</v>
      </c>
      <c r="F17" s="137">
        <v>837</v>
      </c>
      <c r="G17" s="137">
        <v>841</v>
      </c>
      <c r="H17" s="965">
        <v>842</v>
      </c>
      <c r="I17" s="997">
        <f t="shared" si="0"/>
        <v>-1.289566236811257E-2</v>
      </c>
      <c r="J17" s="136">
        <f t="shared" si="1"/>
        <v>-11</v>
      </c>
      <c r="K17" s="997">
        <f t="shared" si="2"/>
        <v>1.1890606420927874E-3</v>
      </c>
      <c r="L17" s="136">
        <f t="shared" si="3"/>
        <v>1</v>
      </c>
    </row>
    <row r="18" spans="1:12">
      <c r="A18" s="132" t="s">
        <v>1158</v>
      </c>
      <c r="B18" s="964">
        <v>17899</v>
      </c>
      <c r="C18" s="965">
        <v>17908</v>
      </c>
      <c r="D18" s="137">
        <v>17962</v>
      </c>
      <c r="E18" s="137">
        <v>18051</v>
      </c>
      <c r="F18" s="137">
        <v>18199</v>
      </c>
      <c r="G18" s="137">
        <v>18461</v>
      </c>
      <c r="H18" s="965">
        <v>18631</v>
      </c>
      <c r="I18" s="997">
        <f t="shared" si="0"/>
        <v>4.0896139449131175E-2</v>
      </c>
      <c r="J18" s="136">
        <f t="shared" si="1"/>
        <v>732</v>
      </c>
      <c r="K18" s="997">
        <f t="shared" si="2"/>
        <v>9.2086019175559031E-3</v>
      </c>
      <c r="L18" s="136">
        <f t="shared" si="3"/>
        <v>170</v>
      </c>
    </row>
    <row r="19" spans="1:12">
      <c r="A19" s="132" t="s">
        <v>1157</v>
      </c>
      <c r="B19" s="964">
        <v>685</v>
      </c>
      <c r="C19" s="965">
        <v>685</v>
      </c>
      <c r="D19" s="137">
        <v>692</v>
      </c>
      <c r="E19" s="137">
        <v>682</v>
      </c>
      <c r="F19" s="137">
        <v>691</v>
      </c>
      <c r="G19" s="137">
        <v>690</v>
      </c>
      <c r="H19" s="965">
        <v>690</v>
      </c>
      <c r="I19" s="997">
        <f t="shared" si="0"/>
        <v>7.2992700729928028E-3</v>
      </c>
      <c r="J19" s="136">
        <f t="shared" si="1"/>
        <v>5</v>
      </c>
      <c r="K19" s="997">
        <f t="shared" si="2"/>
        <v>0</v>
      </c>
      <c r="L19" s="136">
        <f t="shared" si="3"/>
        <v>0</v>
      </c>
    </row>
    <row r="20" spans="1:12">
      <c r="A20" s="132" t="s">
        <v>1156</v>
      </c>
      <c r="B20" s="964">
        <v>332</v>
      </c>
      <c r="C20" s="965">
        <v>332</v>
      </c>
      <c r="D20" s="137">
        <v>332</v>
      </c>
      <c r="E20" s="137">
        <v>329</v>
      </c>
      <c r="F20" s="137">
        <v>326</v>
      </c>
      <c r="G20" s="137">
        <v>326</v>
      </c>
      <c r="H20" s="965">
        <v>328</v>
      </c>
      <c r="I20" s="997">
        <f t="shared" si="0"/>
        <v>-1.2048192771084376E-2</v>
      </c>
      <c r="J20" s="136">
        <f t="shared" si="1"/>
        <v>-4</v>
      </c>
      <c r="K20" s="997">
        <f t="shared" si="2"/>
        <v>6.1349693251533388E-3</v>
      </c>
      <c r="L20" s="136">
        <f t="shared" si="3"/>
        <v>2</v>
      </c>
    </row>
    <row r="21" spans="1:12">
      <c r="A21" s="132" t="s">
        <v>1155</v>
      </c>
      <c r="B21" s="964">
        <v>1034</v>
      </c>
      <c r="C21" s="965">
        <v>1034</v>
      </c>
      <c r="D21" s="137">
        <v>1039</v>
      </c>
      <c r="E21" s="137">
        <v>1035</v>
      </c>
      <c r="F21" s="137">
        <v>1031</v>
      </c>
      <c r="G21" s="137">
        <v>1033</v>
      </c>
      <c r="H21" s="965">
        <v>1034</v>
      </c>
      <c r="I21" s="997">
        <f t="shared" si="0"/>
        <v>0</v>
      </c>
      <c r="J21" s="136">
        <f t="shared" si="1"/>
        <v>0</v>
      </c>
      <c r="K21" s="997">
        <f t="shared" si="2"/>
        <v>9.6805421103574041E-4</v>
      </c>
      <c r="L21" s="136">
        <f t="shared" si="3"/>
        <v>1</v>
      </c>
    </row>
    <row r="22" spans="1:12">
      <c r="A22" s="132" t="s">
        <v>1154</v>
      </c>
      <c r="B22" s="964">
        <v>455</v>
      </c>
      <c r="C22" s="965">
        <v>453</v>
      </c>
      <c r="D22" s="137">
        <v>454</v>
      </c>
      <c r="E22" s="137">
        <v>449</v>
      </c>
      <c r="F22" s="137">
        <v>444</v>
      </c>
      <c r="G22" s="137">
        <v>445</v>
      </c>
      <c r="H22" s="965">
        <v>447</v>
      </c>
      <c r="I22" s="997">
        <f t="shared" si="0"/>
        <v>-1.7582417582417631E-2</v>
      </c>
      <c r="J22" s="136">
        <f t="shared" si="1"/>
        <v>-8</v>
      </c>
      <c r="K22" s="997">
        <f t="shared" si="2"/>
        <v>4.4943820224718767E-3</v>
      </c>
      <c r="L22" s="136">
        <f t="shared" si="3"/>
        <v>2</v>
      </c>
    </row>
    <row r="23" spans="1:12">
      <c r="A23" s="132" t="s">
        <v>1153</v>
      </c>
      <c r="B23" s="964">
        <v>2400</v>
      </c>
      <c r="C23" s="965">
        <v>2428</v>
      </c>
      <c r="D23" s="137">
        <v>2435</v>
      </c>
      <c r="E23" s="137">
        <v>2419</v>
      </c>
      <c r="F23" s="137">
        <v>2390</v>
      </c>
      <c r="G23" s="137">
        <v>2404</v>
      </c>
      <c r="H23" s="965">
        <v>2422</v>
      </c>
      <c r="I23" s="997">
        <f t="shared" si="0"/>
        <v>9.1666666666667673E-3</v>
      </c>
      <c r="J23" s="136">
        <f t="shared" si="1"/>
        <v>22</v>
      </c>
      <c r="K23" s="997">
        <f t="shared" si="2"/>
        <v>7.4875207986688785E-3</v>
      </c>
      <c r="L23" s="136">
        <f t="shared" si="3"/>
        <v>18</v>
      </c>
    </row>
    <row r="24" spans="1:12">
      <c r="A24" s="132" t="s">
        <v>1152</v>
      </c>
      <c r="B24" s="964">
        <v>1441</v>
      </c>
      <c r="C24" s="965">
        <v>1441</v>
      </c>
      <c r="D24" s="137">
        <v>1446</v>
      </c>
      <c r="E24" s="137">
        <v>1434</v>
      </c>
      <c r="F24" s="137">
        <v>1425</v>
      </c>
      <c r="G24" s="137">
        <v>1428</v>
      </c>
      <c r="H24" s="965">
        <v>1441</v>
      </c>
      <c r="I24" s="997">
        <f t="shared" si="0"/>
        <v>0</v>
      </c>
      <c r="J24" s="136">
        <f t="shared" si="1"/>
        <v>0</v>
      </c>
      <c r="K24" s="997">
        <f t="shared" si="2"/>
        <v>9.1036414565826007E-3</v>
      </c>
      <c r="L24" s="136">
        <f t="shared" si="3"/>
        <v>13</v>
      </c>
    </row>
    <row r="25" spans="1:12">
      <c r="A25" s="132" t="s">
        <v>1151</v>
      </c>
      <c r="B25" s="964">
        <v>245</v>
      </c>
      <c r="C25" s="965">
        <v>245</v>
      </c>
      <c r="D25" s="137">
        <v>245</v>
      </c>
      <c r="E25" s="137">
        <v>245</v>
      </c>
      <c r="F25" s="137">
        <v>245</v>
      </c>
      <c r="G25" s="137">
        <v>246</v>
      </c>
      <c r="H25" s="965">
        <v>247</v>
      </c>
      <c r="I25" s="997">
        <f t="shared" si="0"/>
        <v>8.1632653061225469E-3</v>
      </c>
      <c r="J25" s="136">
        <f t="shared" si="1"/>
        <v>2</v>
      </c>
      <c r="K25" s="997">
        <f t="shared" si="2"/>
        <v>4.0650406504065817E-3</v>
      </c>
      <c r="L25" s="136">
        <f t="shared" si="3"/>
        <v>1</v>
      </c>
    </row>
    <row r="26" spans="1:12">
      <c r="A26" s="132" t="s">
        <v>1150</v>
      </c>
      <c r="B26" s="964">
        <v>687</v>
      </c>
      <c r="C26" s="965">
        <v>687</v>
      </c>
      <c r="D26" s="137">
        <v>688</v>
      </c>
      <c r="E26" s="137">
        <v>681</v>
      </c>
      <c r="F26" s="137">
        <v>676</v>
      </c>
      <c r="G26" s="137">
        <v>683</v>
      </c>
      <c r="H26" s="965">
        <v>694</v>
      </c>
      <c r="I26" s="997">
        <f t="shared" si="0"/>
        <v>1.0189228529839944E-2</v>
      </c>
      <c r="J26" s="136">
        <f t="shared" si="1"/>
        <v>7</v>
      </c>
      <c r="K26" s="997">
        <f t="shared" si="2"/>
        <v>1.6105417276720324E-2</v>
      </c>
      <c r="L26" s="136">
        <f t="shared" si="3"/>
        <v>11</v>
      </c>
    </row>
    <row r="27" spans="1:12">
      <c r="A27" s="132" t="s">
        <v>1149</v>
      </c>
      <c r="B27" s="964">
        <v>4512</v>
      </c>
      <c r="C27" s="965">
        <v>4512</v>
      </c>
      <c r="D27" s="137">
        <v>4525</v>
      </c>
      <c r="E27" s="137">
        <v>4507</v>
      </c>
      <c r="F27" s="137">
        <v>4490</v>
      </c>
      <c r="G27" s="137">
        <v>4533</v>
      </c>
      <c r="H27" s="965">
        <v>4621</v>
      </c>
      <c r="I27" s="997">
        <f t="shared" si="0"/>
        <v>2.4157801418439817E-2</v>
      </c>
      <c r="J27" s="136">
        <f t="shared" si="1"/>
        <v>109</v>
      </c>
      <c r="K27" s="997">
        <f t="shared" si="2"/>
        <v>1.9413192146481295E-2</v>
      </c>
      <c r="L27" s="136">
        <f t="shared" si="3"/>
        <v>88</v>
      </c>
    </row>
    <row r="28" spans="1:12">
      <c r="A28" s="132" t="s">
        <v>1148</v>
      </c>
      <c r="B28" s="964">
        <v>414</v>
      </c>
      <c r="C28" s="965">
        <v>404</v>
      </c>
      <c r="D28" s="137">
        <v>405</v>
      </c>
      <c r="E28" s="137">
        <v>403</v>
      </c>
      <c r="F28" s="137">
        <v>402</v>
      </c>
      <c r="G28" s="137">
        <v>403</v>
      </c>
      <c r="H28" s="965">
        <v>405</v>
      </c>
      <c r="I28" s="997">
        <f t="shared" si="0"/>
        <v>-2.1739130434782594E-2</v>
      </c>
      <c r="J28" s="136">
        <f t="shared" si="1"/>
        <v>-9</v>
      </c>
      <c r="K28" s="997">
        <f t="shared" si="2"/>
        <v>4.9627791563275903E-3</v>
      </c>
      <c r="L28" s="136">
        <f t="shared" si="3"/>
        <v>2</v>
      </c>
    </row>
    <row r="29" spans="1:12">
      <c r="A29" s="132" t="s">
        <v>1147</v>
      </c>
      <c r="B29" s="964">
        <v>245</v>
      </c>
      <c r="C29" s="965">
        <v>245</v>
      </c>
      <c r="D29" s="137">
        <v>245</v>
      </c>
      <c r="E29" s="137">
        <v>250</v>
      </c>
      <c r="F29" s="137">
        <v>248</v>
      </c>
      <c r="G29" s="137">
        <v>248</v>
      </c>
      <c r="H29" s="965">
        <v>252</v>
      </c>
      <c r="I29" s="997">
        <f t="shared" si="0"/>
        <v>2.857142857142847E-2</v>
      </c>
      <c r="J29" s="136">
        <f t="shared" si="1"/>
        <v>7</v>
      </c>
      <c r="K29" s="997">
        <f t="shared" si="2"/>
        <v>1.6129032258064502E-2</v>
      </c>
      <c r="L29" s="136">
        <f t="shared" si="3"/>
        <v>4</v>
      </c>
    </row>
    <row r="30" spans="1:12">
      <c r="A30" s="132" t="s">
        <v>1146</v>
      </c>
      <c r="B30" s="964">
        <v>167</v>
      </c>
      <c r="C30" s="965">
        <v>167</v>
      </c>
      <c r="D30" s="137">
        <v>167</v>
      </c>
      <c r="E30" s="137">
        <v>171</v>
      </c>
      <c r="F30" s="137">
        <v>169</v>
      </c>
      <c r="G30" s="137">
        <v>169</v>
      </c>
      <c r="H30" s="965">
        <v>170</v>
      </c>
      <c r="I30" s="997">
        <f t="shared" si="0"/>
        <v>1.7964071856287456E-2</v>
      </c>
      <c r="J30" s="136">
        <f t="shared" si="1"/>
        <v>3</v>
      </c>
      <c r="K30" s="997">
        <f t="shared" si="2"/>
        <v>5.9171597633136397E-3</v>
      </c>
      <c r="L30" s="136">
        <f t="shared" si="3"/>
        <v>1</v>
      </c>
    </row>
    <row r="31" spans="1:12">
      <c r="A31" s="132" t="s">
        <v>1145</v>
      </c>
      <c r="B31" s="964">
        <v>7647</v>
      </c>
      <c r="C31" s="965">
        <v>7614</v>
      </c>
      <c r="D31" s="137">
        <v>7658</v>
      </c>
      <c r="E31" s="137">
        <v>7789</v>
      </c>
      <c r="F31" s="137">
        <v>7775</v>
      </c>
      <c r="G31" s="137">
        <v>7908</v>
      </c>
      <c r="H31" s="965">
        <v>8066</v>
      </c>
      <c r="I31" s="997">
        <f t="shared" si="0"/>
        <v>5.4792729174839794E-2</v>
      </c>
      <c r="J31" s="136">
        <f t="shared" si="1"/>
        <v>419</v>
      </c>
      <c r="K31" s="997">
        <f t="shared" si="2"/>
        <v>1.997976732422857E-2</v>
      </c>
      <c r="L31" s="136">
        <f t="shared" si="3"/>
        <v>158</v>
      </c>
    </row>
    <row r="32" spans="1:12">
      <c r="A32" s="132" t="s">
        <v>1144</v>
      </c>
      <c r="B32" s="964">
        <v>1772</v>
      </c>
      <c r="C32" s="965">
        <v>1772</v>
      </c>
      <c r="D32" s="137">
        <v>1775</v>
      </c>
      <c r="E32" s="137">
        <v>1762</v>
      </c>
      <c r="F32" s="137">
        <v>1749</v>
      </c>
      <c r="G32" s="137">
        <v>1758</v>
      </c>
      <c r="H32" s="965">
        <v>1775</v>
      </c>
      <c r="I32" s="997">
        <f t="shared" si="0"/>
        <v>1.6930022573362624E-3</v>
      </c>
      <c r="J32" s="136">
        <f t="shared" si="1"/>
        <v>3</v>
      </c>
      <c r="K32" s="997">
        <f t="shared" si="2"/>
        <v>9.6700796359499019E-3</v>
      </c>
      <c r="L32" s="136">
        <f t="shared" si="3"/>
        <v>17</v>
      </c>
    </row>
    <row r="33" spans="1:12">
      <c r="A33" s="132" t="s">
        <v>1143</v>
      </c>
      <c r="B33" s="964">
        <v>9187</v>
      </c>
      <c r="C33" s="965">
        <v>9195</v>
      </c>
      <c r="D33" s="137">
        <v>9231</v>
      </c>
      <c r="E33" s="137">
        <v>9207</v>
      </c>
      <c r="F33" s="137">
        <v>9172</v>
      </c>
      <c r="G33" s="137">
        <v>9288</v>
      </c>
      <c r="H33" s="965">
        <v>9453</v>
      </c>
      <c r="I33" s="997">
        <f t="shared" si="0"/>
        <v>2.895395667791445E-2</v>
      </c>
      <c r="J33" s="136">
        <f t="shared" si="1"/>
        <v>266</v>
      </c>
      <c r="K33" s="997">
        <f t="shared" si="2"/>
        <v>1.7764857881136908E-2</v>
      </c>
      <c r="L33" s="136">
        <f t="shared" si="3"/>
        <v>165</v>
      </c>
    </row>
    <row r="34" spans="1:12">
      <c r="A34" s="132"/>
      <c r="B34" s="964"/>
      <c r="C34" s="965"/>
      <c r="D34" s="137"/>
      <c r="E34" s="137"/>
      <c r="F34" s="137"/>
      <c r="G34" s="137"/>
      <c r="H34" s="965"/>
      <c r="I34" s="997"/>
      <c r="J34" s="136"/>
      <c r="K34" s="997"/>
      <c r="L34" s="136"/>
    </row>
    <row r="35" spans="1:12">
      <c r="A35" s="132" t="s">
        <v>1142</v>
      </c>
      <c r="B35" s="964">
        <v>112656</v>
      </c>
      <c r="C35" s="965">
        <v>112656</v>
      </c>
      <c r="D35" s="137">
        <v>113299</v>
      </c>
      <c r="E35" s="137">
        <v>114842</v>
      </c>
      <c r="F35" s="137">
        <v>115958</v>
      </c>
      <c r="G35" s="137">
        <v>117326</v>
      </c>
      <c r="H35" s="965">
        <v>118343</v>
      </c>
      <c r="I35" s="997">
        <f t="shared" ref="I35:I55" si="4">H35/B35-1</f>
        <v>5.0481110637693449E-2</v>
      </c>
      <c r="J35" s="136">
        <f t="shared" ref="J35:J55" si="5">H35-B35</f>
        <v>5687</v>
      </c>
      <c r="K35" s="997">
        <f t="shared" ref="K35:K55" si="6">H35/G35-1</f>
        <v>8.668155396075905E-3</v>
      </c>
      <c r="L35" s="136">
        <f t="shared" ref="L35:L55" si="7">H35-G35</f>
        <v>1017</v>
      </c>
    </row>
    <row r="36" spans="1:12">
      <c r="A36" s="132" t="s">
        <v>1141</v>
      </c>
      <c r="B36" s="964">
        <v>488</v>
      </c>
      <c r="C36" s="965">
        <v>488</v>
      </c>
      <c r="D36" s="137">
        <v>489</v>
      </c>
      <c r="E36" s="137">
        <v>496</v>
      </c>
      <c r="F36" s="137">
        <v>498</v>
      </c>
      <c r="G36" s="137">
        <v>498</v>
      </c>
      <c r="H36" s="965">
        <v>501</v>
      </c>
      <c r="I36" s="997">
        <f t="shared" si="4"/>
        <v>2.6639344262294973E-2</v>
      </c>
      <c r="J36" s="136">
        <f t="shared" si="5"/>
        <v>13</v>
      </c>
      <c r="K36" s="997">
        <f t="shared" si="6"/>
        <v>6.0240963855422436E-3</v>
      </c>
      <c r="L36" s="136">
        <f t="shared" si="7"/>
        <v>3</v>
      </c>
    </row>
    <row r="37" spans="1:12">
      <c r="A37" s="132" t="s">
        <v>1140</v>
      </c>
      <c r="B37" s="964">
        <v>666</v>
      </c>
      <c r="C37" s="965">
        <v>675</v>
      </c>
      <c r="D37" s="137">
        <v>680</v>
      </c>
      <c r="E37" s="137">
        <v>685</v>
      </c>
      <c r="F37" s="137">
        <v>690</v>
      </c>
      <c r="G37" s="137">
        <v>681</v>
      </c>
      <c r="H37" s="965">
        <v>680</v>
      </c>
      <c r="I37" s="997">
        <f t="shared" si="4"/>
        <v>2.1021021021021102E-2</v>
      </c>
      <c r="J37" s="136">
        <f t="shared" si="5"/>
        <v>14</v>
      </c>
      <c r="K37" s="997">
        <f t="shared" si="6"/>
        <v>-1.468428781204123E-3</v>
      </c>
      <c r="L37" s="136">
        <f t="shared" si="7"/>
        <v>-1</v>
      </c>
    </row>
    <row r="38" spans="1:12">
      <c r="A38" s="132" t="s">
        <v>1139</v>
      </c>
      <c r="B38" s="964">
        <v>288</v>
      </c>
      <c r="C38" s="965">
        <v>297</v>
      </c>
      <c r="D38" s="137">
        <v>298</v>
      </c>
      <c r="E38" s="137">
        <v>301</v>
      </c>
      <c r="F38" s="137">
        <v>304</v>
      </c>
      <c r="G38" s="137">
        <v>305</v>
      </c>
      <c r="H38" s="965">
        <v>306</v>
      </c>
      <c r="I38" s="997">
        <f t="shared" si="4"/>
        <v>6.25E-2</v>
      </c>
      <c r="J38" s="136">
        <f t="shared" si="5"/>
        <v>18</v>
      </c>
      <c r="K38" s="997">
        <f t="shared" si="6"/>
        <v>3.2786885245901232E-3</v>
      </c>
      <c r="L38" s="136">
        <f t="shared" si="7"/>
        <v>1</v>
      </c>
    </row>
    <row r="39" spans="1:12">
      <c r="A39" s="132" t="s">
        <v>1138</v>
      </c>
      <c r="B39" s="964">
        <v>3833</v>
      </c>
      <c r="C39" s="965">
        <v>3840</v>
      </c>
      <c r="D39" s="137">
        <v>3880</v>
      </c>
      <c r="E39" s="137">
        <v>3979</v>
      </c>
      <c r="F39" s="137">
        <v>4079</v>
      </c>
      <c r="G39" s="137">
        <v>4170</v>
      </c>
      <c r="H39" s="965">
        <v>4274</v>
      </c>
      <c r="I39" s="997">
        <f t="shared" si="4"/>
        <v>0.11505348291155748</v>
      </c>
      <c r="J39" s="136">
        <f t="shared" si="5"/>
        <v>441</v>
      </c>
      <c r="K39" s="997">
        <f t="shared" si="6"/>
        <v>2.4940047961630629E-2</v>
      </c>
      <c r="L39" s="136">
        <f t="shared" si="7"/>
        <v>104</v>
      </c>
    </row>
    <row r="40" spans="1:12">
      <c r="A40" s="132" t="s">
        <v>1137</v>
      </c>
      <c r="B40" s="964">
        <v>7609</v>
      </c>
      <c r="C40" s="965">
        <v>7613</v>
      </c>
      <c r="D40" s="137">
        <v>7657</v>
      </c>
      <c r="E40" s="137">
        <v>7733</v>
      </c>
      <c r="F40" s="137">
        <v>7785</v>
      </c>
      <c r="G40" s="137">
        <v>7777</v>
      </c>
      <c r="H40" s="965">
        <v>7818</v>
      </c>
      <c r="I40" s="997">
        <f t="shared" si="4"/>
        <v>2.7467472729662212E-2</v>
      </c>
      <c r="J40" s="136">
        <f t="shared" si="5"/>
        <v>209</v>
      </c>
      <c r="K40" s="997">
        <f t="shared" si="6"/>
        <v>5.271955767005343E-3</v>
      </c>
      <c r="L40" s="136">
        <f t="shared" si="7"/>
        <v>41</v>
      </c>
    </row>
    <row r="41" spans="1:12">
      <c r="A41" s="132" t="s">
        <v>1136</v>
      </c>
      <c r="B41" s="964">
        <v>1766</v>
      </c>
      <c r="C41" s="965">
        <v>1764</v>
      </c>
      <c r="D41" s="137">
        <v>1778</v>
      </c>
      <c r="E41" s="137">
        <v>1777</v>
      </c>
      <c r="F41" s="137">
        <v>1776</v>
      </c>
      <c r="G41" s="137">
        <v>1763</v>
      </c>
      <c r="H41" s="965">
        <v>1752</v>
      </c>
      <c r="I41" s="997">
        <f t="shared" si="4"/>
        <v>-7.9275198187995777E-3</v>
      </c>
      <c r="J41" s="136">
        <f t="shared" si="5"/>
        <v>-14</v>
      </c>
      <c r="K41" s="997">
        <f t="shared" si="6"/>
        <v>-6.2393647192285906E-3</v>
      </c>
      <c r="L41" s="136">
        <f t="shared" si="7"/>
        <v>-11</v>
      </c>
    </row>
    <row r="42" spans="1:12">
      <c r="A42" s="132" t="s">
        <v>1135</v>
      </c>
      <c r="B42" s="964">
        <v>48174</v>
      </c>
      <c r="C42" s="965">
        <v>48203</v>
      </c>
      <c r="D42" s="137">
        <v>48413</v>
      </c>
      <c r="E42" s="137">
        <v>49107</v>
      </c>
      <c r="F42" s="137">
        <v>49147</v>
      </c>
      <c r="G42" s="137">
        <v>49113</v>
      </c>
      <c r="H42" s="965">
        <v>48997</v>
      </c>
      <c r="I42" s="997">
        <f t="shared" si="4"/>
        <v>1.7083904180678289E-2</v>
      </c>
      <c r="J42" s="136">
        <f t="shared" si="5"/>
        <v>823</v>
      </c>
      <c r="K42" s="997">
        <f t="shared" si="6"/>
        <v>-2.361900107914372E-3</v>
      </c>
      <c r="L42" s="136">
        <f t="shared" si="7"/>
        <v>-116</v>
      </c>
    </row>
    <row r="43" spans="1:12">
      <c r="A43" s="132" t="s">
        <v>1134</v>
      </c>
      <c r="B43" s="964">
        <v>1282</v>
      </c>
      <c r="C43" s="965">
        <v>1333</v>
      </c>
      <c r="D43" s="137">
        <v>1337</v>
      </c>
      <c r="E43" s="137">
        <v>1333</v>
      </c>
      <c r="F43" s="137">
        <v>1327</v>
      </c>
      <c r="G43" s="137">
        <v>1320</v>
      </c>
      <c r="H43" s="965">
        <v>1315</v>
      </c>
      <c r="I43" s="997">
        <f t="shared" si="4"/>
        <v>2.5741029641185742E-2</v>
      </c>
      <c r="J43" s="136">
        <f t="shared" si="5"/>
        <v>33</v>
      </c>
      <c r="K43" s="997">
        <f t="shared" si="6"/>
        <v>-3.7878787878787845E-3</v>
      </c>
      <c r="L43" s="136">
        <f t="shared" si="7"/>
        <v>-5</v>
      </c>
    </row>
    <row r="44" spans="1:12">
      <c r="A44" s="132" t="s">
        <v>1133</v>
      </c>
      <c r="B44" s="964">
        <v>1829</v>
      </c>
      <c r="C44" s="965">
        <v>1866</v>
      </c>
      <c r="D44" s="137">
        <v>1875</v>
      </c>
      <c r="E44" s="137">
        <v>1896</v>
      </c>
      <c r="F44" s="137">
        <v>1910</v>
      </c>
      <c r="G44" s="137">
        <v>1908</v>
      </c>
      <c r="H44" s="965">
        <v>1918</v>
      </c>
      <c r="I44" s="997">
        <f t="shared" si="4"/>
        <v>4.8660470202296358E-2</v>
      </c>
      <c r="J44" s="136">
        <f t="shared" si="5"/>
        <v>89</v>
      </c>
      <c r="K44" s="997">
        <f t="shared" si="6"/>
        <v>5.24109014675056E-3</v>
      </c>
      <c r="L44" s="136">
        <f t="shared" si="7"/>
        <v>10</v>
      </c>
    </row>
    <row r="45" spans="1:12">
      <c r="A45" s="132" t="s">
        <v>1132</v>
      </c>
      <c r="B45" s="964">
        <v>789</v>
      </c>
      <c r="C45" s="965">
        <v>789</v>
      </c>
      <c r="D45" s="137">
        <v>791</v>
      </c>
      <c r="E45" s="137">
        <v>788</v>
      </c>
      <c r="F45" s="137">
        <v>789</v>
      </c>
      <c r="G45" s="137">
        <v>783</v>
      </c>
      <c r="H45" s="965">
        <v>778</v>
      </c>
      <c r="I45" s="997">
        <f t="shared" si="4"/>
        <v>-1.3941698352344711E-2</v>
      </c>
      <c r="J45" s="136">
        <f t="shared" si="5"/>
        <v>-11</v>
      </c>
      <c r="K45" s="997">
        <f t="shared" si="6"/>
        <v>-6.3856960408684715E-3</v>
      </c>
      <c r="L45" s="136">
        <f t="shared" si="7"/>
        <v>-5</v>
      </c>
    </row>
    <row r="46" spans="1:12">
      <c r="A46" s="132" t="s">
        <v>1131</v>
      </c>
      <c r="B46" s="964">
        <v>5438</v>
      </c>
      <c r="C46" s="965">
        <v>5465</v>
      </c>
      <c r="D46" s="137">
        <v>5561</v>
      </c>
      <c r="E46" s="137">
        <v>5758</v>
      </c>
      <c r="F46" s="137">
        <v>5871</v>
      </c>
      <c r="G46" s="137">
        <v>5991</v>
      </c>
      <c r="H46" s="965">
        <v>6172</v>
      </c>
      <c r="I46" s="997">
        <f t="shared" si="4"/>
        <v>0.13497609415226197</v>
      </c>
      <c r="J46" s="136">
        <f t="shared" si="5"/>
        <v>734</v>
      </c>
      <c r="K46" s="997">
        <f t="shared" si="6"/>
        <v>3.0211984643632173E-2</v>
      </c>
      <c r="L46" s="136">
        <f t="shared" si="7"/>
        <v>181</v>
      </c>
    </row>
    <row r="47" spans="1:12">
      <c r="A47" s="132" t="s">
        <v>1130</v>
      </c>
      <c r="B47" s="964">
        <v>8269</v>
      </c>
      <c r="C47" s="965">
        <v>8269</v>
      </c>
      <c r="D47" s="137">
        <v>8310</v>
      </c>
      <c r="E47" s="137">
        <v>8386</v>
      </c>
      <c r="F47" s="137">
        <v>8792</v>
      </c>
      <c r="G47" s="137">
        <v>9689</v>
      </c>
      <c r="H47" s="965">
        <v>9874</v>
      </c>
      <c r="I47" s="997">
        <f t="shared" si="4"/>
        <v>0.19409843995646381</v>
      </c>
      <c r="J47" s="136">
        <f t="shared" si="5"/>
        <v>1605</v>
      </c>
      <c r="K47" s="997">
        <f t="shared" si="6"/>
        <v>1.9093817731448137E-2</v>
      </c>
      <c r="L47" s="136">
        <f t="shared" si="7"/>
        <v>185</v>
      </c>
    </row>
    <row r="48" spans="1:12">
      <c r="A48" s="132" t="s">
        <v>1129</v>
      </c>
      <c r="B48" s="964">
        <v>904</v>
      </c>
      <c r="C48" s="965">
        <v>900</v>
      </c>
      <c r="D48" s="137">
        <v>906</v>
      </c>
      <c r="E48" s="137">
        <v>915</v>
      </c>
      <c r="F48" s="137">
        <v>920</v>
      </c>
      <c r="G48" s="137">
        <v>919</v>
      </c>
      <c r="H48" s="965">
        <v>923</v>
      </c>
      <c r="I48" s="997">
        <f t="shared" si="4"/>
        <v>2.1017699115044142E-2</v>
      </c>
      <c r="J48" s="136">
        <f t="shared" si="5"/>
        <v>19</v>
      </c>
      <c r="K48" s="997">
        <f t="shared" si="6"/>
        <v>4.3525571273121955E-3</v>
      </c>
      <c r="L48" s="136">
        <f t="shared" si="7"/>
        <v>4</v>
      </c>
    </row>
    <row r="49" spans="1:12">
      <c r="A49" s="132" t="s">
        <v>1128</v>
      </c>
      <c r="B49" s="964">
        <v>7075</v>
      </c>
      <c r="C49" s="965">
        <v>6959</v>
      </c>
      <c r="D49" s="137">
        <v>6990</v>
      </c>
      <c r="E49" s="137">
        <v>7015</v>
      </c>
      <c r="F49" s="137">
        <v>7030</v>
      </c>
      <c r="G49" s="137">
        <v>7026</v>
      </c>
      <c r="H49" s="965">
        <v>7066</v>
      </c>
      <c r="I49" s="997">
        <f t="shared" si="4"/>
        <v>-1.2720848056536616E-3</v>
      </c>
      <c r="J49" s="136">
        <f t="shared" si="5"/>
        <v>-9</v>
      </c>
      <c r="K49" s="997">
        <f t="shared" si="6"/>
        <v>5.6931397665813677E-3</v>
      </c>
      <c r="L49" s="136">
        <f t="shared" si="7"/>
        <v>40</v>
      </c>
    </row>
    <row r="50" spans="1:12">
      <c r="A50" s="132" t="s">
        <v>1127</v>
      </c>
      <c r="B50" s="964">
        <v>2470</v>
      </c>
      <c r="C50" s="965">
        <v>2476</v>
      </c>
      <c r="D50" s="137">
        <v>2490</v>
      </c>
      <c r="E50" s="137">
        <v>2514</v>
      </c>
      <c r="F50" s="137">
        <v>2527</v>
      </c>
      <c r="G50" s="137">
        <v>2522</v>
      </c>
      <c r="H50" s="965">
        <v>2535</v>
      </c>
      <c r="I50" s="997">
        <f t="shared" si="4"/>
        <v>2.6315789473684292E-2</v>
      </c>
      <c r="J50" s="136">
        <f t="shared" si="5"/>
        <v>65</v>
      </c>
      <c r="K50" s="997">
        <f t="shared" si="6"/>
        <v>5.1546391752577136E-3</v>
      </c>
      <c r="L50" s="136">
        <f t="shared" si="7"/>
        <v>13</v>
      </c>
    </row>
    <row r="51" spans="1:12">
      <c r="A51" s="132" t="s">
        <v>1126</v>
      </c>
      <c r="B51" s="964">
        <v>1734</v>
      </c>
      <c r="C51" s="965">
        <v>1843</v>
      </c>
      <c r="D51" s="137">
        <v>1855</v>
      </c>
      <c r="E51" s="137">
        <v>1871</v>
      </c>
      <c r="F51" s="137">
        <v>1882</v>
      </c>
      <c r="G51" s="137">
        <v>1882</v>
      </c>
      <c r="H51" s="965">
        <v>1894</v>
      </c>
      <c r="I51" s="997">
        <f t="shared" si="4"/>
        <v>9.2272202998846531E-2</v>
      </c>
      <c r="J51" s="136">
        <f t="shared" si="5"/>
        <v>160</v>
      </c>
      <c r="K51" s="997">
        <f t="shared" si="6"/>
        <v>6.3761955366630207E-3</v>
      </c>
      <c r="L51" s="136">
        <f t="shared" si="7"/>
        <v>12</v>
      </c>
    </row>
    <row r="52" spans="1:12">
      <c r="A52" s="132" t="s">
        <v>1125</v>
      </c>
      <c r="B52" s="964">
        <v>9495</v>
      </c>
      <c r="C52" s="965">
        <v>9628</v>
      </c>
      <c r="D52" s="137">
        <v>9683</v>
      </c>
      <c r="E52" s="137">
        <v>9877</v>
      </c>
      <c r="F52" s="137">
        <v>10149</v>
      </c>
      <c r="G52" s="137">
        <v>10504</v>
      </c>
      <c r="H52" s="965">
        <v>11014</v>
      </c>
      <c r="I52" s="997">
        <f t="shared" si="4"/>
        <v>0.1599789362822539</v>
      </c>
      <c r="J52" s="136">
        <f t="shared" si="5"/>
        <v>1519</v>
      </c>
      <c r="K52" s="997">
        <f t="shared" si="6"/>
        <v>4.8552932216298528E-2</v>
      </c>
      <c r="L52" s="136">
        <f t="shared" si="7"/>
        <v>510</v>
      </c>
    </row>
    <row r="53" spans="1:12">
      <c r="A53" s="132" t="s">
        <v>1124</v>
      </c>
      <c r="B53" s="964">
        <v>464</v>
      </c>
      <c r="C53" s="965">
        <v>489</v>
      </c>
      <c r="D53" s="137">
        <v>490</v>
      </c>
      <c r="E53" s="137">
        <v>493</v>
      </c>
      <c r="F53" s="137">
        <v>495</v>
      </c>
      <c r="G53" s="137">
        <v>494</v>
      </c>
      <c r="H53" s="965">
        <v>497</v>
      </c>
      <c r="I53" s="997">
        <f t="shared" si="4"/>
        <v>7.1120689655172376E-2</v>
      </c>
      <c r="J53" s="136">
        <f t="shared" si="5"/>
        <v>33</v>
      </c>
      <c r="K53" s="997">
        <f t="shared" si="6"/>
        <v>6.0728744939271273E-3</v>
      </c>
      <c r="L53" s="136">
        <f t="shared" si="7"/>
        <v>3</v>
      </c>
    </row>
    <row r="54" spans="1:12">
      <c r="A54" s="132" t="s">
        <v>1123</v>
      </c>
      <c r="B54" s="964">
        <v>3432</v>
      </c>
      <c r="C54" s="965">
        <v>3486</v>
      </c>
      <c r="D54" s="137">
        <v>3506</v>
      </c>
      <c r="E54" s="137">
        <v>3541</v>
      </c>
      <c r="F54" s="137">
        <v>3564</v>
      </c>
      <c r="G54" s="137">
        <v>3562</v>
      </c>
      <c r="H54" s="965">
        <v>3578</v>
      </c>
      <c r="I54" s="997">
        <f t="shared" si="4"/>
        <v>4.2540792540792571E-2</v>
      </c>
      <c r="J54" s="136">
        <f t="shared" si="5"/>
        <v>146</v>
      </c>
      <c r="K54" s="997">
        <f t="shared" si="6"/>
        <v>4.4918585064570582E-3</v>
      </c>
      <c r="L54" s="136">
        <f t="shared" si="7"/>
        <v>16</v>
      </c>
    </row>
    <row r="55" spans="1:12">
      <c r="A55" s="132" t="s">
        <v>1122</v>
      </c>
      <c r="B55" s="964">
        <v>6651</v>
      </c>
      <c r="C55" s="965">
        <v>6273</v>
      </c>
      <c r="D55" s="137">
        <v>6310</v>
      </c>
      <c r="E55" s="137">
        <v>6377</v>
      </c>
      <c r="F55" s="137">
        <v>6423</v>
      </c>
      <c r="G55" s="137">
        <v>6419</v>
      </c>
      <c r="H55" s="965">
        <v>6451</v>
      </c>
      <c r="I55" s="997">
        <f t="shared" si="4"/>
        <v>-3.0070666065253326E-2</v>
      </c>
      <c r="J55" s="136">
        <f t="shared" si="5"/>
        <v>-200</v>
      </c>
      <c r="K55" s="997">
        <f t="shared" si="6"/>
        <v>4.985200186945038E-3</v>
      </c>
      <c r="L55" s="136">
        <f t="shared" si="7"/>
        <v>32</v>
      </c>
    </row>
    <row r="56" spans="1:12">
      <c r="A56" s="132"/>
      <c r="B56" s="964"/>
      <c r="C56" s="965"/>
      <c r="D56" s="137"/>
      <c r="E56" s="137"/>
      <c r="F56" s="137"/>
      <c r="G56" s="137"/>
      <c r="H56" s="965"/>
      <c r="I56" s="997"/>
      <c r="J56" s="136"/>
      <c r="K56" s="997"/>
      <c r="L56" s="136"/>
    </row>
    <row r="57" spans="1:12">
      <c r="A57" s="132" t="s">
        <v>1121</v>
      </c>
      <c r="B57" s="964">
        <v>21403</v>
      </c>
      <c r="C57" s="965">
        <v>21403</v>
      </c>
      <c r="D57" s="137">
        <v>21416</v>
      </c>
      <c r="E57" s="137">
        <v>21328</v>
      </c>
      <c r="F57" s="137">
        <v>21254</v>
      </c>
      <c r="G57" s="137">
        <v>20931</v>
      </c>
      <c r="H57" s="965">
        <v>20660</v>
      </c>
      <c r="I57" s="997">
        <f>H57/B57-1</f>
        <v>-3.4714759613138302E-2</v>
      </c>
      <c r="J57" s="136">
        <f>H57-B57</f>
        <v>-743</v>
      </c>
      <c r="K57" s="997">
        <f t="shared" ref="K57:K63" si="8">H57/G57-1</f>
        <v>-1.2947303043332803E-2</v>
      </c>
      <c r="L57" s="136">
        <f t="shared" ref="L57:L63" si="9">H57-G57</f>
        <v>-271</v>
      </c>
    </row>
    <row r="58" spans="1:12">
      <c r="A58" s="132" t="s">
        <v>1120</v>
      </c>
      <c r="B58" s="966" t="s">
        <v>101</v>
      </c>
      <c r="C58" s="965">
        <v>1678</v>
      </c>
      <c r="D58" s="137">
        <v>1678</v>
      </c>
      <c r="E58" s="137">
        <v>1667</v>
      </c>
      <c r="F58" s="137">
        <v>1656</v>
      </c>
      <c r="G58" s="137">
        <v>1629</v>
      </c>
      <c r="H58" s="965">
        <v>1602</v>
      </c>
      <c r="I58" s="997">
        <f>H58/C58-1</f>
        <v>-4.5292014302741324E-2</v>
      </c>
      <c r="J58" s="967">
        <f>H58-C58</f>
        <v>-76</v>
      </c>
      <c r="K58" s="997">
        <f t="shared" si="8"/>
        <v>-1.6574585635359074E-2</v>
      </c>
      <c r="L58" s="136">
        <f t="shared" si="9"/>
        <v>-27</v>
      </c>
    </row>
    <row r="59" spans="1:12">
      <c r="A59" s="132" t="s">
        <v>1119</v>
      </c>
      <c r="B59" s="964">
        <v>2201</v>
      </c>
      <c r="C59" s="965">
        <v>2203</v>
      </c>
      <c r="D59" s="137">
        <v>2206</v>
      </c>
      <c r="E59" s="137">
        <v>2202</v>
      </c>
      <c r="F59" s="137">
        <v>2197</v>
      </c>
      <c r="G59" s="137">
        <v>2170</v>
      </c>
      <c r="H59" s="965">
        <v>2144</v>
      </c>
      <c r="I59" s="997">
        <f>H59/B59-1</f>
        <v>-2.5897319400272623E-2</v>
      </c>
      <c r="J59" s="136">
        <f>H59-B59</f>
        <v>-57</v>
      </c>
      <c r="K59" s="997">
        <f t="shared" si="8"/>
        <v>-1.1981566820276512E-2</v>
      </c>
      <c r="L59" s="136">
        <f t="shared" si="9"/>
        <v>-26</v>
      </c>
    </row>
    <row r="60" spans="1:12">
      <c r="A60" s="132" t="s">
        <v>1118</v>
      </c>
      <c r="B60" s="964">
        <v>8715</v>
      </c>
      <c r="C60" s="965">
        <v>8727</v>
      </c>
      <c r="D60" s="137">
        <v>8725</v>
      </c>
      <c r="E60" s="137">
        <v>8672</v>
      </c>
      <c r="F60" s="137">
        <v>8632</v>
      </c>
      <c r="G60" s="137">
        <v>8471</v>
      </c>
      <c r="H60" s="965">
        <v>8358</v>
      </c>
      <c r="I60" s="997">
        <f>H60/B60-1</f>
        <v>-4.096385542168679E-2</v>
      </c>
      <c r="J60" s="136">
        <f>H60-B60</f>
        <v>-357</v>
      </c>
      <c r="K60" s="997">
        <f t="shared" si="8"/>
        <v>-1.3339629323574576E-2</v>
      </c>
      <c r="L60" s="136">
        <f t="shared" si="9"/>
        <v>-113</v>
      </c>
    </row>
    <row r="61" spans="1:12">
      <c r="A61" s="132" t="s">
        <v>1117</v>
      </c>
      <c r="B61" s="964">
        <v>24</v>
      </c>
      <c r="C61" s="965">
        <v>24</v>
      </c>
      <c r="D61" s="137">
        <v>24</v>
      </c>
      <c r="E61" s="137">
        <v>24</v>
      </c>
      <c r="F61" s="137">
        <v>24</v>
      </c>
      <c r="G61" s="137">
        <v>23</v>
      </c>
      <c r="H61" s="965">
        <v>23</v>
      </c>
      <c r="I61" s="997">
        <f>H61/B61-1</f>
        <v>-4.166666666666663E-2</v>
      </c>
      <c r="J61" s="136">
        <f>H61-B61</f>
        <v>-1</v>
      </c>
      <c r="K61" s="997">
        <f t="shared" si="8"/>
        <v>0</v>
      </c>
      <c r="L61" s="136">
        <f t="shared" si="9"/>
        <v>0</v>
      </c>
    </row>
    <row r="62" spans="1:12">
      <c r="A62" s="132" t="s">
        <v>1116</v>
      </c>
      <c r="B62" s="964">
        <v>1676</v>
      </c>
      <c r="C62" s="965">
        <v>1682</v>
      </c>
      <c r="D62" s="137">
        <v>1685</v>
      </c>
      <c r="E62" s="137">
        <v>1682</v>
      </c>
      <c r="F62" s="137">
        <v>1680</v>
      </c>
      <c r="G62" s="137">
        <v>1661</v>
      </c>
      <c r="H62" s="965">
        <v>1641</v>
      </c>
      <c r="I62" s="997">
        <f>H62/B62-1</f>
        <v>-2.0883054892601449E-2</v>
      </c>
      <c r="J62" s="136">
        <f>H62-B62</f>
        <v>-35</v>
      </c>
      <c r="K62" s="997">
        <f t="shared" si="8"/>
        <v>-1.2040939193257105E-2</v>
      </c>
      <c r="L62" s="136">
        <f t="shared" si="9"/>
        <v>-20</v>
      </c>
    </row>
    <row r="63" spans="1:12">
      <c r="A63" s="132" t="s">
        <v>1115</v>
      </c>
      <c r="B63" s="964">
        <v>7109</v>
      </c>
      <c r="C63" s="965">
        <v>7089</v>
      </c>
      <c r="D63" s="137">
        <v>7098</v>
      </c>
      <c r="E63" s="137">
        <v>7081</v>
      </c>
      <c r="F63" s="137">
        <v>7065</v>
      </c>
      <c r="G63" s="137">
        <v>6977</v>
      </c>
      <c r="H63" s="965">
        <v>6892</v>
      </c>
      <c r="I63" s="997">
        <f>H63/B63-1</f>
        <v>-3.0524687016458052E-2</v>
      </c>
      <c r="J63" s="136">
        <f>H63-B63</f>
        <v>-217</v>
      </c>
      <c r="K63" s="997">
        <f t="shared" si="8"/>
        <v>-1.2182886627490341E-2</v>
      </c>
      <c r="L63" s="136">
        <f t="shared" si="9"/>
        <v>-85</v>
      </c>
    </row>
    <row r="64" spans="1:12">
      <c r="A64" s="132"/>
      <c r="B64" s="964"/>
      <c r="C64" s="965"/>
      <c r="D64" s="137"/>
      <c r="E64" s="137"/>
      <c r="F64" s="137"/>
      <c r="G64" s="137"/>
      <c r="H64" s="965"/>
      <c r="I64" s="997"/>
      <c r="J64" s="136"/>
      <c r="K64" s="997"/>
      <c r="L64" s="136"/>
    </row>
    <row r="65" spans="1:12">
      <c r="A65" s="132" t="s">
        <v>1114</v>
      </c>
      <c r="B65" s="964">
        <v>1059</v>
      </c>
      <c r="C65" s="965">
        <v>1061</v>
      </c>
      <c r="D65" s="137">
        <v>1067</v>
      </c>
      <c r="E65" s="137">
        <v>1158</v>
      </c>
      <c r="F65" s="137">
        <v>1086</v>
      </c>
      <c r="G65" s="137">
        <v>1130</v>
      </c>
      <c r="H65" s="965">
        <v>1117</v>
      </c>
      <c r="I65" s="997">
        <f>H65/B65-1</f>
        <v>5.4768649669499458E-2</v>
      </c>
      <c r="J65" s="136">
        <f>H65-B65</f>
        <v>58</v>
      </c>
      <c r="K65" s="997">
        <f>H65/G65-1</f>
        <v>-1.1504424778761013E-2</v>
      </c>
      <c r="L65" s="136">
        <f>H65-G65</f>
        <v>-13</v>
      </c>
    </row>
    <row r="66" spans="1:12">
      <c r="A66" s="132" t="s">
        <v>1113</v>
      </c>
      <c r="B66" s="964">
        <v>310</v>
      </c>
      <c r="C66" s="965">
        <v>327</v>
      </c>
      <c r="D66" s="137">
        <v>328</v>
      </c>
      <c r="E66" s="137">
        <v>352</v>
      </c>
      <c r="F66" s="137">
        <v>326</v>
      </c>
      <c r="G66" s="137">
        <v>340</v>
      </c>
      <c r="H66" s="965">
        <v>334</v>
      </c>
      <c r="I66" s="997">
        <f>H66/B66-1</f>
        <v>7.7419354838709653E-2</v>
      </c>
      <c r="J66" s="136">
        <f>H66-B66</f>
        <v>24</v>
      </c>
      <c r="K66" s="997">
        <f>H66/G66-1</f>
        <v>-1.764705882352946E-2</v>
      </c>
      <c r="L66" s="136">
        <f>H66-G66</f>
        <v>-6</v>
      </c>
    </row>
    <row r="67" spans="1:12">
      <c r="A67" s="132" t="s">
        <v>1112</v>
      </c>
      <c r="B67" s="964">
        <v>749</v>
      </c>
      <c r="C67" s="965">
        <v>734</v>
      </c>
      <c r="D67" s="137">
        <v>739</v>
      </c>
      <c r="E67" s="137">
        <v>806</v>
      </c>
      <c r="F67" s="137">
        <v>760</v>
      </c>
      <c r="G67" s="137">
        <v>790</v>
      </c>
      <c r="H67" s="965">
        <v>783</v>
      </c>
      <c r="I67" s="997">
        <f>H67/B67-1</f>
        <v>4.5393858477970728E-2</v>
      </c>
      <c r="J67" s="136">
        <f>H67-B67</f>
        <v>34</v>
      </c>
      <c r="K67" s="997">
        <f>H67/G67-1</f>
        <v>-8.8607594936709333E-3</v>
      </c>
      <c r="L67" s="136">
        <f>H67-G67</f>
        <v>-7</v>
      </c>
    </row>
    <row r="68" spans="1:12">
      <c r="A68" s="132"/>
      <c r="B68" s="964"/>
      <c r="C68" s="965"/>
      <c r="D68" s="137"/>
      <c r="E68" s="137"/>
      <c r="F68" s="137"/>
      <c r="G68" s="137"/>
      <c r="H68" s="965"/>
      <c r="I68" s="997"/>
      <c r="J68" s="136"/>
      <c r="K68" s="997"/>
      <c r="L68" s="136"/>
    </row>
    <row r="69" spans="1:12">
      <c r="A69" s="132" t="s">
        <v>1111</v>
      </c>
      <c r="B69" s="964">
        <v>306479</v>
      </c>
      <c r="C69" s="965">
        <v>306479</v>
      </c>
      <c r="D69" s="137">
        <v>307779</v>
      </c>
      <c r="E69" s="137">
        <v>311986</v>
      </c>
      <c r="F69" s="137">
        <v>316018</v>
      </c>
      <c r="G69" s="137">
        <v>322754</v>
      </c>
      <c r="H69" s="965">
        <v>329692</v>
      </c>
      <c r="I69" s="997">
        <f t="shared" ref="I69:I85" si="10">H69/B69-1</f>
        <v>7.5740915364511219E-2</v>
      </c>
      <c r="J69" s="136">
        <f t="shared" ref="J69:J85" si="11">H69-B69</f>
        <v>23213</v>
      </c>
      <c r="K69" s="997">
        <f t="shared" ref="K69:K85" si="12">H69/G69-1</f>
        <v>2.1496247916369837E-2</v>
      </c>
      <c r="L69" s="136">
        <f t="shared" ref="L69:L85" si="13">H69-G69</f>
        <v>6938</v>
      </c>
    </row>
    <row r="70" spans="1:12">
      <c r="A70" s="132" t="s">
        <v>1110</v>
      </c>
      <c r="B70" s="964">
        <v>42552</v>
      </c>
      <c r="C70" s="965">
        <v>42561</v>
      </c>
      <c r="D70" s="137">
        <v>42653</v>
      </c>
      <c r="E70" s="137">
        <v>42856</v>
      </c>
      <c r="F70" s="137">
        <v>42910</v>
      </c>
      <c r="G70" s="137">
        <v>42983</v>
      </c>
      <c r="H70" s="965">
        <v>43385</v>
      </c>
      <c r="I70" s="997">
        <f t="shared" si="10"/>
        <v>1.9576048129347656E-2</v>
      </c>
      <c r="J70" s="136">
        <f t="shared" si="11"/>
        <v>833</v>
      </c>
      <c r="K70" s="997">
        <f t="shared" si="12"/>
        <v>9.3525347230301037E-3</v>
      </c>
      <c r="L70" s="136">
        <f t="shared" si="13"/>
        <v>402</v>
      </c>
    </row>
    <row r="71" spans="1:12">
      <c r="A71" s="132" t="s">
        <v>1109</v>
      </c>
      <c r="B71" s="964">
        <v>15335</v>
      </c>
      <c r="C71" s="965">
        <v>15326</v>
      </c>
      <c r="D71" s="137">
        <v>15378</v>
      </c>
      <c r="E71" s="137">
        <v>15580</v>
      </c>
      <c r="F71" s="137">
        <v>16199</v>
      </c>
      <c r="G71" s="137">
        <v>16606</v>
      </c>
      <c r="H71" s="965">
        <v>16819</v>
      </c>
      <c r="I71" s="997">
        <f t="shared" si="10"/>
        <v>9.6772089990218468E-2</v>
      </c>
      <c r="J71" s="136">
        <f t="shared" si="11"/>
        <v>1484</v>
      </c>
      <c r="K71" s="997">
        <f t="shared" si="12"/>
        <v>1.2826689148500492E-2</v>
      </c>
      <c r="L71" s="136">
        <f t="shared" si="13"/>
        <v>213</v>
      </c>
    </row>
    <row r="72" spans="1:12">
      <c r="A72" s="132" t="s">
        <v>1108</v>
      </c>
      <c r="B72" s="964">
        <v>30112</v>
      </c>
      <c r="C72" s="965">
        <v>30117</v>
      </c>
      <c r="D72" s="137">
        <v>30194</v>
      </c>
      <c r="E72" s="137">
        <v>30402</v>
      </c>
      <c r="F72" s="137">
        <v>30410</v>
      </c>
      <c r="G72" s="137">
        <v>30465</v>
      </c>
      <c r="H72" s="965">
        <v>30484</v>
      </c>
      <c r="I72" s="997">
        <f t="shared" si="10"/>
        <v>1.2353878852284783E-2</v>
      </c>
      <c r="J72" s="136">
        <f t="shared" si="11"/>
        <v>372</v>
      </c>
      <c r="K72" s="997">
        <f t="shared" si="12"/>
        <v>6.2366650254386258E-4</v>
      </c>
      <c r="L72" s="136">
        <f t="shared" si="13"/>
        <v>19</v>
      </c>
    </row>
    <row r="73" spans="1:12">
      <c r="A73" s="132" t="s">
        <v>1107</v>
      </c>
      <c r="B73" s="964">
        <v>20426</v>
      </c>
      <c r="C73" s="965">
        <v>20426</v>
      </c>
      <c r="D73" s="137">
        <v>20507</v>
      </c>
      <c r="E73" s="137">
        <v>20690</v>
      </c>
      <c r="F73" s="137">
        <v>20799</v>
      </c>
      <c r="G73" s="137">
        <v>20894</v>
      </c>
      <c r="H73" s="965">
        <v>21104</v>
      </c>
      <c r="I73" s="997">
        <f t="shared" si="10"/>
        <v>3.3192989327327949E-2</v>
      </c>
      <c r="J73" s="136">
        <f t="shared" si="11"/>
        <v>678</v>
      </c>
      <c r="K73" s="997">
        <f t="shared" si="12"/>
        <v>1.0050732267636642E-2</v>
      </c>
      <c r="L73" s="136">
        <f t="shared" si="13"/>
        <v>210</v>
      </c>
    </row>
    <row r="74" spans="1:12">
      <c r="A74" s="132" t="s">
        <v>1106</v>
      </c>
      <c r="B74" s="964">
        <v>18275</v>
      </c>
      <c r="C74" s="965">
        <v>18275</v>
      </c>
      <c r="D74" s="137">
        <v>18458</v>
      </c>
      <c r="E74" s="137">
        <v>19311</v>
      </c>
      <c r="F74" s="137">
        <v>20738</v>
      </c>
      <c r="G74" s="137">
        <v>21566</v>
      </c>
      <c r="H74" s="965">
        <v>22159</v>
      </c>
      <c r="I74" s="997">
        <f t="shared" si="10"/>
        <v>0.21253077975376189</v>
      </c>
      <c r="J74" s="136">
        <f t="shared" si="11"/>
        <v>3884</v>
      </c>
      <c r="K74" s="997">
        <f t="shared" si="12"/>
        <v>2.7496985996475987E-2</v>
      </c>
      <c r="L74" s="136">
        <f t="shared" si="13"/>
        <v>593</v>
      </c>
    </row>
    <row r="75" spans="1:12">
      <c r="A75" s="132" t="s">
        <v>1105</v>
      </c>
      <c r="B75" s="964">
        <v>4987</v>
      </c>
      <c r="C75" s="965">
        <v>4987</v>
      </c>
      <c r="D75" s="137">
        <v>5001</v>
      </c>
      <c r="E75" s="137">
        <v>5065</v>
      </c>
      <c r="F75" s="137">
        <v>5299</v>
      </c>
      <c r="G75" s="137">
        <v>5591</v>
      </c>
      <c r="H75" s="965">
        <v>5859</v>
      </c>
      <c r="I75" s="997">
        <f t="shared" si="10"/>
        <v>0.17485462201724489</v>
      </c>
      <c r="J75" s="136">
        <f t="shared" si="11"/>
        <v>872</v>
      </c>
      <c r="K75" s="997">
        <f t="shared" si="12"/>
        <v>4.7934179932033638E-2</v>
      </c>
      <c r="L75" s="136">
        <f t="shared" si="13"/>
        <v>268</v>
      </c>
    </row>
    <row r="76" spans="1:12">
      <c r="A76" s="132" t="s">
        <v>1104</v>
      </c>
      <c r="B76" s="964">
        <v>27300</v>
      </c>
      <c r="C76" s="965">
        <v>27410</v>
      </c>
      <c r="D76" s="137">
        <v>27527</v>
      </c>
      <c r="E76" s="137">
        <v>28098</v>
      </c>
      <c r="F76" s="137">
        <v>28388</v>
      </c>
      <c r="G76" s="137">
        <v>28842</v>
      </c>
      <c r="H76" s="965">
        <v>29494</v>
      </c>
      <c r="I76" s="997">
        <f t="shared" si="10"/>
        <v>8.0366300366300436E-2</v>
      </c>
      <c r="J76" s="136">
        <f t="shared" si="11"/>
        <v>2194</v>
      </c>
      <c r="K76" s="997">
        <f t="shared" si="12"/>
        <v>2.2605921919423011E-2</v>
      </c>
      <c r="L76" s="136">
        <f t="shared" si="13"/>
        <v>652</v>
      </c>
    </row>
    <row r="77" spans="1:12">
      <c r="A77" s="132" t="s">
        <v>1103</v>
      </c>
      <c r="B77" s="964">
        <v>67311</v>
      </c>
      <c r="C77" s="965">
        <v>67297</v>
      </c>
      <c r="D77" s="137">
        <v>67550</v>
      </c>
      <c r="E77" s="137">
        <v>68245</v>
      </c>
      <c r="F77" s="137">
        <v>68632</v>
      </c>
      <c r="G77" s="137">
        <v>70786</v>
      </c>
      <c r="H77" s="965">
        <v>72231</v>
      </c>
      <c r="I77" s="997">
        <f t="shared" si="10"/>
        <v>7.309355083121627E-2</v>
      </c>
      <c r="J77" s="136">
        <f t="shared" si="11"/>
        <v>4920</v>
      </c>
      <c r="K77" s="997">
        <f t="shared" si="12"/>
        <v>2.0413641115474723E-2</v>
      </c>
      <c r="L77" s="136">
        <f t="shared" si="13"/>
        <v>1445</v>
      </c>
    </row>
    <row r="78" spans="1:12">
      <c r="A78" s="132" t="s">
        <v>1102</v>
      </c>
      <c r="B78" s="964">
        <v>16322</v>
      </c>
      <c r="C78" s="965">
        <v>16322</v>
      </c>
      <c r="D78" s="137">
        <v>16448</v>
      </c>
      <c r="E78" s="137">
        <v>16699</v>
      </c>
      <c r="F78" s="137">
        <v>16973</v>
      </c>
      <c r="G78" s="137">
        <v>17936</v>
      </c>
      <c r="H78" s="965">
        <v>19193</v>
      </c>
      <c r="I78" s="997">
        <f t="shared" si="10"/>
        <v>0.17589756157333669</v>
      </c>
      <c r="J78" s="136">
        <f t="shared" si="11"/>
        <v>2871</v>
      </c>
      <c r="K78" s="997">
        <f t="shared" si="12"/>
        <v>7.0082515611061602E-2</v>
      </c>
      <c r="L78" s="136">
        <f t="shared" si="13"/>
        <v>1257</v>
      </c>
    </row>
    <row r="79" spans="1:12">
      <c r="A79" s="132" t="s">
        <v>1101</v>
      </c>
      <c r="B79" s="964">
        <v>6051</v>
      </c>
      <c r="C79" s="965">
        <v>6051</v>
      </c>
      <c r="D79" s="137">
        <v>6078</v>
      </c>
      <c r="E79" s="137">
        <v>6206</v>
      </c>
      <c r="F79" s="137">
        <v>6368</v>
      </c>
      <c r="G79" s="137">
        <v>6512</v>
      </c>
      <c r="H79" s="965">
        <v>6731</v>
      </c>
      <c r="I79" s="997">
        <f t="shared" si="10"/>
        <v>0.11237811931912089</v>
      </c>
      <c r="J79" s="136">
        <f t="shared" si="11"/>
        <v>680</v>
      </c>
      <c r="K79" s="997">
        <f t="shared" si="12"/>
        <v>3.3630221130221072E-2</v>
      </c>
      <c r="L79" s="136">
        <f t="shared" si="13"/>
        <v>219</v>
      </c>
    </row>
    <row r="80" spans="1:12">
      <c r="A80" s="132" t="s">
        <v>1100</v>
      </c>
      <c r="B80" s="964">
        <v>5122</v>
      </c>
      <c r="C80" s="965">
        <v>5122</v>
      </c>
      <c r="D80" s="137">
        <v>5130</v>
      </c>
      <c r="E80" s="137">
        <v>5147</v>
      </c>
      <c r="F80" s="137">
        <v>5139</v>
      </c>
      <c r="G80" s="137">
        <v>5133</v>
      </c>
      <c r="H80" s="965">
        <v>5149</v>
      </c>
      <c r="I80" s="997">
        <f t="shared" si="10"/>
        <v>5.2713783678250969E-3</v>
      </c>
      <c r="J80" s="136">
        <f t="shared" si="11"/>
        <v>27</v>
      </c>
      <c r="K80" s="997">
        <f t="shared" si="12"/>
        <v>3.1170855250342022E-3</v>
      </c>
      <c r="L80" s="136">
        <f t="shared" si="13"/>
        <v>16</v>
      </c>
    </row>
    <row r="81" spans="1:12">
      <c r="A81" s="132" t="s">
        <v>1099</v>
      </c>
      <c r="B81" s="964">
        <v>24331</v>
      </c>
      <c r="C81" s="965">
        <v>24369</v>
      </c>
      <c r="D81" s="137">
        <v>24504</v>
      </c>
      <c r="E81" s="137">
        <v>24860</v>
      </c>
      <c r="F81" s="137">
        <v>25146</v>
      </c>
      <c r="G81" s="137">
        <v>25737</v>
      </c>
      <c r="H81" s="965">
        <v>26639</v>
      </c>
      <c r="I81" s="997">
        <f t="shared" si="10"/>
        <v>9.4858411080514626E-2</v>
      </c>
      <c r="J81" s="136">
        <f t="shared" si="11"/>
        <v>2308</v>
      </c>
      <c r="K81" s="997">
        <f t="shared" si="12"/>
        <v>3.5046819753661973E-2</v>
      </c>
      <c r="L81" s="136">
        <f t="shared" si="13"/>
        <v>902</v>
      </c>
    </row>
    <row r="82" spans="1:12" ht="12.75" customHeight="1">
      <c r="A82" s="132" t="s">
        <v>1098</v>
      </c>
      <c r="B82" s="964">
        <v>5265</v>
      </c>
      <c r="C82" s="965">
        <v>5265</v>
      </c>
      <c r="D82" s="137">
        <v>5280</v>
      </c>
      <c r="E82" s="137">
        <v>5312</v>
      </c>
      <c r="F82" s="137">
        <v>5326</v>
      </c>
      <c r="G82" s="137">
        <v>5364</v>
      </c>
      <c r="H82" s="965">
        <v>5446</v>
      </c>
      <c r="I82" s="997">
        <f t="shared" si="10"/>
        <v>3.4377967711300972E-2</v>
      </c>
      <c r="J82" s="136">
        <f t="shared" si="11"/>
        <v>181</v>
      </c>
      <c r="K82" s="997">
        <f t="shared" si="12"/>
        <v>1.5287099179716712E-2</v>
      </c>
      <c r="L82" s="136">
        <f t="shared" si="13"/>
        <v>82</v>
      </c>
    </row>
    <row r="83" spans="1:12" ht="12.75" customHeight="1">
      <c r="A83" s="132" t="s">
        <v>1097</v>
      </c>
      <c r="B83" s="964">
        <v>9511</v>
      </c>
      <c r="C83" s="965">
        <v>9511</v>
      </c>
      <c r="D83" s="137">
        <v>9560</v>
      </c>
      <c r="E83" s="137">
        <v>9756</v>
      </c>
      <c r="F83" s="137">
        <v>9816</v>
      </c>
      <c r="G83" s="137">
        <v>9921</v>
      </c>
      <c r="H83" s="965">
        <v>10204</v>
      </c>
      <c r="I83" s="997">
        <f t="shared" si="10"/>
        <v>7.2863000735989836E-2</v>
      </c>
      <c r="J83" s="136">
        <f t="shared" si="11"/>
        <v>693</v>
      </c>
      <c r="K83" s="997">
        <f t="shared" si="12"/>
        <v>2.8525350267110117E-2</v>
      </c>
      <c r="L83" s="136">
        <f t="shared" si="13"/>
        <v>283</v>
      </c>
    </row>
    <row r="84" spans="1:12">
      <c r="A84" s="132" t="s">
        <v>1096</v>
      </c>
      <c r="B84" s="964">
        <v>9761</v>
      </c>
      <c r="C84" s="965">
        <v>9761</v>
      </c>
      <c r="D84" s="137">
        <v>9827</v>
      </c>
      <c r="E84" s="137">
        <v>10082</v>
      </c>
      <c r="F84" s="137">
        <v>10209</v>
      </c>
      <c r="G84" s="137">
        <v>10745</v>
      </c>
      <c r="H84" s="965">
        <v>11097</v>
      </c>
      <c r="I84" s="997">
        <f t="shared" si="10"/>
        <v>0.13687122221083903</v>
      </c>
      <c r="J84" s="136">
        <f t="shared" si="11"/>
        <v>1336</v>
      </c>
      <c r="K84" s="997">
        <f t="shared" si="12"/>
        <v>3.2759422987435949E-2</v>
      </c>
      <c r="L84" s="136">
        <f t="shared" si="13"/>
        <v>352</v>
      </c>
    </row>
    <row r="85" spans="1:12">
      <c r="A85" s="132" t="s">
        <v>1095</v>
      </c>
      <c r="B85" s="964">
        <v>3818</v>
      </c>
      <c r="C85" s="965">
        <v>3679</v>
      </c>
      <c r="D85" s="137">
        <v>3684</v>
      </c>
      <c r="E85" s="137">
        <v>3677</v>
      </c>
      <c r="F85" s="137">
        <v>3666</v>
      </c>
      <c r="G85" s="137">
        <v>3673</v>
      </c>
      <c r="H85" s="965">
        <v>3698</v>
      </c>
      <c r="I85" s="997">
        <f t="shared" si="10"/>
        <v>-3.1430068098480923E-2</v>
      </c>
      <c r="J85" s="136">
        <f t="shared" si="11"/>
        <v>-120</v>
      </c>
      <c r="K85" s="997">
        <f t="shared" si="12"/>
        <v>6.8064252654504998E-3</v>
      </c>
      <c r="L85" s="136">
        <f t="shared" si="13"/>
        <v>25</v>
      </c>
    </row>
    <row r="86" spans="1:12">
      <c r="A86" s="132"/>
      <c r="B86" s="964"/>
      <c r="C86" s="965"/>
      <c r="D86" s="137"/>
      <c r="E86" s="137"/>
      <c r="F86" s="137"/>
      <c r="G86" s="137"/>
      <c r="H86" s="965"/>
      <c r="I86" s="997"/>
      <c r="J86" s="136"/>
      <c r="K86" s="997"/>
      <c r="L86" s="136"/>
    </row>
    <row r="87" spans="1:12">
      <c r="A87" s="132" t="s">
        <v>1094</v>
      </c>
      <c r="B87" s="964">
        <v>18607</v>
      </c>
      <c r="C87" s="965">
        <v>18607</v>
      </c>
      <c r="D87" s="137">
        <v>18612</v>
      </c>
      <c r="E87" s="137">
        <v>18732</v>
      </c>
      <c r="F87" s="137">
        <v>19061</v>
      </c>
      <c r="G87" s="137">
        <v>20106</v>
      </c>
      <c r="H87" s="965">
        <v>20380</v>
      </c>
      <c r="I87" s="997">
        <f t="shared" ref="I87:I93" si="14">H87/B87-1</f>
        <v>9.5286720051593443E-2</v>
      </c>
      <c r="J87" s="136">
        <f t="shared" ref="J87:J93" si="15">H87-B87</f>
        <v>1773</v>
      </c>
      <c r="K87" s="997">
        <f t="shared" ref="K87:K93" si="16">H87/G87-1</f>
        <v>1.3627772804138072E-2</v>
      </c>
      <c r="L87" s="136">
        <f t="shared" ref="L87:L93" si="17">H87-G87</f>
        <v>274</v>
      </c>
    </row>
    <row r="88" spans="1:12">
      <c r="A88" s="132" t="s">
        <v>1093</v>
      </c>
      <c r="B88" s="964">
        <v>225</v>
      </c>
      <c r="C88" s="965">
        <v>232</v>
      </c>
      <c r="D88" s="137">
        <v>231</v>
      </c>
      <c r="E88" s="137">
        <v>232</v>
      </c>
      <c r="F88" s="137">
        <v>235</v>
      </c>
      <c r="G88" s="137">
        <v>248</v>
      </c>
      <c r="H88" s="965">
        <v>251</v>
      </c>
      <c r="I88" s="997">
        <f t="shared" si="14"/>
        <v>0.11555555555555563</v>
      </c>
      <c r="J88" s="136">
        <f t="shared" si="15"/>
        <v>26</v>
      </c>
      <c r="K88" s="997">
        <f t="shared" si="16"/>
        <v>1.2096774193548487E-2</v>
      </c>
      <c r="L88" s="136">
        <f t="shared" si="17"/>
        <v>3</v>
      </c>
    </row>
    <row r="89" spans="1:12">
      <c r="A89" s="132" t="s">
        <v>1092</v>
      </c>
      <c r="B89" s="964">
        <v>1690</v>
      </c>
      <c r="C89" s="965">
        <v>1688</v>
      </c>
      <c r="D89" s="137">
        <v>1688</v>
      </c>
      <c r="E89" s="137">
        <v>1690</v>
      </c>
      <c r="F89" s="137">
        <v>1710</v>
      </c>
      <c r="G89" s="137">
        <v>1790</v>
      </c>
      <c r="H89" s="965">
        <v>1801</v>
      </c>
      <c r="I89" s="997">
        <f t="shared" si="14"/>
        <v>6.5680473372781156E-2</v>
      </c>
      <c r="J89" s="136">
        <f t="shared" si="15"/>
        <v>111</v>
      </c>
      <c r="K89" s="997">
        <f t="shared" si="16"/>
        <v>6.1452513966480105E-3</v>
      </c>
      <c r="L89" s="136">
        <f t="shared" si="17"/>
        <v>11</v>
      </c>
    </row>
    <row r="90" spans="1:12">
      <c r="A90" s="132" t="s">
        <v>1091</v>
      </c>
      <c r="B90" s="964">
        <v>569</v>
      </c>
      <c r="C90" s="965">
        <v>569</v>
      </c>
      <c r="D90" s="137">
        <v>568</v>
      </c>
      <c r="E90" s="137">
        <v>570</v>
      </c>
      <c r="F90" s="137">
        <v>578</v>
      </c>
      <c r="G90" s="137">
        <v>601</v>
      </c>
      <c r="H90" s="965">
        <v>619</v>
      </c>
      <c r="I90" s="997">
        <f t="shared" si="14"/>
        <v>8.787346221441128E-2</v>
      </c>
      <c r="J90" s="136">
        <f t="shared" si="15"/>
        <v>50</v>
      </c>
      <c r="K90" s="997">
        <f t="shared" si="16"/>
        <v>2.9950083194675514E-2</v>
      </c>
      <c r="L90" s="136">
        <f t="shared" si="17"/>
        <v>18</v>
      </c>
    </row>
    <row r="91" spans="1:12">
      <c r="A91" s="132" t="s">
        <v>1090</v>
      </c>
      <c r="B91" s="964">
        <v>6046</v>
      </c>
      <c r="C91" s="965">
        <v>6049</v>
      </c>
      <c r="D91" s="137">
        <v>6061</v>
      </c>
      <c r="E91" s="137">
        <v>6130</v>
      </c>
      <c r="F91" s="137">
        <v>6281</v>
      </c>
      <c r="G91" s="137">
        <v>6664</v>
      </c>
      <c r="H91" s="965">
        <v>6777</v>
      </c>
      <c r="I91" s="997">
        <f t="shared" si="14"/>
        <v>0.12090638438637114</v>
      </c>
      <c r="J91" s="136">
        <f t="shared" si="15"/>
        <v>731</v>
      </c>
      <c r="K91" s="997">
        <f t="shared" si="16"/>
        <v>1.6956782713085206E-2</v>
      </c>
      <c r="L91" s="136">
        <f t="shared" si="17"/>
        <v>113</v>
      </c>
    </row>
    <row r="92" spans="1:12">
      <c r="A92" s="132" t="s">
        <v>1089</v>
      </c>
      <c r="B92" s="964">
        <v>171</v>
      </c>
      <c r="C92" s="965">
        <v>171</v>
      </c>
      <c r="D92" s="137">
        <v>171</v>
      </c>
      <c r="E92" s="137">
        <v>171</v>
      </c>
      <c r="F92" s="137">
        <v>173</v>
      </c>
      <c r="G92" s="137">
        <v>183</v>
      </c>
      <c r="H92" s="965">
        <v>186</v>
      </c>
      <c r="I92" s="997">
        <f t="shared" si="14"/>
        <v>8.7719298245614086E-2</v>
      </c>
      <c r="J92" s="136">
        <f t="shared" si="15"/>
        <v>15</v>
      </c>
      <c r="K92" s="997">
        <f t="shared" si="16"/>
        <v>1.6393442622950838E-2</v>
      </c>
      <c r="L92" s="136">
        <f t="shared" si="17"/>
        <v>3</v>
      </c>
    </row>
    <row r="93" spans="1:12">
      <c r="A93" s="132" t="s">
        <v>1088</v>
      </c>
      <c r="B93" s="964">
        <v>9906</v>
      </c>
      <c r="C93" s="965">
        <v>9898</v>
      </c>
      <c r="D93" s="137">
        <v>9893</v>
      </c>
      <c r="E93" s="137">
        <v>9939</v>
      </c>
      <c r="F93" s="137">
        <v>10084</v>
      </c>
      <c r="G93" s="137">
        <v>10620</v>
      </c>
      <c r="H93" s="965">
        <v>10746</v>
      </c>
      <c r="I93" s="997">
        <f t="shared" si="14"/>
        <v>8.4797092671108354E-2</v>
      </c>
      <c r="J93" s="136">
        <f t="shared" si="15"/>
        <v>840</v>
      </c>
      <c r="K93" s="997">
        <f t="shared" si="16"/>
        <v>1.1864406779660941E-2</v>
      </c>
      <c r="L93" s="136">
        <f t="shared" si="17"/>
        <v>126</v>
      </c>
    </row>
    <row r="94" spans="1:12">
      <c r="A94" s="132"/>
      <c r="B94" s="964"/>
      <c r="C94" s="965"/>
      <c r="D94" s="137"/>
      <c r="E94" s="137"/>
      <c r="F94" s="137"/>
      <c r="G94" s="137"/>
      <c r="H94" s="965"/>
      <c r="I94" s="997"/>
      <c r="J94" s="136"/>
      <c r="K94" s="997"/>
      <c r="L94" s="136"/>
    </row>
    <row r="95" spans="1:12">
      <c r="A95" s="132" t="s">
        <v>1087</v>
      </c>
      <c r="B95" s="964">
        <v>10976</v>
      </c>
      <c r="C95" s="965">
        <v>10976</v>
      </c>
      <c r="D95" s="137">
        <v>10971</v>
      </c>
      <c r="E95" s="137">
        <v>10953</v>
      </c>
      <c r="F95" s="137">
        <v>10901</v>
      </c>
      <c r="G95" s="137">
        <v>10716</v>
      </c>
      <c r="H95" s="965">
        <v>10631</v>
      </c>
      <c r="I95" s="997">
        <f t="shared" ref="I95:I105" si="18">H95/B95-1</f>
        <v>-3.1432215743440239E-2</v>
      </c>
      <c r="J95" s="136">
        <f t="shared" ref="J95:J105" si="19">H95-B95</f>
        <v>-345</v>
      </c>
      <c r="K95" s="997">
        <f t="shared" ref="K95:K105" si="20">H95/G95-1</f>
        <v>-7.9320642030608068E-3</v>
      </c>
      <c r="L95" s="136">
        <f t="shared" ref="L95:L105" si="21">H95-G95</f>
        <v>-85</v>
      </c>
    </row>
    <row r="96" spans="1:12">
      <c r="A96" s="132" t="s">
        <v>1086</v>
      </c>
      <c r="B96" s="964">
        <v>1630</v>
      </c>
      <c r="C96" s="965">
        <v>1638</v>
      </c>
      <c r="D96" s="137">
        <v>1637</v>
      </c>
      <c r="E96" s="137">
        <v>1638</v>
      </c>
      <c r="F96" s="137">
        <v>1628</v>
      </c>
      <c r="G96" s="137">
        <v>1598</v>
      </c>
      <c r="H96" s="965">
        <v>1590</v>
      </c>
      <c r="I96" s="997">
        <f t="shared" si="18"/>
        <v>-2.4539877300613466E-2</v>
      </c>
      <c r="J96" s="136">
        <f t="shared" si="19"/>
        <v>-40</v>
      </c>
      <c r="K96" s="997">
        <f t="shared" si="20"/>
        <v>-5.0062578222778154E-3</v>
      </c>
      <c r="L96" s="136">
        <f t="shared" si="21"/>
        <v>-8</v>
      </c>
    </row>
    <row r="97" spans="1:12">
      <c r="A97" s="132" t="s">
        <v>1085</v>
      </c>
      <c r="B97" s="964">
        <v>163</v>
      </c>
      <c r="C97" s="965">
        <v>199</v>
      </c>
      <c r="D97" s="137">
        <v>199</v>
      </c>
      <c r="E97" s="137">
        <v>198</v>
      </c>
      <c r="F97" s="137">
        <v>200</v>
      </c>
      <c r="G97" s="137">
        <v>199</v>
      </c>
      <c r="H97" s="965">
        <v>198</v>
      </c>
      <c r="I97" s="997">
        <f t="shared" si="18"/>
        <v>0.21472392638036819</v>
      </c>
      <c r="J97" s="136">
        <f t="shared" si="19"/>
        <v>35</v>
      </c>
      <c r="K97" s="997">
        <f t="shared" si="20"/>
        <v>-5.0251256281407253E-3</v>
      </c>
      <c r="L97" s="136">
        <f t="shared" si="21"/>
        <v>-1</v>
      </c>
    </row>
    <row r="98" spans="1:12">
      <c r="A98" s="132" t="s">
        <v>1084</v>
      </c>
      <c r="B98" s="964">
        <v>464</v>
      </c>
      <c r="C98" s="965">
        <v>464</v>
      </c>
      <c r="D98" s="137">
        <v>464</v>
      </c>
      <c r="E98" s="137">
        <v>465</v>
      </c>
      <c r="F98" s="137">
        <v>465</v>
      </c>
      <c r="G98" s="137">
        <v>456</v>
      </c>
      <c r="H98" s="965">
        <v>453</v>
      </c>
      <c r="I98" s="997">
        <f t="shared" si="18"/>
        <v>-2.3706896551724088E-2</v>
      </c>
      <c r="J98" s="136">
        <f t="shared" si="19"/>
        <v>-11</v>
      </c>
      <c r="K98" s="997">
        <f t="shared" si="20"/>
        <v>-6.5789473684210176E-3</v>
      </c>
      <c r="L98" s="136">
        <f t="shared" si="21"/>
        <v>-3</v>
      </c>
    </row>
    <row r="99" spans="1:12">
      <c r="A99" s="132" t="s">
        <v>1083</v>
      </c>
      <c r="B99" s="964">
        <v>418</v>
      </c>
      <c r="C99" s="965">
        <v>423</v>
      </c>
      <c r="D99" s="137">
        <v>423</v>
      </c>
      <c r="E99" s="137">
        <v>424</v>
      </c>
      <c r="F99" s="137">
        <v>422</v>
      </c>
      <c r="G99" s="137">
        <v>422</v>
      </c>
      <c r="H99" s="965">
        <v>417</v>
      </c>
      <c r="I99" s="997">
        <f t="shared" si="18"/>
        <v>-2.3923444976076125E-3</v>
      </c>
      <c r="J99" s="136">
        <f t="shared" si="19"/>
        <v>-1</v>
      </c>
      <c r="K99" s="997">
        <f t="shared" si="20"/>
        <v>-1.1848341232227444E-2</v>
      </c>
      <c r="L99" s="136">
        <f t="shared" si="21"/>
        <v>-5</v>
      </c>
    </row>
    <row r="100" spans="1:12">
      <c r="A100" s="132" t="s">
        <v>1082</v>
      </c>
      <c r="B100" s="964">
        <v>288</v>
      </c>
      <c r="C100" s="965">
        <v>286</v>
      </c>
      <c r="D100" s="137">
        <v>286</v>
      </c>
      <c r="E100" s="137">
        <v>283</v>
      </c>
      <c r="F100" s="137">
        <v>283</v>
      </c>
      <c r="G100" s="137">
        <v>277</v>
      </c>
      <c r="H100" s="965">
        <v>276</v>
      </c>
      <c r="I100" s="997">
        <f t="shared" si="18"/>
        <v>-4.166666666666663E-2</v>
      </c>
      <c r="J100" s="136">
        <f t="shared" si="19"/>
        <v>-12</v>
      </c>
      <c r="K100" s="997">
        <f t="shared" si="20"/>
        <v>-3.6101083032491488E-3</v>
      </c>
      <c r="L100" s="136">
        <f t="shared" si="21"/>
        <v>-1</v>
      </c>
    </row>
    <row r="101" spans="1:12">
      <c r="A101" s="132" t="s">
        <v>1081</v>
      </c>
      <c r="B101" s="964">
        <v>1626</v>
      </c>
      <c r="C101" s="965">
        <v>1666</v>
      </c>
      <c r="D101" s="137">
        <v>1665</v>
      </c>
      <c r="E101" s="137">
        <v>1661</v>
      </c>
      <c r="F101" s="137">
        <v>1654</v>
      </c>
      <c r="G101" s="137">
        <v>1619</v>
      </c>
      <c r="H101" s="965">
        <v>1603</v>
      </c>
      <c r="I101" s="997">
        <f t="shared" si="18"/>
        <v>-1.4145141451414545E-2</v>
      </c>
      <c r="J101" s="136">
        <f t="shared" si="19"/>
        <v>-23</v>
      </c>
      <c r="K101" s="997">
        <f t="shared" si="20"/>
        <v>-9.8826436071649537E-3</v>
      </c>
      <c r="L101" s="136">
        <f t="shared" si="21"/>
        <v>-16</v>
      </c>
    </row>
    <row r="102" spans="1:12">
      <c r="A102" s="132" t="s">
        <v>1080</v>
      </c>
      <c r="B102" s="964">
        <v>952</v>
      </c>
      <c r="C102" s="965">
        <v>1026</v>
      </c>
      <c r="D102" s="137">
        <v>1025</v>
      </c>
      <c r="E102" s="137">
        <v>1023</v>
      </c>
      <c r="F102" s="137">
        <v>1019</v>
      </c>
      <c r="G102" s="137">
        <v>998</v>
      </c>
      <c r="H102" s="965">
        <v>989</v>
      </c>
      <c r="I102" s="997">
        <f t="shared" si="18"/>
        <v>3.8865546218487479E-2</v>
      </c>
      <c r="J102" s="136">
        <f t="shared" si="19"/>
        <v>37</v>
      </c>
      <c r="K102" s="997">
        <f t="shared" si="20"/>
        <v>-9.0180360721442421E-3</v>
      </c>
      <c r="L102" s="136">
        <f t="shared" si="21"/>
        <v>-9</v>
      </c>
    </row>
    <row r="103" spans="1:12">
      <c r="A103" s="132" t="s">
        <v>1079</v>
      </c>
      <c r="B103" s="964">
        <v>2129</v>
      </c>
      <c r="C103" s="965">
        <v>2138</v>
      </c>
      <c r="D103" s="137">
        <v>2139</v>
      </c>
      <c r="E103" s="137">
        <v>2134</v>
      </c>
      <c r="F103" s="137">
        <v>2113</v>
      </c>
      <c r="G103" s="137">
        <v>2073</v>
      </c>
      <c r="H103" s="965">
        <v>2056</v>
      </c>
      <c r="I103" s="997">
        <f t="shared" si="18"/>
        <v>-3.4288398309065271E-2</v>
      </c>
      <c r="J103" s="136">
        <f t="shared" si="19"/>
        <v>-73</v>
      </c>
      <c r="K103" s="997">
        <f t="shared" si="20"/>
        <v>-8.2006753497346763E-3</v>
      </c>
      <c r="L103" s="136">
        <f t="shared" si="21"/>
        <v>-17</v>
      </c>
    </row>
    <row r="104" spans="1:12">
      <c r="A104" s="132" t="s">
        <v>1078</v>
      </c>
      <c r="B104" s="964">
        <v>1470</v>
      </c>
      <c r="C104" s="965">
        <v>1470</v>
      </c>
      <c r="D104" s="137">
        <v>1471</v>
      </c>
      <c r="E104" s="137">
        <v>1466</v>
      </c>
      <c r="F104" s="137">
        <v>1462</v>
      </c>
      <c r="G104" s="137">
        <v>1436</v>
      </c>
      <c r="H104" s="965">
        <v>1423</v>
      </c>
      <c r="I104" s="997">
        <f t="shared" si="18"/>
        <v>-3.1972789115646272E-2</v>
      </c>
      <c r="J104" s="136">
        <f t="shared" si="19"/>
        <v>-47</v>
      </c>
      <c r="K104" s="997">
        <f t="shared" si="20"/>
        <v>-9.0529247910863253E-3</v>
      </c>
      <c r="L104" s="136">
        <f t="shared" si="21"/>
        <v>-13</v>
      </c>
    </row>
    <row r="105" spans="1:12">
      <c r="A105" s="132" t="s">
        <v>1077</v>
      </c>
      <c r="B105" s="964">
        <v>1836</v>
      </c>
      <c r="C105" s="965">
        <v>1666</v>
      </c>
      <c r="D105" s="137">
        <v>1662</v>
      </c>
      <c r="E105" s="137">
        <v>1661</v>
      </c>
      <c r="F105" s="137">
        <v>1655</v>
      </c>
      <c r="G105" s="137">
        <v>1638</v>
      </c>
      <c r="H105" s="965">
        <v>1626</v>
      </c>
      <c r="I105" s="997">
        <f t="shared" si="18"/>
        <v>-0.1143790849673203</v>
      </c>
      <c r="J105" s="136">
        <f t="shared" si="19"/>
        <v>-210</v>
      </c>
      <c r="K105" s="997">
        <f t="shared" si="20"/>
        <v>-7.3260073260073E-3</v>
      </c>
      <c r="L105" s="136">
        <f t="shared" si="21"/>
        <v>-12</v>
      </c>
    </row>
    <row r="106" spans="1:12">
      <c r="A106" s="132"/>
      <c r="B106" s="964"/>
      <c r="C106" s="965"/>
      <c r="D106" s="137"/>
      <c r="E106" s="137"/>
      <c r="F106" s="137"/>
      <c r="G106" s="137"/>
      <c r="H106" s="965"/>
      <c r="I106" s="997"/>
      <c r="J106" s="136"/>
      <c r="K106" s="997"/>
      <c r="L106" s="136"/>
    </row>
    <row r="107" spans="1:12">
      <c r="A107" s="132" t="s">
        <v>1076</v>
      </c>
      <c r="B107" s="964">
        <v>5172</v>
      </c>
      <c r="C107" s="965">
        <v>5172</v>
      </c>
      <c r="D107" s="137">
        <v>5183</v>
      </c>
      <c r="E107" s="137">
        <v>5167</v>
      </c>
      <c r="F107" s="137">
        <v>5088</v>
      </c>
      <c r="G107" s="137">
        <v>5065</v>
      </c>
      <c r="H107" s="965">
        <v>5024</v>
      </c>
      <c r="I107" s="997">
        <f t="shared" ref="I107:I117" si="22">H107/B107-1</f>
        <v>-2.8615622583139988E-2</v>
      </c>
      <c r="J107" s="136">
        <f t="shared" ref="J107:J117" si="23">H107-B107</f>
        <v>-148</v>
      </c>
      <c r="K107" s="997">
        <f t="shared" ref="K107:K117" si="24">H107/G107-1</f>
        <v>-8.0947680157946733E-3</v>
      </c>
      <c r="L107" s="136">
        <f t="shared" ref="L107:L117" si="25">H107-G107</f>
        <v>-41</v>
      </c>
    </row>
    <row r="108" spans="1:12">
      <c r="A108" s="132" t="s">
        <v>1075</v>
      </c>
      <c r="B108" s="964">
        <v>122</v>
      </c>
      <c r="C108" s="965">
        <v>125</v>
      </c>
      <c r="D108" s="137">
        <v>125</v>
      </c>
      <c r="E108" s="137">
        <v>124</v>
      </c>
      <c r="F108" s="137">
        <v>122</v>
      </c>
      <c r="G108" s="137">
        <v>120</v>
      </c>
      <c r="H108" s="965">
        <v>120</v>
      </c>
      <c r="I108" s="997">
        <f t="shared" si="22"/>
        <v>-1.6393442622950838E-2</v>
      </c>
      <c r="J108" s="136">
        <f t="shared" si="23"/>
        <v>-2</v>
      </c>
      <c r="K108" s="997">
        <f t="shared" si="24"/>
        <v>0</v>
      </c>
      <c r="L108" s="136">
        <f t="shared" si="25"/>
        <v>0</v>
      </c>
    </row>
    <row r="109" spans="1:12">
      <c r="A109" s="132" t="s">
        <v>1074</v>
      </c>
      <c r="B109" s="964">
        <v>226</v>
      </c>
      <c r="C109" s="965">
        <v>226</v>
      </c>
      <c r="D109" s="137">
        <v>226</v>
      </c>
      <c r="E109" s="137">
        <v>225</v>
      </c>
      <c r="F109" s="137">
        <v>220</v>
      </c>
      <c r="G109" s="137">
        <v>220</v>
      </c>
      <c r="H109" s="965">
        <v>223</v>
      </c>
      <c r="I109" s="997">
        <f t="shared" si="22"/>
        <v>-1.3274336283185861E-2</v>
      </c>
      <c r="J109" s="136">
        <f t="shared" si="23"/>
        <v>-3</v>
      </c>
      <c r="K109" s="997">
        <f t="shared" si="24"/>
        <v>1.3636363636363669E-2</v>
      </c>
      <c r="L109" s="136">
        <f t="shared" si="25"/>
        <v>3</v>
      </c>
    </row>
    <row r="110" spans="1:12">
      <c r="A110" s="132" t="s">
        <v>1073</v>
      </c>
      <c r="B110" s="964">
        <v>198</v>
      </c>
      <c r="C110" s="965">
        <v>230</v>
      </c>
      <c r="D110" s="137">
        <v>230</v>
      </c>
      <c r="E110" s="137">
        <v>230</v>
      </c>
      <c r="F110" s="137">
        <v>227</v>
      </c>
      <c r="G110" s="137">
        <v>226</v>
      </c>
      <c r="H110" s="965">
        <v>223</v>
      </c>
      <c r="I110" s="997">
        <f t="shared" si="22"/>
        <v>0.1262626262626263</v>
      </c>
      <c r="J110" s="136">
        <f t="shared" si="23"/>
        <v>25</v>
      </c>
      <c r="K110" s="997">
        <f t="shared" si="24"/>
        <v>-1.3274336283185861E-2</v>
      </c>
      <c r="L110" s="136">
        <f t="shared" si="25"/>
        <v>-3</v>
      </c>
    </row>
    <row r="111" spans="1:12">
      <c r="A111" s="132" t="s">
        <v>1072</v>
      </c>
      <c r="B111" s="964">
        <v>167</v>
      </c>
      <c r="C111" s="965">
        <v>178</v>
      </c>
      <c r="D111" s="137">
        <v>178</v>
      </c>
      <c r="E111" s="137">
        <v>177</v>
      </c>
      <c r="F111" s="137">
        <v>173</v>
      </c>
      <c r="G111" s="137">
        <v>171</v>
      </c>
      <c r="H111" s="965">
        <v>168</v>
      </c>
      <c r="I111" s="997">
        <f t="shared" si="22"/>
        <v>5.9880239520957446E-3</v>
      </c>
      <c r="J111" s="136">
        <f t="shared" si="23"/>
        <v>1</v>
      </c>
      <c r="K111" s="997">
        <f t="shared" si="24"/>
        <v>-1.7543859649122862E-2</v>
      </c>
      <c r="L111" s="136">
        <f t="shared" si="25"/>
        <v>-3</v>
      </c>
    </row>
    <row r="112" spans="1:12">
      <c r="A112" s="132" t="s">
        <v>1071</v>
      </c>
      <c r="B112" s="964">
        <v>797</v>
      </c>
      <c r="C112" s="965">
        <v>820</v>
      </c>
      <c r="D112" s="137">
        <v>823</v>
      </c>
      <c r="E112" s="137">
        <v>821</v>
      </c>
      <c r="F112" s="137">
        <v>806</v>
      </c>
      <c r="G112" s="137">
        <v>801</v>
      </c>
      <c r="H112" s="965">
        <v>793</v>
      </c>
      <c r="I112" s="997">
        <f t="shared" si="22"/>
        <v>-5.0188205771644068E-3</v>
      </c>
      <c r="J112" s="136">
        <f t="shared" si="23"/>
        <v>-4</v>
      </c>
      <c r="K112" s="997">
        <f t="shared" si="24"/>
        <v>-9.987515605493158E-3</v>
      </c>
      <c r="L112" s="136">
        <f t="shared" si="25"/>
        <v>-8</v>
      </c>
    </row>
    <row r="113" spans="1:12">
      <c r="A113" s="132" t="s">
        <v>1070</v>
      </c>
      <c r="B113" s="964">
        <v>133</v>
      </c>
      <c r="C113" s="965">
        <v>146</v>
      </c>
      <c r="D113" s="137">
        <v>146</v>
      </c>
      <c r="E113" s="137">
        <v>145</v>
      </c>
      <c r="F113" s="137">
        <v>142</v>
      </c>
      <c r="G113" s="137">
        <v>142</v>
      </c>
      <c r="H113" s="965">
        <v>141</v>
      </c>
      <c r="I113" s="997">
        <f t="shared" si="22"/>
        <v>6.0150375939849621E-2</v>
      </c>
      <c r="J113" s="136">
        <f t="shared" si="23"/>
        <v>8</v>
      </c>
      <c r="K113" s="997">
        <f t="shared" si="24"/>
        <v>-7.0422535211267512E-3</v>
      </c>
      <c r="L113" s="136">
        <f t="shared" si="25"/>
        <v>-1</v>
      </c>
    </row>
    <row r="114" spans="1:12">
      <c r="A114" s="132" t="s">
        <v>1069</v>
      </c>
      <c r="B114" s="964">
        <v>230</v>
      </c>
      <c r="C114" s="965">
        <v>230</v>
      </c>
      <c r="D114" s="137">
        <v>230</v>
      </c>
      <c r="E114" s="137">
        <v>228</v>
      </c>
      <c r="F114" s="137">
        <v>224</v>
      </c>
      <c r="G114" s="137">
        <v>222</v>
      </c>
      <c r="H114" s="965">
        <v>220</v>
      </c>
      <c r="I114" s="997">
        <f t="shared" si="22"/>
        <v>-4.3478260869565188E-2</v>
      </c>
      <c r="J114" s="136">
        <f t="shared" si="23"/>
        <v>-10</v>
      </c>
      <c r="K114" s="997">
        <f t="shared" si="24"/>
        <v>-9.009009009009028E-3</v>
      </c>
      <c r="L114" s="136">
        <f t="shared" si="25"/>
        <v>-2</v>
      </c>
    </row>
    <row r="115" spans="1:12">
      <c r="A115" s="132" t="s">
        <v>1068</v>
      </c>
      <c r="B115" s="964">
        <v>1520</v>
      </c>
      <c r="C115" s="965">
        <v>1523</v>
      </c>
      <c r="D115" s="137">
        <v>1527</v>
      </c>
      <c r="E115" s="137">
        <v>1523</v>
      </c>
      <c r="F115" s="137">
        <v>1505</v>
      </c>
      <c r="G115" s="137">
        <v>1502</v>
      </c>
      <c r="H115" s="965">
        <v>1490</v>
      </c>
      <c r="I115" s="997">
        <f t="shared" si="22"/>
        <v>-1.9736842105263164E-2</v>
      </c>
      <c r="J115" s="136">
        <f t="shared" si="23"/>
        <v>-30</v>
      </c>
      <c r="K115" s="997">
        <f t="shared" si="24"/>
        <v>-7.9893475366178413E-3</v>
      </c>
      <c r="L115" s="136">
        <f t="shared" si="25"/>
        <v>-12</v>
      </c>
    </row>
    <row r="116" spans="1:12">
      <c r="A116" s="132" t="s">
        <v>1067</v>
      </c>
      <c r="B116" s="964">
        <v>530</v>
      </c>
      <c r="C116" s="965">
        <v>530</v>
      </c>
      <c r="D116" s="137">
        <v>531</v>
      </c>
      <c r="E116" s="137">
        <v>529</v>
      </c>
      <c r="F116" s="137">
        <v>521</v>
      </c>
      <c r="G116" s="137">
        <v>518</v>
      </c>
      <c r="H116" s="965">
        <v>513</v>
      </c>
      <c r="I116" s="997">
        <f t="shared" si="22"/>
        <v>-3.20754716981132E-2</v>
      </c>
      <c r="J116" s="136">
        <f t="shared" si="23"/>
        <v>-17</v>
      </c>
      <c r="K116" s="997">
        <f t="shared" si="24"/>
        <v>-9.6525096525096332E-3</v>
      </c>
      <c r="L116" s="136">
        <f t="shared" si="25"/>
        <v>-5</v>
      </c>
    </row>
    <row r="117" spans="1:12">
      <c r="A117" s="132" t="s">
        <v>1066</v>
      </c>
      <c r="B117" s="964">
        <v>1249</v>
      </c>
      <c r="C117" s="965">
        <v>1164</v>
      </c>
      <c r="D117" s="137">
        <v>1167</v>
      </c>
      <c r="E117" s="137">
        <v>1165</v>
      </c>
      <c r="F117" s="137">
        <v>1148</v>
      </c>
      <c r="G117" s="137">
        <v>1143</v>
      </c>
      <c r="H117" s="965">
        <v>1133</v>
      </c>
      <c r="I117" s="997">
        <f t="shared" si="22"/>
        <v>-9.2874299439551611E-2</v>
      </c>
      <c r="J117" s="136">
        <f t="shared" si="23"/>
        <v>-116</v>
      </c>
      <c r="K117" s="997">
        <f t="shared" si="24"/>
        <v>-8.7489063867016714E-3</v>
      </c>
      <c r="L117" s="136">
        <f t="shared" si="25"/>
        <v>-10</v>
      </c>
    </row>
    <row r="118" spans="1:12">
      <c r="A118" s="132"/>
      <c r="B118" s="964"/>
      <c r="C118" s="965"/>
      <c r="D118" s="137"/>
      <c r="E118" s="137"/>
      <c r="F118" s="137"/>
      <c r="G118" s="137"/>
      <c r="H118" s="965"/>
      <c r="I118" s="997"/>
      <c r="J118" s="136"/>
      <c r="K118" s="997"/>
      <c r="L118" s="136"/>
    </row>
    <row r="119" spans="1:12">
      <c r="A119" s="132" t="s">
        <v>1065</v>
      </c>
      <c r="B119" s="964">
        <v>9225</v>
      </c>
      <c r="C119" s="965">
        <v>9225</v>
      </c>
      <c r="D119" s="137">
        <v>9316</v>
      </c>
      <c r="E119" s="137">
        <v>9288</v>
      </c>
      <c r="F119" s="137">
        <v>9341</v>
      </c>
      <c r="G119" s="137">
        <v>9367</v>
      </c>
      <c r="H119" s="965">
        <v>9429</v>
      </c>
      <c r="I119" s="997">
        <f>H119/B119-1</f>
        <v>2.2113821138211476E-2</v>
      </c>
      <c r="J119" s="136">
        <f>H119-B119</f>
        <v>204</v>
      </c>
      <c r="K119" s="997">
        <f>H119/G119-1</f>
        <v>6.6189815309063427E-3</v>
      </c>
      <c r="L119" s="136">
        <f>H119-G119</f>
        <v>62</v>
      </c>
    </row>
    <row r="120" spans="1:12">
      <c r="A120" s="132" t="s">
        <v>1064</v>
      </c>
      <c r="B120" s="964">
        <v>319</v>
      </c>
      <c r="C120" s="965">
        <v>322</v>
      </c>
      <c r="D120" s="137">
        <v>326</v>
      </c>
      <c r="E120" s="137">
        <v>326</v>
      </c>
      <c r="F120" s="137">
        <v>328</v>
      </c>
      <c r="G120" s="137">
        <v>330</v>
      </c>
      <c r="H120" s="965">
        <v>334</v>
      </c>
      <c r="I120" s="997">
        <f>H120/B120-1</f>
        <v>4.7021943573667624E-2</v>
      </c>
      <c r="J120" s="136">
        <f>H120-B120</f>
        <v>15</v>
      </c>
      <c r="K120" s="997">
        <f>H120/G120-1</f>
        <v>1.2121212121212199E-2</v>
      </c>
      <c r="L120" s="136">
        <f>H120-G120</f>
        <v>4</v>
      </c>
    </row>
    <row r="121" spans="1:12">
      <c r="A121" s="132" t="s">
        <v>1063</v>
      </c>
      <c r="B121" s="964">
        <v>5046</v>
      </c>
      <c r="C121" s="965">
        <v>5062</v>
      </c>
      <c r="D121" s="137">
        <v>5109</v>
      </c>
      <c r="E121" s="137">
        <v>5088</v>
      </c>
      <c r="F121" s="137">
        <v>5116</v>
      </c>
      <c r="G121" s="137">
        <v>5121</v>
      </c>
      <c r="H121" s="965">
        <v>5140</v>
      </c>
      <c r="I121" s="997">
        <f>H121/B121-1</f>
        <v>1.8628616726119596E-2</v>
      </c>
      <c r="J121" s="136">
        <f>H121-B121</f>
        <v>94</v>
      </c>
      <c r="K121" s="997">
        <f>H121/G121-1</f>
        <v>3.7102128490529296E-3</v>
      </c>
      <c r="L121" s="136">
        <f>H121-G121</f>
        <v>19</v>
      </c>
    </row>
    <row r="122" spans="1:12">
      <c r="A122" s="132" t="s">
        <v>1062</v>
      </c>
      <c r="B122" s="964">
        <v>3860</v>
      </c>
      <c r="C122" s="965">
        <v>3841</v>
      </c>
      <c r="D122" s="137">
        <v>3881</v>
      </c>
      <c r="E122" s="137">
        <v>3874</v>
      </c>
      <c r="F122" s="137">
        <v>3897</v>
      </c>
      <c r="G122" s="137">
        <v>3916</v>
      </c>
      <c r="H122" s="965">
        <v>3955</v>
      </c>
      <c r="I122" s="997">
        <f>H122/B122-1</f>
        <v>2.4611398963730657E-2</v>
      </c>
      <c r="J122" s="136">
        <f>H122-B122</f>
        <v>95</v>
      </c>
      <c r="K122" s="997">
        <f>H122/G122-1</f>
        <v>9.9591419816138504E-3</v>
      </c>
      <c r="L122" s="136">
        <f>H122-G122</f>
        <v>39</v>
      </c>
    </row>
    <row r="123" spans="1:12">
      <c r="A123" s="132"/>
      <c r="B123" s="964"/>
      <c r="C123" s="965"/>
      <c r="D123" s="137"/>
      <c r="E123" s="137"/>
      <c r="F123" s="137"/>
      <c r="G123" s="137"/>
      <c r="H123" s="965"/>
      <c r="I123" s="997"/>
      <c r="J123" s="136"/>
      <c r="K123" s="997"/>
      <c r="L123" s="136"/>
    </row>
    <row r="124" spans="1:12">
      <c r="A124" s="132" t="s">
        <v>1061</v>
      </c>
      <c r="B124" s="964">
        <v>46163</v>
      </c>
      <c r="C124" s="965">
        <v>46163</v>
      </c>
      <c r="D124" s="137">
        <v>46264</v>
      </c>
      <c r="E124" s="137">
        <v>46658</v>
      </c>
      <c r="F124" s="137">
        <v>46730</v>
      </c>
      <c r="G124" s="137">
        <v>46706</v>
      </c>
      <c r="H124" s="965">
        <v>47269</v>
      </c>
      <c r="I124" s="997">
        <f t="shared" ref="I124:I131" si="26">H124/B124-1</f>
        <v>2.3958581547993019E-2</v>
      </c>
      <c r="J124" s="136">
        <f t="shared" ref="J124:J131" si="27">H124-B124</f>
        <v>1106</v>
      </c>
      <c r="K124" s="997">
        <f t="shared" ref="K124:K131" si="28">H124/G124-1</f>
        <v>1.2054125808247385E-2</v>
      </c>
      <c r="L124" s="136">
        <f t="shared" ref="L124:L131" si="29">H124-G124</f>
        <v>563</v>
      </c>
    </row>
    <row r="125" spans="1:12">
      <c r="A125" s="132" t="s">
        <v>1060</v>
      </c>
      <c r="B125" s="964">
        <v>83</v>
      </c>
      <c r="C125" s="965">
        <v>85</v>
      </c>
      <c r="D125" s="137">
        <v>85</v>
      </c>
      <c r="E125" s="137">
        <v>86</v>
      </c>
      <c r="F125" s="137">
        <v>86</v>
      </c>
      <c r="G125" s="137">
        <v>86</v>
      </c>
      <c r="H125" s="965">
        <v>86</v>
      </c>
      <c r="I125" s="997">
        <f t="shared" si="26"/>
        <v>3.6144578313253017E-2</v>
      </c>
      <c r="J125" s="136">
        <f t="shared" si="27"/>
        <v>3</v>
      </c>
      <c r="K125" s="997">
        <f t="shared" si="28"/>
        <v>0</v>
      </c>
      <c r="L125" s="136">
        <f t="shared" si="29"/>
        <v>0</v>
      </c>
    </row>
    <row r="126" spans="1:12">
      <c r="A126" s="132" t="s">
        <v>1059</v>
      </c>
      <c r="B126" s="964">
        <v>28857</v>
      </c>
      <c r="C126" s="965">
        <v>28862</v>
      </c>
      <c r="D126" s="137">
        <v>28931</v>
      </c>
      <c r="E126" s="137">
        <v>29179</v>
      </c>
      <c r="F126" s="137">
        <v>29135</v>
      </c>
      <c r="G126" s="137">
        <v>29111</v>
      </c>
      <c r="H126" s="965">
        <v>29483</v>
      </c>
      <c r="I126" s="997">
        <f t="shared" si="26"/>
        <v>2.169317669889459E-2</v>
      </c>
      <c r="J126" s="136">
        <f t="shared" si="27"/>
        <v>626</v>
      </c>
      <c r="K126" s="997">
        <f t="shared" si="28"/>
        <v>1.277867472776606E-2</v>
      </c>
      <c r="L126" s="136">
        <f t="shared" si="29"/>
        <v>372</v>
      </c>
    </row>
    <row r="127" spans="1:12">
      <c r="A127" s="132" t="s">
        <v>1058</v>
      </c>
      <c r="B127" s="964">
        <v>5803</v>
      </c>
      <c r="C127" s="965">
        <v>5849</v>
      </c>
      <c r="D127" s="137">
        <v>5869</v>
      </c>
      <c r="E127" s="137">
        <v>5971</v>
      </c>
      <c r="F127" s="137">
        <v>6026</v>
      </c>
      <c r="G127" s="137">
        <v>6035</v>
      </c>
      <c r="H127" s="965">
        <v>6115</v>
      </c>
      <c r="I127" s="997">
        <f t="shared" si="26"/>
        <v>5.3765293813544668E-2</v>
      </c>
      <c r="J127" s="136">
        <f t="shared" si="27"/>
        <v>312</v>
      </c>
      <c r="K127" s="997">
        <f t="shared" si="28"/>
        <v>1.3256006628003414E-2</v>
      </c>
      <c r="L127" s="136">
        <f t="shared" si="29"/>
        <v>80</v>
      </c>
    </row>
    <row r="128" spans="1:12">
      <c r="A128" s="132" t="s">
        <v>1057</v>
      </c>
      <c r="B128" s="964">
        <v>355</v>
      </c>
      <c r="C128" s="965">
        <v>358</v>
      </c>
      <c r="D128" s="137">
        <v>358</v>
      </c>
      <c r="E128" s="137">
        <v>359</v>
      </c>
      <c r="F128" s="137">
        <v>358</v>
      </c>
      <c r="G128" s="137">
        <v>361</v>
      </c>
      <c r="H128" s="965">
        <v>364</v>
      </c>
      <c r="I128" s="997">
        <f t="shared" si="26"/>
        <v>2.5352112676056304E-2</v>
      </c>
      <c r="J128" s="136">
        <f t="shared" si="27"/>
        <v>9</v>
      </c>
      <c r="K128" s="997">
        <f t="shared" si="28"/>
        <v>8.310249307479145E-3</v>
      </c>
      <c r="L128" s="136">
        <f t="shared" si="29"/>
        <v>3</v>
      </c>
    </row>
    <row r="129" spans="1:12">
      <c r="A129" s="132" t="s">
        <v>1056</v>
      </c>
      <c r="B129" s="964">
        <v>488</v>
      </c>
      <c r="C129" s="965">
        <v>498</v>
      </c>
      <c r="D129" s="137">
        <v>498</v>
      </c>
      <c r="E129" s="137">
        <v>499</v>
      </c>
      <c r="F129" s="137">
        <v>501</v>
      </c>
      <c r="G129" s="137">
        <v>501</v>
      </c>
      <c r="H129" s="965">
        <v>501</v>
      </c>
      <c r="I129" s="997">
        <f t="shared" si="26"/>
        <v>2.6639344262294973E-2</v>
      </c>
      <c r="J129" s="136">
        <f t="shared" si="27"/>
        <v>13</v>
      </c>
      <c r="K129" s="997">
        <f t="shared" si="28"/>
        <v>0</v>
      </c>
      <c r="L129" s="136">
        <f t="shared" si="29"/>
        <v>0</v>
      </c>
    </row>
    <row r="130" spans="1:12">
      <c r="A130" s="132" t="s">
        <v>1055</v>
      </c>
      <c r="B130" s="964">
        <v>2790</v>
      </c>
      <c r="C130" s="965">
        <v>2801</v>
      </c>
      <c r="D130" s="137">
        <v>2804</v>
      </c>
      <c r="E130" s="137">
        <v>2817</v>
      </c>
      <c r="F130" s="137">
        <v>2834</v>
      </c>
      <c r="G130" s="137">
        <v>2832</v>
      </c>
      <c r="H130" s="965">
        <v>2862</v>
      </c>
      <c r="I130" s="997">
        <f t="shared" si="26"/>
        <v>2.5806451612903292E-2</v>
      </c>
      <c r="J130" s="136">
        <f t="shared" si="27"/>
        <v>72</v>
      </c>
      <c r="K130" s="997">
        <f t="shared" si="28"/>
        <v>1.0593220338983134E-2</v>
      </c>
      <c r="L130" s="136">
        <f t="shared" si="29"/>
        <v>30</v>
      </c>
    </row>
    <row r="131" spans="1:12">
      <c r="A131" s="132" t="s">
        <v>1054</v>
      </c>
      <c r="B131" s="964">
        <v>7787</v>
      </c>
      <c r="C131" s="965">
        <v>7710</v>
      </c>
      <c r="D131" s="137">
        <v>7719</v>
      </c>
      <c r="E131" s="137">
        <v>7747</v>
      </c>
      <c r="F131" s="137">
        <v>7790</v>
      </c>
      <c r="G131" s="137">
        <v>7780</v>
      </c>
      <c r="H131" s="965">
        <v>7858</v>
      </c>
      <c r="I131" s="997">
        <f t="shared" si="26"/>
        <v>9.1177603698471277E-3</v>
      </c>
      <c r="J131" s="136">
        <f t="shared" si="27"/>
        <v>71</v>
      </c>
      <c r="K131" s="997">
        <f t="shared" si="28"/>
        <v>1.0025706940874013E-2</v>
      </c>
      <c r="L131" s="136">
        <f t="shared" si="29"/>
        <v>78</v>
      </c>
    </row>
    <row r="132" spans="1:12">
      <c r="A132" s="132"/>
      <c r="B132" s="964"/>
      <c r="C132" s="965"/>
      <c r="D132" s="137"/>
      <c r="E132" s="137"/>
      <c r="F132" s="137"/>
      <c r="G132" s="137"/>
      <c r="H132" s="965"/>
      <c r="I132" s="997"/>
      <c r="J132" s="136"/>
      <c r="K132" s="997"/>
      <c r="L132" s="136"/>
    </row>
    <row r="133" spans="1:12">
      <c r="A133" s="132" t="s">
        <v>1053</v>
      </c>
      <c r="B133" s="964">
        <v>10246</v>
      </c>
      <c r="C133" s="965">
        <v>10246</v>
      </c>
      <c r="D133" s="137">
        <v>10261</v>
      </c>
      <c r="E133" s="137">
        <v>10343</v>
      </c>
      <c r="F133" s="137">
        <v>10328</v>
      </c>
      <c r="G133" s="137">
        <v>10327</v>
      </c>
      <c r="H133" s="965">
        <v>10486</v>
      </c>
      <c r="I133" s="997">
        <f t="shared" ref="I133:I138" si="30">H133/B133-1</f>
        <v>2.3423775131758751E-2</v>
      </c>
      <c r="J133" s="136">
        <f t="shared" ref="J133:J138" si="31">H133-B133</f>
        <v>240</v>
      </c>
      <c r="K133" s="997">
        <f t="shared" ref="K133:K138" si="32">H133/G133-1</f>
        <v>1.5396533359155695E-2</v>
      </c>
      <c r="L133" s="136">
        <f t="shared" ref="L133:L138" si="33">H133-G133</f>
        <v>159</v>
      </c>
    </row>
    <row r="134" spans="1:12">
      <c r="A134" s="132" t="s">
        <v>1052</v>
      </c>
      <c r="B134" s="964">
        <v>669</v>
      </c>
      <c r="C134" s="965">
        <v>669</v>
      </c>
      <c r="D134" s="137">
        <v>670</v>
      </c>
      <c r="E134" s="137">
        <v>670</v>
      </c>
      <c r="F134" s="137">
        <v>666</v>
      </c>
      <c r="G134" s="137">
        <v>664</v>
      </c>
      <c r="H134" s="965">
        <v>667</v>
      </c>
      <c r="I134" s="997">
        <f t="shared" si="30"/>
        <v>-2.989536621823663E-3</v>
      </c>
      <c r="J134" s="136">
        <f t="shared" si="31"/>
        <v>-2</v>
      </c>
      <c r="K134" s="997">
        <f t="shared" si="32"/>
        <v>4.5180722891566827E-3</v>
      </c>
      <c r="L134" s="136">
        <f t="shared" si="33"/>
        <v>3</v>
      </c>
    </row>
    <row r="135" spans="1:12">
      <c r="A135" s="132" t="s">
        <v>1051</v>
      </c>
      <c r="B135" s="964">
        <v>841</v>
      </c>
      <c r="C135" s="965">
        <v>843</v>
      </c>
      <c r="D135" s="137">
        <v>844</v>
      </c>
      <c r="E135" s="137">
        <v>857</v>
      </c>
      <c r="F135" s="137">
        <v>852</v>
      </c>
      <c r="G135" s="137">
        <v>850</v>
      </c>
      <c r="H135" s="965">
        <v>862</v>
      </c>
      <c r="I135" s="997">
        <f t="shared" si="30"/>
        <v>2.4970273483947647E-2</v>
      </c>
      <c r="J135" s="136">
        <f t="shared" si="31"/>
        <v>21</v>
      </c>
      <c r="K135" s="997">
        <f t="shared" si="32"/>
        <v>1.4117647058823568E-2</v>
      </c>
      <c r="L135" s="136">
        <f t="shared" si="33"/>
        <v>12</v>
      </c>
    </row>
    <row r="136" spans="1:12">
      <c r="A136" s="132" t="s">
        <v>1050</v>
      </c>
      <c r="B136" s="964">
        <v>1547</v>
      </c>
      <c r="C136" s="965">
        <v>1540</v>
      </c>
      <c r="D136" s="137">
        <v>1541</v>
      </c>
      <c r="E136" s="137">
        <v>1553</v>
      </c>
      <c r="F136" s="137">
        <v>1548</v>
      </c>
      <c r="G136" s="137">
        <v>1552</v>
      </c>
      <c r="H136" s="965">
        <v>1578</v>
      </c>
      <c r="I136" s="997">
        <f t="shared" si="30"/>
        <v>2.0038784744667026E-2</v>
      </c>
      <c r="J136" s="136">
        <f t="shared" si="31"/>
        <v>31</v>
      </c>
      <c r="K136" s="997">
        <f t="shared" si="32"/>
        <v>1.6752577319587569E-2</v>
      </c>
      <c r="L136" s="136">
        <f t="shared" si="33"/>
        <v>26</v>
      </c>
    </row>
    <row r="137" spans="1:12">
      <c r="A137" s="132" t="s">
        <v>1049</v>
      </c>
      <c r="B137" s="964">
        <v>5389</v>
      </c>
      <c r="C137" s="965">
        <v>5387</v>
      </c>
      <c r="D137" s="137">
        <v>5395</v>
      </c>
      <c r="E137" s="137">
        <v>5438</v>
      </c>
      <c r="F137" s="137">
        <v>5429</v>
      </c>
      <c r="G137" s="137">
        <v>5427</v>
      </c>
      <c r="H137" s="965">
        <v>5508</v>
      </c>
      <c r="I137" s="997">
        <f t="shared" si="30"/>
        <v>2.208201892744488E-2</v>
      </c>
      <c r="J137" s="136">
        <f t="shared" si="31"/>
        <v>119</v>
      </c>
      <c r="K137" s="997">
        <f t="shared" si="32"/>
        <v>1.4925373134328401E-2</v>
      </c>
      <c r="L137" s="136">
        <f t="shared" si="33"/>
        <v>81</v>
      </c>
    </row>
    <row r="138" spans="1:12">
      <c r="A138" s="132" t="s">
        <v>1048</v>
      </c>
      <c r="B138" s="964">
        <v>733</v>
      </c>
      <c r="C138" s="965">
        <v>733</v>
      </c>
      <c r="D138" s="137">
        <v>734</v>
      </c>
      <c r="E138" s="137">
        <v>740</v>
      </c>
      <c r="F138" s="137">
        <v>743</v>
      </c>
      <c r="G138" s="137">
        <v>744</v>
      </c>
      <c r="H138" s="965">
        <v>761</v>
      </c>
      <c r="I138" s="997">
        <f t="shared" si="30"/>
        <v>3.8199181446111785E-2</v>
      </c>
      <c r="J138" s="136">
        <f t="shared" si="31"/>
        <v>28</v>
      </c>
      <c r="K138" s="997">
        <f t="shared" si="32"/>
        <v>2.2849462365591489E-2</v>
      </c>
      <c r="L138" s="136">
        <f t="shared" si="33"/>
        <v>17</v>
      </c>
    </row>
    <row r="139" spans="1:12">
      <c r="A139" s="132" t="s">
        <v>921</v>
      </c>
      <c r="B139" s="964">
        <v>0</v>
      </c>
      <c r="C139" s="965">
        <v>0</v>
      </c>
      <c r="D139" s="137">
        <v>0</v>
      </c>
      <c r="E139" s="137">
        <v>0</v>
      </c>
      <c r="F139" s="137">
        <v>0</v>
      </c>
      <c r="G139" s="137">
        <v>0</v>
      </c>
      <c r="H139" s="965">
        <v>0</v>
      </c>
      <c r="I139" s="998" t="s">
        <v>101</v>
      </c>
      <c r="J139" s="998" t="s">
        <v>101</v>
      </c>
      <c r="K139" s="998" t="s">
        <v>101</v>
      </c>
      <c r="L139" s="998" t="s">
        <v>101</v>
      </c>
    </row>
    <row r="140" spans="1:12">
      <c r="A140" s="132" t="s">
        <v>1047</v>
      </c>
      <c r="B140" s="964">
        <v>1067</v>
      </c>
      <c r="C140" s="965">
        <v>1074</v>
      </c>
      <c r="D140" s="137">
        <v>1077</v>
      </c>
      <c r="E140" s="137">
        <v>1085</v>
      </c>
      <c r="F140" s="137">
        <v>1090</v>
      </c>
      <c r="G140" s="137">
        <v>1090</v>
      </c>
      <c r="H140" s="965">
        <v>1110</v>
      </c>
      <c r="I140" s="997">
        <f>H140/B140-1</f>
        <v>4.0299906279287701E-2</v>
      </c>
      <c r="J140" s="136">
        <f>H140-B140</f>
        <v>43</v>
      </c>
      <c r="K140" s="997">
        <f>H140/G140-1</f>
        <v>1.8348623853210899E-2</v>
      </c>
      <c r="L140" s="136">
        <f>H140-G140</f>
        <v>20</v>
      </c>
    </row>
    <row r="141" spans="1:12">
      <c r="A141" s="132"/>
      <c r="B141" s="964"/>
      <c r="C141" s="965"/>
      <c r="D141" s="137"/>
      <c r="E141" s="137"/>
      <c r="F141" s="137"/>
      <c r="G141" s="137"/>
      <c r="H141" s="965"/>
      <c r="I141" s="997"/>
      <c r="J141" s="136"/>
      <c r="K141" s="997"/>
      <c r="L141" s="136"/>
    </row>
    <row r="142" spans="1:12">
      <c r="A142" s="132" t="s">
        <v>1046</v>
      </c>
      <c r="B142" s="964">
        <v>7125</v>
      </c>
      <c r="C142" s="965">
        <v>7125</v>
      </c>
      <c r="D142" s="137">
        <v>7153</v>
      </c>
      <c r="E142" s="137">
        <v>7237</v>
      </c>
      <c r="F142" s="137">
        <v>7217</v>
      </c>
      <c r="G142" s="137">
        <v>7242</v>
      </c>
      <c r="H142" s="965">
        <v>7254</v>
      </c>
      <c r="I142" s="997">
        <f t="shared" ref="I142:I148" si="34">H142/B142-1</f>
        <v>1.8105263157894846E-2</v>
      </c>
      <c r="J142" s="136">
        <f t="shared" ref="J142:J148" si="35">H142-B142</f>
        <v>129</v>
      </c>
      <c r="K142" s="997">
        <f t="shared" ref="K142:K148" si="36">H142/G142-1</f>
        <v>1.657000828500399E-3</v>
      </c>
      <c r="L142" s="136">
        <f t="shared" ref="L142:L148" si="37">H142-G142</f>
        <v>12</v>
      </c>
    </row>
    <row r="143" spans="1:12">
      <c r="A143" s="132" t="s">
        <v>1045</v>
      </c>
      <c r="B143" s="964">
        <v>119</v>
      </c>
      <c r="C143" s="965">
        <v>119</v>
      </c>
      <c r="D143" s="137">
        <v>119</v>
      </c>
      <c r="E143" s="137">
        <v>121</v>
      </c>
      <c r="F143" s="137">
        <v>118</v>
      </c>
      <c r="G143" s="137">
        <v>118</v>
      </c>
      <c r="H143" s="965">
        <v>118</v>
      </c>
      <c r="I143" s="997">
        <f t="shared" si="34"/>
        <v>-8.4033613445377853E-3</v>
      </c>
      <c r="J143" s="136">
        <f t="shared" si="35"/>
        <v>-1</v>
      </c>
      <c r="K143" s="997">
        <f t="shared" si="36"/>
        <v>0</v>
      </c>
      <c r="L143" s="136">
        <f t="shared" si="37"/>
        <v>0</v>
      </c>
    </row>
    <row r="144" spans="1:12">
      <c r="A144" s="132" t="s">
        <v>1044</v>
      </c>
      <c r="B144" s="964">
        <v>475</v>
      </c>
      <c r="C144" s="965">
        <v>479</v>
      </c>
      <c r="D144" s="137">
        <v>480</v>
      </c>
      <c r="E144" s="137">
        <v>483</v>
      </c>
      <c r="F144" s="137">
        <v>475</v>
      </c>
      <c r="G144" s="137">
        <v>473</v>
      </c>
      <c r="H144" s="965">
        <v>474</v>
      </c>
      <c r="I144" s="997">
        <f t="shared" si="34"/>
        <v>-2.1052631578947212E-3</v>
      </c>
      <c r="J144" s="136">
        <f t="shared" si="35"/>
        <v>-1</v>
      </c>
      <c r="K144" s="997">
        <f t="shared" si="36"/>
        <v>2.1141649048626032E-3</v>
      </c>
      <c r="L144" s="136">
        <f t="shared" si="37"/>
        <v>1</v>
      </c>
    </row>
    <row r="145" spans="1:12">
      <c r="A145" s="132" t="s">
        <v>1043</v>
      </c>
      <c r="B145" s="964">
        <v>381</v>
      </c>
      <c r="C145" s="965">
        <v>381</v>
      </c>
      <c r="D145" s="137">
        <v>382</v>
      </c>
      <c r="E145" s="137">
        <v>386</v>
      </c>
      <c r="F145" s="137">
        <v>379</v>
      </c>
      <c r="G145" s="137">
        <v>375</v>
      </c>
      <c r="H145" s="965">
        <v>374</v>
      </c>
      <c r="I145" s="997">
        <f t="shared" si="34"/>
        <v>-1.8372703412073532E-2</v>
      </c>
      <c r="J145" s="136">
        <f t="shared" si="35"/>
        <v>-7</v>
      </c>
      <c r="K145" s="997">
        <f t="shared" si="36"/>
        <v>-2.666666666666706E-3</v>
      </c>
      <c r="L145" s="136">
        <f t="shared" si="37"/>
        <v>-1</v>
      </c>
    </row>
    <row r="146" spans="1:12">
      <c r="A146" s="132" t="s">
        <v>1042</v>
      </c>
      <c r="B146" s="964">
        <v>4312</v>
      </c>
      <c r="C146" s="965">
        <v>4324</v>
      </c>
      <c r="D146" s="137">
        <v>4343</v>
      </c>
      <c r="E146" s="137">
        <v>4393</v>
      </c>
      <c r="F146" s="137">
        <v>4419</v>
      </c>
      <c r="G146" s="137">
        <v>4459</v>
      </c>
      <c r="H146" s="965">
        <v>4463</v>
      </c>
      <c r="I146" s="997">
        <f t="shared" si="34"/>
        <v>3.5018552875695663E-2</v>
      </c>
      <c r="J146" s="136">
        <f t="shared" si="35"/>
        <v>151</v>
      </c>
      <c r="K146" s="997">
        <f t="shared" si="36"/>
        <v>8.9706212155182818E-4</v>
      </c>
      <c r="L146" s="136">
        <f t="shared" si="37"/>
        <v>4</v>
      </c>
    </row>
    <row r="147" spans="1:12">
      <c r="A147" s="132" t="s">
        <v>1041</v>
      </c>
      <c r="B147" s="964">
        <v>577</v>
      </c>
      <c r="C147" s="965">
        <v>578</v>
      </c>
      <c r="D147" s="137">
        <v>579</v>
      </c>
      <c r="E147" s="137">
        <v>587</v>
      </c>
      <c r="F147" s="137">
        <v>577</v>
      </c>
      <c r="G147" s="137">
        <v>572</v>
      </c>
      <c r="H147" s="965">
        <v>572</v>
      </c>
      <c r="I147" s="997">
        <f t="shared" si="34"/>
        <v>-8.6655112651646826E-3</v>
      </c>
      <c r="J147" s="136">
        <f t="shared" si="35"/>
        <v>-5</v>
      </c>
      <c r="K147" s="997">
        <f t="shared" si="36"/>
        <v>0</v>
      </c>
      <c r="L147" s="136">
        <f t="shared" si="37"/>
        <v>0</v>
      </c>
    </row>
    <row r="148" spans="1:12">
      <c r="A148" s="132" t="s">
        <v>1040</v>
      </c>
      <c r="B148" s="964">
        <v>1261</v>
      </c>
      <c r="C148" s="965">
        <v>1244</v>
      </c>
      <c r="D148" s="137">
        <v>1250</v>
      </c>
      <c r="E148" s="137">
        <v>1267</v>
      </c>
      <c r="F148" s="137">
        <v>1249</v>
      </c>
      <c r="G148" s="137">
        <v>1245</v>
      </c>
      <c r="H148" s="965">
        <v>1253</v>
      </c>
      <c r="I148" s="997">
        <f t="shared" si="34"/>
        <v>-6.3441712926248783E-3</v>
      </c>
      <c r="J148" s="136">
        <f t="shared" si="35"/>
        <v>-8</v>
      </c>
      <c r="K148" s="997">
        <f t="shared" si="36"/>
        <v>6.4257028112448822E-3</v>
      </c>
      <c r="L148" s="136">
        <f t="shared" si="37"/>
        <v>8</v>
      </c>
    </row>
    <row r="149" spans="1:12">
      <c r="A149" s="132"/>
      <c r="B149" s="964"/>
      <c r="C149" s="965"/>
      <c r="D149" s="137"/>
      <c r="E149" s="137"/>
      <c r="F149" s="137"/>
      <c r="G149" s="137"/>
      <c r="H149" s="965"/>
      <c r="I149" s="997"/>
      <c r="J149" s="136"/>
      <c r="K149" s="997"/>
      <c r="L149" s="136"/>
    </row>
    <row r="150" spans="1:12">
      <c r="A150" s="132" t="s">
        <v>1039</v>
      </c>
      <c r="B150" s="964">
        <v>12503</v>
      </c>
      <c r="C150" s="965">
        <v>12503</v>
      </c>
      <c r="D150" s="137">
        <v>12523</v>
      </c>
      <c r="E150" s="137">
        <v>12609</v>
      </c>
      <c r="F150" s="137">
        <v>12543</v>
      </c>
      <c r="G150" s="137">
        <v>12628</v>
      </c>
      <c r="H150" s="965">
        <v>12606</v>
      </c>
      <c r="I150" s="997">
        <f t="shared" ref="I150:I161" si="38">H150/B150-1</f>
        <v>8.2380228745100315E-3</v>
      </c>
      <c r="J150" s="136">
        <f t="shared" ref="J150:J161" si="39">H150-B150</f>
        <v>103</v>
      </c>
      <c r="K150" s="997">
        <f t="shared" ref="K150:K161" si="40">H150/G150-1</f>
        <v>-1.7421602787456303E-3</v>
      </c>
      <c r="L150" s="136">
        <f t="shared" ref="L150:L161" si="41">H150-G150</f>
        <v>-22</v>
      </c>
    </row>
    <row r="151" spans="1:12">
      <c r="A151" s="132" t="s">
        <v>1038</v>
      </c>
      <c r="B151" s="964">
        <v>3436</v>
      </c>
      <c r="C151" s="965">
        <v>3436</v>
      </c>
      <c r="D151" s="137">
        <v>3441</v>
      </c>
      <c r="E151" s="137">
        <v>3469</v>
      </c>
      <c r="F151" s="137">
        <v>3451</v>
      </c>
      <c r="G151" s="137">
        <v>3477</v>
      </c>
      <c r="H151" s="965">
        <v>3474</v>
      </c>
      <c r="I151" s="997">
        <f t="shared" si="38"/>
        <v>1.105937136204882E-2</v>
      </c>
      <c r="J151" s="136">
        <f t="shared" si="39"/>
        <v>38</v>
      </c>
      <c r="K151" s="997">
        <f t="shared" si="40"/>
        <v>-8.6281276962896225E-4</v>
      </c>
      <c r="L151" s="136">
        <f t="shared" si="41"/>
        <v>-3</v>
      </c>
    </row>
    <row r="152" spans="1:12">
      <c r="A152" s="132" t="s">
        <v>1037</v>
      </c>
      <c r="B152" s="964">
        <v>2435</v>
      </c>
      <c r="C152" s="965">
        <v>2461</v>
      </c>
      <c r="D152" s="137">
        <v>2466</v>
      </c>
      <c r="E152" s="137">
        <v>2483</v>
      </c>
      <c r="F152" s="137">
        <v>2486</v>
      </c>
      <c r="G152" s="137">
        <v>2491</v>
      </c>
      <c r="H152" s="965">
        <v>2492</v>
      </c>
      <c r="I152" s="997">
        <f t="shared" si="38"/>
        <v>2.3408624229979358E-2</v>
      </c>
      <c r="J152" s="136">
        <f t="shared" si="39"/>
        <v>57</v>
      </c>
      <c r="K152" s="997">
        <f t="shared" si="40"/>
        <v>4.0144520272988871E-4</v>
      </c>
      <c r="L152" s="136">
        <f t="shared" si="41"/>
        <v>1</v>
      </c>
    </row>
    <row r="153" spans="1:12">
      <c r="A153" s="132" t="s">
        <v>1036</v>
      </c>
      <c r="B153" s="964">
        <v>696</v>
      </c>
      <c r="C153" s="965">
        <v>696</v>
      </c>
      <c r="D153" s="137">
        <v>697</v>
      </c>
      <c r="E153" s="137">
        <v>699</v>
      </c>
      <c r="F153" s="137">
        <v>692</v>
      </c>
      <c r="G153" s="137">
        <v>699</v>
      </c>
      <c r="H153" s="965">
        <v>698</v>
      </c>
      <c r="I153" s="997">
        <f t="shared" si="38"/>
        <v>2.8735632183907178E-3</v>
      </c>
      <c r="J153" s="136">
        <f t="shared" si="39"/>
        <v>2</v>
      </c>
      <c r="K153" s="997">
        <f t="shared" si="40"/>
        <v>-1.4306151645206988E-3</v>
      </c>
      <c r="L153" s="136">
        <f t="shared" si="41"/>
        <v>-1</v>
      </c>
    </row>
    <row r="154" spans="1:12">
      <c r="A154" s="132" t="s">
        <v>1035</v>
      </c>
      <c r="B154" s="964">
        <v>378</v>
      </c>
      <c r="C154" s="965">
        <v>378</v>
      </c>
      <c r="D154" s="137">
        <v>378</v>
      </c>
      <c r="E154" s="137">
        <v>379</v>
      </c>
      <c r="F154" s="137">
        <v>374</v>
      </c>
      <c r="G154" s="137">
        <v>375</v>
      </c>
      <c r="H154" s="965">
        <v>373</v>
      </c>
      <c r="I154" s="997">
        <f t="shared" si="38"/>
        <v>-1.3227513227513255E-2</v>
      </c>
      <c r="J154" s="136">
        <f t="shared" si="39"/>
        <v>-5</v>
      </c>
      <c r="K154" s="997">
        <f t="shared" si="40"/>
        <v>-5.3333333333333011E-3</v>
      </c>
      <c r="L154" s="136">
        <f t="shared" si="41"/>
        <v>-2</v>
      </c>
    </row>
    <row r="155" spans="1:12">
      <c r="A155" s="132" t="s">
        <v>1034</v>
      </c>
      <c r="B155" s="964">
        <v>474</v>
      </c>
      <c r="C155" s="965">
        <v>474</v>
      </c>
      <c r="D155" s="137">
        <v>475</v>
      </c>
      <c r="E155" s="137">
        <v>476</v>
      </c>
      <c r="F155" s="137">
        <v>471</v>
      </c>
      <c r="G155" s="137">
        <v>473</v>
      </c>
      <c r="H155" s="965">
        <v>470</v>
      </c>
      <c r="I155" s="997">
        <f t="shared" si="38"/>
        <v>-8.4388185654008518E-3</v>
      </c>
      <c r="J155" s="136">
        <f t="shared" si="39"/>
        <v>-4</v>
      </c>
      <c r="K155" s="997">
        <f t="shared" si="40"/>
        <v>-6.3424947145876986E-3</v>
      </c>
      <c r="L155" s="136">
        <f t="shared" si="41"/>
        <v>-3</v>
      </c>
    </row>
    <row r="156" spans="1:12">
      <c r="A156" s="132" t="s">
        <v>1033</v>
      </c>
      <c r="B156" s="964">
        <v>226</v>
      </c>
      <c r="C156" s="965">
        <v>226</v>
      </c>
      <c r="D156" s="137">
        <v>226</v>
      </c>
      <c r="E156" s="137">
        <v>228</v>
      </c>
      <c r="F156" s="137">
        <v>226</v>
      </c>
      <c r="G156" s="137">
        <v>229</v>
      </c>
      <c r="H156" s="965">
        <v>229</v>
      </c>
      <c r="I156" s="997">
        <f t="shared" si="38"/>
        <v>1.327433628318575E-2</v>
      </c>
      <c r="J156" s="136">
        <f t="shared" si="39"/>
        <v>3</v>
      </c>
      <c r="K156" s="997">
        <f t="shared" si="40"/>
        <v>0</v>
      </c>
      <c r="L156" s="136">
        <f t="shared" si="41"/>
        <v>0</v>
      </c>
    </row>
    <row r="157" spans="1:12" ht="12.75" customHeight="1">
      <c r="A157" s="132" t="s">
        <v>1032</v>
      </c>
      <c r="B157" s="964">
        <v>106</v>
      </c>
      <c r="C157" s="965">
        <v>106</v>
      </c>
      <c r="D157" s="137">
        <v>106</v>
      </c>
      <c r="E157" s="137">
        <v>107</v>
      </c>
      <c r="F157" s="137">
        <v>106</v>
      </c>
      <c r="G157" s="137">
        <v>109</v>
      </c>
      <c r="H157" s="965">
        <v>109</v>
      </c>
      <c r="I157" s="997">
        <f t="shared" si="38"/>
        <v>2.8301886792452935E-2</v>
      </c>
      <c r="J157" s="136">
        <f t="shared" si="39"/>
        <v>3</v>
      </c>
      <c r="K157" s="997">
        <f t="shared" si="40"/>
        <v>0</v>
      </c>
      <c r="L157" s="136">
        <f t="shared" si="41"/>
        <v>0</v>
      </c>
    </row>
    <row r="158" spans="1:12" ht="12.75" customHeight="1">
      <c r="A158" s="132" t="s">
        <v>1031</v>
      </c>
      <c r="B158" s="964">
        <v>310</v>
      </c>
      <c r="C158" s="965">
        <v>310</v>
      </c>
      <c r="D158" s="137">
        <v>310</v>
      </c>
      <c r="E158" s="137">
        <v>312</v>
      </c>
      <c r="F158" s="137">
        <v>311</v>
      </c>
      <c r="G158" s="137">
        <v>314</v>
      </c>
      <c r="H158" s="965">
        <v>313</v>
      </c>
      <c r="I158" s="997">
        <f t="shared" si="38"/>
        <v>9.6774193548387899E-3</v>
      </c>
      <c r="J158" s="136">
        <f t="shared" si="39"/>
        <v>3</v>
      </c>
      <c r="K158" s="997">
        <f t="shared" si="40"/>
        <v>-3.1847133757961776E-3</v>
      </c>
      <c r="L158" s="136">
        <f t="shared" si="41"/>
        <v>-1</v>
      </c>
    </row>
    <row r="159" spans="1:12">
      <c r="A159" s="132" t="s">
        <v>1030</v>
      </c>
      <c r="B159" s="964">
        <v>578</v>
      </c>
      <c r="C159" s="965">
        <v>578</v>
      </c>
      <c r="D159" s="137">
        <v>581</v>
      </c>
      <c r="E159" s="137">
        <v>588</v>
      </c>
      <c r="F159" s="137">
        <v>585</v>
      </c>
      <c r="G159" s="137">
        <v>596</v>
      </c>
      <c r="H159" s="965">
        <v>598</v>
      </c>
      <c r="I159" s="997">
        <f t="shared" si="38"/>
        <v>3.460207612456756E-2</v>
      </c>
      <c r="J159" s="136">
        <f t="shared" si="39"/>
        <v>20</v>
      </c>
      <c r="K159" s="997">
        <f t="shared" si="40"/>
        <v>3.3557046979866278E-3</v>
      </c>
      <c r="L159" s="136">
        <f t="shared" si="41"/>
        <v>2</v>
      </c>
    </row>
    <row r="160" spans="1:12">
      <c r="A160" s="132" t="s">
        <v>1029</v>
      </c>
      <c r="B160" s="964">
        <v>327</v>
      </c>
      <c r="C160" s="965">
        <v>327</v>
      </c>
      <c r="D160" s="137">
        <v>327</v>
      </c>
      <c r="E160" s="137">
        <v>328</v>
      </c>
      <c r="F160" s="137">
        <v>325</v>
      </c>
      <c r="G160" s="137">
        <v>326</v>
      </c>
      <c r="H160" s="965">
        <v>324</v>
      </c>
      <c r="I160" s="997">
        <f t="shared" si="38"/>
        <v>-9.1743119266054496E-3</v>
      </c>
      <c r="J160" s="136">
        <f t="shared" si="39"/>
        <v>-3</v>
      </c>
      <c r="K160" s="997">
        <f t="shared" si="40"/>
        <v>-6.1349693251533388E-3</v>
      </c>
      <c r="L160" s="136">
        <f t="shared" si="41"/>
        <v>-2</v>
      </c>
    </row>
    <row r="161" spans="1:12">
      <c r="A161" s="132" t="s">
        <v>1028</v>
      </c>
      <c r="B161" s="964">
        <v>3537</v>
      </c>
      <c r="C161" s="965">
        <v>3511</v>
      </c>
      <c r="D161" s="137">
        <v>3516</v>
      </c>
      <c r="E161" s="137">
        <v>3540</v>
      </c>
      <c r="F161" s="137">
        <v>3516</v>
      </c>
      <c r="G161" s="137">
        <v>3539</v>
      </c>
      <c r="H161" s="965">
        <v>3526</v>
      </c>
      <c r="I161" s="997">
        <f t="shared" si="38"/>
        <v>-3.1099802092168227E-3</v>
      </c>
      <c r="J161" s="136">
        <f t="shared" si="39"/>
        <v>-11</v>
      </c>
      <c r="K161" s="997">
        <f t="shared" si="40"/>
        <v>-3.6733540548177235E-3</v>
      </c>
      <c r="L161" s="136">
        <f t="shared" si="41"/>
        <v>-13</v>
      </c>
    </row>
    <row r="162" spans="1:12">
      <c r="A162" s="132"/>
      <c r="B162" s="964"/>
      <c r="C162" s="965"/>
      <c r="D162" s="137"/>
      <c r="E162" s="137"/>
      <c r="F162" s="137"/>
      <c r="G162" s="137"/>
      <c r="H162" s="965"/>
      <c r="I162" s="997"/>
      <c r="J162" s="136"/>
      <c r="K162" s="997"/>
      <c r="L162" s="136"/>
    </row>
    <row r="163" spans="1:12">
      <c r="A163" s="132" t="s">
        <v>1027</v>
      </c>
      <c r="B163" s="964">
        <v>9469</v>
      </c>
      <c r="C163" s="965">
        <v>9469</v>
      </c>
      <c r="D163" s="137">
        <v>9519</v>
      </c>
      <c r="E163" s="137">
        <v>9650</v>
      </c>
      <c r="F163" s="137">
        <v>9802</v>
      </c>
      <c r="G163" s="137">
        <v>10198</v>
      </c>
      <c r="H163" s="965">
        <v>10608</v>
      </c>
      <c r="I163" s="997">
        <f>H163/B163-1</f>
        <v>0.12028725314183131</v>
      </c>
      <c r="J163" s="136">
        <f>H163-B163</f>
        <v>1139</v>
      </c>
      <c r="K163" s="997">
        <f>H163/G163-1</f>
        <v>4.0203961561090518E-2</v>
      </c>
      <c r="L163" s="136">
        <f>H163-G163</f>
        <v>410</v>
      </c>
    </row>
    <row r="164" spans="1:12">
      <c r="A164" s="132" t="s">
        <v>1026</v>
      </c>
      <c r="B164" s="964">
        <v>3687</v>
      </c>
      <c r="C164" s="965">
        <v>3663</v>
      </c>
      <c r="D164" s="137">
        <v>3674</v>
      </c>
      <c r="E164" s="137">
        <v>3682</v>
      </c>
      <c r="F164" s="137">
        <v>3699</v>
      </c>
      <c r="G164" s="137">
        <v>3893</v>
      </c>
      <c r="H164" s="965">
        <v>3957</v>
      </c>
      <c r="I164" s="997">
        <f>H164/B164-1</f>
        <v>7.3230268510984464E-2</v>
      </c>
      <c r="J164" s="136">
        <f>H164-B164</f>
        <v>270</v>
      </c>
      <c r="K164" s="997">
        <f>H164/G164-1</f>
        <v>1.6439763678397057E-2</v>
      </c>
      <c r="L164" s="136">
        <f>H164-G164</f>
        <v>64</v>
      </c>
    </row>
    <row r="165" spans="1:12">
      <c r="A165" s="132" t="s">
        <v>1025</v>
      </c>
      <c r="B165" s="964">
        <v>5782</v>
      </c>
      <c r="C165" s="965">
        <v>5806</v>
      </c>
      <c r="D165" s="137">
        <v>5845</v>
      </c>
      <c r="E165" s="137">
        <v>5968</v>
      </c>
      <c r="F165" s="137">
        <v>6103</v>
      </c>
      <c r="G165" s="137">
        <v>6305</v>
      </c>
      <c r="H165" s="965">
        <v>6651</v>
      </c>
      <c r="I165" s="997">
        <f>H165/B165-1</f>
        <v>0.15029401591144942</v>
      </c>
      <c r="J165" s="136">
        <f>H165-B165</f>
        <v>869</v>
      </c>
      <c r="K165" s="997">
        <f>H165/G165-1</f>
        <v>5.487708168120542E-2</v>
      </c>
      <c r="L165" s="136">
        <f>H165-G165</f>
        <v>346</v>
      </c>
    </row>
    <row r="166" spans="1:12">
      <c r="A166" s="132"/>
      <c r="B166" s="964"/>
      <c r="C166" s="965"/>
      <c r="D166" s="137"/>
      <c r="E166" s="137"/>
      <c r="F166" s="137"/>
      <c r="G166" s="137"/>
      <c r="H166" s="965"/>
      <c r="I166" s="997"/>
      <c r="J166" s="136"/>
      <c r="K166" s="997"/>
      <c r="L166" s="136"/>
    </row>
    <row r="167" spans="1:12">
      <c r="A167" s="132" t="s">
        <v>1024</v>
      </c>
      <c r="B167" s="964">
        <v>1556</v>
      </c>
      <c r="C167" s="965">
        <v>1557</v>
      </c>
      <c r="D167" s="137">
        <v>1556</v>
      </c>
      <c r="E167" s="137">
        <v>1523</v>
      </c>
      <c r="F167" s="137">
        <v>1528</v>
      </c>
      <c r="G167" s="137">
        <v>1523</v>
      </c>
      <c r="H167" s="965">
        <v>1484</v>
      </c>
      <c r="I167" s="997">
        <f t="shared" ref="I167:I172" si="42">H167/B167-1</f>
        <v>-4.6272493573264795E-2</v>
      </c>
      <c r="J167" s="136">
        <f t="shared" ref="J167:J172" si="43">H167-B167</f>
        <v>-72</v>
      </c>
      <c r="K167" s="997">
        <f t="shared" ref="K167:K172" si="44">H167/G167-1</f>
        <v>-2.5607353906762942E-2</v>
      </c>
      <c r="L167" s="136">
        <f t="shared" ref="L167:L172" si="45">H167-G167</f>
        <v>-39</v>
      </c>
    </row>
    <row r="168" spans="1:12">
      <c r="A168" s="132" t="s">
        <v>1023</v>
      </c>
      <c r="B168" s="964">
        <v>547</v>
      </c>
      <c r="C168" s="965">
        <v>547</v>
      </c>
      <c r="D168" s="137">
        <v>546</v>
      </c>
      <c r="E168" s="137">
        <v>536</v>
      </c>
      <c r="F168" s="137">
        <v>539</v>
      </c>
      <c r="G168" s="137">
        <v>536</v>
      </c>
      <c r="H168" s="965">
        <v>517</v>
      </c>
      <c r="I168" s="997">
        <f t="shared" si="42"/>
        <v>-5.4844606946983565E-2</v>
      </c>
      <c r="J168" s="136">
        <f t="shared" si="43"/>
        <v>-30</v>
      </c>
      <c r="K168" s="997">
        <f t="shared" si="44"/>
        <v>-3.5447761194029814E-2</v>
      </c>
      <c r="L168" s="136">
        <f t="shared" si="45"/>
        <v>-19</v>
      </c>
    </row>
    <row r="169" spans="1:12">
      <c r="A169" s="132" t="s">
        <v>1022</v>
      </c>
      <c r="B169" s="964">
        <v>191</v>
      </c>
      <c r="C169" s="965">
        <v>191</v>
      </c>
      <c r="D169" s="137">
        <v>191</v>
      </c>
      <c r="E169" s="137">
        <v>187</v>
      </c>
      <c r="F169" s="137">
        <v>187</v>
      </c>
      <c r="G169" s="137">
        <v>186</v>
      </c>
      <c r="H169" s="965">
        <v>180</v>
      </c>
      <c r="I169" s="997">
        <f t="shared" si="42"/>
        <v>-5.759162303664922E-2</v>
      </c>
      <c r="J169" s="136">
        <f t="shared" si="43"/>
        <v>-11</v>
      </c>
      <c r="K169" s="997">
        <f t="shared" si="44"/>
        <v>-3.2258064516129004E-2</v>
      </c>
      <c r="L169" s="136">
        <f t="shared" si="45"/>
        <v>-6</v>
      </c>
    </row>
    <row r="170" spans="1:12">
      <c r="A170" s="132" t="s">
        <v>1021</v>
      </c>
      <c r="B170" s="964">
        <v>173</v>
      </c>
      <c r="C170" s="965">
        <v>173</v>
      </c>
      <c r="D170" s="137">
        <v>173</v>
      </c>
      <c r="E170" s="137">
        <v>169</v>
      </c>
      <c r="F170" s="137">
        <v>170</v>
      </c>
      <c r="G170" s="137">
        <v>169</v>
      </c>
      <c r="H170" s="965">
        <v>163</v>
      </c>
      <c r="I170" s="997">
        <f t="shared" si="42"/>
        <v>-5.7803468208092457E-2</v>
      </c>
      <c r="J170" s="136">
        <f t="shared" si="43"/>
        <v>-10</v>
      </c>
      <c r="K170" s="997">
        <f t="shared" si="44"/>
        <v>-3.5502958579881616E-2</v>
      </c>
      <c r="L170" s="136">
        <f t="shared" si="45"/>
        <v>-6</v>
      </c>
    </row>
    <row r="171" spans="1:12">
      <c r="A171" s="132" t="s">
        <v>1020</v>
      </c>
      <c r="B171" s="964">
        <v>408</v>
      </c>
      <c r="C171" s="965">
        <v>399</v>
      </c>
      <c r="D171" s="137">
        <v>399</v>
      </c>
      <c r="E171" s="137">
        <v>388</v>
      </c>
      <c r="F171" s="137">
        <v>388</v>
      </c>
      <c r="G171" s="137">
        <v>389</v>
      </c>
      <c r="H171" s="965">
        <v>388</v>
      </c>
      <c r="I171" s="997">
        <f t="shared" si="42"/>
        <v>-4.9019607843137303E-2</v>
      </c>
      <c r="J171" s="136">
        <f t="shared" si="43"/>
        <v>-20</v>
      </c>
      <c r="K171" s="997">
        <f t="shared" si="44"/>
        <v>-2.5706940874036244E-3</v>
      </c>
      <c r="L171" s="136">
        <f t="shared" si="45"/>
        <v>-1</v>
      </c>
    </row>
    <row r="172" spans="1:12">
      <c r="A172" s="132" t="s">
        <v>1019</v>
      </c>
      <c r="B172" s="964">
        <v>237</v>
      </c>
      <c r="C172" s="965">
        <v>247</v>
      </c>
      <c r="D172" s="137">
        <v>247</v>
      </c>
      <c r="E172" s="137">
        <v>243</v>
      </c>
      <c r="F172" s="137">
        <v>244</v>
      </c>
      <c r="G172" s="137">
        <v>243</v>
      </c>
      <c r="H172" s="965">
        <v>236</v>
      </c>
      <c r="I172" s="997">
        <f t="shared" si="42"/>
        <v>-4.2194092827003704E-3</v>
      </c>
      <c r="J172" s="136">
        <f t="shared" si="43"/>
        <v>-1</v>
      </c>
      <c r="K172" s="997">
        <f t="shared" si="44"/>
        <v>-2.8806584362139898E-2</v>
      </c>
      <c r="L172" s="136">
        <f t="shared" si="45"/>
        <v>-7</v>
      </c>
    </row>
    <row r="173" spans="1:12">
      <c r="A173" s="132"/>
      <c r="B173" s="964"/>
      <c r="C173" s="965"/>
      <c r="D173" s="137"/>
      <c r="E173" s="137"/>
      <c r="F173" s="137"/>
      <c r="G173" s="137"/>
      <c r="H173" s="965"/>
      <c r="I173" s="997"/>
      <c r="J173" s="136"/>
      <c r="K173" s="997"/>
      <c r="L173" s="136"/>
    </row>
    <row r="174" spans="1:12">
      <c r="A174" s="132" t="s">
        <v>1018</v>
      </c>
      <c r="B174" s="964">
        <v>2264</v>
      </c>
      <c r="C174" s="965">
        <v>2264</v>
      </c>
      <c r="D174" s="137">
        <v>2257</v>
      </c>
      <c r="E174" s="137">
        <v>2320</v>
      </c>
      <c r="F174" s="137">
        <v>2279</v>
      </c>
      <c r="G174" s="137">
        <v>2276</v>
      </c>
      <c r="H174" s="965">
        <v>2293</v>
      </c>
      <c r="I174" s="997">
        <f t="shared" ref="I174:I179" si="46">H174/B174-1</f>
        <v>1.2809187279152034E-2</v>
      </c>
      <c r="J174" s="136">
        <f t="shared" ref="J174:J179" si="47">H174-B174</f>
        <v>29</v>
      </c>
      <c r="K174" s="997">
        <f t="shared" ref="K174:K179" si="48">H174/G174-1</f>
        <v>7.4692442882249299E-3</v>
      </c>
      <c r="L174" s="136">
        <f t="shared" ref="L174:L179" si="49">H174-G174</f>
        <v>17</v>
      </c>
    </row>
    <row r="175" spans="1:12">
      <c r="A175" s="132" t="s">
        <v>1017</v>
      </c>
      <c r="B175" s="964">
        <v>562</v>
      </c>
      <c r="C175" s="965">
        <v>560</v>
      </c>
      <c r="D175" s="137">
        <v>561</v>
      </c>
      <c r="E175" s="137">
        <v>578</v>
      </c>
      <c r="F175" s="137">
        <v>569</v>
      </c>
      <c r="G175" s="137">
        <v>568</v>
      </c>
      <c r="H175" s="965">
        <v>575</v>
      </c>
      <c r="I175" s="997">
        <f t="shared" si="46"/>
        <v>2.313167259786475E-2</v>
      </c>
      <c r="J175" s="136">
        <f t="shared" si="47"/>
        <v>13</v>
      </c>
      <c r="K175" s="997">
        <f t="shared" si="48"/>
        <v>1.2323943661971759E-2</v>
      </c>
      <c r="L175" s="136">
        <f t="shared" si="49"/>
        <v>7</v>
      </c>
    </row>
    <row r="176" spans="1:12">
      <c r="A176" s="132" t="s">
        <v>1016</v>
      </c>
      <c r="B176" s="964">
        <v>248</v>
      </c>
      <c r="C176" s="965">
        <v>252</v>
      </c>
      <c r="D176" s="137">
        <v>251</v>
      </c>
      <c r="E176" s="137">
        <v>257</v>
      </c>
      <c r="F176" s="137">
        <v>253</v>
      </c>
      <c r="G176" s="137">
        <v>254</v>
      </c>
      <c r="H176" s="965">
        <v>256</v>
      </c>
      <c r="I176" s="997">
        <f t="shared" si="46"/>
        <v>3.2258064516129004E-2</v>
      </c>
      <c r="J176" s="136">
        <f t="shared" si="47"/>
        <v>8</v>
      </c>
      <c r="K176" s="997">
        <f t="shared" si="48"/>
        <v>7.8740157480314821E-3</v>
      </c>
      <c r="L176" s="136">
        <f t="shared" si="49"/>
        <v>2</v>
      </c>
    </row>
    <row r="177" spans="1:12">
      <c r="A177" s="132" t="s">
        <v>1015</v>
      </c>
      <c r="B177" s="964">
        <v>464</v>
      </c>
      <c r="C177" s="965">
        <v>462</v>
      </c>
      <c r="D177" s="137">
        <v>459</v>
      </c>
      <c r="E177" s="137">
        <v>472</v>
      </c>
      <c r="F177" s="137">
        <v>464</v>
      </c>
      <c r="G177" s="137">
        <v>459</v>
      </c>
      <c r="H177" s="965">
        <v>462</v>
      </c>
      <c r="I177" s="997">
        <f t="shared" si="46"/>
        <v>-4.3103448275861878E-3</v>
      </c>
      <c r="J177" s="136">
        <f t="shared" si="47"/>
        <v>-2</v>
      </c>
      <c r="K177" s="997">
        <f t="shared" si="48"/>
        <v>6.5359477124182774E-3</v>
      </c>
      <c r="L177" s="136">
        <f t="shared" si="49"/>
        <v>3</v>
      </c>
    </row>
    <row r="178" spans="1:12">
      <c r="A178" s="132" t="s">
        <v>1014</v>
      </c>
      <c r="B178" s="964">
        <v>180</v>
      </c>
      <c r="C178" s="965">
        <v>184</v>
      </c>
      <c r="D178" s="137">
        <v>183</v>
      </c>
      <c r="E178" s="137">
        <v>189</v>
      </c>
      <c r="F178" s="137">
        <v>185</v>
      </c>
      <c r="G178" s="137">
        <v>186</v>
      </c>
      <c r="H178" s="965">
        <v>186</v>
      </c>
      <c r="I178" s="997">
        <f t="shared" si="46"/>
        <v>3.3333333333333437E-2</v>
      </c>
      <c r="J178" s="136">
        <f t="shared" si="47"/>
        <v>6</v>
      </c>
      <c r="K178" s="997">
        <f t="shared" si="48"/>
        <v>0</v>
      </c>
      <c r="L178" s="136">
        <f t="shared" si="49"/>
        <v>0</v>
      </c>
    </row>
    <row r="179" spans="1:12">
      <c r="A179" s="132" t="s">
        <v>1013</v>
      </c>
      <c r="B179" s="964">
        <v>810</v>
      </c>
      <c r="C179" s="965">
        <v>806</v>
      </c>
      <c r="D179" s="137">
        <v>803</v>
      </c>
      <c r="E179" s="137">
        <v>824</v>
      </c>
      <c r="F179" s="137">
        <v>808</v>
      </c>
      <c r="G179" s="137">
        <v>809</v>
      </c>
      <c r="H179" s="965">
        <v>814</v>
      </c>
      <c r="I179" s="997">
        <f t="shared" si="46"/>
        <v>4.9382716049382047E-3</v>
      </c>
      <c r="J179" s="136">
        <f t="shared" si="47"/>
        <v>4</v>
      </c>
      <c r="K179" s="997">
        <f t="shared" si="48"/>
        <v>6.1804697156984112E-3</v>
      </c>
      <c r="L179" s="136">
        <f t="shared" si="49"/>
        <v>5</v>
      </c>
    </row>
    <row r="180" spans="1:12">
      <c r="A180" s="132"/>
      <c r="B180" s="964"/>
      <c r="C180" s="965"/>
      <c r="D180" s="137"/>
      <c r="E180" s="137"/>
      <c r="F180" s="137"/>
      <c r="G180" s="137"/>
      <c r="H180" s="965"/>
      <c r="I180" s="997"/>
      <c r="J180" s="136"/>
      <c r="K180" s="997"/>
      <c r="L180" s="136"/>
    </row>
    <row r="181" spans="1:12">
      <c r="A181" s="132" t="s">
        <v>1012</v>
      </c>
      <c r="B181" s="964">
        <v>1029655</v>
      </c>
      <c r="C181" s="965">
        <v>1029655</v>
      </c>
      <c r="D181" s="137">
        <v>1032942</v>
      </c>
      <c r="E181" s="137">
        <v>1048397</v>
      </c>
      <c r="F181" s="137">
        <v>1064402</v>
      </c>
      <c r="G181" s="137">
        <v>1080866</v>
      </c>
      <c r="H181" s="965">
        <v>1091742</v>
      </c>
      <c r="I181" s="997">
        <f t="shared" ref="I181:I198" si="50">H181/B181-1</f>
        <v>6.0298837960287566E-2</v>
      </c>
      <c r="J181" s="136">
        <f t="shared" ref="J181:J198" si="51">H181-B181</f>
        <v>62087</v>
      </c>
      <c r="K181" s="997">
        <f t="shared" ref="K181:K198" si="52">H181/G181-1</f>
        <v>1.0062301894961934E-2</v>
      </c>
      <c r="L181" s="136">
        <f t="shared" ref="L181:L198" si="53">H181-G181</f>
        <v>10876</v>
      </c>
    </row>
    <row r="182" spans="1:12">
      <c r="A182" s="132" t="s">
        <v>1011</v>
      </c>
      <c r="B182" s="964">
        <v>383</v>
      </c>
      <c r="C182" s="965">
        <v>383</v>
      </c>
      <c r="D182" s="137">
        <v>383</v>
      </c>
      <c r="E182" s="137">
        <v>386</v>
      </c>
      <c r="F182" s="137">
        <v>389</v>
      </c>
      <c r="G182" s="137">
        <v>391</v>
      </c>
      <c r="H182" s="965">
        <v>390</v>
      </c>
      <c r="I182" s="997">
        <f t="shared" si="50"/>
        <v>1.8276762402088753E-2</v>
      </c>
      <c r="J182" s="136">
        <f t="shared" si="51"/>
        <v>7</v>
      </c>
      <c r="K182" s="997">
        <f t="shared" si="52"/>
        <v>-2.5575447570332921E-3</v>
      </c>
      <c r="L182" s="136">
        <f t="shared" si="53"/>
        <v>-1</v>
      </c>
    </row>
    <row r="183" spans="1:12">
      <c r="A183" s="132" t="s">
        <v>939</v>
      </c>
      <c r="B183" s="964">
        <v>7598</v>
      </c>
      <c r="C183" s="965">
        <v>7597</v>
      </c>
      <c r="D183" s="137">
        <v>7609</v>
      </c>
      <c r="E183" s="137">
        <v>7771</v>
      </c>
      <c r="F183" s="137">
        <v>7977</v>
      </c>
      <c r="G183" s="137">
        <v>8395</v>
      </c>
      <c r="H183" s="965">
        <v>9887</v>
      </c>
      <c r="I183" s="997">
        <f t="shared" si="50"/>
        <v>0.30126349039220846</v>
      </c>
      <c r="J183" s="136">
        <f t="shared" si="51"/>
        <v>2289</v>
      </c>
      <c r="K183" s="997">
        <f t="shared" si="52"/>
        <v>0.17772483621203095</v>
      </c>
      <c r="L183" s="136">
        <f t="shared" si="53"/>
        <v>1492</v>
      </c>
    </row>
    <row r="184" spans="1:12">
      <c r="A184" s="132" t="s">
        <v>1010</v>
      </c>
      <c r="B184" s="964">
        <v>33433</v>
      </c>
      <c r="C184" s="965">
        <v>33435</v>
      </c>
      <c r="D184" s="137">
        <v>33445</v>
      </c>
      <c r="E184" s="137">
        <v>33754</v>
      </c>
      <c r="F184" s="137">
        <v>34031</v>
      </c>
      <c r="G184" s="137">
        <v>34270</v>
      </c>
      <c r="H184" s="965">
        <v>34166</v>
      </c>
      <c r="I184" s="997">
        <f t="shared" si="50"/>
        <v>2.1924445906738921E-2</v>
      </c>
      <c r="J184" s="136">
        <f t="shared" si="51"/>
        <v>733</v>
      </c>
      <c r="K184" s="997">
        <f t="shared" si="52"/>
        <v>-3.0347242486139514E-3</v>
      </c>
      <c r="L184" s="136">
        <f t="shared" si="53"/>
        <v>-104</v>
      </c>
    </row>
    <row r="185" spans="1:12">
      <c r="A185" s="132" t="s">
        <v>936</v>
      </c>
      <c r="B185" s="964">
        <v>40532</v>
      </c>
      <c r="C185" s="965">
        <v>40530</v>
      </c>
      <c r="D185" s="137">
        <v>40661</v>
      </c>
      <c r="E185" s="137">
        <v>41479</v>
      </c>
      <c r="F185" s="137">
        <v>42354</v>
      </c>
      <c r="G185" s="137">
        <v>43399</v>
      </c>
      <c r="H185" s="965">
        <v>44269</v>
      </c>
      <c r="I185" s="997">
        <f t="shared" si="50"/>
        <v>9.2198756538043991E-2</v>
      </c>
      <c r="J185" s="136">
        <f t="shared" si="51"/>
        <v>3737</v>
      </c>
      <c r="K185" s="997">
        <f t="shared" si="52"/>
        <v>2.0046544851263892E-2</v>
      </c>
      <c r="L185" s="136">
        <f t="shared" si="53"/>
        <v>870</v>
      </c>
    </row>
    <row r="186" spans="1:12">
      <c r="A186" s="132" t="s">
        <v>1009</v>
      </c>
      <c r="B186" s="964">
        <v>21785</v>
      </c>
      <c r="C186" s="965">
        <v>21738</v>
      </c>
      <c r="D186" s="137">
        <v>22488</v>
      </c>
      <c r="E186" s="137">
        <v>23355</v>
      </c>
      <c r="F186" s="137">
        <v>24381</v>
      </c>
      <c r="G186" s="137">
        <v>26336</v>
      </c>
      <c r="H186" s="965">
        <v>28556</v>
      </c>
      <c r="I186" s="997">
        <f t="shared" si="50"/>
        <v>0.31081019049804914</v>
      </c>
      <c r="J186" s="136">
        <f t="shared" si="51"/>
        <v>6771</v>
      </c>
      <c r="K186" s="997">
        <f t="shared" si="52"/>
        <v>8.4295261239368147E-2</v>
      </c>
      <c r="L186" s="136">
        <f t="shared" si="53"/>
        <v>2220</v>
      </c>
    </row>
    <row r="187" spans="1:12">
      <c r="A187" s="132" t="s">
        <v>1008</v>
      </c>
      <c r="B187" s="964">
        <v>26472</v>
      </c>
      <c r="C187" s="965">
        <v>26472</v>
      </c>
      <c r="D187" s="137">
        <v>26483</v>
      </c>
      <c r="E187" s="137">
        <v>26732</v>
      </c>
      <c r="F187" s="137">
        <v>26963</v>
      </c>
      <c r="G187" s="137">
        <v>27173</v>
      </c>
      <c r="H187" s="965">
        <v>27129</v>
      </c>
      <c r="I187" s="997">
        <f t="shared" si="50"/>
        <v>2.481867633726198E-2</v>
      </c>
      <c r="J187" s="136">
        <f t="shared" si="51"/>
        <v>657</v>
      </c>
      <c r="K187" s="997">
        <f t="shared" si="52"/>
        <v>-1.6192544069481007E-3</v>
      </c>
      <c r="L187" s="136">
        <f t="shared" si="53"/>
        <v>-44</v>
      </c>
    </row>
    <row r="188" spans="1:12">
      <c r="A188" s="132" t="s">
        <v>1007</v>
      </c>
      <c r="B188" s="964">
        <v>27964</v>
      </c>
      <c r="C188" s="965">
        <v>27983</v>
      </c>
      <c r="D188" s="137">
        <v>28302</v>
      </c>
      <c r="E188" s="137">
        <v>28664</v>
      </c>
      <c r="F188" s="137">
        <v>30285</v>
      </c>
      <c r="G188" s="137">
        <v>30827</v>
      </c>
      <c r="H188" s="965">
        <v>31725</v>
      </c>
      <c r="I188" s="997">
        <f t="shared" si="50"/>
        <v>0.13449434987841502</v>
      </c>
      <c r="J188" s="136">
        <f t="shared" si="51"/>
        <v>3761</v>
      </c>
      <c r="K188" s="997">
        <f t="shared" si="52"/>
        <v>2.9130307847017312E-2</v>
      </c>
      <c r="L188" s="136">
        <f t="shared" si="53"/>
        <v>898</v>
      </c>
    </row>
    <row r="189" spans="1:12">
      <c r="A189" s="132" t="s">
        <v>1006</v>
      </c>
      <c r="B189" s="964">
        <v>46746</v>
      </c>
      <c r="C189" s="965">
        <v>46695</v>
      </c>
      <c r="D189" s="137">
        <v>46727</v>
      </c>
      <c r="E189" s="137">
        <v>47182</v>
      </c>
      <c r="F189" s="137">
        <v>48239</v>
      </c>
      <c r="G189" s="137">
        <v>48633</v>
      </c>
      <c r="H189" s="965">
        <v>48822</v>
      </c>
      <c r="I189" s="997">
        <f t="shared" si="50"/>
        <v>4.4410216916955569E-2</v>
      </c>
      <c r="J189" s="136">
        <f t="shared" si="51"/>
        <v>2076</v>
      </c>
      <c r="K189" s="997">
        <f t="shared" si="52"/>
        <v>3.8862500771081887E-3</v>
      </c>
      <c r="L189" s="136">
        <f t="shared" si="53"/>
        <v>189</v>
      </c>
    </row>
    <row r="190" spans="1:12">
      <c r="A190" s="132" t="s">
        <v>1005</v>
      </c>
      <c r="B190" s="964">
        <v>38753</v>
      </c>
      <c r="C190" s="965">
        <v>38801</v>
      </c>
      <c r="D190" s="137">
        <v>38933</v>
      </c>
      <c r="E190" s="137">
        <v>39581</v>
      </c>
      <c r="F190" s="137">
        <v>40453</v>
      </c>
      <c r="G190" s="137">
        <v>40980</v>
      </c>
      <c r="H190" s="965">
        <v>41457</v>
      </c>
      <c r="I190" s="997">
        <f t="shared" si="50"/>
        <v>6.9775243206977589E-2</v>
      </c>
      <c r="J190" s="136">
        <f t="shared" si="51"/>
        <v>2704</v>
      </c>
      <c r="K190" s="997">
        <f t="shared" si="52"/>
        <v>1.1639824304538804E-2</v>
      </c>
      <c r="L190" s="136">
        <f t="shared" si="53"/>
        <v>477</v>
      </c>
    </row>
    <row r="191" spans="1:12">
      <c r="A191" s="132" t="s">
        <v>1004</v>
      </c>
      <c r="B191" s="964">
        <v>186440</v>
      </c>
      <c r="C191" s="965">
        <v>186452</v>
      </c>
      <c r="D191" s="137">
        <v>186522</v>
      </c>
      <c r="E191" s="137">
        <v>188158</v>
      </c>
      <c r="F191" s="137">
        <v>189448</v>
      </c>
      <c r="G191" s="137">
        <v>191282</v>
      </c>
      <c r="H191" s="965">
        <v>190884</v>
      </c>
      <c r="I191" s="997">
        <f t="shared" si="50"/>
        <v>2.3836086676678914E-2</v>
      </c>
      <c r="J191" s="136">
        <f t="shared" si="51"/>
        <v>4444</v>
      </c>
      <c r="K191" s="997">
        <f t="shared" si="52"/>
        <v>-2.0806976087661688E-3</v>
      </c>
      <c r="L191" s="136">
        <f t="shared" si="53"/>
        <v>-398</v>
      </c>
    </row>
    <row r="192" spans="1:12">
      <c r="A192" s="132" t="s">
        <v>1003</v>
      </c>
      <c r="B192" s="964">
        <v>87461</v>
      </c>
      <c r="C192" s="965">
        <v>87720</v>
      </c>
      <c r="D192" s="137">
        <v>87769</v>
      </c>
      <c r="E192" s="137">
        <v>88692</v>
      </c>
      <c r="F192" s="137">
        <v>89571</v>
      </c>
      <c r="G192" s="137">
        <v>90349</v>
      </c>
      <c r="H192" s="965">
        <v>91148</v>
      </c>
      <c r="I192" s="997">
        <f t="shared" si="50"/>
        <v>4.2155932358422632E-2</v>
      </c>
      <c r="J192" s="136">
        <f t="shared" si="51"/>
        <v>3687</v>
      </c>
      <c r="K192" s="997">
        <f t="shared" si="52"/>
        <v>8.8434847092939695E-3</v>
      </c>
      <c r="L192" s="136">
        <f t="shared" si="53"/>
        <v>799</v>
      </c>
    </row>
    <row r="193" spans="1:12">
      <c r="A193" s="132" t="s">
        <v>1002</v>
      </c>
      <c r="B193" s="964">
        <v>50418</v>
      </c>
      <c r="C193" s="965">
        <v>50420</v>
      </c>
      <c r="D193" s="137">
        <v>51253</v>
      </c>
      <c r="E193" s="137">
        <v>53347</v>
      </c>
      <c r="F193" s="137">
        <v>55941</v>
      </c>
      <c r="G193" s="137">
        <v>59379</v>
      </c>
      <c r="H193" s="965">
        <v>62781</v>
      </c>
      <c r="I193" s="997">
        <f t="shared" si="50"/>
        <v>0.24521004403189339</v>
      </c>
      <c r="J193" s="136">
        <f t="shared" si="51"/>
        <v>12363</v>
      </c>
      <c r="K193" s="997">
        <f t="shared" si="52"/>
        <v>5.7292982367503686E-2</v>
      </c>
      <c r="L193" s="136">
        <f t="shared" si="53"/>
        <v>3402</v>
      </c>
    </row>
    <row r="194" spans="1:12">
      <c r="A194" s="132" t="s">
        <v>1001</v>
      </c>
      <c r="B194" s="964">
        <v>23617</v>
      </c>
      <c r="C194" s="965">
        <v>23615</v>
      </c>
      <c r="D194" s="137">
        <v>23690</v>
      </c>
      <c r="E194" s="137">
        <v>24010</v>
      </c>
      <c r="F194" s="137">
        <v>24365</v>
      </c>
      <c r="G194" s="137">
        <v>24737</v>
      </c>
      <c r="H194" s="965">
        <v>24748</v>
      </c>
      <c r="I194" s="997">
        <f t="shared" si="50"/>
        <v>4.788923233264164E-2</v>
      </c>
      <c r="J194" s="136">
        <f t="shared" si="51"/>
        <v>1131</v>
      </c>
      <c r="K194" s="997">
        <f t="shared" si="52"/>
        <v>4.4467801269343354E-4</v>
      </c>
      <c r="L194" s="136">
        <f t="shared" si="53"/>
        <v>11</v>
      </c>
    </row>
    <row r="195" spans="1:12">
      <c r="A195" s="132" t="s">
        <v>1000</v>
      </c>
      <c r="B195" s="964">
        <v>58652</v>
      </c>
      <c r="C195" s="965">
        <v>58644</v>
      </c>
      <c r="D195" s="137">
        <v>58703</v>
      </c>
      <c r="E195" s="137">
        <v>59755</v>
      </c>
      <c r="F195" s="137">
        <v>60216</v>
      </c>
      <c r="G195" s="137">
        <v>60599</v>
      </c>
      <c r="H195" s="965">
        <v>60433</v>
      </c>
      <c r="I195" s="997">
        <f t="shared" si="50"/>
        <v>3.0365545931937632E-2</v>
      </c>
      <c r="J195" s="136">
        <f t="shared" si="51"/>
        <v>1781</v>
      </c>
      <c r="K195" s="997">
        <f t="shared" si="52"/>
        <v>-2.7393191306787079E-3</v>
      </c>
      <c r="L195" s="136">
        <f t="shared" si="53"/>
        <v>-166</v>
      </c>
    </row>
    <row r="196" spans="1:12">
      <c r="A196" s="132" t="s">
        <v>999</v>
      </c>
      <c r="B196" s="964">
        <v>103712</v>
      </c>
      <c r="C196" s="965">
        <v>103708</v>
      </c>
      <c r="D196" s="137">
        <v>104131</v>
      </c>
      <c r="E196" s="137">
        <v>106575</v>
      </c>
      <c r="F196" s="137">
        <v>108373</v>
      </c>
      <c r="G196" s="137">
        <v>110184</v>
      </c>
      <c r="H196" s="965">
        <v>110920</v>
      </c>
      <c r="I196" s="997">
        <f t="shared" si="50"/>
        <v>6.9500154273372416E-2</v>
      </c>
      <c r="J196" s="136">
        <f t="shared" si="51"/>
        <v>7208</v>
      </c>
      <c r="K196" s="997">
        <f t="shared" si="52"/>
        <v>6.6797357148042913E-3</v>
      </c>
      <c r="L196" s="136">
        <f t="shared" si="53"/>
        <v>736</v>
      </c>
    </row>
    <row r="197" spans="1:12">
      <c r="A197" s="132" t="s">
        <v>998</v>
      </c>
      <c r="B197" s="964">
        <v>129480</v>
      </c>
      <c r="C197" s="965">
        <v>129475</v>
      </c>
      <c r="D197" s="137">
        <v>129616</v>
      </c>
      <c r="E197" s="137">
        <v>131077</v>
      </c>
      <c r="F197" s="137">
        <v>132474</v>
      </c>
      <c r="G197" s="137">
        <v>133843</v>
      </c>
      <c r="H197" s="965">
        <v>134495</v>
      </c>
      <c r="I197" s="997">
        <f t="shared" si="50"/>
        <v>3.8731850478838536E-2</v>
      </c>
      <c r="J197" s="136">
        <f t="shared" si="51"/>
        <v>5015</v>
      </c>
      <c r="K197" s="997">
        <f t="shared" si="52"/>
        <v>4.8713791531869166E-3</v>
      </c>
      <c r="L197" s="136">
        <f t="shared" si="53"/>
        <v>652</v>
      </c>
    </row>
    <row r="198" spans="1:12">
      <c r="A198" s="132" t="s">
        <v>997</v>
      </c>
      <c r="B198" s="964">
        <v>146209</v>
      </c>
      <c r="C198" s="965">
        <v>145987</v>
      </c>
      <c r="D198" s="137">
        <v>146227</v>
      </c>
      <c r="E198" s="137">
        <v>147879</v>
      </c>
      <c r="F198" s="137">
        <v>148942</v>
      </c>
      <c r="G198" s="137">
        <v>150089</v>
      </c>
      <c r="H198" s="965">
        <v>149932</v>
      </c>
      <c r="I198" s="997">
        <f t="shared" si="50"/>
        <v>2.5463548755548571E-2</v>
      </c>
      <c r="J198" s="136">
        <f t="shared" si="51"/>
        <v>3723</v>
      </c>
      <c r="K198" s="997">
        <f t="shared" si="52"/>
        <v>-1.0460460126990867E-3</v>
      </c>
      <c r="L198" s="136">
        <f t="shared" si="53"/>
        <v>-157</v>
      </c>
    </row>
    <row r="199" spans="1:12">
      <c r="A199" s="132"/>
      <c r="B199" s="964"/>
      <c r="C199" s="965"/>
      <c r="D199" s="137"/>
      <c r="E199" s="137"/>
      <c r="F199" s="137"/>
      <c r="G199" s="137"/>
      <c r="H199" s="965"/>
      <c r="I199" s="997"/>
      <c r="J199" s="136"/>
      <c r="K199" s="997"/>
      <c r="L199" s="136"/>
    </row>
    <row r="200" spans="1:12">
      <c r="A200" s="132" t="s">
        <v>996</v>
      </c>
      <c r="B200" s="964">
        <v>14746</v>
      </c>
      <c r="C200" s="965">
        <v>14746</v>
      </c>
      <c r="D200" s="137">
        <v>14805</v>
      </c>
      <c r="E200" s="137">
        <v>14776</v>
      </c>
      <c r="F200" s="137">
        <v>14899</v>
      </c>
      <c r="G200" s="137">
        <v>14990</v>
      </c>
      <c r="H200" s="965">
        <v>15251</v>
      </c>
      <c r="I200" s="997">
        <f>H200/B200-1</f>
        <v>3.4246575342465668E-2</v>
      </c>
      <c r="J200" s="136">
        <f>H200-B200</f>
        <v>505</v>
      </c>
      <c r="K200" s="997">
        <f>H200/G200-1</f>
        <v>1.7411607738492263E-2</v>
      </c>
      <c r="L200" s="136">
        <f>H200-G200</f>
        <v>261</v>
      </c>
    </row>
    <row r="201" spans="1:12">
      <c r="A201" s="132" t="s">
        <v>995</v>
      </c>
      <c r="B201" s="964">
        <v>3375</v>
      </c>
      <c r="C201" s="965">
        <v>3345</v>
      </c>
      <c r="D201" s="137">
        <v>3358</v>
      </c>
      <c r="E201" s="137">
        <v>3357</v>
      </c>
      <c r="F201" s="137">
        <v>3458</v>
      </c>
      <c r="G201" s="137">
        <v>3552</v>
      </c>
      <c r="H201" s="965">
        <v>3668</v>
      </c>
      <c r="I201" s="997">
        <f>H201/B201-1</f>
        <v>8.68148148148149E-2</v>
      </c>
      <c r="J201" s="136">
        <f>H201-B201</f>
        <v>293</v>
      </c>
      <c r="K201" s="997">
        <f>H201/G201-1</f>
        <v>3.2657657657657602E-2</v>
      </c>
      <c r="L201" s="136">
        <f>H201-G201</f>
        <v>116</v>
      </c>
    </row>
    <row r="202" spans="1:12">
      <c r="A202" s="132" t="s">
        <v>994</v>
      </c>
      <c r="B202" s="964">
        <v>1972</v>
      </c>
      <c r="C202" s="965">
        <v>1974</v>
      </c>
      <c r="D202" s="137">
        <v>1981</v>
      </c>
      <c r="E202" s="137">
        <v>1973</v>
      </c>
      <c r="F202" s="137">
        <v>1973</v>
      </c>
      <c r="G202" s="137">
        <v>1973</v>
      </c>
      <c r="H202" s="965">
        <v>1999</v>
      </c>
      <c r="I202" s="997">
        <f>H202/B202-1</f>
        <v>1.3691683569979629E-2</v>
      </c>
      <c r="J202" s="136">
        <f>H202-B202</f>
        <v>27</v>
      </c>
      <c r="K202" s="997">
        <f>H202/G202-1</f>
        <v>1.3177901672579928E-2</v>
      </c>
      <c r="L202" s="136">
        <f>H202-G202</f>
        <v>26</v>
      </c>
    </row>
    <row r="203" spans="1:12">
      <c r="A203" s="132" t="s">
        <v>993</v>
      </c>
      <c r="B203" s="964">
        <v>9399</v>
      </c>
      <c r="C203" s="965">
        <v>9427</v>
      </c>
      <c r="D203" s="137">
        <v>9466</v>
      </c>
      <c r="E203" s="137">
        <v>9446</v>
      </c>
      <c r="F203" s="137">
        <v>9468</v>
      </c>
      <c r="G203" s="137">
        <v>9465</v>
      </c>
      <c r="H203" s="965">
        <v>9584</v>
      </c>
      <c r="I203" s="997">
        <f>H203/B203-1</f>
        <v>1.9682944994148244E-2</v>
      </c>
      <c r="J203" s="136">
        <f>H203-B203</f>
        <v>185</v>
      </c>
      <c r="K203" s="997">
        <f>H203/G203-1</f>
        <v>1.2572636027469608E-2</v>
      </c>
      <c r="L203" s="136">
        <f>H203-G203</f>
        <v>119</v>
      </c>
    </row>
    <row r="204" spans="1:12">
      <c r="A204" s="132"/>
      <c r="B204" s="964"/>
      <c r="C204" s="965"/>
      <c r="D204" s="137"/>
      <c r="E204" s="137"/>
      <c r="F204" s="137"/>
      <c r="G204" s="137"/>
      <c r="H204" s="965"/>
      <c r="I204" s="997"/>
      <c r="J204" s="136"/>
      <c r="K204" s="997"/>
      <c r="L204" s="136"/>
    </row>
    <row r="205" spans="1:12">
      <c r="A205" s="132" t="s">
        <v>992</v>
      </c>
      <c r="B205" s="964">
        <v>27822</v>
      </c>
      <c r="C205" s="965">
        <v>27822</v>
      </c>
      <c r="D205" s="137">
        <v>27871</v>
      </c>
      <c r="E205" s="137">
        <v>28027</v>
      </c>
      <c r="F205" s="137">
        <v>28029</v>
      </c>
      <c r="G205" s="137">
        <v>28243</v>
      </c>
      <c r="H205" s="965">
        <v>28477</v>
      </c>
      <c r="I205" s="997">
        <f t="shared" ref="I205:I219" si="54">H205/B205-1</f>
        <v>2.3542520307670234E-2</v>
      </c>
      <c r="J205" s="136">
        <f t="shared" ref="J205:J219" si="55">H205-B205</f>
        <v>655</v>
      </c>
      <c r="K205" s="997">
        <f t="shared" ref="K205:K219" si="56">H205/G205-1</f>
        <v>8.2852388202385718E-3</v>
      </c>
      <c r="L205" s="136">
        <f t="shared" ref="L205:L219" si="57">H205-G205</f>
        <v>234</v>
      </c>
    </row>
    <row r="206" spans="1:12">
      <c r="A206" s="132" t="s">
        <v>991</v>
      </c>
      <c r="B206" s="964">
        <v>1367</v>
      </c>
      <c r="C206" s="965">
        <v>1367</v>
      </c>
      <c r="D206" s="137">
        <v>1369</v>
      </c>
      <c r="E206" s="137">
        <v>1374</v>
      </c>
      <c r="F206" s="137">
        <v>1375</v>
      </c>
      <c r="G206" s="137">
        <v>1374</v>
      </c>
      <c r="H206" s="965">
        <v>1384</v>
      </c>
      <c r="I206" s="997">
        <f t="shared" si="54"/>
        <v>1.2435991221653175E-2</v>
      </c>
      <c r="J206" s="136">
        <f t="shared" si="55"/>
        <v>17</v>
      </c>
      <c r="K206" s="997">
        <f t="shared" si="56"/>
        <v>7.2780203784570396E-3</v>
      </c>
      <c r="L206" s="136">
        <f t="shared" si="57"/>
        <v>10</v>
      </c>
    </row>
    <row r="207" spans="1:12">
      <c r="A207" s="132" t="s">
        <v>990</v>
      </c>
      <c r="B207" s="964">
        <v>6135</v>
      </c>
      <c r="C207" s="965">
        <v>6131</v>
      </c>
      <c r="D207" s="137">
        <v>6144</v>
      </c>
      <c r="E207" s="137">
        <v>6213</v>
      </c>
      <c r="F207" s="137">
        <v>6225</v>
      </c>
      <c r="G207" s="137">
        <v>6434</v>
      </c>
      <c r="H207" s="965">
        <v>6463</v>
      </c>
      <c r="I207" s="997">
        <f t="shared" si="54"/>
        <v>5.3463732681336529E-2</v>
      </c>
      <c r="J207" s="136">
        <f t="shared" si="55"/>
        <v>328</v>
      </c>
      <c r="K207" s="997">
        <f t="shared" si="56"/>
        <v>4.5073049424930733E-3</v>
      </c>
      <c r="L207" s="136">
        <f t="shared" si="57"/>
        <v>29</v>
      </c>
    </row>
    <row r="208" spans="1:12">
      <c r="A208" s="132" t="s">
        <v>989</v>
      </c>
      <c r="B208" s="964">
        <v>1247</v>
      </c>
      <c r="C208" s="965">
        <v>1247</v>
      </c>
      <c r="D208" s="137">
        <v>1249</v>
      </c>
      <c r="E208" s="137">
        <v>1256</v>
      </c>
      <c r="F208" s="137">
        <v>1258</v>
      </c>
      <c r="G208" s="137">
        <v>1259</v>
      </c>
      <c r="H208" s="965">
        <v>1271</v>
      </c>
      <c r="I208" s="997">
        <f t="shared" si="54"/>
        <v>1.9246190858059453E-2</v>
      </c>
      <c r="J208" s="136">
        <f t="shared" si="55"/>
        <v>24</v>
      </c>
      <c r="K208" s="997">
        <f t="shared" si="56"/>
        <v>9.5313741064337876E-3</v>
      </c>
      <c r="L208" s="136">
        <f t="shared" si="57"/>
        <v>12</v>
      </c>
    </row>
    <row r="209" spans="1:12">
      <c r="A209" s="132" t="s">
        <v>988</v>
      </c>
      <c r="B209" s="964">
        <v>242</v>
      </c>
      <c r="C209" s="965">
        <v>242</v>
      </c>
      <c r="D209" s="137">
        <v>242</v>
      </c>
      <c r="E209" s="137">
        <v>243</v>
      </c>
      <c r="F209" s="137">
        <v>243</v>
      </c>
      <c r="G209" s="137">
        <v>243</v>
      </c>
      <c r="H209" s="965">
        <v>245</v>
      </c>
      <c r="I209" s="997">
        <f t="shared" si="54"/>
        <v>1.2396694214876103E-2</v>
      </c>
      <c r="J209" s="136">
        <f t="shared" si="55"/>
        <v>3</v>
      </c>
      <c r="K209" s="997">
        <f t="shared" si="56"/>
        <v>8.2304526748970819E-3</v>
      </c>
      <c r="L209" s="136">
        <f t="shared" si="57"/>
        <v>2</v>
      </c>
    </row>
    <row r="210" spans="1:12">
      <c r="A210" s="132" t="s">
        <v>987</v>
      </c>
      <c r="B210" s="964">
        <v>1071</v>
      </c>
      <c r="C210" s="965">
        <v>1071</v>
      </c>
      <c r="D210" s="137">
        <v>1073</v>
      </c>
      <c r="E210" s="137">
        <v>1079</v>
      </c>
      <c r="F210" s="137">
        <v>1081</v>
      </c>
      <c r="G210" s="137">
        <v>1080</v>
      </c>
      <c r="H210" s="965">
        <v>1088</v>
      </c>
      <c r="I210" s="997">
        <f t="shared" si="54"/>
        <v>1.5873015873015817E-2</v>
      </c>
      <c r="J210" s="136">
        <f t="shared" si="55"/>
        <v>17</v>
      </c>
      <c r="K210" s="997">
        <f t="shared" si="56"/>
        <v>7.4074074074073071E-3</v>
      </c>
      <c r="L210" s="136">
        <f t="shared" si="57"/>
        <v>8</v>
      </c>
    </row>
    <row r="211" spans="1:12">
      <c r="A211" s="132" t="s">
        <v>986</v>
      </c>
      <c r="B211" s="964">
        <v>3285</v>
      </c>
      <c r="C211" s="965">
        <v>3285</v>
      </c>
      <c r="D211" s="137">
        <v>3288</v>
      </c>
      <c r="E211" s="137">
        <v>3297</v>
      </c>
      <c r="F211" s="137">
        <v>3264</v>
      </c>
      <c r="G211" s="137">
        <v>3266</v>
      </c>
      <c r="H211" s="965">
        <v>3291</v>
      </c>
      <c r="I211" s="997">
        <f t="shared" si="54"/>
        <v>1.8264840182649067E-3</v>
      </c>
      <c r="J211" s="136">
        <f t="shared" si="55"/>
        <v>6</v>
      </c>
      <c r="K211" s="997">
        <f t="shared" si="56"/>
        <v>7.6546233925289808E-3</v>
      </c>
      <c r="L211" s="136">
        <f t="shared" si="57"/>
        <v>25</v>
      </c>
    </row>
    <row r="212" spans="1:12">
      <c r="A212" s="132" t="s">
        <v>985</v>
      </c>
      <c r="B212" s="964">
        <v>3276</v>
      </c>
      <c r="C212" s="965">
        <v>3280</v>
      </c>
      <c r="D212" s="137">
        <v>3286</v>
      </c>
      <c r="E212" s="137">
        <v>3302</v>
      </c>
      <c r="F212" s="137">
        <v>3308</v>
      </c>
      <c r="G212" s="137">
        <v>3308</v>
      </c>
      <c r="H212" s="965">
        <v>3362</v>
      </c>
      <c r="I212" s="997">
        <f t="shared" si="54"/>
        <v>2.6251526251526158E-2</v>
      </c>
      <c r="J212" s="136">
        <f t="shared" si="55"/>
        <v>86</v>
      </c>
      <c r="K212" s="997">
        <f t="shared" si="56"/>
        <v>1.6324062877871803E-2</v>
      </c>
      <c r="L212" s="136">
        <f t="shared" si="57"/>
        <v>54</v>
      </c>
    </row>
    <row r="213" spans="1:12">
      <c r="A213" s="132" t="s">
        <v>984</v>
      </c>
      <c r="B213" s="964">
        <v>496</v>
      </c>
      <c r="C213" s="965">
        <v>496</v>
      </c>
      <c r="D213" s="137">
        <v>497</v>
      </c>
      <c r="E213" s="137">
        <v>498</v>
      </c>
      <c r="F213" s="137">
        <v>499</v>
      </c>
      <c r="G213" s="137">
        <v>499</v>
      </c>
      <c r="H213" s="965">
        <v>503</v>
      </c>
      <c r="I213" s="997">
        <f t="shared" si="54"/>
        <v>1.4112903225806495E-2</v>
      </c>
      <c r="J213" s="136">
        <f t="shared" si="55"/>
        <v>7</v>
      </c>
      <c r="K213" s="997">
        <f t="shared" si="56"/>
        <v>8.0160320641282645E-3</v>
      </c>
      <c r="L213" s="136">
        <f t="shared" si="57"/>
        <v>4</v>
      </c>
    </row>
    <row r="214" spans="1:12">
      <c r="A214" s="132" t="s">
        <v>983</v>
      </c>
      <c r="B214" s="964">
        <v>1423</v>
      </c>
      <c r="C214" s="965">
        <v>1423</v>
      </c>
      <c r="D214" s="137">
        <v>1426</v>
      </c>
      <c r="E214" s="137">
        <v>1433</v>
      </c>
      <c r="F214" s="137">
        <v>1435</v>
      </c>
      <c r="G214" s="137">
        <v>1437</v>
      </c>
      <c r="H214" s="965">
        <v>1451</v>
      </c>
      <c r="I214" s="997">
        <f t="shared" si="54"/>
        <v>1.9676739283204459E-2</v>
      </c>
      <c r="J214" s="136">
        <f t="shared" si="55"/>
        <v>28</v>
      </c>
      <c r="K214" s="997">
        <f t="shared" si="56"/>
        <v>9.7425191370912323E-3</v>
      </c>
      <c r="L214" s="136">
        <f t="shared" si="57"/>
        <v>14</v>
      </c>
    </row>
    <row r="215" spans="1:12">
      <c r="A215" s="132" t="s">
        <v>982</v>
      </c>
      <c r="B215" s="964">
        <v>3260</v>
      </c>
      <c r="C215" s="965">
        <v>3259</v>
      </c>
      <c r="D215" s="137">
        <v>3264</v>
      </c>
      <c r="E215" s="137">
        <v>3276</v>
      </c>
      <c r="F215" s="137">
        <v>3278</v>
      </c>
      <c r="G215" s="137">
        <v>3278</v>
      </c>
      <c r="H215" s="965">
        <v>3305</v>
      </c>
      <c r="I215" s="997">
        <f t="shared" si="54"/>
        <v>1.3803680981595123E-2</v>
      </c>
      <c r="J215" s="136">
        <f t="shared" si="55"/>
        <v>45</v>
      </c>
      <c r="K215" s="997">
        <f t="shared" si="56"/>
        <v>8.2367297132397432E-3</v>
      </c>
      <c r="L215" s="136">
        <f t="shared" si="57"/>
        <v>27</v>
      </c>
    </row>
    <row r="216" spans="1:12">
      <c r="A216" s="132" t="s">
        <v>981</v>
      </c>
      <c r="B216" s="964">
        <v>988</v>
      </c>
      <c r="C216" s="965">
        <v>988</v>
      </c>
      <c r="D216" s="137">
        <v>990</v>
      </c>
      <c r="E216" s="137">
        <v>993</v>
      </c>
      <c r="F216" s="137">
        <v>994</v>
      </c>
      <c r="G216" s="137">
        <v>994</v>
      </c>
      <c r="H216" s="965">
        <v>1001</v>
      </c>
      <c r="I216" s="997">
        <f t="shared" si="54"/>
        <v>1.3157894736842035E-2</v>
      </c>
      <c r="J216" s="136">
        <f t="shared" si="55"/>
        <v>13</v>
      </c>
      <c r="K216" s="997">
        <f t="shared" si="56"/>
        <v>7.0422535211267512E-3</v>
      </c>
      <c r="L216" s="136">
        <f t="shared" si="57"/>
        <v>7</v>
      </c>
    </row>
    <row r="217" spans="1:12">
      <c r="A217" s="132" t="s">
        <v>980</v>
      </c>
      <c r="B217" s="964">
        <v>262</v>
      </c>
      <c r="C217" s="965">
        <v>272</v>
      </c>
      <c r="D217" s="137">
        <v>272</v>
      </c>
      <c r="E217" s="137">
        <v>273</v>
      </c>
      <c r="F217" s="137">
        <v>274</v>
      </c>
      <c r="G217" s="137">
        <v>274</v>
      </c>
      <c r="H217" s="965">
        <v>276</v>
      </c>
      <c r="I217" s="997">
        <f t="shared" si="54"/>
        <v>5.3435114503816772E-2</v>
      </c>
      <c r="J217" s="136">
        <f t="shared" si="55"/>
        <v>14</v>
      </c>
      <c r="K217" s="997">
        <f t="shared" si="56"/>
        <v>7.2992700729928028E-3</v>
      </c>
      <c r="L217" s="136">
        <f t="shared" si="57"/>
        <v>2</v>
      </c>
    </row>
    <row r="218" spans="1:12">
      <c r="A218" s="132" t="s">
        <v>979</v>
      </c>
      <c r="B218" s="964">
        <v>302</v>
      </c>
      <c r="C218" s="965">
        <v>298</v>
      </c>
      <c r="D218" s="137">
        <v>299</v>
      </c>
      <c r="E218" s="137">
        <v>299</v>
      </c>
      <c r="F218" s="137">
        <v>300</v>
      </c>
      <c r="G218" s="137">
        <v>300</v>
      </c>
      <c r="H218" s="965">
        <v>302</v>
      </c>
      <c r="I218" s="997">
        <f t="shared" si="54"/>
        <v>0</v>
      </c>
      <c r="J218" s="136">
        <f t="shared" si="55"/>
        <v>0</v>
      </c>
      <c r="K218" s="997">
        <f t="shared" si="56"/>
        <v>6.6666666666665986E-3</v>
      </c>
      <c r="L218" s="136">
        <f t="shared" si="57"/>
        <v>2</v>
      </c>
    </row>
    <row r="219" spans="1:12">
      <c r="A219" s="132" t="s">
        <v>978</v>
      </c>
      <c r="B219" s="964">
        <v>4468</v>
      </c>
      <c r="C219" s="965">
        <v>4463</v>
      </c>
      <c r="D219" s="137">
        <v>4472</v>
      </c>
      <c r="E219" s="137">
        <v>4491</v>
      </c>
      <c r="F219" s="137">
        <v>4495</v>
      </c>
      <c r="G219" s="137">
        <v>4497</v>
      </c>
      <c r="H219" s="965">
        <v>4535</v>
      </c>
      <c r="I219" s="997">
        <f t="shared" si="54"/>
        <v>1.4995523724261384E-2</v>
      </c>
      <c r="J219" s="136">
        <f t="shared" si="55"/>
        <v>67</v>
      </c>
      <c r="K219" s="997">
        <f t="shared" si="56"/>
        <v>8.4500778296641155E-3</v>
      </c>
      <c r="L219" s="136">
        <f t="shared" si="57"/>
        <v>38</v>
      </c>
    </row>
    <row r="220" spans="1:12">
      <c r="A220" s="132"/>
      <c r="B220" s="964"/>
      <c r="C220" s="965"/>
      <c r="D220" s="137"/>
      <c r="E220" s="137"/>
      <c r="F220" s="137"/>
      <c r="G220" s="137"/>
      <c r="H220" s="965"/>
      <c r="I220" s="997"/>
      <c r="J220" s="136"/>
      <c r="K220" s="997"/>
      <c r="L220" s="136"/>
    </row>
    <row r="221" spans="1:12">
      <c r="A221" s="132" t="s">
        <v>977</v>
      </c>
      <c r="B221" s="964">
        <v>20802</v>
      </c>
      <c r="C221" s="965">
        <v>20801</v>
      </c>
      <c r="D221" s="137">
        <v>20804</v>
      </c>
      <c r="E221" s="137">
        <v>20903</v>
      </c>
      <c r="F221" s="137">
        <v>20735</v>
      </c>
      <c r="G221" s="137">
        <v>20844</v>
      </c>
      <c r="H221" s="965">
        <v>20773</v>
      </c>
      <c r="I221" s="997">
        <f t="shared" ref="I221:I234" si="58">H221/B221-1</f>
        <v>-1.3940967214690625E-3</v>
      </c>
      <c r="J221" s="136">
        <f t="shared" ref="J221:J234" si="59">H221-B221</f>
        <v>-29</v>
      </c>
      <c r="K221" s="997">
        <f t="shared" ref="K221:K234" si="60">H221/G221-1</f>
        <v>-3.4062559969295636E-3</v>
      </c>
      <c r="L221" s="136">
        <f t="shared" ref="L221:L234" si="61">H221-G221</f>
        <v>-71</v>
      </c>
    </row>
    <row r="222" spans="1:12">
      <c r="A222" s="132" t="s">
        <v>976</v>
      </c>
      <c r="B222" s="964">
        <v>795</v>
      </c>
      <c r="C222" s="965">
        <v>788</v>
      </c>
      <c r="D222" s="137">
        <v>788</v>
      </c>
      <c r="E222" s="137">
        <v>793</v>
      </c>
      <c r="F222" s="137">
        <v>789</v>
      </c>
      <c r="G222" s="137">
        <v>795</v>
      </c>
      <c r="H222" s="965">
        <v>794</v>
      </c>
      <c r="I222" s="997">
        <f t="shared" si="58"/>
        <v>-1.2578616352201255E-3</v>
      </c>
      <c r="J222" s="136">
        <f t="shared" si="59"/>
        <v>-1</v>
      </c>
      <c r="K222" s="997">
        <f t="shared" si="60"/>
        <v>-1.2578616352201255E-3</v>
      </c>
      <c r="L222" s="136">
        <f t="shared" si="61"/>
        <v>-1</v>
      </c>
    </row>
    <row r="223" spans="1:12">
      <c r="A223" s="132" t="s">
        <v>975</v>
      </c>
      <c r="B223" s="964">
        <v>1016</v>
      </c>
      <c r="C223" s="965">
        <v>1016</v>
      </c>
      <c r="D223" s="137">
        <v>1015</v>
      </c>
      <c r="E223" s="137">
        <v>1021</v>
      </c>
      <c r="F223" s="137">
        <v>1015</v>
      </c>
      <c r="G223" s="137">
        <v>1021</v>
      </c>
      <c r="H223" s="965">
        <v>1018</v>
      </c>
      <c r="I223" s="997">
        <f t="shared" si="58"/>
        <v>1.9685039370078705E-3</v>
      </c>
      <c r="J223" s="136">
        <f t="shared" si="59"/>
        <v>2</v>
      </c>
      <c r="K223" s="997">
        <f t="shared" si="60"/>
        <v>-2.9382957884427352E-3</v>
      </c>
      <c r="L223" s="136">
        <f t="shared" si="61"/>
        <v>-3</v>
      </c>
    </row>
    <row r="224" spans="1:12">
      <c r="A224" s="132" t="s">
        <v>974</v>
      </c>
      <c r="B224" s="964">
        <v>528</v>
      </c>
      <c r="C224" s="965">
        <v>547</v>
      </c>
      <c r="D224" s="137">
        <v>547</v>
      </c>
      <c r="E224" s="137">
        <v>551</v>
      </c>
      <c r="F224" s="137">
        <v>546</v>
      </c>
      <c r="G224" s="137">
        <v>548</v>
      </c>
      <c r="H224" s="965">
        <v>548</v>
      </c>
      <c r="I224" s="997">
        <f t="shared" si="58"/>
        <v>3.7878787878787845E-2</v>
      </c>
      <c r="J224" s="136">
        <f t="shared" si="59"/>
        <v>20</v>
      </c>
      <c r="K224" s="997">
        <f t="shared" si="60"/>
        <v>0</v>
      </c>
      <c r="L224" s="136">
        <f t="shared" si="61"/>
        <v>0</v>
      </c>
    </row>
    <row r="225" spans="1:12">
      <c r="A225" s="132" t="s">
        <v>973</v>
      </c>
      <c r="B225" s="964">
        <v>847</v>
      </c>
      <c r="C225" s="965">
        <v>847</v>
      </c>
      <c r="D225" s="137">
        <v>847</v>
      </c>
      <c r="E225" s="137">
        <v>852</v>
      </c>
      <c r="F225" s="137">
        <v>844</v>
      </c>
      <c r="G225" s="137">
        <v>847</v>
      </c>
      <c r="H225" s="965">
        <v>845</v>
      </c>
      <c r="I225" s="997">
        <f t="shared" si="58"/>
        <v>-2.3612750885477762E-3</v>
      </c>
      <c r="J225" s="136">
        <f t="shared" si="59"/>
        <v>-2</v>
      </c>
      <c r="K225" s="997">
        <f t="shared" si="60"/>
        <v>-2.3612750885477762E-3</v>
      </c>
      <c r="L225" s="136">
        <f t="shared" si="61"/>
        <v>-2</v>
      </c>
    </row>
    <row r="226" spans="1:12">
      <c r="A226" s="132" t="s">
        <v>972</v>
      </c>
      <c r="B226" s="964">
        <v>464</v>
      </c>
      <c r="C226" s="965">
        <v>460</v>
      </c>
      <c r="D226" s="137">
        <v>460</v>
      </c>
      <c r="E226" s="137">
        <v>463</v>
      </c>
      <c r="F226" s="137">
        <v>461</v>
      </c>
      <c r="G226" s="137">
        <v>463</v>
      </c>
      <c r="H226" s="965">
        <v>463</v>
      </c>
      <c r="I226" s="997">
        <f t="shared" si="58"/>
        <v>-2.1551724137931494E-3</v>
      </c>
      <c r="J226" s="136">
        <f t="shared" si="59"/>
        <v>-1</v>
      </c>
      <c r="K226" s="997">
        <f t="shared" si="60"/>
        <v>0</v>
      </c>
      <c r="L226" s="136">
        <f t="shared" si="61"/>
        <v>0</v>
      </c>
    </row>
    <row r="227" spans="1:12">
      <c r="A227" s="132" t="s">
        <v>971</v>
      </c>
      <c r="B227" s="964">
        <v>344</v>
      </c>
      <c r="C227" s="965">
        <v>344</v>
      </c>
      <c r="D227" s="137">
        <v>344</v>
      </c>
      <c r="E227" s="137">
        <v>345</v>
      </c>
      <c r="F227" s="137">
        <v>342</v>
      </c>
      <c r="G227" s="137">
        <v>343</v>
      </c>
      <c r="H227" s="965">
        <v>341</v>
      </c>
      <c r="I227" s="997">
        <f t="shared" si="58"/>
        <v>-8.720930232558155E-3</v>
      </c>
      <c r="J227" s="136">
        <f t="shared" si="59"/>
        <v>-3</v>
      </c>
      <c r="K227" s="997">
        <f t="shared" si="60"/>
        <v>-5.8309037900874383E-3</v>
      </c>
      <c r="L227" s="136">
        <f t="shared" si="61"/>
        <v>-2</v>
      </c>
    </row>
    <row r="228" spans="1:12">
      <c r="A228" s="132" t="s">
        <v>970</v>
      </c>
      <c r="B228" s="964">
        <v>327</v>
      </c>
      <c r="C228" s="965">
        <v>327</v>
      </c>
      <c r="D228" s="137">
        <v>327</v>
      </c>
      <c r="E228" s="137">
        <v>323</v>
      </c>
      <c r="F228" s="137">
        <v>316</v>
      </c>
      <c r="G228" s="137">
        <v>321</v>
      </c>
      <c r="H228" s="965">
        <v>326</v>
      </c>
      <c r="I228" s="997">
        <f t="shared" si="58"/>
        <v>-3.0581039755351869E-3</v>
      </c>
      <c r="J228" s="136">
        <f t="shared" si="59"/>
        <v>-1</v>
      </c>
      <c r="K228" s="997">
        <f t="shared" si="60"/>
        <v>1.5576323987538832E-2</v>
      </c>
      <c r="L228" s="136">
        <f t="shared" si="61"/>
        <v>5</v>
      </c>
    </row>
    <row r="229" spans="1:12">
      <c r="A229" s="132" t="s">
        <v>969</v>
      </c>
      <c r="B229" s="964">
        <v>2256</v>
      </c>
      <c r="C229" s="965">
        <v>2257</v>
      </c>
      <c r="D229" s="137">
        <v>2259</v>
      </c>
      <c r="E229" s="137">
        <v>2272</v>
      </c>
      <c r="F229" s="137">
        <v>2257</v>
      </c>
      <c r="G229" s="137">
        <v>2270</v>
      </c>
      <c r="H229" s="965">
        <v>2262</v>
      </c>
      <c r="I229" s="997">
        <f t="shared" si="58"/>
        <v>2.6595744680850686E-3</v>
      </c>
      <c r="J229" s="136">
        <f t="shared" si="59"/>
        <v>6</v>
      </c>
      <c r="K229" s="997">
        <f t="shared" si="60"/>
        <v>-3.5242290748899174E-3</v>
      </c>
      <c r="L229" s="136">
        <f t="shared" si="61"/>
        <v>-8</v>
      </c>
    </row>
    <row r="230" spans="1:12">
      <c r="A230" s="132" t="s">
        <v>968</v>
      </c>
      <c r="B230" s="964">
        <v>730</v>
      </c>
      <c r="C230" s="965">
        <v>730</v>
      </c>
      <c r="D230" s="137">
        <v>730</v>
      </c>
      <c r="E230" s="137">
        <v>732</v>
      </c>
      <c r="F230" s="137">
        <v>730</v>
      </c>
      <c r="G230" s="137">
        <v>736</v>
      </c>
      <c r="H230" s="965">
        <v>732</v>
      </c>
      <c r="I230" s="997">
        <f t="shared" si="58"/>
        <v>2.73972602739736E-3</v>
      </c>
      <c r="J230" s="136">
        <f t="shared" si="59"/>
        <v>2</v>
      </c>
      <c r="K230" s="997">
        <f t="shared" si="60"/>
        <v>-5.4347826086956763E-3</v>
      </c>
      <c r="L230" s="136">
        <f t="shared" si="61"/>
        <v>-4</v>
      </c>
    </row>
    <row r="231" spans="1:12">
      <c r="A231" s="132" t="s">
        <v>967</v>
      </c>
      <c r="B231" s="964">
        <v>7551</v>
      </c>
      <c r="C231" s="965">
        <v>7569</v>
      </c>
      <c r="D231" s="137">
        <v>7567</v>
      </c>
      <c r="E231" s="137">
        <v>7596</v>
      </c>
      <c r="F231" s="137">
        <v>7523</v>
      </c>
      <c r="G231" s="137">
        <v>7557</v>
      </c>
      <c r="H231" s="965">
        <v>7518</v>
      </c>
      <c r="I231" s="997">
        <f t="shared" si="58"/>
        <v>-4.370282081843424E-3</v>
      </c>
      <c r="J231" s="136">
        <f t="shared" si="59"/>
        <v>-33</v>
      </c>
      <c r="K231" s="997">
        <f t="shared" si="60"/>
        <v>-5.1607780865422503E-3</v>
      </c>
      <c r="L231" s="136">
        <f t="shared" si="61"/>
        <v>-39</v>
      </c>
    </row>
    <row r="232" spans="1:12" ht="12.75" customHeight="1">
      <c r="A232" s="132" t="s">
        <v>966</v>
      </c>
      <c r="B232" s="964">
        <v>2489</v>
      </c>
      <c r="C232" s="965">
        <v>2489</v>
      </c>
      <c r="D232" s="137">
        <v>2491</v>
      </c>
      <c r="E232" s="137">
        <v>2504</v>
      </c>
      <c r="F232" s="137">
        <v>2487</v>
      </c>
      <c r="G232" s="137">
        <v>2501</v>
      </c>
      <c r="H232" s="965">
        <v>2494</v>
      </c>
      <c r="I232" s="997">
        <f t="shared" si="58"/>
        <v>2.0088388911210231E-3</v>
      </c>
      <c r="J232" s="136">
        <f t="shared" si="59"/>
        <v>5</v>
      </c>
      <c r="K232" s="997">
        <f t="shared" si="60"/>
        <v>-2.7988804478208396E-3</v>
      </c>
      <c r="L232" s="136">
        <f t="shared" si="61"/>
        <v>-7</v>
      </c>
    </row>
    <row r="233" spans="1:12" ht="12.75" customHeight="1">
      <c r="A233" s="132" t="s">
        <v>965</v>
      </c>
      <c r="B233" s="964">
        <v>429</v>
      </c>
      <c r="C233" s="965">
        <v>427</v>
      </c>
      <c r="D233" s="137">
        <v>427</v>
      </c>
      <c r="E233" s="137">
        <v>431</v>
      </c>
      <c r="F233" s="137">
        <v>427</v>
      </c>
      <c r="G233" s="137">
        <v>428</v>
      </c>
      <c r="H233" s="965">
        <v>426</v>
      </c>
      <c r="I233" s="997">
        <f t="shared" si="58"/>
        <v>-6.9930069930069783E-3</v>
      </c>
      <c r="J233" s="136">
        <f t="shared" si="59"/>
        <v>-3</v>
      </c>
      <c r="K233" s="997">
        <f t="shared" si="60"/>
        <v>-4.6728971962616273E-3</v>
      </c>
      <c r="L233" s="136">
        <f t="shared" si="61"/>
        <v>-2</v>
      </c>
    </row>
    <row r="234" spans="1:12">
      <c r="A234" s="132" t="s">
        <v>964</v>
      </c>
      <c r="B234" s="964">
        <v>3026</v>
      </c>
      <c r="C234" s="965">
        <v>3000</v>
      </c>
      <c r="D234" s="137">
        <v>3002</v>
      </c>
      <c r="E234" s="137">
        <v>3020</v>
      </c>
      <c r="F234" s="137">
        <v>2998</v>
      </c>
      <c r="G234" s="137">
        <v>3014</v>
      </c>
      <c r="H234" s="965">
        <v>3006</v>
      </c>
      <c r="I234" s="997">
        <f t="shared" si="58"/>
        <v>-6.6093853271645964E-3</v>
      </c>
      <c r="J234" s="136">
        <f t="shared" si="59"/>
        <v>-20</v>
      </c>
      <c r="K234" s="997">
        <f t="shared" si="60"/>
        <v>-2.6542800265427768E-3</v>
      </c>
      <c r="L234" s="136">
        <f t="shared" si="61"/>
        <v>-8</v>
      </c>
    </row>
    <row r="235" spans="1:12">
      <c r="A235" s="132"/>
      <c r="B235" s="964"/>
      <c r="C235" s="965"/>
      <c r="D235" s="137"/>
      <c r="E235" s="137"/>
      <c r="F235" s="137"/>
      <c r="G235" s="137"/>
      <c r="H235" s="965"/>
      <c r="I235" s="997"/>
      <c r="J235" s="136"/>
      <c r="K235" s="997"/>
      <c r="L235" s="136"/>
    </row>
    <row r="236" spans="1:12">
      <c r="A236" s="132" t="s">
        <v>963</v>
      </c>
      <c r="B236" s="964">
        <v>36324</v>
      </c>
      <c r="C236" s="965">
        <v>36324</v>
      </c>
      <c r="D236" s="137">
        <v>36503</v>
      </c>
      <c r="E236" s="137">
        <v>37429</v>
      </c>
      <c r="F236" s="137">
        <v>37893</v>
      </c>
      <c r="G236" s="137">
        <v>38453</v>
      </c>
      <c r="H236" s="965">
        <v>39105</v>
      </c>
      <c r="I236" s="997">
        <f t="shared" ref="I236:I243" si="62">H236/B236-1</f>
        <v>7.6560951437066427E-2</v>
      </c>
      <c r="J236" s="136">
        <f t="shared" ref="J236:J243" si="63">H236-B236</f>
        <v>2781</v>
      </c>
      <c r="K236" s="997">
        <f t="shared" ref="K236:K243" si="64">H236/G236-1</f>
        <v>1.6955764179647836E-2</v>
      </c>
      <c r="L236" s="136">
        <f t="shared" ref="L236:L243" si="65">H236-G236</f>
        <v>652</v>
      </c>
    </row>
    <row r="237" spans="1:12">
      <c r="A237" s="132" t="s">
        <v>962</v>
      </c>
      <c r="B237" s="964">
        <v>1363</v>
      </c>
      <c r="C237" s="965">
        <v>1367</v>
      </c>
      <c r="D237" s="137">
        <v>1371</v>
      </c>
      <c r="E237" s="137">
        <v>1391</v>
      </c>
      <c r="F237" s="137">
        <v>1398</v>
      </c>
      <c r="G237" s="137">
        <v>1410</v>
      </c>
      <c r="H237" s="965">
        <v>1425</v>
      </c>
      <c r="I237" s="997">
        <f t="shared" si="62"/>
        <v>4.5487894350696889E-2</v>
      </c>
      <c r="J237" s="136">
        <f t="shared" si="63"/>
        <v>62</v>
      </c>
      <c r="K237" s="997">
        <f t="shared" si="64"/>
        <v>1.0638297872340496E-2</v>
      </c>
      <c r="L237" s="136">
        <f t="shared" si="65"/>
        <v>15</v>
      </c>
    </row>
    <row r="238" spans="1:12">
      <c r="A238" s="132" t="s">
        <v>961</v>
      </c>
      <c r="B238" s="964">
        <v>1077</v>
      </c>
      <c r="C238" s="965">
        <v>1077</v>
      </c>
      <c r="D238" s="137">
        <v>1083</v>
      </c>
      <c r="E238" s="137">
        <v>1107</v>
      </c>
      <c r="F238" s="137">
        <v>1117</v>
      </c>
      <c r="G238" s="137">
        <v>1137</v>
      </c>
      <c r="H238" s="965">
        <v>1168</v>
      </c>
      <c r="I238" s="997">
        <f t="shared" si="62"/>
        <v>8.4493964716805925E-2</v>
      </c>
      <c r="J238" s="136">
        <f t="shared" si="63"/>
        <v>91</v>
      </c>
      <c r="K238" s="997">
        <f t="shared" si="64"/>
        <v>2.7264731750219928E-2</v>
      </c>
      <c r="L238" s="136">
        <f t="shared" si="65"/>
        <v>31</v>
      </c>
    </row>
    <row r="239" spans="1:12">
      <c r="A239" s="132" t="s">
        <v>960</v>
      </c>
      <c r="B239" s="964">
        <v>766</v>
      </c>
      <c r="C239" s="965">
        <v>761</v>
      </c>
      <c r="D239" s="137">
        <v>766</v>
      </c>
      <c r="E239" s="137">
        <v>782</v>
      </c>
      <c r="F239" s="137">
        <v>798</v>
      </c>
      <c r="G239" s="137">
        <v>812</v>
      </c>
      <c r="H239" s="965">
        <v>834</v>
      </c>
      <c r="I239" s="997">
        <f t="shared" si="62"/>
        <v>8.877284595300261E-2</v>
      </c>
      <c r="J239" s="136">
        <f t="shared" si="63"/>
        <v>68</v>
      </c>
      <c r="K239" s="997">
        <f t="shared" si="64"/>
        <v>2.7093596059113212E-2</v>
      </c>
      <c r="L239" s="136">
        <f t="shared" si="65"/>
        <v>22</v>
      </c>
    </row>
    <row r="240" spans="1:12">
      <c r="A240" s="132" t="s">
        <v>959</v>
      </c>
      <c r="B240" s="964">
        <v>1811</v>
      </c>
      <c r="C240" s="965">
        <v>1811</v>
      </c>
      <c r="D240" s="137">
        <v>1821</v>
      </c>
      <c r="E240" s="137">
        <v>1855</v>
      </c>
      <c r="F240" s="137">
        <v>1894</v>
      </c>
      <c r="G240" s="137">
        <v>1925</v>
      </c>
      <c r="H240" s="965">
        <v>1989</v>
      </c>
      <c r="I240" s="997">
        <f t="shared" si="62"/>
        <v>9.828823854224189E-2</v>
      </c>
      <c r="J240" s="136">
        <f t="shared" si="63"/>
        <v>178</v>
      </c>
      <c r="K240" s="997">
        <f t="shared" si="64"/>
        <v>3.3246753246753302E-2</v>
      </c>
      <c r="L240" s="136">
        <f t="shared" si="65"/>
        <v>64</v>
      </c>
    </row>
    <row r="241" spans="1:12">
      <c r="A241" s="132" t="s">
        <v>958</v>
      </c>
      <c r="B241" s="964">
        <v>1470</v>
      </c>
      <c r="C241" s="965">
        <v>1470</v>
      </c>
      <c r="D241" s="137">
        <v>1476</v>
      </c>
      <c r="E241" s="137">
        <v>1503</v>
      </c>
      <c r="F241" s="137">
        <v>1519</v>
      </c>
      <c r="G241" s="137">
        <v>1548</v>
      </c>
      <c r="H241" s="965">
        <v>1576</v>
      </c>
      <c r="I241" s="997">
        <f t="shared" si="62"/>
        <v>7.2108843537414868E-2</v>
      </c>
      <c r="J241" s="136">
        <f t="shared" si="63"/>
        <v>106</v>
      </c>
      <c r="K241" s="997">
        <f t="shared" si="64"/>
        <v>1.8087855297157729E-2</v>
      </c>
      <c r="L241" s="136">
        <f t="shared" si="65"/>
        <v>28</v>
      </c>
    </row>
    <row r="242" spans="1:12">
      <c r="A242" s="132" t="s">
        <v>907</v>
      </c>
      <c r="B242" s="964">
        <v>7547</v>
      </c>
      <c r="C242" s="965">
        <v>7547</v>
      </c>
      <c r="D242" s="137">
        <v>7619</v>
      </c>
      <c r="E242" s="137">
        <v>7757</v>
      </c>
      <c r="F242" s="137">
        <v>7840</v>
      </c>
      <c r="G242" s="137">
        <v>7936</v>
      </c>
      <c r="H242" s="965">
        <v>8046</v>
      </c>
      <c r="I242" s="997">
        <f t="shared" si="62"/>
        <v>6.6118987677222796E-2</v>
      </c>
      <c r="J242" s="136">
        <f t="shared" si="63"/>
        <v>499</v>
      </c>
      <c r="K242" s="997">
        <f t="shared" si="64"/>
        <v>1.3860887096774244E-2</v>
      </c>
      <c r="L242" s="136">
        <f t="shared" si="65"/>
        <v>110</v>
      </c>
    </row>
    <row r="243" spans="1:12">
      <c r="A243" s="132" t="s">
        <v>957</v>
      </c>
      <c r="B243" s="964">
        <v>22290</v>
      </c>
      <c r="C243" s="965">
        <v>22291</v>
      </c>
      <c r="D243" s="137">
        <v>22367</v>
      </c>
      <c r="E243" s="137">
        <v>23034</v>
      </c>
      <c r="F243" s="137">
        <v>23327</v>
      </c>
      <c r="G243" s="137">
        <v>23685</v>
      </c>
      <c r="H243" s="965">
        <v>24067</v>
      </c>
      <c r="I243" s="997">
        <f t="shared" si="62"/>
        <v>7.9721848362494407E-2</v>
      </c>
      <c r="J243" s="136">
        <f t="shared" si="63"/>
        <v>1777</v>
      </c>
      <c r="K243" s="997">
        <f t="shared" si="64"/>
        <v>1.6128351277179709E-2</v>
      </c>
      <c r="L243" s="136">
        <f t="shared" si="65"/>
        <v>382</v>
      </c>
    </row>
    <row r="244" spans="1:12">
      <c r="A244" s="132"/>
      <c r="B244" s="964"/>
      <c r="C244" s="965"/>
      <c r="D244" s="137"/>
      <c r="E244" s="137"/>
      <c r="F244" s="137"/>
      <c r="G244" s="137"/>
      <c r="H244" s="965"/>
      <c r="I244" s="997"/>
      <c r="J244" s="136"/>
      <c r="K244" s="997"/>
      <c r="L244" s="136"/>
    </row>
    <row r="245" spans="1:12">
      <c r="A245" s="132" t="s">
        <v>956</v>
      </c>
      <c r="B245" s="964">
        <v>58218</v>
      </c>
      <c r="C245" s="965">
        <v>58218</v>
      </c>
      <c r="D245" s="137">
        <v>58490</v>
      </c>
      <c r="E245" s="137">
        <v>59237</v>
      </c>
      <c r="F245" s="137">
        <v>59820</v>
      </c>
      <c r="G245" s="137">
        <v>60718</v>
      </c>
      <c r="H245" s="965">
        <v>61598</v>
      </c>
      <c r="I245" s="997">
        <f t="shared" ref="I245:I253" si="66">H245/B245-1</f>
        <v>5.8057645401765834E-2</v>
      </c>
      <c r="J245" s="136">
        <f t="shared" ref="J245:J253" si="67">H245-B245</f>
        <v>3380</v>
      </c>
      <c r="K245" s="997">
        <f t="shared" ref="K245:K253" si="68">H245/G245-1</f>
        <v>1.449323100233868E-2</v>
      </c>
      <c r="L245" s="136">
        <f t="shared" ref="L245:L253" si="69">H245-G245</f>
        <v>880</v>
      </c>
    </row>
    <row r="246" spans="1:12">
      <c r="A246" s="132" t="s">
        <v>955</v>
      </c>
      <c r="B246" s="964">
        <v>8893</v>
      </c>
      <c r="C246" s="965">
        <v>8916</v>
      </c>
      <c r="D246" s="137">
        <v>8960</v>
      </c>
      <c r="E246" s="137">
        <v>9113</v>
      </c>
      <c r="F246" s="137">
        <v>9395</v>
      </c>
      <c r="G246" s="137">
        <v>9615</v>
      </c>
      <c r="H246" s="965">
        <v>9838</v>
      </c>
      <c r="I246" s="997">
        <f t="shared" si="66"/>
        <v>0.10626335319914548</v>
      </c>
      <c r="J246" s="136">
        <f t="shared" si="67"/>
        <v>945</v>
      </c>
      <c r="K246" s="997">
        <f t="shared" si="68"/>
        <v>2.3192927717108791E-2</v>
      </c>
      <c r="L246" s="136">
        <f t="shared" si="69"/>
        <v>223</v>
      </c>
    </row>
    <row r="247" spans="1:12">
      <c r="A247" s="132" t="s">
        <v>954</v>
      </c>
      <c r="B247" s="964">
        <v>38</v>
      </c>
      <c r="C247" s="965">
        <v>44</v>
      </c>
      <c r="D247" s="137">
        <v>44</v>
      </c>
      <c r="E247" s="137">
        <v>45</v>
      </c>
      <c r="F247" s="137">
        <v>46</v>
      </c>
      <c r="G247" s="137">
        <v>48</v>
      </c>
      <c r="H247" s="965">
        <v>48</v>
      </c>
      <c r="I247" s="997">
        <f t="shared" si="66"/>
        <v>0.26315789473684204</v>
      </c>
      <c r="J247" s="136">
        <f t="shared" si="67"/>
        <v>10</v>
      </c>
      <c r="K247" s="997">
        <f t="shared" si="68"/>
        <v>0</v>
      </c>
      <c r="L247" s="136">
        <f t="shared" si="69"/>
        <v>0</v>
      </c>
    </row>
    <row r="248" spans="1:12">
      <c r="A248" s="132" t="s">
        <v>953</v>
      </c>
      <c r="B248" s="964">
        <v>447</v>
      </c>
      <c r="C248" s="965">
        <v>440</v>
      </c>
      <c r="D248" s="137">
        <v>444</v>
      </c>
      <c r="E248" s="137">
        <v>451</v>
      </c>
      <c r="F248" s="137">
        <v>459</v>
      </c>
      <c r="G248" s="137">
        <v>470</v>
      </c>
      <c r="H248" s="965">
        <v>468</v>
      </c>
      <c r="I248" s="997">
        <f t="shared" si="66"/>
        <v>4.6979865771812124E-2</v>
      </c>
      <c r="J248" s="136">
        <f t="shared" si="67"/>
        <v>21</v>
      </c>
      <c r="K248" s="997">
        <f t="shared" si="68"/>
        <v>-4.2553191489361764E-3</v>
      </c>
      <c r="L248" s="136">
        <f t="shared" si="69"/>
        <v>-2</v>
      </c>
    </row>
    <row r="249" spans="1:12">
      <c r="A249" s="132" t="s">
        <v>952</v>
      </c>
      <c r="B249" s="964">
        <v>616</v>
      </c>
      <c r="C249" s="965">
        <v>632</v>
      </c>
      <c r="D249" s="137">
        <v>634</v>
      </c>
      <c r="E249" s="137">
        <v>632</v>
      </c>
      <c r="F249" s="137">
        <v>630</v>
      </c>
      <c r="G249" s="137">
        <v>630</v>
      </c>
      <c r="H249" s="965">
        <v>638</v>
      </c>
      <c r="I249" s="997">
        <f t="shared" si="66"/>
        <v>3.5714285714285809E-2</v>
      </c>
      <c r="J249" s="136">
        <f t="shared" si="67"/>
        <v>22</v>
      </c>
      <c r="K249" s="997">
        <f t="shared" si="68"/>
        <v>1.2698412698412653E-2</v>
      </c>
      <c r="L249" s="136">
        <f t="shared" si="69"/>
        <v>8</v>
      </c>
    </row>
    <row r="250" spans="1:12">
      <c r="A250" s="132" t="s">
        <v>951</v>
      </c>
      <c r="B250" s="964">
        <v>31605</v>
      </c>
      <c r="C250" s="965">
        <v>31605</v>
      </c>
      <c r="D250" s="137">
        <v>31725</v>
      </c>
      <c r="E250" s="137">
        <v>32055</v>
      </c>
      <c r="F250" s="137">
        <v>32088</v>
      </c>
      <c r="G250" s="137">
        <v>32339</v>
      </c>
      <c r="H250" s="965">
        <v>32573</v>
      </c>
      <c r="I250" s="997">
        <f t="shared" si="66"/>
        <v>3.0628065179560293E-2</v>
      </c>
      <c r="J250" s="136">
        <f t="shared" si="67"/>
        <v>968</v>
      </c>
      <c r="K250" s="997">
        <f t="shared" si="68"/>
        <v>7.2358452642320437E-3</v>
      </c>
      <c r="L250" s="136">
        <f t="shared" si="69"/>
        <v>234</v>
      </c>
    </row>
    <row r="251" spans="1:12">
      <c r="A251" s="132" t="s">
        <v>950</v>
      </c>
      <c r="B251" s="964">
        <v>243</v>
      </c>
      <c r="C251" s="965">
        <v>248</v>
      </c>
      <c r="D251" s="137">
        <v>249</v>
      </c>
      <c r="E251" s="137">
        <v>252</v>
      </c>
      <c r="F251" s="137">
        <v>255</v>
      </c>
      <c r="G251" s="137">
        <v>262</v>
      </c>
      <c r="H251" s="965">
        <v>264</v>
      </c>
      <c r="I251" s="997">
        <f t="shared" si="66"/>
        <v>8.6419753086419693E-2</v>
      </c>
      <c r="J251" s="136">
        <f t="shared" si="67"/>
        <v>21</v>
      </c>
      <c r="K251" s="997">
        <f t="shared" si="68"/>
        <v>7.6335877862594437E-3</v>
      </c>
      <c r="L251" s="136">
        <f t="shared" si="69"/>
        <v>2</v>
      </c>
    </row>
    <row r="252" spans="1:12">
      <c r="A252" s="132" t="s">
        <v>949</v>
      </c>
      <c r="B252" s="964">
        <v>1400</v>
      </c>
      <c r="C252" s="965">
        <v>1400</v>
      </c>
      <c r="D252" s="137">
        <v>1402</v>
      </c>
      <c r="E252" s="137">
        <v>1398</v>
      </c>
      <c r="F252" s="137">
        <v>1395</v>
      </c>
      <c r="G252" s="137">
        <v>1401</v>
      </c>
      <c r="H252" s="965">
        <v>1397</v>
      </c>
      <c r="I252" s="997">
        <f t="shared" si="66"/>
        <v>-2.142857142857113E-3</v>
      </c>
      <c r="J252" s="136">
        <f t="shared" si="67"/>
        <v>-3</v>
      </c>
      <c r="K252" s="997">
        <f t="shared" si="68"/>
        <v>-2.855103497501732E-3</v>
      </c>
      <c r="L252" s="136">
        <f t="shared" si="69"/>
        <v>-4</v>
      </c>
    </row>
    <row r="253" spans="1:12">
      <c r="A253" s="132" t="s">
        <v>948</v>
      </c>
      <c r="B253" s="964">
        <v>14976</v>
      </c>
      <c r="C253" s="965">
        <v>14933</v>
      </c>
      <c r="D253" s="137">
        <v>15032</v>
      </c>
      <c r="E253" s="137">
        <v>15291</v>
      </c>
      <c r="F253" s="137">
        <v>15552</v>
      </c>
      <c r="G253" s="137">
        <v>15953</v>
      </c>
      <c r="H253" s="965">
        <v>16372</v>
      </c>
      <c r="I253" s="997">
        <f t="shared" si="66"/>
        <v>9.3215811965811968E-2</v>
      </c>
      <c r="J253" s="136">
        <f t="shared" si="67"/>
        <v>1396</v>
      </c>
      <c r="K253" s="997">
        <f t="shared" si="68"/>
        <v>2.6264652416473355E-2</v>
      </c>
      <c r="L253" s="136">
        <f t="shared" si="69"/>
        <v>419</v>
      </c>
    </row>
    <row r="254" spans="1:12">
      <c r="A254" s="132"/>
      <c r="B254" s="964"/>
      <c r="C254" s="965"/>
      <c r="D254" s="137"/>
      <c r="E254" s="137"/>
      <c r="F254" s="137"/>
      <c r="G254" s="137"/>
      <c r="H254" s="965"/>
      <c r="I254" s="997"/>
      <c r="J254" s="136"/>
      <c r="K254" s="997"/>
      <c r="L254" s="136"/>
    </row>
    <row r="255" spans="1:12">
      <c r="A255" s="132" t="s">
        <v>947</v>
      </c>
      <c r="B255" s="964">
        <v>32588</v>
      </c>
      <c r="C255" s="965">
        <v>32586</v>
      </c>
      <c r="D255" s="137">
        <v>32429</v>
      </c>
      <c r="E255" s="137">
        <v>33258</v>
      </c>
      <c r="F255" s="137">
        <v>34636</v>
      </c>
      <c r="G255" s="137">
        <v>35690</v>
      </c>
      <c r="H255" s="965">
        <v>36867</v>
      </c>
      <c r="I255" s="997">
        <f>H255/B255-1</f>
        <v>0.13130600220940214</v>
      </c>
      <c r="J255" s="136">
        <f>H255-B255</f>
        <v>4279</v>
      </c>
      <c r="K255" s="997">
        <f>H255/G255-1</f>
        <v>3.2978425329223793E-2</v>
      </c>
      <c r="L255" s="136">
        <f>H255-G255</f>
        <v>1177</v>
      </c>
    </row>
    <row r="256" spans="1:12">
      <c r="A256" s="132" t="s">
        <v>946</v>
      </c>
      <c r="B256" s="964">
        <v>801</v>
      </c>
      <c r="C256" s="965">
        <v>801</v>
      </c>
      <c r="D256" s="137">
        <v>802</v>
      </c>
      <c r="E256" s="137">
        <v>829</v>
      </c>
      <c r="F256" s="137">
        <v>871</v>
      </c>
      <c r="G256" s="137">
        <v>909</v>
      </c>
      <c r="H256" s="965">
        <v>1010</v>
      </c>
      <c r="I256" s="997">
        <f>H256/B256-1</f>
        <v>0.26092384519350809</v>
      </c>
      <c r="J256" s="136">
        <f>H256-B256</f>
        <v>209</v>
      </c>
      <c r="K256" s="997">
        <f>H256/G256-1</f>
        <v>0.11111111111111116</v>
      </c>
      <c r="L256" s="136">
        <f>H256-G256</f>
        <v>101</v>
      </c>
    </row>
    <row r="257" spans="1:12">
      <c r="A257" s="132" t="s">
        <v>945</v>
      </c>
      <c r="B257" s="964">
        <v>1755</v>
      </c>
      <c r="C257" s="965">
        <v>1745</v>
      </c>
      <c r="D257" s="137">
        <v>1745</v>
      </c>
      <c r="E257" s="137">
        <v>1794</v>
      </c>
      <c r="F257" s="137">
        <v>1878</v>
      </c>
      <c r="G257" s="137">
        <v>2045</v>
      </c>
      <c r="H257" s="965">
        <v>2148</v>
      </c>
      <c r="I257" s="997">
        <f>H257/B257-1</f>
        <v>0.22393162393162402</v>
      </c>
      <c r="J257" s="136">
        <f>H257-B257</f>
        <v>393</v>
      </c>
      <c r="K257" s="997">
        <f>H257/G257-1</f>
        <v>5.0366748166259079E-2</v>
      </c>
      <c r="L257" s="136">
        <f>H257-G257</f>
        <v>103</v>
      </c>
    </row>
    <row r="258" spans="1:12">
      <c r="A258" s="132" t="s">
        <v>944</v>
      </c>
      <c r="B258" s="964">
        <v>9089</v>
      </c>
      <c r="C258" s="965">
        <v>9111</v>
      </c>
      <c r="D258" s="137">
        <v>9052</v>
      </c>
      <c r="E258" s="137">
        <v>9261</v>
      </c>
      <c r="F258" s="137">
        <v>9874</v>
      </c>
      <c r="G258" s="137">
        <v>10394</v>
      </c>
      <c r="H258" s="965">
        <v>10844</v>
      </c>
      <c r="I258" s="997">
        <f>H258/B258-1</f>
        <v>0.19309054901529321</v>
      </c>
      <c r="J258" s="136">
        <f>H258-B258</f>
        <v>1755</v>
      </c>
      <c r="K258" s="997">
        <f>H258/G258-1</f>
        <v>4.3294208197036665E-2</v>
      </c>
      <c r="L258" s="136">
        <f>H258-G258</f>
        <v>450</v>
      </c>
    </row>
    <row r="259" spans="1:12">
      <c r="A259" s="132" t="s">
        <v>943</v>
      </c>
      <c r="B259" s="964">
        <v>20943</v>
      </c>
      <c r="C259" s="965">
        <v>20929</v>
      </c>
      <c r="D259" s="137">
        <v>20830</v>
      </c>
      <c r="E259" s="137">
        <v>21374</v>
      </c>
      <c r="F259" s="137">
        <v>22013</v>
      </c>
      <c r="G259" s="137">
        <v>22342</v>
      </c>
      <c r="H259" s="965">
        <v>22865</v>
      </c>
      <c r="I259" s="997">
        <f>H259/B259-1</f>
        <v>9.1772907415365479E-2</v>
      </c>
      <c r="J259" s="136">
        <f>H259-B259</f>
        <v>1922</v>
      </c>
      <c r="K259" s="997">
        <f>H259/G259-1</f>
        <v>2.3408826425566298E-2</v>
      </c>
      <c r="L259" s="136">
        <f>H259-G259</f>
        <v>523</v>
      </c>
    </row>
    <row r="260" spans="1:12">
      <c r="A260" s="132"/>
      <c r="B260" s="964"/>
      <c r="C260" s="965"/>
      <c r="D260" s="137"/>
      <c r="E260" s="137"/>
      <c r="F260" s="137"/>
      <c r="G260" s="137"/>
      <c r="H260" s="965"/>
      <c r="I260" s="997"/>
      <c r="J260" s="136"/>
      <c r="K260" s="997"/>
      <c r="L260" s="136"/>
    </row>
    <row r="261" spans="1:12">
      <c r="A261" s="132" t="s">
        <v>942</v>
      </c>
      <c r="B261" s="964">
        <v>516564</v>
      </c>
      <c r="C261" s="965">
        <v>516564</v>
      </c>
      <c r="D261" s="137">
        <v>519569</v>
      </c>
      <c r="E261" s="137">
        <v>530053</v>
      </c>
      <c r="F261" s="137">
        <v>539602</v>
      </c>
      <c r="G261" s="137">
        <v>551926</v>
      </c>
      <c r="H261" s="965">
        <v>560974</v>
      </c>
      <c r="I261" s="997">
        <f>H261/B261-1</f>
        <v>8.5971922162597414E-2</v>
      </c>
      <c r="J261" s="136">
        <f>H261-B261</f>
        <v>44410</v>
      </c>
      <c r="K261" s="997">
        <f>H261/G261-1</f>
        <v>1.6393502027445717E-2</v>
      </c>
      <c r="L261" s="136">
        <f>H261-G261</f>
        <v>9048</v>
      </c>
    </row>
    <row r="262" spans="1:12">
      <c r="A262" s="132" t="s">
        <v>941</v>
      </c>
      <c r="B262" s="964">
        <v>9555</v>
      </c>
      <c r="C262" s="965">
        <v>9557</v>
      </c>
      <c r="D262" s="137">
        <v>9596</v>
      </c>
      <c r="E262" s="137">
        <v>9731</v>
      </c>
      <c r="F262" s="137">
        <v>9842</v>
      </c>
      <c r="G262" s="137">
        <v>10018</v>
      </c>
      <c r="H262" s="965">
        <v>10131</v>
      </c>
      <c r="I262" s="997">
        <f>H262/B262-1</f>
        <v>6.0282574568288894E-2</v>
      </c>
      <c r="J262" s="136">
        <f>H262-B262</f>
        <v>576</v>
      </c>
      <c r="K262" s="997">
        <f>H262/G262-1</f>
        <v>1.1279696546216744E-2</v>
      </c>
      <c r="L262" s="136">
        <f>H262-G262</f>
        <v>113</v>
      </c>
    </row>
    <row r="263" spans="1:12">
      <c r="A263" s="132" t="s">
        <v>940</v>
      </c>
      <c r="B263" s="964">
        <v>26263</v>
      </c>
      <c r="C263" s="965">
        <v>26439</v>
      </c>
      <c r="D263" s="137">
        <v>26562</v>
      </c>
      <c r="E263" s="137">
        <v>26993</v>
      </c>
      <c r="F263" s="137">
        <v>27300</v>
      </c>
      <c r="G263" s="137">
        <v>27823</v>
      </c>
      <c r="H263" s="965">
        <v>28152</v>
      </c>
      <c r="I263" s="997">
        <f>H263/B263-1</f>
        <v>7.1926284125956697E-2</v>
      </c>
      <c r="J263" s="136">
        <f>H263-B263</f>
        <v>1889</v>
      </c>
      <c r="K263" s="997">
        <f>H263/G263-1</f>
        <v>1.182474930812627E-2</v>
      </c>
      <c r="L263" s="136">
        <f>H263-G263</f>
        <v>329</v>
      </c>
    </row>
    <row r="264" spans="1:12">
      <c r="A264" s="132" t="s">
        <v>939</v>
      </c>
      <c r="B264" s="966" t="s">
        <v>101</v>
      </c>
      <c r="C264" s="965">
        <v>0</v>
      </c>
      <c r="D264" s="137">
        <v>0</v>
      </c>
      <c r="E264" s="137">
        <v>0</v>
      </c>
      <c r="F264" s="137">
        <v>0</v>
      </c>
      <c r="G264" s="137">
        <v>0</v>
      </c>
      <c r="H264" s="965">
        <v>0</v>
      </c>
      <c r="I264" s="967" t="s">
        <v>101</v>
      </c>
      <c r="J264" s="967" t="s">
        <v>101</v>
      </c>
      <c r="K264" s="967" t="s">
        <v>101</v>
      </c>
      <c r="L264" s="967" t="s">
        <v>101</v>
      </c>
    </row>
    <row r="265" spans="1:12">
      <c r="A265" s="132" t="s">
        <v>938</v>
      </c>
      <c r="B265" s="966">
        <v>368</v>
      </c>
      <c r="C265" s="968">
        <v>368</v>
      </c>
      <c r="D265" s="969">
        <v>369</v>
      </c>
      <c r="E265" s="969">
        <v>372</v>
      </c>
      <c r="F265" s="969">
        <v>375</v>
      </c>
      <c r="G265" s="969">
        <v>378</v>
      </c>
      <c r="H265" s="968">
        <v>383</v>
      </c>
      <c r="I265" s="997">
        <f t="shared" ref="I265:I288" si="70">H265/B265-1</f>
        <v>4.0760869565217295E-2</v>
      </c>
      <c r="J265" s="136">
        <f t="shared" ref="J265:J288" si="71">H265-B265</f>
        <v>15</v>
      </c>
      <c r="K265" s="997">
        <f t="shared" ref="K265:K288" si="72">H265/G265-1</f>
        <v>1.3227513227513255E-2</v>
      </c>
      <c r="L265" s="136">
        <f t="shared" ref="L265:L288" si="73">H265-G265</f>
        <v>5</v>
      </c>
    </row>
    <row r="266" spans="1:12">
      <c r="A266" s="132" t="s">
        <v>937</v>
      </c>
      <c r="B266" s="964">
        <v>9796</v>
      </c>
      <c r="C266" s="965">
        <v>9756</v>
      </c>
      <c r="D266" s="137">
        <v>9796</v>
      </c>
      <c r="E266" s="137">
        <v>9903</v>
      </c>
      <c r="F266" s="137">
        <v>10023</v>
      </c>
      <c r="G266" s="137">
        <v>10165</v>
      </c>
      <c r="H266" s="965">
        <v>10261</v>
      </c>
      <c r="I266" s="997">
        <f t="shared" si="70"/>
        <v>4.7468354430379778E-2</v>
      </c>
      <c r="J266" s="136">
        <f t="shared" si="71"/>
        <v>465</v>
      </c>
      <c r="K266" s="997">
        <f t="shared" si="72"/>
        <v>9.4441711756025892E-3</v>
      </c>
      <c r="L266" s="136">
        <f t="shared" si="73"/>
        <v>96</v>
      </c>
    </row>
    <row r="267" spans="1:12">
      <c r="A267" s="132" t="s">
        <v>936</v>
      </c>
      <c r="B267" s="964">
        <v>1742</v>
      </c>
      <c r="C267" s="965">
        <v>1742</v>
      </c>
      <c r="D267" s="137">
        <v>1755</v>
      </c>
      <c r="E267" s="137">
        <v>1794</v>
      </c>
      <c r="F267" s="137">
        <v>1832</v>
      </c>
      <c r="G267" s="137">
        <v>1887</v>
      </c>
      <c r="H267" s="965">
        <v>1933</v>
      </c>
      <c r="I267" s="997">
        <f t="shared" si="70"/>
        <v>0.10964408725602759</v>
      </c>
      <c r="J267" s="136">
        <f t="shared" si="71"/>
        <v>191</v>
      </c>
      <c r="K267" s="997">
        <f t="shared" si="72"/>
        <v>2.4377318494965605E-2</v>
      </c>
      <c r="L267" s="136">
        <f t="shared" si="73"/>
        <v>46</v>
      </c>
    </row>
    <row r="268" spans="1:12">
      <c r="A268" s="132" t="s">
        <v>935</v>
      </c>
      <c r="B268" s="964">
        <v>21415</v>
      </c>
      <c r="C268" s="965">
        <v>21415</v>
      </c>
      <c r="D268" s="137">
        <v>21692</v>
      </c>
      <c r="E268" s="137">
        <v>22661</v>
      </c>
      <c r="F268" s="137">
        <v>23178</v>
      </c>
      <c r="G268" s="137">
        <v>24188</v>
      </c>
      <c r="H268" s="965">
        <v>25593</v>
      </c>
      <c r="I268" s="997">
        <f t="shared" si="70"/>
        <v>0.19509689469997671</v>
      </c>
      <c r="J268" s="136">
        <f t="shared" si="71"/>
        <v>4178</v>
      </c>
      <c r="K268" s="997">
        <f t="shared" si="72"/>
        <v>5.8086654539440952E-2</v>
      </c>
      <c r="L268" s="136">
        <f t="shared" si="73"/>
        <v>1405</v>
      </c>
    </row>
    <row r="269" spans="1:12">
      <c r="A269" s="132" t="s">
        <v>934</v>
      </c>
      <c r="B269" s="964">
        <v>2436</v>
      </c>
      <c r="C269" s="965">
        <v>2436</v>
      </c>
      <c r="D269" s="137">
        <v>2457</v>
      </c>
      <c r="E269" s="137">
        <v>2532</v>
      </c>
      <c r="F269" s="137">
        <v>2686</v>
      </c>
      <c r="G269" s="137">
        <v>2847</v>
      </c>
      <c r="H269" s="965">
        <v>3005</v>
      </c>
      <c r="I269" s="997">
        <f t="shared" si="70"/>
        <v>0.23357963875205257</v>
      </c>
      <c r="J269" s="136">
        <f t="shared" si="71"/>
        <v>569</v>
      </c>
      <c r="K269" s="997">
        <f t="shared" si="72"/>
        <v>5.5497014401123979E-2</v>
      </c>
      <c r="L269" s="136">
        <f t="shared" si="73"/>
        <v>158</v>
      </c>
    </row>
    <row r="270" spans="1:12">
      <c r="A270" s="132" t="s">
        <v>933</v>
      </c>
      <c r="B270" s="964">
        <v>119</v>
      </c>
      <c r="C270" s="965">
        <v>119</v>
      </c>
      <c r="D270" s="137">
        <v>119</v>
      </c>
      <c r="E270" s="137">
        <v>120</v>
      </c>
      <c r="F270" s="137">
        <v>121</v>
      </c>
      <c r="G270" s="137">
        <v>122</v>
      </c>
      <c r="H270" s="965">
        <v>125</v>
      </c>
      <c r="I270" s="997">
        <f t="shared" si="70"/>
        <v>5.0420168067226934E-2</v>
      </c>
      <c r="J270" s="136">
        <f t="shared" si="71"/>
        <v>6</v>
      </c>
      <c r="K270" s="997">
        <f t="shared" si="72"/>
        <v>2.4590163934426146E-2</v>
      </c>
      <c r="L270" s="136">
        <f t="shared" si="73"/>
        <v>3</v>
      </c>
    </row>
    <row r="271" spans="1:12">
      <c r="A271" s="132" t="s">
        <v>932</v>
      </c>
      <c r="B271" s="964">
        <v>1370</v>
      </c>
      <c r="C271" s="965">
        <v>1370</v>
      </c>
      <c r="D271" s="137">
        <v>1375</v>
      </c>
      <c r="E271" s="137">
        <v>1384</v>
      </c>
      <c r="F271" s="137">
        <v>1388</v>
      </c>
      <c r="G271" s="137">
        <v>1395</v>
      </c>
      <c r="H271" s="965">
        <v>1408</v>
      </c>
      <c r="I271" s="997">
        <f t="shared" si="70"/>
        <v>2.7737226277372296E-2</v>
      </c>
      <c r="J271" s="136">
        <f t="shared" si="71"/>
        <v>38</v>
      </c>
      <c r="K271" s="997">
        <f t="shared" si="72"/>
        <v>9.3189964157707195E-3</v>
      </c>
      <c r="L271" s="136">
        <f t="shared" si="73"/>
        <v>13</v>
      </c>
    </row>
    <row r="272" spans="1:12">
      <c r="A272" s="132" t="s">
        <v>931</v>
      </c>
      <c r="B272" s="964">
        <v>921</v>
      </c>
      <c r="C272" s="965">
        <v>921</v>
      </c>
      <c r="D272" s="137">
        <v>924</v>
      </c>
      <c r="E272" s="137">
        <v>929</v>
      </c>
      <c r="F272" s="137">
        <v>932</v>
      </c>
      <c r="G272" s="137">
        <v>943</v>
      </c>
      <c r="H272" s="965">
        <v>950</v>
      </c>
      <c r="I272" s="997">
        <f t="shared" si="70"/>
        <v>3.148751357220414E-2</v>
      </c>
      <c r="J272" s="136">
        <f t="shared" si="71"/>
        <v>29</v>
      </c>
      <c r="K272" s="997">
        <f t="shared" si="72"/>
        <v>7.4231177094379319E-3</v>
      </c>
      <c r="L272" s="136">
        <f t="shared" si="73"/>
        <v>7</v>
      </c>
    </row>
    <row r="273" spans="1:12">
      <c r="A273" s="132" t="s">
        <v>930</v>
      </c>
      <c r="B273" s="964">
        <v>15523</v>
      </c>
      <c r="C273" s="965">
        <v>15507</v>
      </c>
      <c r="D273" s="137">
        <v>15577</v>
      </c>
      <c r="E273" s="137">
        <v>16004</v>
      </c>
      <c r="F273" s="137">
        <v>16406</v>
      </c>
      <c r="G273" s="137">
        <v>17002</v>
      </c>
      <c r="H273" s="965">
        <v>17456</v>
      </c>
      <c r="I273" s="997">
        <f t="shared" si="70"/>
        <v>0.12452489853765369</v>
      </c>
      <c r="J273" s="136">
        <f t="shared" si="71"/>
        <v>1933</v>
      </c>
      <c r="K273" s="997">
        <f t="shared" si="72"/>
        <v>2.6702740854017248E-2</v>
      </c>
      <c r="L273" s="136">
        <f t="shared" si="73"/>
        <v>454</v>
      </c>
    </row>
    <row r="274" spans="1:12">
      <c r="A274" s="132" t="s">
        <v>929</v>
      </c>
      <c r="B274" s="964">
        <v>47407</v>
      </c>
      <c r="C274" s="965">
        <v>47735</v>
      </c>
      <c r="D274" s="137">
        <v>48111</v>
      </c>
      <c r="E274" s="137">
        <v>49721</v>
      </c>
      <c r="F274" s="137">
        <v>51456</v>
      </c>
      <c r="G274" s="137">
        <v>54324</v>
      </c>
      <c r="H274" s="965">
        <v>56275</v>
      </c>
      <c r="I274" s="997">
        <f t="shared" si="70"/>
        <v>0.18706098255531889</v>
      </c>
      <c r="J274" s="136">
        <f t="shared" si="71"/>
        <v>8868</v>
      </c>
      <c r="K274" s="997">
        <f t="shared" si="72"/>
        <v>3.591414476106336E-2</v>
      </c>
      <c r="L274" s="136">
        <f t="shared" si="73"/>
        <v>1951</v>
      </c>
    </row>
    <row r="275" spans="1:12">
      <c r="A275" s="132" t="s">
        <v>928</v>
      </c>
      <c r="B275" s="964">
        <v>10070</v>
      </c>
      <c r="C275" s="965">
        <v>10082</v>
      </c>
      <c r="D275" s="137">
        <v>10131</v>
      </c>
      <c r="E275" s="137">
        <v>10283</v>
      </c>
      <c r="F275" s="137">
        <v>10439</v>
      </c>
      <c r="G275" s="137">
        <v>10606</v>
      </c>
      <c r="H275" s="965">
        <v>10723</v>
      </c>
      <c r="I275" s="997">
        <f t="shared" si="70"/>
        <v>6.484607745779547E-2</v>
      </c>
      <c r="J275" s="136">
        <f t="shared" si="71"/>
        <v>653</v>
      </c>
      <c r="K275" s="997">
        <f t="shared" si="72"/>
        <v>1.1031491608523458E-2</v>
      </c>
      <c r="L275" s="136">
        <f t="shared" si="73"/>
        <v>117</v>
      </c>
    </row>
    <row r="276" spans="1:12">
      <c r="A276" s="132" t="s">
        <v>927</v>
      </c>
      <c r="B276" s="964">
        <v>7979</v>
      </c>
      <c r="C276" s="965">
        <v>8029</v>
      </c>
      <c r="D276" s="137">
        <v>8085</v>
      </c>
      <c r="E276" s="137">
        <v>8293</v>
      </c>
      <c r="F276" s="137">
        <v>8490</v>
      </c>
      <c r="G276" s="137">
        <v>8787</v>
      </c>
      <c r="H276" s="965">
        <v>9071</v>
      </c>
      <c r="I276" s="997">
        <f t="shared" si="70"/>
        <v>0.13685925554580769</v>
      </c>
      <c r="J276" s="136">
        <f t="shared" si="71"/>
        <v>1092</v>
      </c>
      <c r="K276" s="997">
        <f t="shared" si="72"/>
        <v>3.2320473426653118E-2</v>
      </c>
      <c r="L276" s="136">
        <f t="shared" si="73"/>
        <v>284</v>
      </c>
    </row>
    <row r="277" spans="1:12">
      <c r="A277" s="132" t="s">
        <v>926</v>
      </c>
      <c r="B277" s="964">
        <v>88328</v>
      </c>
      <c r="C277" s="965">
        <v>88323</v>
      </c>
      <c r="D277" s="137">
        <v>88668</v>
      </c>
      <c r="E277" s="137">
        <v>89613</v>
      </c>
      <c r="F277" s="137">
        <v>90652</v>
      </c>
      <c r="G277" s="137">
        <v>91669</v>
      </c>
      <c r="H277" s="965">
        <v>91781</v>
      </c>
      <c r="I277" s="997">
        <f t="shared" si="70"/>
        <v>3.9092926365365432E-2</v>
      </c>
      <c r="J277" s="136">
        <f t="shared" si="71"/>
        <v>3453</v>
      </c>
      <c r="K277" s="997">
        <f t="shared" si="72"/>
        <v>1.2217870817834431E-3</v>
      </c>
      <c r="L277" s="136">
        <f t="shared" si="73"/>
        <v>112</v>
      </c>
    </row>
    <row r="278" spans="1:12">
      <c r="A278" s="132" t="s">
        <v>925</v>
      </c>
      <c r="B278" s="964">
        <v>18294</v>
      </c>
      <c r="C278" s="965">
        <v>18330</v>
      </c>
      <c r="D278" s="137">
        <v>18432</v>
      </c>
      <c r="E278" s="137">
        <v>18749</v>
      </c>
      <c r="F278" s="137">
        <v>18947</v>
      </c>
      <c r="G278" s="137">
        <v>19172</v>
      </c>
      <c r="H278" s="965">
        <v>19331</v>
      </c>
      <c r="I278" s="997">
        <f t="shared" si="70"/>
        <v>5.66852519951897E-2</v>
      </c>
      <c r="J278" s="136">
        <f t="shared" si="71"/>
        <v>1037</v>
      </c>
      <c r="K278" s="997">
        <f t="shared" si="72"/>
        <v>8.2933444606718698E-3</v>
      </c>
      <c r="L278" s="136">
        <f t="shared" si="73"/>
        <v>159</v>
      </c>
    </row>
    <row r="279" spans="1:12">
      <c r="A279" s="132" t="s">
        <v>924</v>
      </c>
      <c r="B279" s="964">
        <v>33509</v>
      </c>
      <c r="C279" s="965">
        <v>33540</v>
      </c>
      <c r="D279" s="137">
        <v>33701</v>
      </c>
      <c r="E279" s="137">
        <v>34122</v>
      </c>
      <c r="F279" s="137">
        <v>34504</v>
      </c>
      <c r="G279" s="137">
        <v>34994</v>
      </c>
      <c r="H279" s="965">
        <v>37064</v>
      </c>
      <c r="I279" s="997">
        <f t="shared" si="70"/>
        <v>0.10609090095198304</v>
      </c>
      <c r="J279" s="136">
        <f t="shared" si="71"/>
        <v>3555</v>
      </c>
      <c r="K279" s="997">
        <f t="shared" si="72"/>
        <v>5.9152997656741091E-2</v>
      </c>
      <c r="L279" s="136">
        <f t="shared" si="73"/>
        <v>2070</v>
      </c>
    </row>
    <row r="280" spans="1:12">
      <c r="A280" s="132" t="s">
        <v>923</v>
      </c>
      <c r="B280" s="964">
        <v>112488</v>
      </c>
      <c r="C280" s="965">
        <v>112494</v>
      </c>
      <c r="D280" s="137">
        <v>112876</v>
      </c>
      <c r="E280" s="137">
        <v>114611</v>
      </c>
      <c r="F280" s="137">
        <v>115419</v>
      </c>
      <c r="G280" s="137">
        <v>116351</v>
      </c>
      <c r="H280" s="965">
        <v>114801</v>
      </c>
      <c r="I280" s="997">
        <f t="shared" si="70"/>
        <v>2.0562193300618814E-2</v>
      </c>
      <c r="J280" s="136">
        <f t="shared" si="71"/>
        <v>2313</v>
      </c>
      <c r="K280" s="997">
        <f t="shared" si="72"/>
        <v>-1.332175915978373E-2</v>
      </c>
      <c r="L280" s="136">
        <f t="shared" si="73"/>
        <v>-1550</v>
      </c>
    </row>
    <row r="281" spans="1:12">
      <c r="A281" s="132" t="s">
        <v>922</v>
      </c>
      <c r="B281" s="964">
        <v>6423</v>
      </c>
      <c r="C281" s="965">
        <v>6429</v>
      </c>
      <c r="D281" s="137">
        <v>6460</v>
      </c>
      <c r="E281" s="137">
        <v>6610</v>
      </c>
      <c r="F281" s="137">
        <v>6759</v>
      </c>
      <c r="G281" s="137">
        <v>6936</v>
      </c>
      <c r="H281" s="965">
        <v>7237</v>
      </c>
      <c r="I281" s="997">
        <f t="shared" si="70"/>
        <v>0.12673205667133747</v>
      </c>
      <c r="J281" s="136">
        <f t="shared" si="71"/>
        <v>814</v>
      </c>
      <c r="K281" s="997">
        <f t="shared" si="72"/>
        <v>4.339677047289503E-2</v>
      </c>
      <c r="L281" s="136">
        <f t="shared" si="73"/>
        <v>301</v>
      </c>
    </row>
    <row r="282" spans="1:12">
      <c r="A282" s="132" t="s">
        <v>921</v>
      </c>
      <c r="B282" s="964">
        <v>9128</v>
      </c>
      <c r="C282" s="965">
        <v>9137</v>
      </c>
      <c r="D282" s="137">
        <v>9230</v>
      </c>
      <c r="E282" s="137">
        <v>9519</v>
      </c>
      <c r="F282" s="137">
        <v>9674</v>
      </c>
      <c r="G282" s="137">
        <v>9857</v>
      </c>
      <c r="H282" s="965">
        <v>10106</v>
      </c>
      <c r="I282" s="997">
        <f t="shared" si="70"/>
        <v>0.10714285714285721</v>
      </c>
      <c r="J282" s="136">
        <f t="shared" si="71"/>
        <v>978</v>
      </c>
      <c r="K282" s="997">
        <f t="shared" si="72"/>
        <v>2.5261235670082094E-2</v>
      </c>
      <c r="L282" s="136">
        <f t="shared" si="73"/>
        <v>249</v>
      </c>
    </row>
    <row r="283" spans="1:12">
      <c r="A283" s="132" t="s">
        <v>920</v>
      </c>
      <c r="B283" s="964">
        <v>17781</v>
      </c>
      <c r="C283" s="965">
        <v>17802</v>
      </c>
      <c r="D283" s="137">
        <v>18035</v>
      </c>
      <c r="E283" s="137">
        <v>19043</v>
      </c>
      <c r="F283" s="137">
        <v>21113</v>
      </c>
      <c r="G283" s="137">
        <v>22719</v>
      </c>
      <c r="H283" s="965">
        <v>24356</v>
      </c>
      <c r="I283" s="997">
        <f t="shared" si="70"/>
        <v>0.36977672796805572</v>
      </c>
      <c r="J283" s="136">
        <f t="shared" si="71"/>
        <v>6575</v>
      </c>
      <c r="K283" s="997">
        <f t="shared" si="72"/>
        <v>7.2054227738896914E-2</v>
      </c>
      <c r="L283" s="136">
        <f t="shared" si="73"/>
        <v>1637</v>
      </c>
    </row>
    <row r="284" spans="1:12">
      <c r="A284" s="132" t="s">
        <v>919</v>
      </c>
      <c r="B284" s="964">
        <v>34691</v>
      </c>
      <c r="C284" s="965">
        <v>34740</v>
      </c>
      <c r="D284" s="137">
        <v>35070</v>
      </c>
      <c r="E284" s="137">
        <v>35783</v>
      </c>
      <c r="F284" s="137">
        <v>36265</v>
      </c>
      <c r="G284" s="137">
        <v>36963</v>
      </c>
      <c r="H284" s="965">
        <v>37527</v>
      </c>
      <c r="I284" s="997">
        <f t="shared" si="70"/>
        <v>8.1750309878642957E-2</v>
      </c>
      <c r="J284" s="136">
        <f t="shared" si="71"/>
        <v>2836</v>
      </c>
      <c r="K284" s="997">
        <f t="shared" si="72"/>
        <v>1.5258501744988218E-2</v>
      </c>
      <c r="L284" s="136">
        <f t="shared" si="73"/>
        <v>564</v>
      </c>
    </row>
    <row r="285" spans="1:12">
      <c r="A285" s="132" t="s">
        <v>918</v>
      </c>
      <c r="B285" s="964">
        <v>29466</v>
      </c>
      <c r="C285" s="965">
        <v>29500</v>
      </c>
      <c r="D285" s="137">
        <v>29704</v>
      </c>
      <c r="E285" s="137">
        <v>30281</v>
      </c>
      <c r="F285" s="137">
        <v>30632</v>
      </c>
      <c r="G285" s="137">
        <v>31238</v>
      </c>
      <c r="H285" s="965">
        <v>31464</v>
      </c>
      <c r="I285" s="997">
        <f t="shared" si="70"/>
        <v>6.7806963958460642E-2</v>
      </c>
      <c r="J285" s="136">
        <f t="shared" si="71"/>
        <v>1998</v>
      </c>
      <c r="K285" s="997">
        <f t="shared" si="72"/>
        <v>7.2347781548114387E-3</v>
      </c>
      <c r="L285" s="136">
        <f t="shared" si="73"/>
        <v>226</v>
      </c>
    </row>
    <row r="286" spans="1:12">
      <c r="A286" s="132" t="s">
        <v>917</v>
      </c>
      <c r="B286" s="964">
        <v>139</v>
      </c>
      <c r="C286" s="965">
        <v>140</v>
      </c>
      <c r="D286" s="137">
        <v>143</v>
      </c>
      <c r="E286" s="137">
        <v>177</v>
      </c>
      <c r="F286" s="137">
        <v>232</v>
      </c>
      <c r="G286" s="137">
        <v>464</v>
      </c>
      <c r="H286" s="965">
        <v>691</v>
      </c>
      <c r="I286" s="997">
        <f t="shared" si="70"/>
        <v>3.971223021582734</v>
      </c>
      <c r="J286" s="136">
        <f t="shared" si="71"/>
        <v>552</v>
      </c>
      <c r="K286" s="997">
        <f t="shared" si="72"/>
        <v>0.48922413793103448</v>
      </c>
      <c r="L286" s="136">
        <f t="shared" si="73"/>
        <v>227</v>
      </c>
    </row>
    <row r="287" spans="1:12">
      <c r="A287" s="132" t="s">
        <v>916</v>
      </c>
      <c r="B287" s="964">
        <v>1344</v>
      </c>
      <c r="C287" s="965">
        <v>1344</v>
      </c>
      <c r="D287" s="137">
        <v>1353</v>
      </c>
      <c r="E287" s="137">
        <v>1379</v>
      </c>
      <c r="F287" s="137">
        <v>1403</v>
      </c>
      <c r="G287" s="137">
        <v>1434</v>
      </c>
      <c r="H287" s="965">
        <v>1455</v>
      </c>
      <c r="I287" s="997">
        <f t="shared" si="70"/>
        <v>8.2589285714285809E-2</v>
      </c>
      <c r="J287" s="136">
        <f t="shared" si="71"/>
        <v>111</v>
      </c>
      <c r="K287" s="997">
        <f t="shared" si="72"/>
        <v>1.4644351464435212E-2</v>
      </c>
      <c r="L287" s="136">
        <f t="shared" si="73"/>
        <v>21</v>
      </c>
    </row>
    <row r="288" spans="1:12">
      <c r="A288" s="132" t="s">
        <v>915</v>
      </c>
      <c r="B288" s="964">
        <v>10009</v>
      </c>
      <c r="C288" s="965">
        <v>9309</v>
      </c>
      <c r="D288" s="137">
        <v>9348</v>
      </c>
      <c r="E288" s="137">
        <v>9446</v>
      </c>
      <c r="F288" s="137">
        <v>9534</v>
      </c>
      <c r="G288" s="137">
        <v>9644</v>
      </c>
      <c r="H288" s="965">
        <v>9695</v>
      </c>
      <c r="I288" s="997">
        <f t="shared" si="70"/>
        <v>-3.1371765411129959E-2</v>
      </c>
      <c r="J288" s="136">
        <f t="shared" si="71"/>
        <v>-314</v>
      </c>
      <c r="K288" s="997">
        <f t="shared" si="72"/>
        <v>5.2882621318954826E-3</v>
      </c>
      <c r="L288" s="136">
        <f t="shared" si="73"/>
        <v>51</v>
      </c>
    </row>
    <row r="289" spans="1:12">
      <c r="A289" s="132"/>
      <c r="B289" s="964"/>
      <c r="C289" s="965"/>
      <c r="D289" s="137"/>
      <c r="E289" s="137"/>
      <c r="F289" s="137"/>
      <c r="G289" s="137"/>
      <c r="H289" s="965"/>
      <c r="I289" s="997"/>
      <c r="J289" s="136"/>
      <c r="K289" s="997"/>
      <c r="L289" s="136"/>
    </row>
    <row r="290" spans="1:12">
      <c r="A290" s="132" t="s">
        <v>914</v>
      </c>
      <c r="B290" s="964">
        <v>23530</v>
      </c>
      <c r="C290" s="965">
        <v>23530</v>
      </c>
      <c r="D290" s="137">
        <v>23673</v>
      </c>
      <c r="E290" s="137">
        <v>24427</v>
      </c>
      <c r="F290" s="137">
        <v>25374</v>
      </c>
      <c r="G290" s="137">
        <v>26563</v>
      </c>
      <c r="H290" s="965">
        <v>27714</v>
      </c>
      <c r="I290" s="997">
        <f t="shared" ref="I290:I299" si="74">H290/B290-1</f>
        <v>0.17781555461113463</v>
      </c>
      <c r="J290" s="136">
        <f t="shared" ref="J290:J299" si="75">H290-B290</f>
        <v>4184</v>
      </c>
      <c r="K290" s="997">
        <f t="shared" ref="K290:K299" si="76">H290/G290-1</f>
        <v>4.33309490644882E-2</v>
      </c>
      <c r="L290" s="136">
        <f t="shared" ref="L290:L299" si="77">H290-G290</f>
        <v>1151</v>
      </c>
    </row>
    <row r="291" spans="1:12">
      <c r="A291" s="132" t="s">
        <v>913</v>
      </c>
      <c r="B291" s="964">
        <v>415</v>
      </c>
      <c r="C291" s="965">
        <v>417</v>
      </c>
      <c r="D291" s="137">
        <v>419</v>
      </c>
      <c r="E291" s="137">
        <v>427</v>
      </c>
      <c r="F291" s="137">
        <v>435</v>
      </c>
      <c r="G291" s="137">
        <v>446</v>
      </c>
      <c r="H291" s="965">
        <v>451</v>
      </c>
      <c r="I291" s="997">
        <f t="shared" si="74"/>
        <v>8.6746987951807242E-2</v>
      </c>
      <c r="J291" s="136">
        <f t="shared" si="75"/>
        <v>36</v>
      </c>
      <c r="K291" s="997">
        <f t="shared" si="76"/>
        <v>1.1210762331838486E-2</v>
      </c>
      <c r="L291" s="136">
        <f t="shared" si="77"/>
        <v>5</v>
      </c>
    </row>
    <row r="292" spans="1:12">
      <c r="A292" s="132" t="s">
        <v>912</v>
      </c>
      <c r="B292" s="964">
        <v>938</v>
      </c>
      <c r="C292" s="965">
        <v>923</v>
      </c>
      <c r="D292" s="137">
        <v>927</v>
      </c>
      <c r="E292" s="137">
        <v>980</v>
      </c>
      <c r="F292" s="137">
        <v>999</v>
      </c>
      <c r="G292" s="137">
        <v>1025</v>
      </c>
      <c r="H292" s="965">
        <v>1035</v>
      </c>
      <c r="I292" s="997">
        <f t="shared" si="74"/>
        <v>0.10341151385927505</v>
      </c>
      <c r="J292" s="136">
        <f t="shared" si="75"/>
        <v>97</v>
      </c>
      <c r="K292" s="997">
        <f t="shared" si="76"/>
        <v>9.7560975609756184E-3</v>
      </c>
      <c r="L292" s="136">
        <f t="shared" si="77"/>
        <v>10</v>
      </c>
    </row>
    <row r="293" spans="1:12">
      <c r="A293" s="132" t="s">
        <v>911</v>
      </c>
      <c r="B293" s="964">
        <v>11362</v>
      </c>
      <c r="C293" s="965">
        <v>11378</v>
      </c>
      <c r="D293" s="137">
        <v>11460</v>
      </c>
      <c r="E293" s="137">
        <v>11735</v>
      </c>
      <c r="F293" s="137">
        <v>12324</v>
      </c>
      <c r="G293" s="137">
        <v>12994</v>
      </c>
      <c r="H293" s="965">
        <v>13599</v>
      </c>
      <c r="I293" s="997">
        <f t="shared" si="74"/>
        <v>0.19688435134659388</v>
      </c>
      <c r="J293" s="136">
        <f t="shared" si="75"/>
        <v>2237</v>
      </c>
      <c r="K293" s="997">
        <f t="shared" si="76"/>
        <v>4.6559950746498435E-2</v>
      </c>
      <c r="L293" s="136">
        <f t="shared" si="77"/>
        <v>605</v>
      </c>
    </row>
    <row r="294" spans="1:12">
      <c r="A294" s="132" t="s">
        <v>910</v>
      </c>
      <c r="B294" s="964">
        <v>656</v>
      </c>
      <c r="C294" s="965">
        <v>656</v>
      </c>
      <c r="D294" s="137">
        <v>659</v>
      </c>
      <c r="E294" s="137">
        <v>667</v>
      </c>
      <c r="F294" s="137">
        <v>680</v>
      </c>
      <c r="G294" s="137">
        <v>698</v>
      </c>
      <c r="H294" s="965">
        <v>705</v>
      </c>
      <c r="I294" s="997">
        <f t="shared" si="74"/>
        <v>7.4695121951219523E-2</v>
      </c>
      <c r="J294" s="136">
        <f t="shared" si="75"/>
        <v>49</v>
      </c>
      <c r="K294" s="997">
        <f t="shared" si="76"/>
        <v>1.0028653295129031E-2</v>
      </c>
      <c r="L294" s="136">
        <f t="shared" si="77"/>
        <v>7</v>
      </c>
    </row>
    <row r="295" spans="1:12">
      <c r="A295" s="132" t="s">
        <v>909</v>
      </c>
      <c r="B295" s="964">
        <v>164</v>
      </c>
      <c r="C295" s="965">
        <v>156</v>
      </c>
      <c r="D295" s="137">
        <v>157</v>
      </c>
      <c r="E295" s="137">
        <v>159</v>
      </c>
      <c r="F295" s="137">
        <v>162</v>
      </c>
      <c r="G295" s="137">
        <v>166</v>
      </c>
      <c r="H295" s="965">
        <v>167</v>
      </c>
      <c r="I295" s="997">
        <f t="shared" si="74"/>
        <v>1.8292682926829285E-2</v>
      </c>
      <c r="J295" s="136">
        <f t="shared" si="75"/>
        <v>3</v>
      </c>
      <c r="K295" s="997">
        <f t="shared" si="76"/>
        <v>6.0240963855422436E-3</v>
      </c>
      <c r="L295" s="136">
        <f t="shared" si="77"/>
        <v>1</v>
      </c>
    </row>
    <row r="296" spans="1:12">
      <c r="A296" s="132" t="s">
        <v>908</v>
      </c>
      <c r="B296" s="964">
        <v>3845</v>
      </c>
      <c r="C296" s="965">
        <v>3843</v>
      </c>
      <c r="D296" s="137">
        <v>3863</v>
      </c>
      <c r="E296" s="137">
        <v>3923</v>
      </c>
      <c r="F296" s="137">
        <v>4038</v>
      </c>
      <c r="G296" s="137">
        <v>4214</v>
      </c>
      <c r="H296" s="965">
        <v>4436</v>
      </c>
      <c r="I296" s="997">
        <f t="shared" si="74"/>
        <v>0.1537061118335501</v>
      </c>
      <c r="J296" s="136">
        <f t="shared" si="75"/>
        <v>591</v>
      </c>
      <c r="K296" s="997">
        <f t="shared" si="76"/>
        <v>5.268153773137163E-2</v>
      </c>
      <c r="L296" s="136">
        <f t="shared" si="77"/>
        <v>222</v>
      </c>
    </row>
    <row r="297" spans="1:12">
      <c r="A297" s="132" t="s">
        <v>907</v>
      </c>
      <c r="B297" s="964">
        <v>11</v>
      </c>
      <c r="C297" s="965">
        <v>11</v>
      </c>
      <c r="D297" s="137">
        <v>11</v>
      </c>
      <c r="E297" s="137">
        <v>11</v>
      </c>
      <c r="F297" s="137">
        <v>11</v>
      </c>
      <c r="G297" s="137">
        <v>12</v>
      </c>
      <c r="H297" s="965">
        <v>12</v>
      </c>
      <c r="I297" s="997">
        <f t="shared" si="74"/>
        <v>9.0909090909090828E-2</v>
      </c>
      <c r="J297" s="136">
        <f t="shared" si="75"/>
        <v>1</v>
      </c>
      <c r="K297" s="997">
        <f t="shared" si="76"/>
        <v>0</v>
      </c>
      <c r="L297" s="136">
        <f t="shared" si="77"/>
        <v>0</v>
      </c>
    </row>
    <row r="298" spans="1:12">
      <c r="A298" s="132" t="s">
        <v>906</v>
      </c>
      <c r="B298" s="964">
        <v>250</v>
      </c>
      <c r="C298" s="965">
        <v>256</v>
      </c>
      <c r="D298" s="137">
        <v>257</v>
      </c>
      <c r="E298" s="137">
        <v>271</v>
      </c>
      <c r="F298" s="137">
        <v>279</v>
      </c>
      <c r="G298" s="137">
        <v>291</v>
      </c>
      <c r="H298" s="965">
        <v>303</v>
      </c>
      <c r="I298" s="997">
        <f t="shared" si="74"/>
        <v>0.21199999999999997</v>
      </c>
      <c r="J298" s="136">
        <f t="shared" si="75"/>
        <v>53</v>
      </c>
      <c r="K298" s="997">
        <f t="shared" si="76"/>
        <v>4.1237113402061931E-2</v>
      </c>
      <c r="L298" s="136">
        <f t="shared" si="77"/>
        <v>12</v>
      </c>
    </row>
    <row r="299" spans="1:12">
      <c r="A299" s="132" t="s">
        <v>905</v>
      </c>
      <c r="B299" s="964">
        <v>5889</v>
      </c>
      <c r="C299" s="965">
        <v>5890</v>
      </c>
      <c r="D299" s="137">
        <v>5920</v>
      </c>
      <c r="E299" s="137">
        <v>6254</v>
      </c>
      <c r="F299" s="137">
        <v>6446</v>
      </c>
      <c r="G299" s="137">
        <v>6717</v>
      </c>
      <c r="H299" s="965">
        <v>7006</v>
      </c>
      <c r="I299" s="997">
        <f t="shared" si="74"/>
        <v>0.18967566649685863</v>
      </c>
      <c r="J299" s="136">
        <f t="shared" si="75"/>
        <v>1117</v>
      </c>
      <c r="K299" s="997">
        <f t="shared" si="76"/>
        <v>4.3025160041685329E-2</v>
      </c>
      <c r="L299" s="136">
        <f t="shared" si="77"/>
        <v>289</v>
      </c>
    </row>
    <row r="300" spans="1:12">
      <c r="A300" s="132"/>
      <c r="B300" s="964"/>
      <c r="C300" s="965"/>
      <c r="D300" s="137"/>
      <c r="E300" s="137"/>
      <c r="F300" s="137"/>
      <c r="G300" s="137"/>
      <c r="H300" s="965"/>
      <c r="I300" s="997"/>
      <c r="J300" s="136"/>
      <c r="K300" s="997"/>
      <c r="L300" s="136"/>
    </row>
    <row r="301" spans="1:12">
      <c r="A301" s="132" t="s">
        <v>904</v>
      </c>
      <c r="B301" s="964">
        <v>138115</v>
      </c>
      <c r="C301" s="965">
        <v>138115</v>
      </c>
      <c r="D301" s="137">
        <v>138406</v>
      </c>
      <c r="E301" s="137">
        <v>141502</v>
      </c>
      <c r="F301" s="137">
        <v>144643</v>
      </c>
      <c r="G301" s="137">
        <v>147719</v>
      </c>
      <c r="H301" s="965">
        <v>151948</v>
      </c>
      <c r="I301" s="997">
        <f t="shared" ref="I301:I317" si="78">H301/B301-1</f>
        <v>0.10015566737863368</v>
      </c>
      <c r="J301" s="136">
        <f t="shared" ref="J301:J317" si="79">H301-B301</f>
        <v>13833</v>
      </c>
      <c r="K301" s="997">
        <f t="shared" ref="K301:K317" si="80">H301/G301-1</f>
        <v>2.8628680129164197E-2</v>
      </c>
      <c r="L301" s="136">
        <f t="shared" ref="L301:L317" si="81">H301-G301</f>
        <v>4229</v>
      </c>
    </row>
    <row r="302" spans="1:12">
      <c r="A302" s="132" t="s">
        <v>903</v>
      </c>
      <c r="B302" s="964">
        <v>701</v>
      </c>
      <c r="C302" s="965">
        <v>701</v>
      </c>
      <c r="D302" s="137">
        <v>701</v>
      </c>
      <c r="E302" s="137">
        <v>709</v>
      </c>
      <c r="F302" s="137">
        <v>718</v>
      </c>
      <c r="G302" s="137">
        <v>718</v>
      </c>
      <c r="H302" s="965">
        <v>718</v>
      </c>
      <c r="I302" s="997">
        <f t="shared" si="78"/>
        <v>2.4251069900142586E-2</v>
      </c>
      <c r="J302" s="136">
        <f t="shared" si="79"/>
        <v>17</v>
      </c>
      <c r="K302" s="997">
        <f t="shared" si="80"/>
        <v>0</v>
      </c>
      <c r="L302" s="136">
        <f t="shared" si="81"/>
        <v>0</v>
      </c>
    </row>
    <row r="303" spans="1:12">
      <c r="A303" s="132" t="s">
        <v>902</v>
      </c>
      <c r="B303" s="964">
        <v>1711</v>
      </c>
      <c r="C303" s="965">
        <v>1708</v>
      </c>
      <c r="D303" s="137">
        <v>1711</v>
      </c>
      <c r="E303" s="137">
        <v>1734</v>
      </c>
      <c r="F303" s="137">
        <v>1753</v>
      </c>
      <c r="G303" s="137">
        <v>1758</v>
      </c>
      <c r="H303" s="965">
        <v>1780</v>
      </c>
      <c r="I303" s="997">
        <f t="shared" si="78"/>
        <v>4.0327293980128687E-2</v>
      </c>
      <c r="J303" s="136">
        <f t="shared" si="79"/>
        <v>69</v>
      </c>
      <c r="K303" s="997">
        <f t="shared" si="80"/>
        <v>1.2514220705347023E-2</v>
      </c>
      <c r="L303" s="136">
        <f t="shared" si="81"/>
        <v>22</v>
      </c>
    </row>
    <row r="304" spans="1:12">
      <c r="A304" s="132" t="s">
        <v>901</v>
      </c>
      <c r="B304" s="964">
        <v>2726</v>
      </c>
      <c r="C304" s="965">
        <v>2745</v>
      </c>
      <c r="D304" s="137">
        <v>2773</v>
      </c>
      <c r="E304" s="137">
        <v>2911</v>
      </c>
      <c r="F304" s="137">
        <v>2927</v>
      </c>
      <c r="G304" s="137">
        <v>2926</v>
      </c>
      <c r="H304" s="965">
        <v>2926</v>
      </c>
      <c r="I304" s="997">
        <f t="shared" si="78"/>
        <v>7.3367571533382137E-2</v>
      </c>
      <c r="J304" s="136">
        <f t="shared" si="79"/>
        <v>200</v>
      </c>
      <c r="K304" s="997">
        <f t="shared" si="80"/>
        <v>0</v>
      </c>
      <c r="L304" s="136">
        <f t="shared" si="81"/>
        <v>0</v>
      </c>
    </row>
    <row r="305" spans="1:12">
      <c r="A305" s="132" t="s">
        <v>900</v>
      </c>
      <c r="B305" s="964">
        <v>13748</v>
      </c>
      <c r="C305" s="965">
        <v>13749</v>
      </c>
      <c r="D305" s="137">
        <v>13786</v>
      </c>
      <c r="E305" s="137">
        <v>14015</v>
      </c>
      <c r="F305" s="137">
        <v>14321</v>
      </c>
      <c r="G305" s="137">
        <v>14588</v>
      </c>
      <c r="H305" s="965">
        <v>15032</v>
      </c>
      <c r="I305" s="997">
        <f t="shared" si="78"/>
        <v>9.3395402967704433E-2</v>
      </c>
      <c r="J305" s="136">
        <f t="shared" si="79"/>
        <v>1284</v>
      </c>
      <c r="K305" s="997">
        <f t="shared" si="80"/>
        <v>3.0435974773786567E-2</v>
      </c>
      <c r="L305" s="136">
        <f t="shared" si="81"/>
        <v>444</v>
      </c>
    </row>
    <row r="306" spans="1:12">
      <c r="A306" s="132" t="s">
        <v>899</v>
      </c>
      <c r="B306" s="964">
        <v>6753</v>
      </c>
      <c r="C306" s="965">
        <v>6755</v>
      </c>
      <c r="D306" s="137">
        <v>6771</v>
      </c>
      <c r="E306" s="137">
        <v>6931</v>
      </c>
      <c r="F306" s="137">
        <v>7161</v>
      </c>
      <c r="G306" s="137">
        <v>7379</v>
      </c>
      <c r="H306" s="965">
        <v>7665</v>
      </c>
      <c r="I306" s="997">
        <f t="shared" si="78"/>
        <v>0.13505108840515323</v>
      </c>
      <c r="J306" s="136">
        <f t="shared" si="79"/>
        <v>912</v>
      </c>
      <c r="K306" s="997">
        <f t="shared" si="80"/>
        <v>3.8758639382030058E-2</v>
      </c>
      <c r="L306" s="136">
        <f t="shared" si="81"/>
        <v>286</v>
      </c>
    </row>
    <row r="307" spans="1:12" ht="12.75" customHeight="1">
      <c r="A307" s="132" t="s">
        <v>898</v>
      </c>
      <c r="B307" s="964">
        <v>4060</v>
      </c>
      <c r="C307" s="965">
        <v>4060</v>
      </c>
      <c r="D307" s="137">
        <v>4062</v>
      </c>
      <c r="E307" s="137">
        <v>4127</v>
      </c>
      <c r="F307" s="137">
        <v>4213</v>
      </c>
      <c r="G307" s="137">
        <v>4164</v>
      </c>
      <c r="H307" s="965">
        <v>4163</v>
      </c>
      <c r="I307" s="997">
        <f t="shared" si="78"/>
        <v>2.5369458128078781E-2</v>
      </c>
      <c r="J307" s="136">
        <f t="shared" si="79"/>
        <v>103</v>
      </c>
      <c r="K307" s="997">
        <f t="shared" si="80"/>
        <v>-2.4015369836694056E-4</v>
      </c>
      <c r="L307" s="136">
        <f t="shared" si="81"/>
        <v>-1</v>
      </c>
    </row>
    <row r="308" spans="1:12" ht="12.75" customHeight="1">
      <c r="A308" s="132" t="s">
        <v>897</v>
      </c>
      <c r="B308" s="964">
        <v>820</v>
      </c>
      <c r="C308" s="965">
        <v>814</v>
      </c>
      <c r="D308" s="137">
        <v>814</v>
      </c>
      <c r="E308" s="137">
        <v>821</v>
      </c>
      <c r="F308" s="137">
        <v>828</v>
      </c>
      <c r="G308" s="137">
        <v>828</v>
      </c>
      <c r="H308" s="965">
        <v>837</v>
      </c>
      <c r="I308" s="997">
        <f t="shared" si="78"/>
        <v>2.0731707317073189E-2</v>
      </c>
      <c r="J308" s="136">
        <f t="shared" si="79"/>
        <v>17</v>
      </c>
      <c r="K308" s="997">
        <f t="shared" si="80"/>
        <v>1.0869565217391353E-2</v>
      </c>
      <c r="L308" s="136">
        <f t="shared" si="81"/>
        <v>9</v>
      </c>
    </row>
    <row r="309" spans="1:12">
      <c r="A309" s="132" t="s">
        <v>896</v>
      </c>
      <c r="B309" s="964">
        <v>207</v>
      </c>
      <c r="C309" s="965">
        <v>207</v>
      </c>
      <c r="D309" s="137">
        <v>207</v>
      </c>
      <c r="E309" s="137">
        <v>209</v>
      </c>
      <c r="F309" s="137">
        <v>211</v>
      </c>
      <c r="G309" s="137">
        <v>210</v>
      </c>
      <c r="H309" s="965">
        <v>210</v>
      </c>
      <c r="I309" s="997">
        <f t="shared" si="78"/>
        <v>1.449275362318847E-2</v>
      </c>
      <c r="J309" s="136">
        <f t="shared" si="79"/>
        <v>3</v>
      </c>
      <c r="K309" s="997">
        <f t="shared" si="80"/>
        <v>0</v>
      </c>
      <c r="L309" s="136">
        <f t="shared" si="81"/>
        <v>0</v>
      </c>
    </row>
    <row r="310" spans="1:12">
      <c r="A310" s="132" t="s">
        <v>895</v>
      </c>
      <c r="B310" s="964">
        <v>245</v>
      </c>
      <c r="C310" s="965">
        <v>245</v>
      </c>
      <c r="D310" s="137">
        <v>245</v>
      </c>
      <c r="E310" s="137">
        <v>247</v>
      </c>
      <c r="F310" s="137">
        <v>251</v>
      </c>
      <c r="G310" s="137">
        <v>251</v>
      </c>
      <c r="H310" s="965">
        <v>255</v>
      </c>
      <c r="I310" s="997">
        <f t="shared" si="78"/>
        <v>4.081632653061229E-2</v>
      </c>
      <c r="J310" s="136">
        <f t="shared" si="79"/>
        <v>10</v>
      </c>
      <c r="K310" s="997">
        <f t="shared" si="80"/>
        <v>1.5936254980079667E-2</v>
      </c>
      <c r="L310" s="136">
        <f t="shared" si="81"/>
        <v>4</v>
      </c>
    </row>
    <row r="311" spans="1:12">
      <c r="A311" s="132" t="s">
        <v>894</v>
      </c>
      <c r="B311" s="964">
        <v>72897</v>
      </c>
      <c r="C311" s="965">
        <v>72763</v>
      </c>
      <c r="D311" s="137">
        <v>72860</v>
      </c>
      <c r="E311" s="137">
        <v>73953</v>
      </c>
      <c r="F311" s="137">
        <v>75308</v>
      </c>
      <c r="G311" s="137">
        <v>76742</v>
      </c>
      <c r="H311" s="965">
        <v>78505</v>
      </c>
      <c r="I311" s="997">
        <f t="shared" si="78"/>
        <v>7.6930463530735071E-2</v>
      </c>
      <c r="J311" s="136">
        <f t="shared" si="79"/>
        <v>5608</v>
      </c>
      <c r="K311" s="997">
        <f t="shared" si="80"/>
        <v>2.2973078627088084E-2</v>
      </c>
      <c r="L311" s="136">
        <f t="shared" si="81"/>
        <v>1763</v>
      </c>
    </row>
    <row r="312" spans="1:12">
      <c r="A312" s="132" t="s">
        <v>893</v>
      </c>
      <c r="B312" s="964">
        <v>6003</v>
      </c>
      <c r="C312" s="965">
        <v>6145</v>
      </c>
      <c r="D312" s="137">
        <v>6147</v>
      </c>
      <c r="E312" s="137">
        <v>6289</v>
      </c>
      <c r="F312" s="137">
        <v>6413</v>
      </c>
      <c r="G312" s="137">
        <v>6509</v>
      </c>
      <c r="H312" s="965">
        <v>6671</v>
      </c>
      <c r="I312" s="997">
        <f t="shared" si="78"/>
        <v>0.11127769448609026</v>
      </c>
      <c r="J312" s="136">
        <f t="shared" si="79"/>
        <v>668</v>
      </c>
      <c r="K312" s="997">
        <f t="shared" si="80"/>
        <v>2.488861576278989E-2</v>
      </c>
      <c r="L312" s="136">
        <f t="shared" si="81"/>
        <v>162</v>
      </c>
    </row>
    <row r="313" spans="1:12">
      <c r="A313" s="132" t="s">
        <v>892</v>
      </c>
      <c r="B313" s="964">
        <v>529</v>
      </c>
      <c r="C313" s="965">
        <v>529</v>
      </c>
      <c r="D313" s="137">
        <v>530</v>
      </c>
      <c r="E313" s="137">
        <v>542</v>
      </c>
      <c r="F313" s="137">
        <v>546</v>
      </c>
      <c r="G313" s="137">
        <v>546</v>
      </c>
      <c r="H313" s="965">
        <v>548</v>
      </c>
      <c r="I313" s="997">
        <f t="shared" si="78"/>
        <v>3.5916824196597252E-2</v>
      </c>
      <c r="J313" s="136">
        <f t="shared" si="79"/>
        <v>19</v>
      </c>
      <c r="K313" s="997">
        <f t="shared" si="80"/>
        <v>3.66300366300365E-3</v>
      </c>
      <c r="L313" s="136">
        <f t="shared" si="81"/>
        <v>2</v>
      </c>
    </row>
    <row r="314" spans="1:12">
      <c r="A314" s="132" t="s">
        <v>891</v>
      </c>
      <c r="B314" s="964">
        <v>1370</v>
      </c>
      <c r="C314" s="965">
        <v>1372</v>
      </c>
      <c r="D314" s="137">
        <v>1375</v>
      </c>
      <c r="E314" s="137">
        <v>1386</v>
      </c>
      <c r="F314" s="137">
        <v>1404</v>
      </c>
      <c r="G314" s="137">
        <v>1412</v>
      </c>
      <c r="H314" s="965">
        <v>1448</v>
      </c>
      <c r="I314" s="997">
        <f t="shared" si="78"/>
        <v>5.6934306569343063E-2</v>
      </c>
      <c r="J314" s="136">
        <f t="shared" si="79"/>
        <v>78</v>
      </c>
      <c r="K314" s="997">
        <f t="shared" si="80"/>
        <v>2.5495750708215192E-2</v>
      </c>
      <c r="L314" s="136">
        <f t="shared" si="81"/>
        <v>36</v>
      </c>
    </row>
    <row r="315" spans="1:12">
      <c r="A315" s="132" t="s">
        <v>890</v>
      </c>
      <c r="B315" s="964">
        <v>596</v>
      </c>
      <c r="C315" s="965">
        <v>596</v>
      </c>
      <c r="D315" s="137">
        <v>596</v>
      </c>
      <c r="E315" s="137">
        <v>599</v>
      </c>
      <c r="F315" s="137">
        <v>604</v>
      </c>
      <c r="G315" s="137">
        <v>604</v>
      </c>
      <c r="H315" s="965">
        <v>605</v>
      </c>
      <c r="I315" s="997">
        <f t="shared" si="78"/>
        <v>1.5100671140939603E-2</v>
      </c>
      <c r="J315" s="136">
        <f t="shared" si="79"/>
        <v>9</v>
      </c>
      <c r="K315" s="997">
        <f t="shared" si="80"/>
        <v>1.6556291390728006E-3</v>
      </c>
      <c r="L315" s="136">
        <f t="shared" si="81"/>
        <v>1</v>
      </c>
    </row>
    <row r="316" spans="1:12">
      <c r="A316" s="132" t="s">
        <v>889</v>
      </c>
      <c r="B316" s="964">
        <v>18761</v>
      </c>
      <c r="C316" s="965">
        <v>18761</v>
      </c>
      <c r="D316" s="137">
        <v>18856</v>
      </c>
      <c r="E316" s="137">
        <v>19974</v>
      </c>
      <c r="F316" s="137">
        <v>20848</v>
      </c>
      <c r="G316" s="137">
        <v>21908</v>
      </c>
      <c r="H316" s="965">
        <v>23360</v>
      </c>
      <c r="I316" s="997">
        <f t="shared" si="78"/>
        <v>0.24513618677042803</v>
      </c>
      <c r="J316" s="136">
        <f t="shared" si="79"/>
        <v>4599</v>
      </c>
      <c r="K316" s="997">
        <f t="shared" si="80"/>
        <v>6.6277159028665267E-2</v>
      </c>
      <c r="L316" s="136">
        <f t="shared" si="81"/>
        <v>1452</v>
      </c>
    </row>
    <row r="317" spans="1:12">
      <c r="A317" s="132" t="s">
        <v>888</v>
      </c>
      <c r="B317" s="964">
        <v>6988</v>
      </c>
      <c r="C317" s="965">
        <v>6965</v>
      </c>
      <c r="D317" s="137">
        <v>6972</v>
      </c>
      <c r="E317" s="137">
        <v>7055</v>
      </c>
      <c r="F317" s="137">
        <v>7137</v>
      </c>
      <c r="G317" s="137">
        <v>7176</v>
      </c>
      <c r="H317" s="965">
        <v>7225</v>
      </c>
      <c r="I317" s="997">
        <f t="shared" si="78"/>
        <v>3.3915283342873526E-2</v>
      </c>
      <c r="J317" s="136">
        <f t="shared" si="79"/>
        <v>237</v>
      </c>
      <c r="K317" s="997">
        <f t="shared" si="80"/>
        <v>6.8283166109253113E-3</v>
      </c>
      <c r="L317" s="136">
        <f t="shared" si="81"/>
        <v>49</v>
      </c>
    </row>
    <row r="318" spans="1:12">
      <c r="A318" s="132"/>
      <c r="B318" s="964"/>
      <c r="C318" s="965"/>
      <c r="D318" s="137"/>
      <c r="E318" s="137"/>
      <c r="F318" s="137"/>
      <c r="G318" s="137"/>
      <c r="H318" s="965"/>
      <c r="I318" s="997"/>
      <c r="J318" s="136"/>
      <c r="K318" s="997"/>
      <c r="L318" s="136"/>
    </row>
    <row r="319" spans="1:12">
      <c r="A319" s="132" t="s">
        <v>887</v>
      </c>
      <c r="B319" s="964">
        <v>2778</v>
      </c>
      <c r="C319" s="965">
        <v>2778</v>
      </c>
      <c r="D319" s="137">
        <v>2767</v>
      </c>
      <c r="E319" s="137">
        <v>2758</v>
      </c>
      <c r="F319" s="137">
        <v>2732</v>
      </c>
      <c r="G319" s="137">
        <v>2732</v>
      </c>
      <c r="H319" s="965">
        <v>2723</v>
      </c>
      <c r="I319" s="997">
        <f t="shared" ref="I319:I325" si="82">H319/B319-1</f>
        <v>-1.979841612670985E-2</v>
      </c>
      <c r="J319" s="136">
        <f t="shared" ref="J319:J325" si="83">H319-B319</f>
        <v>-55</v>
      </c>
      <c r="K319" s="997">
        <f t="shared" ref="K319:K325" si="84">H319/G319-1</f>
        <v>-3.2942898975110158E-3</v>
      </c>
      <c r="L319" s="136">
        <f t="shared" ref="L319:L325" si="85">H319-G319</f>
        <v>-9</v>
      </c>
    </row>
    <row r="320" spans="1:12">
      <c r="A320" s="132" t="s">
        <v>886</v>
      </c>
      <c r="B320" s="964">
        <v>327</v>
      </c>
      <c r="C320" s="965">
        <v>331</v>
      </c>
      <c r="D320" s="137">
        <v>330</v>
      </c>
      <c r="E320" s="137">
        <v>329</v>
      </c>
      <c r="F320" s="137">
        <v>327</v>
      </c>
      <c r="G320" s="137">
        <v>328</v>
      </c>
      <c r="H320" s="965">
        <v>326</v>
      </c>
      <c r="I320" s="997">
        <f t="shared" si="82"/>
        <v>-3.0581039755351869E-3</v>
      </c>
      <c r="J320" s="136">
        <f t="shared" si="83"/>
        <v>-1</v>
      </c>
      <c r="K320" s="997">
        <f t="shared" si="84"/>
        <v>-6.0975609756097615E-3</v>
      </c>
      <c r="L320" s="136">
        <f t="shared" si="85"/>
        <v>-2</v>
      </c>
    </row>
    <row r="321" spans="1:12">
      <c r="A321" s="132" t="s">
        <v>885</v>
      </c>
      <c r="B321" s="964">
        <v>219</v>
      </c>
      <c r="C321" s="965">
        <v>219</v>
      </c>
      <c r="D321" s="137">
        <v>218</v>
      </c>
      <c r="E321" s="137">
        <v>217</v>
      </c>
      <c r="F321" s="137">
        <v>214</v>
      </c>
      <c r="G321" s="137">
        <v>213</v>
      </c>
      <c r="H321" s="965">
        <v>213</v>
      </c>
      <c r="I321" s="997">
        <f t="shared" si="82"/>
        <v>-2.7397260273972601E-2</v>
      </c>
      <c r="J321" s="136">
        <f t="shared" si="83"/>
        <v>-6</v>
      </c>
      <c r="K321" s="997">
        <f t="shared" si="84"/>
        <v>0</v>
      </c>
      <c r="L321" s="136">
        <f t="shared" si="85"/>
        <v>0</v>
      </c>
    </row>
    <row r="322" spans="1:12">
      <c r="A322" s="132" t="s">
        <v>884</v>
      </c>
      <c r="B322" s="964">
        <v>572</v>
      </c>
      <c r="C322" s="965">
        <v>613</v>
      </c>
      <c r="D322" s="137">
        <v>610</v>
      </c>
      <c r="E322" s="137">
        <v>609</v>
      </c>
      <c r="F322" s="137">
        <v>603</v>
      </c>
      <c r="G322" s="137">
        <v>604</v>
      </c>
      <c r="H322" s="965">
        <v>596</v>
      </c>
      <c r="I322" s="997">
        <f t="shared" si="82"/>
        <v>4.195804195804187E-2</v>
      </c>
      <c r="J322" s="136">
        <f t="shared" si="83"/>
        <v>24</v>
      </c>
      <c r="K322" s="997">
        <f t="shared" si="84"/>
        <v>-1.3245033112582738E-2</v>
      </c>
      <c r="L322" s="136">
        <f t="shared" si="85"/>
        <v>-8</v>
      </c>
    </row>
    <row r="323" spans="1:12">
      <c r="A323" s="132" t="s">
        <v>883</v>
      </c>
      <c r="B323" s="964">
        <v>258</v>
      </c>
      <c r="C323" s="965">
        <v>258</v>
      </c>
      <c r="D323" s="137">
        <v>257</v>
      </c>
      <c r="E323" s="137">
        <v>255</v>
      </c>
      <c r="F323" s="137">
        <v>252</v>
      </c>
      <c r="G323" s="137">
        <v>251</v>
      </c>
      <c r="H323" s="965">
        <v>251</v>
      </c>
      <c r="I323" s="997">
        <f t="shared" si="82"/>
        <v>-2.7131782945736482E-2</v>
      </c>
      <c r="J323" s="136">
        <f t="shared" si="83"/>
        <v>-7</v>
      </c>
      <c r="K323" s="997">
        <f t="shared" si="84"/>
        <v>0</v>
      </c>
      <c r="L323" s="136">
        <f t="shared" si="85"/>
        <v>0</v>
      </c>
    </row>
    <row r="324" spans="1:12">
      <c r="A324" s="132" t="s">
        <v>882</v>
      </c>
      <c r="B324" s="964">
        <v>182</v>
      </c>
      <c r="C324" s="965">
        <v>184</v>
      </c>
      <c r="D324" s="137">
        <v>183</v>
      </c>
      <c r="E324" s="137">
        <v>182</v>
      </c>
      <c r="F324" s="137">
        <v>181</v>
      </c>
      <c r="G324" s="137">
        <v>181</v>
      </c>
      <c r="H324" s="965">
        <v>181</v>
      </c>
      <c r="I324" s="997">
        <f t="shared" si="82"/>
        <v>-5.494505494505475E-3</v>
      </c>
      <c r="J324" s="136">
        <f t="shared" si="83"/>
        <v>-1</v>
      </c>
      <c r="K324" s="997">
        <f t="shared" si="84"/>
        <v>0</v>
      </c>
      <c r="L324" s="136">
        <f t="shared" si="85"/>
        <v>0</v>
      </c>
    </row>
    <row r="325" spans="1:12">
      <c r="A325" s="132" t="s">
        <v>881</v>
      </c>
      <c r="B325" s="964">
        <v>1220</v>
      </c>
      <c r="C325" s="965">
        <v>1173</v>
      </c>
      <c r="D325" s="137">
        <v>1169</v>
      </c>
      <c r="E325" s="137">
        <v>1166</v>
      </c>
      <c r="F325" s="137">
        <v>1155</v>
      </c>
      <c r="G325" s="137">
        <v>1155</v>
      </c>
      <c r="H325" s="965">
        <v>1156</v>
      </c>
      <c r="I325" s="997">
        <f t="shared" si="82"/>
        <v>-5.2459016393442637E-2</v>
      </c>
      <c r="J325" s="136">
        <f t="shared" si="83"/>
        <v>-64</v>
      </c>
      <c r="K325" s="997">
        <f t="shared" si="84"/>
        <v>8.658008658009031E-4</v>
      </c>
      <c r="L325" s="136">
        <f t="shared" si="85"/>
        <v>1</v>
      </c>
    </row>
    <row r="326" spans="1:12">
      <c r="A326" s="132"/>
      <c r="B326" s="964"/>
      <c r="C326" s="965"/>
      <c r="D326" s="137"/>
      <c r="E326" s="137"/>
      <c r="F326" s="137"/>
      <c r="G326" s="137"/>
      <c r="H326" s="965"/>
      <c r="I326" s="997"/>
      <c r="J326" s="136"/>
      <c r="K326" s="997"/>
      <c r="L326" s="136"/>
    </row>
    <row r="327" spans="1:12">
      <c r="A327" s="132" t="s">
        <v>880</v>
      </c>
      <c r="B327" s="964">
        <v>231236</v>
      </c>
      <c r="C327" s="965">
        <v>231236</v>
      </c>
      <c r="D327" s="137">
        <v>232118</v>
      </c>
      <c r="E327" s="137">
        <v>233980</v>
      </c>
      <c r="F327" s="137">
        <v>236540</v>
      </c>
      <c r="G327" s="137">
        <v>238422</v>
      </c>
      <c r="H327" s="965">
        <v>240475</v>
      </c>
      <c r="I327" s="997">
        <f t="shared" ref="I327:I343" si="86">H327/B327-1</f>
        <v>3.9954851320728624E-2</v>
      </c>
      <c r="J327" s="136">
        <f t="shared" ref="J327:J343" si="87">H327-B327</f>
        <v>9239</v>
      </c>
      <c r="K327" s="997">
        <f t="shared" ref="K327:K343" si="88">H327/G327-1</f>
        <v>8.610782562011865E-3</v>
      </c>
      <c r="L327" s="136">
        <f t="shared" ref="L327:L343" si="89">H327-G327</f>
        <v>2053</v>
      </c>
    </row>
    <row r="328" spans="1:12">
      <c r="A328" s="132" t="s">
        <v>879</v>
      </c>
      <c r="B328" s="964">
        <v>5928</v>
      </c>
      <c r="C328" s="965">
        <v>5928</v>
      </c>
      <c r="D328" s="137">
        <v>5951</v>
      </c>
      <c r="E328" s="137">
        <v>6018</v>
      </c>
      <c r="F328" s="137">
        <v>6106</v>
      </c>
      <c r="G328" s="137">
        <v>6173</v>
      </c>
      <c r="H328" s="965">
        <v>6329</v>
      </c>
      <c r="I328" s="997">
        <f t="shared" si="86"/>
        <v>6.7645074224021551E-2</v>
      </c>
      <c r="J328" s="136">
        <f t="shared" si="87"/>
        <v>401</v>
      </c>
      <c r="K328" s="997">
        <f t="shared" si="88"/>
        <v>2.5271342945083486E-2</v>
      </c>
      <c r="L328" s="136">
        <f t="shared" si="89"/>
        <v>156</v>
      </c>
    </row>
    <row r="329" spans="1:12">
      <c r="A329" s="132" t="s">
        <v>878</v>
      </c>
      <c r="B329" s="964">
        <v>5567</v>
      </c>
      <c r="C329" s="965">
        <v>5585</v>
      </c>
      <c r="D329" s="137">
        <v>5628</v>
      </c>
      <c r="E329" s="137">
        <v>5728</v>
      </c>
      <c r="F329" s="137">
        <v>5815</v>
      </c>
      <c r="G329" s="137">
        <v>5907</v>
      </c>
      <c r="H329" s="965">
        <v>6069</v>
      </c>
      <c r="I329" s="997">
        <f t="shared" si="86"/>
        <v>9.0174241063409433E-2</v>
      </c>
      <c r="J329" s="136">
        <f t="shared" si="87"/>
        <v>502</v>
      </c>
      <c r="K329" s="997">
        <f t="shared" si="88"/>
        <v>2.7425088877602866E-2</v>
      </c>
      <c r="L329" s="136">
        <f t="shared" si="89"/>
        <v>162</v>
      </c>
    </row>
    <row r="330" spans="1:12">
      <c r="A330" s="132" t="s">
        <v>877</v>
      </c>
      <c r="B330" s="964">
        <v>7218</v>
      </c>
      <c r="C330" s="965">
        <v>7218</v>
      </c>
      <c r="D330" s="137">
        <v>7315</v>
      </c>
      <c r="E330" s="137">
        <v>7533</v>
      </c>
      <c r="F330" s="137">
        <v>7712</v>
      </c>
      <c r="G330" s="137">
        <v>7948</v>
      </c>
      <c r="H330" s="965">
        <v>8107</v>
      </c>
      <c r="I330" s="997">
        <f t="shared" si="86"/>
        <v>0.12316431144361317</v>
      </c>
      <c r="J330" s="136">
        <f t="shared" si="87"/>
        <v>889</v>
      </c>
      <c r="K330" s="997">
        <f t="shared" si="88"/>
        <v>2.0005032712632209E-2</v>
      </c>
      <c r="L330" s="136">
        <f t="shared" si="89"/>
        <v>159</v>
      </c>
    </row>
    <row r="331" spans="1:12">
      <c r="A331" s="132" t="s">
        <v>876</v>
      </c>
      <c r="B331" s="964">
        <v>608</v>
      </c>
      <c r="C331" s="965">
        <v>608</v>
      </c>
      <c r="D331" s="137">
        <v>609</v>
      </c>
      <c r="E331" s="137">
        <v>609</v>
      </c>
      <c r="F331" s="137">
        <v>610</v>
      </c>
      <c r="G331" s="137">
        <v>617</v>
      </c>
      <c r="H331" s="965">
        <v>617</v>
      </c>
      <c r="I331" s="997">
        <f t="shared" si="86"/>
        <v>1.4802631578947345E-2</v>
      </c>
      <c r="J331" s="136">
        <f t="shared" si="87"/>
        <v>9</v>
      </c>
      <c r="K331" s="997">
        <f t="shared" si="88"/>
        <v>0</v>
      </c>
      <c r="L331" s="136">
        <f t="shared" si="89"/>
        <v>0</v>
      </c>
    </row>
    <row r="332" spans="1:12">
      <c r="A332" s="132" t="s">
        <v>875</v>
      </c>
      <c r="B332" s="964">
        <v>1701</v>
      </c>
      <c r="C332" s="965">
        <v>1701</v>
      </c>
      <c r="D332" s="137">
        <v>1705</v>
      </c>
      <c r="E332" s="137">
        <v>1714</v>
      </c>
      <c r="F332" s="137">
        <v>1724</v>
      </c>
      <c r="G332" s="137">
        <v>1732</v>
      </c>
      <c r="H332" s="965">
        <v>1740</v>
      </c>
      <c r="I332" s="997">
        <f t="shared" si="86"/>
        <v>2.2927689594356204E-2</v>
      </c>
      <c r="J332" s="136">
        <f t="shared" si="87"/>
        <v>39</v>
      </c>
      <c r="K332" s="997">
        <f t="shared" si="88"/>
        <v>4.6189376443417363E-3</v>
      </c>
      <c r="L332" s="136">
        <f t="shared" si="89"/>
        <v>8</v>
      </c>
    </row>
    <row r="333" spans="1:12">
      <c r="A333" s="132" t="s">
        <v>874</v>
      </c>
      <c r="B333" s="964">
        <v>17357</v>
      </c>
      <c r="C333" s="965">
        <v>17324</v>
      </c>
      <c r="D333" s="137">
        <v>17388</v>
      </c>
      <c r="E333" s="137">
        <v>17530</v>
      </c>
      <c r="F333" s="137">
        <v>17736</v>
      </c>
      <c r="G333" s="137">
        <v>17974</v>
      </c>
      <c r="H333" s="965">
        <v>18172</v>
      </c>
      <c r="I333" s="997">
        <f t="shared" si="86"/>
        <v>4.6955118972172638E-2</v>
      </c>
      <c r="J333" s="136">
        <f t="shared" si="87"/>
        <v>815</v>
      </c>
      <c r="K333" s="997">
        <f t="shared" si="88"/>
        <v>1.101591187270512E-2</v>
      </c>
      <c r="L333" s="136">
        <f t="shared" si="89"/>
        <v>198</v>
      </c>
    </row>
    <row r="334" spans="1:12">
      <c r="A334" s="132" t="s">
        <v>873</v>
      </c>
      <c r="B334" s="964">
        <v>82825</v>
      </c>
      <c r="C334" s="965">
        <v>82827</v>
      </c>
      <c r="D334" s="137">
        <v>83026</v>
      </c>
      <c r="E334" s="137">
        <v>83316</v>
      </c>
      <c r="F334" s="137">
        <v>83904</v>
      </c>
      <c r="G334" s="137">
        <v>84223</v>
      </c>
      <c r="H334" s="965">
        <v>84316</v>
      </c>
      <c r="I334" s="997">
        <f t="shared" si="86"/>
        <v>1.8001811047389182E-2</v>
      </c>
      <c r="J334" s="136">
        <f t="shared" si="87"/>
        <v>1491</v>
      </c>
      <c r="K334" s="997">
        <f t="shared" si="88"/>
        <v>1.1042114386805579E-3</v>
      </c>
      <c r="L334" s="136">
        <f t="shared" si="89"/>
        <v>93</v>
      </c>
    </row>
    <row r="335" spans="1:12">
      <c r="A335" s="132" t="s">
        <v>872</v>
      </c>
      <c r="B335" s="964">
        <v>5476</v>
      </c>
      <c r="C335" s="965">
        <v>5476</v>
      </c>
      <c r="D335" s="137">
        <v>5509</v>
      </c>
      <c r="E335" s="137">
        <v>5684</v>
      </c>
      <c r="F335" s="137">
        <v>5884</v>
      </c>
      <c r="G335" s="137">
        <v>6035</v>
      </c>
      <c r="H335" s="965">
        <v>6214</v>
      </c>
      <c r="I335" s="997">
        <f t="shared" si="86"/>
        <v>0.13476990504017539</v>
      </c>
      <c r="J335" s="136">
        <f t="shared" si="87"/>
        <v>738</v>
      </c>
      <c r="K335" s="997">
        <f t="shared" si="88"/>
        <v>2.9660314830157519E-2</v>
      </c>
      <c r="L335" s="136">
        <f t="shared" si="89"/>
        <v>179</v>
      </c>
    </row>
    <row r="336" spans="1:12">
      <c r="A336" s="132" t="s">
        <v>871</v>
      </c>
      <c r="B336" s="964">
        <v>7979</v>
      </c>
      <c r="C336" s="965">
        <v>8008</v>
      </c>
      <c r="D336" s="137">
        <v>8058</v>
      </c>
      <c r="E336" s="137">
        <v>8177</v>
      </c>
      <c r="F336" s="137">
        <v>8352</v>
      </c>
      <c r="G336" s="137">
        <v>8620</v>
      </c>
      <c r="H336" s="965">
        <v>8948</v>
      </c>
      <c r="I336" s="997">
        <f t="shared" si="86"/>
        <v>0.12144378994861516</v>
      </c>
      <c r="J336" s="136">
        <f t="shared" si="87"/>
        <v>969</v>
      </c>
      <c r="K336" s="997">
        <f t="shared" si="88"/>
        <v>3.8051044083526664E-2</v>
      </c>
      <c r="L336" s="136">
        <f t="shared" si="89"/>
        <v>328</v>
      </c>
    </row>
    <row r="337" spans="1:12">
      <c r="A337" s="132" t="s">
        <v>870</v>
      </c>
      <c r="B337" s="964">
        <v>8426</v>
      </c>
      <c r="C337" s="965">
        <v>8428</v>
      </c>
      <c r="D337" s="137">
        <v>8453</v>
      </c>
      <c r="E337" s="137">
        <v>8482</v>
      </c>
      <c r="F337" s="137">
        <v>8545</v>
      </c>
      <c r="G337" s="137">
        <v>8570</v>
      </c>
      <c r="H337" s="965">
        <v>8592</v>
      </c>
      <c r="I337" s="997">
        <f t="shared" si="86"/>
        <v>1.9700925706147565E-2</v>
      </c>
      <c r="J337" s="136">
        <f t="shared" si="87"/>
        <v>166</v>
      </c>
      <c r="K337" s="997">
        <f t="shared" si="88"/>
        <v>2.5670945157525438E-3</v>
      </c>
      <c r="L337" s="136">
        <f t="shared" si="89"/>
        <v>22</v>
      </c>
    </row>
    <row r="338" spans="1:12">
      <c r="A338" s="132" t="s">
        <v>869</v>
      </c>
      <c r="B338" s="964">
        <v>36884</v>
      </c>
      <c r="C338" s="965">
        <v>36884</v>
      </c>
      <c r="D338" s="137">
        <v>36982</v>
      </c>
      <c r="E338" s="137">
        <v>37235</v>
      </c>
      <c r="F338" s="137">
        <v>37552</v>
      </c>
      <c r="G338" s="137">
        <v>37715</v>
      </c>
      <c r="H338" s="965">
        <v>37877</v>
      </c>
      <c r="I338" s="997">
        <f t="shared" si="86"/>
        <v>2.6922242706864719E-2</v>
      </c>
      <c r="J338" s="136">
        <f t="shared" si="87"/>
        <v>993</v>
      </c>
      <c r="K338" s="997">
        <f t="shared" si="88"/>
        <v>4.2953731936894446E-3</v>
      </c>
      <c r="L338" s="136">
        <f t="shared" si="89"/>
        <v>162</v>
      </c>
    </row>
    <row r="339" spans="1:12">
      <c r="A339" s="132" t="s">
        <v>868</v>
      </c>
      <c r="B339" s="964">
        <v>16532</v>
      </c>
      <c r="C339" s="965">
        <v>16532</v>
      </c>
      <c r="D339" s="137">
        <v>16573</v>
      </c>
      <c r="E339" s="137">
        <v>16625</v>
      </c>
      <c r="F339" s="137">
        <v>16727</v>
      </c>
      <c r="G339" s="137">
        <v>16767</v>
      </c>
      <c r="H339" s="965">
        <v>16852</v>
      </c>
      <c r="I339" s="997">
        <f t="shared" si="86"/>
        <v>1.9356399709653971E-2</v>
      </c>
      <c r="J339" s="136">
        <f t="shared" si="87"/>
        <v>320</v>
      </c>
      <c r="K339" s="997">
        <f t="shared" si="88"/>
        <v>5.069481720045399E-3</v>
      </c>
      <c r="L339" s="136">
        <f t="shared" si="89"/>
        <v>85</v>
      </c>
    </row>
    <row r="340" spans="1:12">
      <c r="A340" s="132" t="s">
        <v>867</v>
      </c>
      <c r="B340" s="964">
        <v>1322</v>
      </c>
      <c r="C340" s="965">
        <v>1322</v>
      </c>
      <c r="D340" s="137">
        <v>1325</v>
      </c>
      <c r="E340" s="137">
        <v>1327</v>
      </c>
      <c r="F340" s="137">
        <v>1332</v>
      </c>
      <c r="G340" s="137">
        <v>1332</v>
      </c>
      <c r="H340" s="965">
        <v>1333</v>
      </c>
      <c r="I340" s="997">
        <f t="shared" si="86"/>
        <v>8.320726172466042E-3</v>
      </c>
      <c r="J340" s="136">
        <f t="shared" si="87"/>
        <v>11</v>
      </c>
      <c r="K340" s="997">
        <f t="shared" si="88"/>
        <v>7.5075075075070608E-4</v>
      </c>
      <c r="L340" s="136">
        <f t="shared" si="89"/>
        <v>1</v>
      </c>
    </row>
    <row r="341" spans="1:12">
      <c r="A341" s="132" t="s">
        <v>866</v>
      </c>
      <c r="B341" s="964">
        <v>9067</v>
      </c>
      <c r="C341" s="965">
        <v>9065</v>
      </c>
      <c r="D341" s="137">
        <v>9083</v>
      </c>
      <c r="E341" s="137">
        <v>9101</v>
      </c>
      <c r="F341" s="137">
        <v>9144</v>
      </c>
      <c r="G341" s="137">
        <v>9157</v>
      </c>
      <c r="H341" s="965">
        <v>9177</v>
      </c>
      <c r="I341" s="997">
        <f t="shared" si="86"/>
        <v>1.2131906915186841E-2</v>
      </c>
      <c r="J341" s="136">
        <f t="shared" si="87"/>
        <v>110</v>
      </c>
      <c r="K341" s="997">
        <f t="shared" si="88"/>
        <v>2.1841214371518536E-3</v>
      </c>
      <c r="L341" s="136">
        <f t="shared" si="89"/>
        <v>20</v>
      </c>
    </row>
    <row r="342" spans="1:12">
      <c r="A342" s="132" t="s">
        <v>865</v>
      </c>
      <c r="B342" s="964">
        <v>10272</v>
      </c>
      <c r="C342" s="965">
        <v>10275</v>
      </c>
      <c r="D342" s="137">
        <v>10411</v>
      </c>
      <c r="E342" s="137">
        <v>10708</v>
      </c>
      <c r="F342" s="137">
        <v>11053</v>
      </c>
      <c r="G342" s="137">
        <v>11241</v>
      </c>
      <c r="H342" s="965">
        <v>11582</v>
      </c>
      <c r="I342" s="997">
        <f t="shared" si="86"/>
        <v>0.12753115264797499</v>
      </c>
      <c r="J342" s="136">
        <f t="shared" si="87"/>
        <v>1310</v>
      </c>
      <c r="K342" s="997">
        <f t="shared" si="88"/>
        <v>3.0335379414642816E-2</v>
      </c>
      <c r="L342" s="136">
        <f t="shared" si="89"/>
        <v>341</v>
      </c>
    </row>
    <row r="343" spans="1:12">
      <c r="A343" s="970" t="s">
        <v>864</v>
      </c>
      <c r="B343" s="971">
        <v>14074</v>
      </c>
      <c r="C343" s="972">
        <v>14055</v>
      </c>
      <c r="D343" s="973">
        <v>14102</v>
      </c>
      <c r="E343" s="973">
        <v>14193</v>
      </c>
      <c r="F343" s="973">
        <v>14344</v>
      </c>
      <c r="G343" s="973">
        <v>14411</v>
      </c>
      <c r="H343" s="972">
        <v>14550</v>
      </c>
      <c r="I343" s="999">
        <f t="shared" si="86"/>
        <v>3.3821230638056088E-2</v>
      </c>
      <c r="J343" s="973">
        <f t="shared" si="87"/>
        <v>476</v>
      </c>
      <c r="K343" s="999">
        <f t="shared" si="88"/>
        <v>9.6454097564360186E-3</v>
      </c>
      <c r="L343" s="973">
        <f t="shared" si="89"/>
        <v>139</v>
      </c>
    </row>
    <row r="345" spans="1:12">
      <c r="A345" s="124" t="s">
        <v>863</v>
      </c>
    </row>
  </sheetData>
  <mergeCells count="6">
    <mergeCell ref="B4:C4"/>
    <mergeCell ref="I4:J4"/>
    <mergeCell ref="K4:L4"/>
    <mergeCell ref="D5:H5"/>
    <mergeCell ref="I5:J5"/>
    <mergeCell ref="K5:L5"/>
  </mergeCells>
  <pageMargins left="1" right="1" top="1" bottom="1" header="0.5" footer="0.5"/>
  <pageSetup scale="63" fitToHeight="0" orientation="portrait" r:id="rId1"/>
  <headerFooter scaleWithDoc="0" alignWithMargins="0">
    <oddHeader>&amp;C&amp;14Table 4.9
Total Population by City</oddHead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54</vt:i4>
      </vt:variant>
    </vt:vector>
  </HeadingPairs>
  <TitlesOfParts>
    <vt:vector size="111" baseType="lpstr">
      <vt:lpstr>4.1</vt:lpstr>
      <vt:lpstr>4.2</vt:lpstr>
      <vt:lpstr>4.3</vt:lpstr>
      <vt:lpstr>4.4</vt:lpstr>
      <vt:lpstr>4.5</vt:lpstr>
      <vt:lpstr>4.6</vt:lpstr>
      <vt:lpstr>4.7</vt:lpstr>
      <vt:lpstr>4.8</vt:lpstr>
      <vt:lpstr>4.9</vt:lpstr>
      <vt:lpstr>5.1</vt:lpstr>
      <vt:lpstr>5.2</vt:lpstr>
      <vt:lpstr>6.1</vt:lpstr>
      <vt:lpstr>6.2</vt:lpstr>
      <vt:lpstr>7.1</vt:lpstr>
      <vt:lpstr>7.2</vt:lpstr>
      <vt:lpstr>8.1</vt:lpstr>
      <vt:lpstr>8.2</vt:lpstr>
      <vt:lpstr>9.1</vt:lpstr>
      <vt:lpstr>9.2</vt:lpstr>
      <vt:lpstr>10.1</vt:lpstr>
      <vt:lpstr>10.2</vt:lpstr>
      <vt:lpstr>10.3</vt:lpstr>
      <vt:lpstr>10.4</vt:lpstr>
      <vt:lpstr>11.1</vt:lpstr>
      <vt:lpstr>11.2</vt:lpstr>
      <vt:lpstr>12.1</vt:lpstr>
      <vt:lpstr>12.2</vt:lpstr>
      <vt:lpstr>13.1</vt:lpstr>
      <vt:lpstr>13.2</vt:lpstr>
      <vt:lpstr>13.3</vt:lpstr>
      <vt:lpstr>15.1</vt:lpstr>
      <vt:lpstr>15.2</vt:lpstr>
      <vt:lpstr>15.3</vt:lpstr>
      <vt:lpstr>15.4</vt:lpstr>
      <vt:lpstr>15.5</vt:lpstr>
      <vt:lpstr>15.6</vt:lpstr>
      <vt:lpstr>16.1</vt:lpstr>
      <vt:lpstr>16.2</vt:lpstr>
      <vt:lpstr>16.3</vt:lpstr>
      <vt:lpstr>16.4</vt:lpstr>
      <vt:lpstr>16.5</vt:lpstr>
      <vt:lpstr>16.6</vt:lpstr>
      <vt:lpstr>16.7</vt:lpstr>
      <vt:lpstr>16.8</vt:lpstr>
      <vt:lpstr>16.9</vt:lpstr>
      <vt:lpstr>18.1</vt:lpstr>
      <vt:lpstr>18.2</vt:lpstr>
      <vt:lpstr>18.3</vt:lpstr>
      <vt:lpstr>19.1</vt:lpstr>
      <vt:lpstr>19.2</vt:lpstr>
      <vt:lpstr>19.3</vt:lpstr>
      <vt:lpstr>19.4</vt:lpstr>
      <vt:lpstr>19.5</vt:lpstr>
      <vt:lpstr>19.6</vt:lpstr>
      <vt:lpstr>21.1</vt:lpstr>
      <vt:lpstr>22.1</vt:lpstr>
      <vt:lpstr>22.2</vt:lpstr>
      <vt:lpstr>'10.2'!Exports_by_Industry</vt:lpstr>
      <vt:lpstr>'10.1'!Print_Area</vt:lpstr>
      <vt:lpstr>'10.2'!Print_Area</vt:lpstr>
      <vt:lpstr>'10.3'!Print_Area</vt:lpstr>
      <vt:lpstr>'10.4'!Print_Area</vt:lpstr>
      <vt:lpstr>'11.1'!Print_Area</vt:lpstr>
      <vt:lpstr>'11.2'!Print_Area</vt:lpstr>
      <vt:lpstr>'12.1'!Print_Area</vt:lpstr>
      <vt:lpstr>'12.2'!Print_Area</vt:lpstr>
      <vt:lpstr>'13.1'!Print_Area</vt:lpstr>
      <vt:lpstr>'13.2'!Print_Area</vt:lpstr>
      <vt:lpstr>'13.3'!Print_Area</vt:lpstr>
      <vt:lpstr>'15.1'!Print_Area</vt:lpstr>
      <vt:lpstr>'15.2'!Print_Area</vt:lpstr>
      <vt:lpstr>'15.4'!Print_Area</vt:lpstr>
      <vt:lpstr>'15.5'!Print_Area</vt:lpstr>
      <vt:lpstr>'16.1'!Print_Area</vt:lpstr>
      <vt:lpstr>'16.2'!Print_Area</vt:lpstr>
      <vt:lpstr>'16.3'!Print_Area</vt:lpstr>
      <vt:lpstr>'16.4'!Print_Area</vt:lpstr>
      <vt:lpstr>'16.5'!Print_Area</vt:lpstr>
      <vt:lpstr>'16.6'!Print_Area</vt:lpstr>
      <vt:lpstr>'16.7'!Print_Area</vt:lpstr>
      <vt:lpstr>'16.8'!Print_Area</vt:lpstr>
      <vt:lpstr>'16.9'!Print_Area</vt:lpstr>
      <vt:lpstr>'18.1'!Print_Area</vt:lpstr>
      <vt:lpstr>'18.2'!Print_Area</vt:lpstr>
      <vt:lpstr>'18.3'!Print_Area</vt:lpstr>
      <vt:lpstr>'19.1'!Print_Area</vt:lpstr>
      <vt:lpstr>'19.2'!Print_Area</vt:lpstr>
      <vt:lpstr>'19.3'!Print_Area</vt:lpstr>
      <vt:lpstr>'19.4'!Print_Area</vt:lpstr>
      <vt:lpstr>'19.5'!Print_Area</vt:lpstr>
      <vt:lpstr>'19.6'!Print_Area</vt:lpstr>
      <vt:lpstr>'21.1'!Print_Area</vt:lpstr>
      <vt:lpstr>'22.1'!Print_Area</vt:lpstr>
      <vt:lpstr>'22.2'!Print_Area</vt:lpstr>
      <vt:lpstr>'4.1'!Print_Area</vt:lpstr>
      <vt:lpstr>'4.2'!Print_Area</vt:lpstr>
      <vt:lpstr>'4.3'!Print_Area</vt:lpstr>
      <vt:lpstr>'4.4'!Print_Area</vt:lpstr>
      <vt:lpstr>'4.5'!Print_Area</vt:lpstr>
      <vt:lpstr>'4.7'!Print_Area</vt:lpstr>
      <vt:lpstr>'4.8'!Print_Area</vt:lpstr>
      <vt:lpstr>'4.9'!Print_Area</vt:lpstr>
      <vt:lpstr>'5.1'!Print_Area</vt:lpstr>
      <vt:lpstr>'5.2'!Print_Area</vt:lpstr>
      <vt:lpstr>'6.1'!Print_Area</vt:lpstr>
      <vt:lpstr>'6.2'!Print_Area</vt:lpstr>
      <vt:lpstr>'8.1'!Print_Area</vt:lpstr>
      <vt:lpstr>'8.2'!Print_Area</vt:lpstr>
      <vt:lpstr>'9.1'!Print_Area</vt:lpstr>
      <vt:lpstr>'9.2'!Print_Area</vt:lpstr>
      <vt:lpstr>'4.9'!Print_Titles</vt:lpstr>
    </vt:vector>
  </TitlesOfParts>
  <Company>State of Utah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Ejohnson</dc:creator>
  <cp:lastModifiedBy>Administrator</cp:lastModifiedBy>
  <cp:lastPrinted>2016-01-19T16:25:44Z</cp:lastPrinted>
  <dcterms:created xsi:type="dcterms:W3CDTF">2008-07-02T19:30:12Z</dcterms:created>
  <dcterms:modified xsi:type="dcterms:W3CDTF">2016-01-28T16:47:38Z</dcterms:modified>
</cp:coreProperties>
</file>